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2132/"/>
    </mc:Choice>
  </mc:AlternateContent>
  <xr:revisionPtr revIDLastSave="0" documentId="8_{E537408E-1CE0-44D0-B9EA-4732D49AA3F9}" xr6:coauthVersionLast="47" xr6:coauthVersionMax="47" xr10:uidLastSave="{00000000-0000-0000-0000-000000000000}"/>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8"/>
  <pivotCaches>
    <pivotCache cacheId="2"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1" l="1"/>
  <c r="Q23" i="1"/>
  <c r="H23" i="1"/>
  <c r="I23" i="1" s="1"/>
  <c r="K64" i="1"/>
  <c r="K61" i="1"/>
  <c r="K59" i="1"/>
  <c r="K33" i="1"/>
  <c r="K71" i="1"/>
  <c r="K27" i="1"/>
  <c r="K31" i="1"/>
  <c r="K51" i="1"/>
  <c r="K62" i="1"/>
  <c r="K56" i="1"/>
  <c r="K32" i="1"/>
  <c r="K40" i="1"/>
  <c r="K50" i="1"/>
  <c r="K37" i="1"/>
  <c r="K65" i="1"/>
  <c r="K49" i="1"/>
  <c r="K58" i="1"/>
  <c r="K41" i="1"/>
  <c r="K67" i="1"/>
  <c r="K52" i="1"/>
  <c r="K68" i="1"/>
  <c r="K39" i="1"/>
  <c r="K43" i="1"/>
  <c r="K57" i="1"/>
  <c r="K34" i="1"/>
  <c r="K35" i="1"/>
  <c r="K44" i="1"/>
  <c r="K38" i="1"/>
  <c r="K69" i="1"/>
  <c r="K29" i="1"/>
  <c r="K70" i="1"/>
  <c r="K55" i="1"/>
  <c r="K45" i="1"/>
  <c r="K53" i="1"/>
  <c r="K63" i="1"/>
  <c r="K46" i="1"/>
  <c r="K47" i="1"/>
  <c r="F221" i="13" l="1"/>
  <c r="F211" i="13"/>
  <c r="F212" i="13"/>
  <c r="F213" i="13"/>
  <c r="F214" i="13"/>
  <c r="F215" i="13"/>
  <c r="F216" i="13"/>
  <c r="F217" i="13"/>
  <c r="F218" i="13"/>
  <c r="F219" i="13"/>
  <c r="F220" i="13"/>
  <c r="F210" i="13"/>
  <c r="K24" i="1"/>
  <c r="K25" i="1"/>
  <c r="B221" i="13" a="1"/>
  <c r="B221" i="13" l="1"/>
  <c r="Q54" i="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71" i="1" l="1"/>
  <c r="Q71" i="1"/>
  <c r="T70" i="1"/>
  <c r="Q70" i="1"/>
  <c r="T69" i="1"/>
  <c r="Q69" i="1"/>
  <c r="T68" i="1"/>
  <c r="Q68" i="1"/>
  <c r="T67" i="1"/>
  <c r="Q67" i="1"/>
  <c r="T66" i="1"/>
  <c r="Q66" i="1"/>
  <c r="AB67" i="1" s="1"/>
  <c r="H66" i="1"/>
  <c r="I66" i="1" s="1"/>
  <c r="T65" i="1"/>
  <c r="Q65" i="1"/>
  <c r="T64" i="1"/>
  <c r="Q64" i="1"/>
  <c r="T63" i="1"/>
  <c r="Q63" i="1"/>
  <c r="T62" i="1"/>
  <c r="Q62" i="1"/>
  <c r="T61" i="1"/>
  <c r="Q61" i="1"/>
  <c r="T60" i="1"/>
  <c r="Q60" i="1"/>
  <c r="H60" i="1"/>
  <c r="I60" i="1" s="1"/>
  <c r="T59" i="1"/>
  <c r="Q59" i="1"/>
  <c r="T58" i="1"/>
  <c r="Q58" i="1"/>
  <c r="T57" i="1"/>
  <c r="Q57" i="1"/>
  <c r="T56" i="1"/>
  <c r="Q56" i="1"/>
  <c r="T55" i="1"/>
  <c r="Q55" i="1"/>
  <c r="AB55" i="1" s="1"/>
  <c r="T54" i="1"/>
  <c r="H54" i="1"/>
  <c r="I54" i="1" s="1"/>
  <c r="T53" i="1"/>
  <c r="Q53" i="1"/>
  <c r="T52" i="1"/>
  <c r="Q52" i="1"/>
  <c r="T51" i="1"/>
  <c r="Q51" i="1"/>
  <c r="T50" i="1"/>
  <c r="Q50" i="1"/>
  <c r="T49" i="1"/>
  <c r="T48" i="1"/>
  <c r="Q48" i="1"/>
  <c r="AB49" i="1" s="1"/>
  <c r="H48" i="1"/>
  <c r="I48" i="1" s="1"/>
  <c r="T47" i="1"/>
  <c r="Q47" i="1"/>
  <c r="T46" i="1"/>
  <c r="Q46" i="1"/>
  <c r="T45" i="1"/>
  <c r="Q45" i="1"/>
  <c r="T44" i="1"/>
  <c r="Q44" i="1"/>
  <c r="T43" i="1"/>
  <c r="T42" i="1"/>
  <c r="Q42" i="1"/>
  <c r="AB43" i="1" s="1"/>
  <c r="H42" i="1"/>
  <c r="I42" i="1" s="1"/>
  <c r="T41" i="1"/>
  <c r="Q41" i="1"/>
  <c r="T40" i="1"/>
  <c r="Q40" i="1"/>
  <c r="T39" i="1"/>
  <c r="Q39" i="1"/>
  <c r="T38" i="1"/>
  <c r="Q38" i="1"/>
  <c r="T37" i="1"/>
  <c r="Q37" i="1"/>
  <c r="T36" i="1"/>
  <c r="Q36" i="1"/>
  <c r="H36" i="1"/>
  <c r="I36" i="1" s="1"/>
  <c r="T35" i="1"/>
  <c r="Q35" i="1"/>
  <c r="T34" i="1"/>
  <c r="Q34" i="1"/>
  <c r="T33" i="1"/>
  <c r="Q33" i="1"/>
  <c r="T32" i="1"/>
  <c r="Q32" i="1"/>
  <c r="T31" i="1"/>
  <c r="Q31" i="1"/>
  <c r="T30" i="1"/>
  <c r="Q30" i="1"/>
  <c r="H30" i="1"/>
  <c r="I30" i="1" s="1"/>
  <c r="T29" i="1"/>
  <c r="Q29" i="1"/>
  <c r="T28" i="1"/>
  <c r="Q28" i="1"/>
  <c r="H28" i="1"/>
  <c r="I28" i="1" s="1"/>
  <c r="H26" i="1"/>
  <c r="T27" i="1"/>
  <c r="Q27" i="1"/>
  <c r="T26" i="1"/>
  <c r="Q26" i="1"/>
  <c r="AB31" i="1" l="1"/>
  <c r="AB37" i="1"/>
  <c r="AB61" i="1"/>
  <c r="AB52" i="1"/>
  <c r="AA52" i="1" s="1"/>
  <c r="AB53" i="1"/>
  <c r="AA53" i="1" s="1"/>
  <c r="I26" i="1"/>
  <c r="X26" i="1" s="1"/>
  <c r="X66" i="1"/>
  <c r="X60" i="1"/>
  <c r="X54" i="1"/>
  <c r="X48" i="1"/>
  <c r="X52" i="1"/>
  <c r="X53" i="1"/>
  <c r="X42" i="1"/>
  <c r="X36" i="1"/>
  <c r="X30" i="1"/>
  <c r="X28" i="1"/>
  <c r="Y66" i="1" l="1"/>
  <c r="Z66" i="1"/>
  <c r="X67" i="1" s="1"/>
  <c r="Y67" i="1" s="1"/>
  <c r="Y60" i="1"/>
  <c r="Z60" i="1"/>
  <c r="X61" i="1" s="1"/>
  <c r="Z61" i="1" s="1"/>
  <c r="X62" i="1" s="1"/>
  <c r="Y54" i="1"/>
  <c r="Z54" i="1"/>
  <c r="X55" i="1" s="1"/>
  <c r="Z55" i="1" s="1"/>
  <c r="X56" i="1" s="1"/>
  <c r="Y53" i="1"/>
  <c r="Z53" i="1"/>
  <c r="Y52" i="1"/>
  <c r="Z52" i="1"/>
  <c r="Y48" i="1"/>
  <c r="Z48" i="1"/>
  <c r="Y42" i="1"/>
  <c r="Z42" i="1"/>
  <c r="X43" i="1" s="1"/>
  <c r="Z43" i="1" s="1"/>
  <c r="X44" i="1" s="1"/>
  <c r="Y36" i="1"/>
  <c r="Z36" i="1"/>
  <c r="Y30" i="1"/>
  <c r="Z30" i="1"/>
  <c r="X31" i="1" s="1"/>
  <c r="Z31" i="1" s="1"/>
  <c r="X32" i="1" s="1"/>
  <c r="Y32" i="1" s="1"/>
  <c r="Y28" i="1"/>
  <c r="Z28" i="1"/>
  <c r="X29" i="1" s="1"/>
  <c r="Y29" i="1" s="1"/>
  <c r="Y26" i="1"/>
  <c r="Z26" i="1"/>
  <c r="X27" i="1" s="1"/>
  <c r="Y61" i="1" l="1"/>
  <c r="Y55" i="1"/>
  <c r="Z29" i="1"/>
  <c r="Y43" i="1"/>
  <c r="Y31" i="1"/>
  <c r="Y44" i="1"/>
  <c r="Z44" i="1"/>
  <c r="Z62" i="1"/>
  <c r="X63" i="1" s="1"/>
  <c r="Y62" i="1"/>
  <c r="Z56" i="1"/>
  <c r="X57" i="1" s="1"/>
  <c r="Y56" i="1"/>
  <c r="Z67" i="1"/>
  <c r="X68" i="1" s="1"/>
  <c r="X37" i="1"/>
  <c r="X49" i="1"/>
  <c r="X50"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Y63" i="1" l="1"/>
  <c r="Z63" i="1"/>
  <c r="Y57" i="1"/>
  <c r="Z57" i="1"/>
  <c r="X58" i="1" s="1"/>
  <c r="Y50" i="1"/>
  <c r="Z50" i="1"/>
  <c r="X51" i="1" s="1"/>
  <c r="Y68" i="1"/>
  <c r="Z68" i="1"/>
  <c r="X69" i="1" s="1"/>
  <c r="Y49" i="1"/>
  <c r="Z49" i="1"/>
  <c r="X45" i="1"/>
  <c r="Y37" i="1"/>
  <c r="Z37" i="1"/>
  <c r="X38" i="1" s="1"/>
  <c r="Y38" i="1" s="1"/>
  <c r="X34" i="1"/>
  <c r="Y34" i="1" s="1"/>
  <c r="X33" i="1"/>
  <c r="Y27" i="1"/>
  <c r="Z27" i="1"/>
  <c r="Z38" i="1" l="1"/>
  <c r="X39" i="1" s="1"/>
  <c r="Z39" i="1" s="1"/>
  <c r="X40" i="1" s="1"/>
  <c r="Y58" i="1"/>
  <c r="Z58" i="1"/>
  <c r="X59" i="1" s="1"/>
  <c r="X64" i="1"/>
  <c r="X65" i="1"/>
  <c r="Y45" i="1"/>
  <c r="Z45" i="1"/>
  <c r="X46" i="1" s="1"/>
  <c r="Y46" i="1" s="1"/>
  <c r="Y51" i="1"/>
  <c r="Z51" i="1"/>
  <c r="Z69" i="1"/>
  <c r="Y69" i="1"/>
  <c r="Y33" i="1"/>
  <c r="Z33" i="1"/>
  <c r="Z34" i="1"/>
  <c r="X35" i="1" s="1"/>
  <c r="Y39" i="1" l="1"/>
  <c r="Y65" i="1"/>
  <c r="Z65" i="1"/>
  <c r="Y64" i="1"/>
  <c r="Z64" i="1"/>
  <c r="Y59" i="1"/>
  <c r="Z59" i="1"/>
  <c r="X70" i="1"/>
  <c r="X71" i="1"/>
  <c r="Z46" i="1"/>
  <c r="X47" i="1" s="1"/>
  <c r="Y47" i="1" s="1"/>
  <c r="Z40" i="1"/>
  <c r="X41" i="1" s="1"/>
  <c r="Y40" i="1"/>
  <c r="Y35" i="1"/>
  <c r="Z35" i="1"/>
  <c r="X23" i="1"/>
  <c r="Y23" i="1" s="1"/>
  <c r="Y71" i="1" l="1"/>
  <c r="Z71" i="1"/>
  <c r="Y70" i="1"/>
  <c r="Z70" i="1"/>
  <c r="Y41" i="1"/>
  <c r="Z41" i="1"/>
  <c r="Z47" i="1"/>
  <c r="Z23" i="1" l="1"/>
  <c r="X24" i="1" s="1"/>
  <c r="X25" i="1" l="1"/>
  <c r="AB30" i="1" l="1"/>
  <c r="AA30" i="1" s="1"/>
  <c r="AB68" i="1"/>
  <c r="AB60" i="1"/>
  <c r="AB42" i="1"/>
  <c r="AA42" i="1" s="1"/>
  <c r="AB54" i="1"/>
  <c r="AA54" i="1" s="1"/>
  <c r="AB48" i="1"/>
  <c r="AA48" i="1" s="1"/>
  <c r="AB36" i="1"/>
  <c r="AA36" i="1" s="1"/>
  <c r="J40" i="19" l="1"/>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0" i="1"/>
  <c r="AA67" i="1"/>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A68" i="1"/>
  <c r="AB69" i="1"/>
  <c r="AB38" i="1"/>
  <c r="AA37" i="1"/>
  <c r="AA43" i="1"/>
  <c r="AB44" i="1"/>
  <c r="AA44" i="1" s="1"/>
  <c r="AB45" i="1"/>
  <c r="V32" i="19"/>
  <c r="P42" i="19"/>
  <c r="J12" i="19"/>
  <c r="J32" i="19"/>
  <c r="AB52" i="19"/>
  <c r="AC48" i="1"/>
  <c r="J22" i="19"/>
  <c r="V22" i="19"/>
  <c r="J52" i="19"/>
  <c r="AH12" i="19"/>
  <c r="J42" i="19"/>
  <c r="AH42" i="19"/>
  <c r="P32" i="19"/>
  <c r="AB12" i="19"/>
  <c r="AH32" i="19"/>
  <c r="AB32" i="19"/>
  <c r="AB42" i="19"/>
  <c r="V42" i="19"/>
  <c r="V12" i="19"/>
  <c r="V52" i="19"/>
  <c r="AB22" i="19"/>
  <c r="AH52" i="19"/>
  <c r="AH22" i="19"/>
  <c r="P22" i="19"/>
  <c r="P12" i="19"/>
  <c r="P52" i="19"/>
  <c r="AB50" i="1"/>
  <c r="AA50" i="1" s="1"/>
  <c r="AB51" i="1"/>
  <c r="AA51" i="1" s="1"/>
  <c r="AA49" i="1"/>
  <c r="AA55" i="1"/>
  <c r="AB56" i="1"/>
  <c r="AA61" i="1"/>
  <c r="AB62" i="1"/>
  <c r="AA31" i="1"/>
  <c r="AB32" i="1"/>
  <c r="AA69" i="1" l="1"/>
  <c r="AB70" i="1"/>
  <c r="K35" i="19"/>
  <c r="AC25" i="19"/>
  <c r="K45" i="19"/>
  <c r="AI45" i="19"/>
  <c r="W45" i="19"/>
  <c r="Q35" i="19"/>
  <c r="K55" i="19"/>
  <c r="AC15" i="19"/>
  <c r="Q15" i="19"/>
  <c r="AC35" i="19"/>
  <c r="AI35" i="19"/>
  <c r="Q55" i="19"/>
  <c r="AI25" i="19"/>
  <c r="AC67"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61"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AC68"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60"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62" i="1"/>
  <c r="AB63"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R40" i="19" l="1"/>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A70" i="1"/>
  <c r="AB71" i="1"/>
  <c r="AA71"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AC69"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63" i="1"/>
  <c r="AB64" i="1"/>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AC62" i="1"/>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3"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71" i="1"/>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70"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64" i="1"/>
  <c r="AB65" i="1"/>
  <c r="AA65"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5" i="1"/>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4" i="1"/>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2" i="1" l="1"/>
  <c r="L42" i="1" s="1"/>
  <c r="K23" i="1"/>
  <c r="L23" i="1" s="1"/>
  <c r="K30" i="1"/>
  <c r="L30" i="1" s="1"/>
  <c r="K28" i="1"/>
  <c r="L28" i="1" s="1"/>
  <c r="K54" i="1"/>
  <c r="L54" i="1" s="1"/>
  <c r="K48" i="1"/>
  <c r="L48" i="1" s="1"/>
  <c r="K36" i="1"/>
  <c r="L36" i="1" s="1"/>
  <c r="K26" i="1"/>
  <c r="L26" i="1" s="1"/>
  <c r="K66" i="1"/>
  <c r="L66" i="1" s="1"/>
  <c r="K60" i="1"/>
  <c r="L60" i="1" s="1"/>
  <c r="X6" i="18" l="1"/>
  <c r="AJ30" i="18"/>
  <c r="R22" i="18"/>
  <c r="L6" i="18"/>
  <c r="R30" i="18"/>
  <c r="X22" i="18"/>
  <c r="X38" i="18"/>
  <c r="AD38" i="18"/>
  <c r="N26" i="1"/>
  <c r="AD22" i="18"/>
  <c r="M26" i="1"/>
  <c r="AB2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6" i="1"/>
  <c r="L32" i="18"/>
  <c r="X8" i="18"/>
  <c r="X24" i="18"/>
  <c r="AJ8" i="18"/>
  <c r="M36" i="1"/>
  <c r="R40" i="18"/>
  <c r="L40" i="18"/>
  <c r="X16" i="18"/>
  <c r="L24" i="18"/>
  <c r="AJ24" i="18"/>
  <c r="X32" i="18"/>
  <c r="AJ40" i="18"/>
  <c r="R16" i="18"/>
  <c r="AD40" i="18"/>
  <c r="AD32" i="18"/>
  <c r="AD16" i="18"/>
  <c r="M48" i="1"/>
  <c r="J42" i="18"/>
  <c r="P34" i="18"/>
  <c r="AB18" i="18"/>
  <c r="AB42" i="18"/>
  <c r="AH34" i="18"/>
  <c r="P10" i="18"/>
  <c r="V34" i="18"/>
  <c r="P42" i="18"/>
  <c r="V42" i="18"/>
  <c r="AH42" i="18"/>
  <c r="AB26" i="18"/>
  <c r="AH26" i="18"/>
  <c r="V26" i="18"/>
  <c r="AB34" i="18"/>
  <c r="V10" i="18"/>
  <c r="AH18" i="18"/>
  <c r="J34" i="18"/>
  <c r="J10" i="18"/>
  <c r="AB10" i="18"/>
  <c r="J18" i="18"/>
  <c r="N48" i="1"/>
  <c r="P26" i="18"/>
  <c r="J26" i="18"/>
  <c r="AH10" i="18"/>
  <c r="P18" i="18"/>
  <c r="V18" i="18"/>
  <c r="X42" i="18"/>
  <c r="AD34" i="18"/>
  <c r="AD10" i="18"/>
  <c r="AD26" i="18"/>
  <c r="L10" i="18"/>
  <c r="L42" i="18"/>
  <c r="L26" i="18"/>
  <c r="X18" i="18"/>
  <c r="X34" i="18"/>
  <c r="X10" i="18"/>
  <c r="R18" i="18"/>
  <c r="AJ10" i="18"/>
  <c r="AD42" i="18"/>
  <c r="AJ34" i="18"/>
  <c r="R26" i="18"/>
  <c r="M54" i="1"/>
  <c r="L18" i="18"/>
  <c r="AJ26" i="18"/>
  <c r="AD18" i="18"/>
  <c r="R34" i="18"/>
  <c r="L34" i="18"/>
  <c r="AJ42" i="18"/>
  <c r="R10" i="18"/>
  <c r="R42" i="18"/>
  <c r="X26" i="18"/>
  <c r="AJ18" i="18"/>
  <c r="N54" i="1"/>
  <c r="T14" i="18"/>
  <c r="AL38" i="18"/>
  <c r="N14" i="18"/>
  <c r="Z6" i="18"/>
  <c r="T38" i="18"/>
  <c r="T22" i="18"/>
  <c r="AL14" i="18"/>
  <c r="N22" i="18"/>
  <c r="N28" i="1"/>
  <c r="AF22" i="18"/>
  <c r="N6" i="18"/>
  <c r="AF6" i="18"/>
  <c r="AF38" i="18"/>
  <c r="M28" i="1"/>
  <c r="AB28" i="1" s="1"/>
  <c r="N38" i="18"/>
  <c r="AL30" i="18"/>
  <c r="AL22" i="18"/>
  <c r="T6" i="18"/>
  <c r="AF14" i="18"/>
  <c r="AF30" i="18"/>
  <c r="Z22" i="18"/>
  <c r="T30" i="18"/>
  <c r="Z30" i="18"/>
  <c r="AL6" i="18"/>
  <c r="Z14" i="18"/>
  <c r="Z38" i="18"/>
  <c r="N30" i="18"/>
  <c r="J40" i="18"/>
  <c r="AB40" i="18"/>
  <c r="AH32" i="18"/>
  <c r="AB24" i="18"/>
  <c r="V16" i="18"/>
  <c r="M30" i="1"/>
  <c r="J16" i="18"/>
  <c r="P32" i="18"/>
  <c r="V24" i="18"/>
  <c r="P24" i="18"/>
  <c r="V40" i="18"/>
  <c r="P16" i="18"/>
  <c r="P40" i="18"/>
  <c r="V32" i="18"/>
  <c r="AH16" i="18"/>
  <c r="AB16" i="18"/>
  <c r="V8" i="18"/>
  <c r="AH24" i="18"/>
  <c r="AH8" i="18"/>
  <c r="AH40" i="18"/>
  <c r="J8" i="18"/>
  <c r="AB32" i="18"/>
  <c r="AB8" i="18"/>
  <c r="J24" i="18"/>
  <c r="J32" i="18"/>
  <c r="P8" i="18"/>
  <c r="N30" i="1"/>
  <c r="Z42" i="18"/>
  <c r="T18" i="18"/>
  <c r="AF34" i="18"/>
  <c r="AF42" i="18"/>
  <c r="N42" i="18"/>
  <c r="Z18" i="18"/>
  <c r="AL10" i="18"/>
  <c r="AL26" i="18"/>
  <c r="AF26" i="18"/>
  <c r="Z10" i="18"/>
  <c r="N18" i="18"/>
  <c r="T26" i="18"/>
  <c r="AF10" i="18"/>
  <c r="T34" i="18"/>
  <c r="N26" i="18"/>
  <c r="AL18" i="18"/>
  <c r="N10" i="18"/>
  <c r="AF18" i="18"/>
  <c r="Z26" i="18"/>
  <c r="AL34" i="18"/>
  <c r="M60" i="1"/>
  <c r="Z34" i="18"/>
  <c r="T10" i="18"/>
  <c r="N60" i="1"/>
  <c r="AL42" i="18"/>
  <c r="N34" i="18"/>
  <c r="T42" i="18"/>
  <c r="P14" i="18"/>
  <c r="V22" i="18"/>
  <c r="V14" i="18"/>
  <c r="P22" i="18"/>
  <c r="V38" i="18"/>
  <c r="AH14" i="18"/>
  <c r="AH38" i="18"/>
  <c r="J14" i="18"/>
  <c r="AB22" i="18"/>
  <c r="V30" i="18"/>
  <c r="AB14" i="18"/>
  <c r="AB38" i="18"/>
  <c r="J30" i="18"/>
  <c r="P38" i="18"/>
  <c r="AB6" i="18"/>
  <c r="M23" i="1"/>
  <c r="AB23" i="1" s="1"/>
  <c r="AA23" i="1" s="1"/>
  <c r="AH30" i="18"/>
  <c r="J38" i="18"/>
  <c r="AH6" i="18"/>
  <c r="V6" i="18"/>
  <c r="AB30" i="18"/>
  <c r="J22" i="18"/>
  <c r="J6" i="18"/>
  <c r="P30" i="18"/>
  <c r="AH22" i="18"/>
  <c r="P6" i="18"/>
  <c r="N23" i="1"/>
  <c r="AH12" i="18"/>
  <c r="J20" i="18"/>
  <c r="J44" i="18"/>
  <c r="AB28" i="18"/>
  <c r="P28" i="18"/>
  <c r="N66" i="1"/>
  <c r="P12" i="18"/>
  <c r="AH20" i="18"/>
  <c r="P44" i="18"/>
  <c r="AB12" i="18"/>
  <c r="P20" i="18"/>
  <c r="J36" i="18"/>
  <c r="P36" i="18"/>
  <c r="AB44" i="18"/>
  <c r="V44" i="18"/>
  <c r="J28" i="18"/>
  <c r="AH36" i="18"/>
  <c r="V12" i="18"/>
  <c r="V28" i="18"/>
  <c r="AH44" i="18"/>
  <c r="AB20" i="18"/>
  <c r="AB36" i="18"/>
  <c r="AH28" i="18"/>
  <c r="V36" i="18"/>
  <c r="V20" i="18"/>
  <c r="M66" i="1"/>
  <c r="AB66" i="1" s="1"/>
  <c r="AA66" i="1" s="1"/>
  <c r="J12" i="18"/>
  <c r="AF24" i="18"/>
  <c r="AF32" i="18"/>
  <c r="T40" i="18"/>
  <c r="M42" i="1"/>
  <c r="Z40" i="18"/>
  <c r="AL8" i="18"/>
  <c r="AF8" i="18"/>
  <c r="T8" i="18"/>
  <c r="Z16" i="18"/>
  <c r="T24" i="18"/>
  <c r="AL24" i="18"/>
  <c r="Z32" i="18"/>
  <c r="N32" i="18"/>
  <c r="N16" i="18"/>
  <c r="Z8" i="18"/>
  <c r="AL40" i="18"/>
  <c r="N8" i="18"/>
  <c r="N24" i="18"/>
  <c r="T32" i="18"/>
  <c r="T16" i="18"/>
  <c r="AF40" i="18"/>
  <c r="AF16" i="18"/>
  <c r="AL32" i="18"/>
  <c r="N40" i="18"/>
  <c r="Z24" i="18"/>
  <c r="AL16" i="18"/>
  <c r="N42" i="1"/>
  <c r="AA28" i="1" l="1"/>
  <c r="AB29" i="1"/>
  <c r="AA29" i="1" s="1"/>
  <c r="AA26" i="1"/>
  <c r="AB27" i="1"/>
  <c r="AA27" i="1" s="1"/>
  <c r="P16" i="19"/>
  <c r="P6" i="19"/>
  <c r="AH6" i="19"/>
  <c r="V46" i="19"/>
  <c r="AH46" i="19"/>
  <c r="AB46" i="19"/>
  <c r="J6" i="19"/>
  <c r="P46" i="19"/>
  <c r="AB26" i="19"/>
  <c r="AB16" i="19"/>
  <c r="AH26" i="19"/>
  <c r="J16" i="19"/>
  <c r="V26" i="19"/>
  <c r="AH36" i="19"/>
  <c r="P26" i="19"/>
  <c r="V16" i="19"/>
  <c r="V36" i="19"/>
  <c r="AC23"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6" i="1"/>
  <c r="AB25" i="19"/>
  <c r="AH35" i="19"/>
  <c r="P55" i="19"/>
  <c r="J45" i="19"/>
  <c r="P25" i="19"/>
  <c r="P35" i="19"/>
  <c r="V55" i="19"/>
  <c r="AC18" i="19" l="1"/>
  <c r="AC8" i="19"/>
  <c r="W18" i="19"/>
  <c r="AI8" i="19"/>
  <c r="Q48" i="19"/>
  <c r="AC38" i="19"/>
  <c r="Q28" i="19"/>
  <c r="AI28" i="19"/>
  <c r="K38" i="19"/>
  <c r="Q38" i="19"/>
  <c r="K18" i="19"/>
  <c r="AI18" i="19"/>
  <c r="Q18" i="19"/>
  <c r="W28" i="19"/>
  <c r="AI48" i="19"/>
  <c r="W8" i="19"/>
  <c r="Q8" i="19"/>
  <c r="K48" i="19"/>
  <c r="AC48" i="19"/>
  <c r="AC29" i="1"/>
  <c r="W38" i="19"/>
  <c r="W48" i="19"/>
  <c r="AI38" i="19"/>
  <c r="K8" i="19"/>
  <c r="AC28" i="19"/>
  <c r="K28" i="19"/>
  <c r="AB28" i="19"/>
  <c r="P18" i="19"/>
  <c r="AB8" i="19"/>
  <c r="J48" i="19"/>
  <c r="J28" i="19"/>
  <c r="P28" i="19"/>
  <c r="V28" i="19"/>
  <c r="J38" i="19"/>
  <c r="V8" i="19"/>
  <c r="J8" i="19"/>
  <c r="P38" i="19"/>
  <c r="AB38" i="19"/>
  <c r="V18" i="19"/>
  <c r="AB48" i="19"/>
  <c r="AB18" i="19"/>
  <c r="AC28" i="1"/>
  <c r="AH28" i="19"/>
  <c r="AH48" i="19"/>
  <c r="AH38" i="19"/>
  <c r="AH18" i="19"/>
  <c r="AH8" i="19"/>
  <c r="P48" i="19"/>
  <c r="P8" i="19"/>
  <c r="V38" i="19"/>
  <c r="J18" i="19"/>
  <c r="V48" i="19"/>
  <c r="W37" i="19"/>
  <c r="Q47" i="19"/>
  <c r="AI47" i="19"/>
  <c r="AC37" i="19"/>
  <c r="K37" i="19"/>
  <c r="AI27" i="19"/>
  <c r="K7" i="19"/>
  <c r="W17" i="19"/>
  <c r="AC27" i="19"/>
  <c r="W47" i="19"/>
  <c r="K27" i="19"/>
  <c r="K47" i="19"/>
  <c r="AC17" i="19"/>
  <c r="Q37" i="19"/>
  <c r="AI7" i="19"/>
  <c r="W7" i="19"/>
  <c r="Q27" i="19"/>
  <c r="AI37" i="19"/>
  <c r="AC7" i="19"/>
  <c r="Q7" i="19"/>
  <c r="Q17" i="19"/>
  <c r="AI17" i="19"/>
  <c r="AC27" i="1"/>
  <c r="W27" i="19"/>
  <c r="AC47" i="19"/>
  <c r="K17" i="19"/>
  <c r="J47" i="19"/>
  <c r="AB27" i="19"/>
  <c r="AC26" i="1"/>
  <c r="AH37" i="19"/>
  <c r="V17" i="19"/>
  <c r="J7" i="19"/>
  <c r="AH27" i="19"/>
  <c r="V27" i="19"/>
  <c r="J17" i="19"/>
  <c r="AB37" i="19"/>
  <c r="P27" i="19"/>
  <c r="AH47" i="19"/>
  <c r="V37" i="19"/>
  <c r="AB47" i="19"/>
  <c r="AH7" i="19"/>
  <c r="V47" i="19"/>
  <c r="J27" i="19"/>
  <c r="AB7" i="19"/>
  <c r="P37" i="19"/>
  <c r="AH17" i="19"/>
  <c r="P47" i="19"/>
  <c r="J37" i="19"/>
  <c r="V7" i="19"/>
  <c r="P17" i="19"/>
  <c r="AB17" i="19"/>
  <c r="P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<sst xmlns="http://schemas.openxmlformats.org/spreadsheetml/2006/main" count="397" uniqueCount="269">
  <si>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</si>
  <si>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</si>
  <si>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</si>
  <si>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</si>
  <si>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</si>
  <si>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</si>
  <si>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</si>
  <si>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</si>
  <si>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</si>
  <si>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</si>
  <si>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</si>
  <si>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</si>
  <si>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</si>
  <si>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</si>
  <si>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</si>
  <si>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</si>
  <si>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</si>
  <si>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</si>
  <si>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</si>
  <si>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</si>
  <si>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</si>
  <si>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</si>
  <si>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</si>
  <si>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</si>
  <si>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</si>
  <si>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</si>
  <si>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</si>
  <si>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</si>
  <si>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</si>
  <si>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</si>
  <si>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</si>
  <si>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</si>
  <si>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</si>
  <si>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</si>
  <si>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</si>
  <si>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</si>
  <si>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</si>
  <si>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</si>
  <si>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</si>
  <si>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</si>
  <si>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</si>
  <si>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</si>
  <si>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</si>
  <si>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</si>
  <si>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</si>
  <si>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</si>
  <si>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</si>
  <si>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</si>
  <si>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</si>
  <si>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</si>
  <si>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</si>
  <si>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</si>
  <si>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</si>
  <si>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</si>
  <si>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</si>
  <si>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</si>
  <si>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</si>
  <si>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</si>
  <si>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</si>
  <si>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</si>
  <si>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</si>
  <si>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</si>
  <si>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</si>
  <si>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</si>
  <si>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</si>
  <si>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</si>
  <si>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</si>
  <si>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</si>
  <si>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</si>
  <si>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</si>
  <si>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</si>
  <si>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</si>
  <si>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</si>
  <si>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</si>
  <si>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</si>
  <si>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</si>
  <si>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</si>
  <si>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</si>
  <si>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</si>
  <si>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</si>
  <si>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</si>
  <si>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</si>
  <si>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</si>
  <si>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</si>
  <si>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</si>
  <si>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</si>
  <si>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</si>
  <si>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</si>
  <si>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</si>
  <si>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</si>
  <si>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</si>
  <si>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</si>
  <si>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</si>
  <si>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</si>
  <si>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</si>
  <si>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</si>
  <si>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</si>
  <si>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</si>
  <si>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</si>
  <si>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</si>
  <si>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</si>
  <si>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</si>
  <si>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</si>
  <si>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</si>
  <si>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</si>
  <si>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</si>
  <si>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</si>
  <si>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</si>
  <si>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</si>
  <si>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</si>
  <si>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</si>
  <si>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</si>
  <si>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</si>
  <si>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</si>
  <si>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</si>
  <si>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</si>
  <si>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</si>
  <si>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</si>
  <si>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</si>
  <si>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</si>
  <si>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</si>
  <si>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</si>
  <si>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</si>
  <si>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</si>
  <si>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</si>
  <si>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</si>
  <si>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</si>
  <si>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</si>
  <si>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</si>
  <si>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</si>
  <si>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</si>
  <si>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</si>
  <si>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</si>
  <si>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</si>
  <si>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</si>
  <si>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</si>
  <si>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</si>
  <si>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</si>
  <si>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</si>
  <si>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</si>
  <si>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</si>
  <si>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</si>
  <si>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</si>
  <si>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</si>
  <si>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</si>
  <si>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</si>
  <si>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</si>
  <si>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</si>
  <si>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</si>
  <si>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</si>
  <si>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</si>
  <si>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</si>
  <si>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</si>
  <si>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</si>
  <si>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</si>
  <si>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</si>
  <si>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</si>
  <si>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</si>
  <si>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</si>
  <si>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</si>
  <si>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</si>
  <si>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</si>
  <si>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</si>
  <si>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</si>
  <si>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</si>
  <si>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</si>
  <si>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</si>
  <si>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</si>
  <si>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</si>
  <si>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</si>
  <si>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</si>
  <si>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</si>
  <si>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</si>
  <si>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</si>
  <si>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</si>
  <si>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</si>
  <si>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</si>
  <si>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</si>
  <si>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</si>
  <si>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</si>
  <si>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</si>
  <si>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</si>
  <si>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</si>
  <si>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</si>
  <si>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</si>
  <si>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</si>
  <si>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</si>
  <si>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</si>
  <si>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</si>
  <si>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</si>
  <si>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</si>
  <si>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</si>
  <si>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</si>
  <si>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</si>
  <si>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</si>
  <si>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</si>
  <si>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</si>
  <si>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</si>
  <si>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</si>
  <si>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</si>
  <si>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</si>
  <si>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</si>
  <si>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</si>
  <si>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</si>
  <si>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</si>
  <si>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</si>
  <si>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</si>
  <si>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</si>
  <si>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</si>
  <si>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</si>
  <si>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</si>
  <si>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</si>
  <si>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</si>
  <si>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</si>
  <si>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</si>
  <si>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</si>
  <si>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</si>
  <si>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</si>
  <si>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</si>
  <si>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</si>
  <si>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</si>
  <si>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</si>
  <si>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</si>
  <si>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</si>
  <si>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</si>
  <si>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</si>
  <si>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</si>
  <si>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</si>
  <si>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</si>
  <si>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</si>
  <si>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F1 Evaluación y seguimiento trimestral al cumplimiento de las metas establecidas en el PDL</t>
  </si>
  <si>
    <t>D1 Baja participación de la ciudadanía en la planeación local</t>
  </si>
  <si>
    <t>F2 La naturaleza y desarrollo mismo del proceso permite la interacción con la comunidad para conocer sus necesidades</t>
  </si>
  <si>
    <t xml:space="preserve">D2 La alta rotación del grupo de planeación en las localidades </t>
  </si>
  <si>
    <t>F3 Lineamientos claros para la articulación de los planes de desarrollo (Distrital - Local)</t>
  </si>
  <si>
    <t>D3 Retrasos en la conceptualización de la viabilidad del sector</t>
  </si>
  <si>
    <t>F4 Potestad para la toma de decisiones en la ejecución presupuestal</t>
  </si>
  <si>
    <t>D4 Poca credibilidad que existe en las actividades del estado</t>
  </si>
  <si>
    <t xml:space="preserve">D5 Falta de recursos para la inversión en proyectos no priorizados </t>
  </si>
  <si>
    <t>A1 Los procesos no se toman con la debida seriedad durante las vigencias del plan y al final no se puedan medir los riesgos</t>
  </si>
  <si>
    <t>O2 Acompañamiento permanente por parte del sector en atención por las necesidades planteadas por la comunidad en cumplimiento plan de desarrollo</t>
  </si>
  <si>
    <t>A2 Incumplimiento de las metas debido a emergencias que se presenten a nivel distrital, local, nacional</t>
  </si>
  <si>
    <t>O1 Articulación entre la ciudadanía y la Alcaldía local</t>
  </si>
  <si>
    <t>Creación del documento de acuerdo a la nueva estructura organizacional de la Entidad (Decreto 411 de 2016), el nuevo marco estratégico (Resolución 162 de 2017) y el nuevo modelo de operación por procesos, en la anterior estructura organizacional, este proceso hacía parte deGestión del desarrollo Local y Agenciamiento de la Política Pública</t>
  </si>
  <si>
    <t>Ajuste y actualización a la matriz de acuerdo con la guía del DAFP V4 -2018 a través del manual de gestión del riesgo versión 11- 2019, se ingresa las columnas para las características y la evaluación de los controles, se eliminan los riesgos R2 por corresponder a factores externos y el R6 debido a que la etapa de ejecución de los proyectos corresponde a GCL, se ajustaron los riesgos  R3,R4 y R5, y se e ajustan los controles en concordancia al Manual de Gestión de Riesgos.</t>
  </si>
  <si>
    <t>Se ajusta la matriz de riesgo, se describe  el contexto del proceso, se realizó  revisión general de los cuatro (04) riesgos identificados, se realizaron ajustes en causas, consecuencias, se valido el análisis del riesgo, revisión de controles, calificación del diseño del control y ajustes en la valoración del riesgo residual.</t>
  </si>
  <si>
    <t>Gestión Pública Territorial Local</t>
  </si>
  <si>
    <t>Identificar y priorizar las necesidades, recursos y potencialidades de la localidad de manera coordinada con las instituciones y los actores sociales para mejorar la calidad de vida de sus habitantes.</t>
  </si>
  <si>
    <t>El proceso se circunscribe a acciones puntuales de las Alcaldías Locales en materia de planeación del desarrollo local, participación ciudadana, formulación de proyectos de inversión y la coordinación institucional.</t>
  </si>
  <si>
    <t>Falta de apropiación de los lineamientos, directrices y actos administrativos relacionados con el proceso de formulación y aprobación de los planes de desarrollo local.</t>
  </si>
  <si>
    <t>Ausencia de información diagnóstica local</t>
  </si>
  <si>
    <t>Ausencia de coordinación del gobierno local con los sectores administrativos para dar respuesta a las necesidades y problemas que desbordan la competencia del gobierno local.</t>
  </si>
  <si>
    <t>Baja participación ciudadana en la Planeación Local</t>
  </si>
  <si>
    <t>Posibilidad de afectación económica y reputacional por la inadeacuada identificación de las necesidades  y/o problemas  de la población y potencialidades y/o capacidades del territorio en la gestión del desarrollo local que conduzca a una respuesta óptima y oportuna por parte de las adminsitraciones Distrital y Local.</t>
  </si>
  <si>
    <t>El Alcalde(sa) Local  dentro de los quince (15) días siguientes a la posesión del Alcalde Mayor, definirá e iniciará la implementación y seguimiento a la estrategia de difusión de la convocatoria, sensibilización y  persuasión dirigida a los ciudadanos para asistir y participar en los eventos de planeación local de su territorio, observando lo señalado en el Acuerdo 13 de 2000, Acuerdo 740 de 2019,  buscando la mayor participación ciudadana posible, dejando las evidencias de implementación y seguimiento de esta estrategia.
En caso identificar alguna posible desviación en la ejecución del control el Alcalde(sa) Local deberá tomar las medidas correctivas para la ejecución de la estrategia, queda como evidencia la estrategia de difusión, los soportes de la implementación de la estrategia y los listados de asistencia.</t>
  </si>
  <si>
    <t>No se dispone de información diagnóstica actualizada</t>
  </si>
  <si>
    <t>Debilidad en la unificación de criterios en las alcaldías locales para la formulación y gestión de los proyectos de inversión</t>
  </si>
  <si>
    <t>Falta de experticia profesional en la formulación técnica de los proyectos de inversión local</t>
  </si>
  <si>
    <t>Posibilidad de afectación económica y reputacional por deficiencias en la formulación y gestión de los proyectos de inversión local.</t>
  </si>
  <si>
    <t>El Alcalde(sa) Local, cada vez que se elaboren estudios previos para la contratación de personal para apoyar la formulación de proyectos de inversión, establecerá el perfil de las personas a contratar, de manera que de acuerdo a estos criterios  la formulación de los proyectos de inversión se realice de manera técnica y de conformidad con los parámetros y lineamientos establecidos.  
En caso de que los estudios previos no contenga dicha información se procederá al ajuste correspondiente, como evidencia quedan los estudios previos.</t>
  </si>
  <si>
    <t xml:space="preserve">El profesional especializado 222-24, cada vez que ingrese un profesional al grupo de planeación de los FDL responsable de la formulación de proyectos de inversión local, realizará sesiones de actualización y/o entrenamiento al puesto de trabajo, de acuerdo con lo establecido en las instrucciones GCO-GTH-IN004 para el entrenamiento en puesto de trabajo.
En caso de inasistencia por parte del responsable de la formulación de proyectos, y no ejecutarse la capacitación se deberá informar al alcalde local mediante comunicación del sistema ORFEO, se elaborará el acta que evidencie la reprogramación de dicha sesión. Como evidencia de la ejecución del control quedan las actas de reunión, oficios, memorandos  y/o los registros de capacitación y entrenamiento a puesto de trabajo. </t>
  </si>
  <si>
    <t>Falta de quórum para realizar la sesiones del CLG</t>
  </si>
  <si>
    <t>Deficiencias en la coordinación y  articulación de recursos</t>
  </si>
  <si>
    <t>Inadecuada formulación del Plan Anual de Trabajo  del CLG</t>
  </si>
  <si>
    <t>Posibilidad de afectación económica y reputacional por la inadecuada coordinación y articulación de la acción distrital en el territorio a través del Concejo Local de Gobierno</t>
  </si>
  <si>
    <t>La secretaría técnica del CLG cada vez que este convocada una sesión, verifica el quorum y en caso de no completarse el mismo levantará acta dejando constancia del hecho. El Alcalde(sa) Local,en su calidad de presidente de la instancia enviará comunicaciones oficiales a los sectores integrantes informando la no realización de la sesión por falta de quorum. Igualmente el Alcalde Local  comunicará al sector en caso de dificultades en la coordinación y articulación de los recursos. Las evidencias de la ejecución del control son las actas del CLG y la comunicaciones oficiales.</t>
  </si>
  <si>
    <t>El Consejo Local de Gobierno elaborará el Plan Anual de trabajo de la instancia, de acuerdo con el procedimiento"GET-GPL-P001 Funcionamiento Consejo Local de Gobierno" establecido en el Sistema de Gestión de la entidad, verificando que se cumplan con los lineamientos establecidos.
En caso de identificar alguna desviación en el cumplimiento de estos lineamientos se realizarán los respectivos ajustes al plan. Como evidencia de la ejecución del control queda el Plan de Trabajo Aprobado.</t>
  </si>
  <si>
    <t>Se realiza actualización de matriz de riesgos de gestión de acuerdo con los lineamientos establecidos en el manual de gestión del riesgo PLE-PIN-M001 versión 6. Se realizó a través de mesa de trabajo a la que asistió el promotor de mejora del proceso y promotores de mejora del nivel local invitados, con el acompañamiento técnico del grupo de riesgos de la Oficina Asesora de Planeación. Se aprobó bajo caso HOLA N. 242132</t>
  </si>
  <si>
    <t>27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</si>
</sst>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b/>
      <sz val="12"/>
      <color theme="0" tint="-0.34998626667073579"/>
      <name val="Titillium Web"/>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8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68" fillId="20" borderId="0" xfId="0" applyFont="1" applyFill="1" applyBorder="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0" fontId="61" fillId="0" borderId="38" xfId="0" applyFont="1" applyFill="1" applyBorder="1" applyAlignment="1">
      <alignment horizontal="left" vertical="top" wrapText="1"/>
    </xf>
    <xf numFmtId="0" fontId="61" fillId="0" borderId="33" xfId="0" applyFont="1" applyFill="1" applyBorder="1" applyAlignment="1">
      <alignment horizontal="left" vertical="top" wrapText="1"/>
    </xf>
    <xf numFmtId="0" fontId="78" fillId="0" borderId="33" xfId="0" applyFont="1" applyFill="1" applyBorder="1" applyAlignment="1">
      <alignment horizontal="left" vertical="top" wrapText="1"/>
    </xf>
    <xf numFmtId="0" fontId="78" fillId="0" borderId="38" xfId="0" applyFont="1" applyFill="1" applyBorder="1" applyAlignment="1">
      <alignment horizontal="left" vertical="top" wrapText="1"/>
    </xf>
    <xf numFmtId="0" fontId="1" fillId="0" borderId="0" xfId="0" applyFont="1"/>
    <xf numFmtId="0" fontId="1" fillId="0" borderId="0" xfId="0" applyFont="1" applyAlignment="1">
      <alignment vertical="center"/>
    </xf>
    <xf numFmtId="0" fontId="1" fillId="0" borderId="2" xfId="0" applyFont="1" applyBorder="1" applyAlignment="1">
      <alignment horizontal="center" vertical="center"/>
    </xf>
    <xf numFmtId="0" fontId="1" fillId="3" borderId="0" xfId="0" applyFont="1" applyFill="1" applyAlignment="1">
      <alignment vertical="center"/>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19" borderId="33" xfId="0" applyFont="1" applyFill="1" applyBorder="1" applyAlignment="1" applyProtection="1">
      <alignment horizontal="center" vertical="center" wrapText="1"/>
      <protection locked="0"/>
    </xf>
    <xf numFmtId="14" fontId="68" fillId="19" borderId="33" xfId="0" applyNumberFormat="1" applyFont="1" applyFill="1" applyBorder="1" applyAlignment="1" applyProtection="1">
      <alignment horizontal="center" vertical="center" wrapText="1"/>
      <protection locked="0"/>
    </xf>
    <xf numFmtId="164" fontId="1" fillId="0" borderId="2" xfId="1" applyNumberFormat="1" applyFont="1" applyBorder="1" applyAlignment="1">
      <alignment horizontal="center" vertical="center"/>
    </xf>
    <xf numFmtId="164" fontId="1" fillId="9" borderId="2" xfId="1" applyNumberFormat="1" applyFont="1" applyFill="1" applyBorder="1" applyAlignment="1">
      <alignment horizontal="center" vertical="center"/>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protection locked="0"/>
    </xf>
    <xf numFmtId="0" fontId="1" fillId="0" borderId="2" xfId="0" applyFont="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4" xfId="0" applyFont="1" applyFill="1" applyBorder="1" applyAlignment="1">
      <alignment horizontal="center" vertical="center" wrapText="1"/>
    </xf>
    <xf numFmtId="0" fontId="61" fillId="0" borderId="75" xfId="0" applyFont="1" applyFill="1" applyBorder="1" applyAlignment="1">
      <alignment horizontal="left" vertical="center" wrapText="1"/>
    </xf>
    <xf numFmtId="0" fontId="61" fillId="0" borderId="34" xfId="0" applyFont="1" applyFill="1" applyBorder="1" applyAlignment="1">
      <alignment horizontal="left" vertical="center"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68" fillId="19" borderId="78" xfId="0" applyFont="1" applyFill="1" applyBorder="1" applyAlignment="1" applyProtection="1">
      <alignment horizontal="left" vertical="center" wrapText="1"/>
      <protection locked="0"/>
    </xf>
    <xf numFmtId="0" fontId="68" fillId="19" borderId="79" xfId="0" applyFont="1" applyFill="1" applyBorder="1" applyAlignment="1" applyProtection="1">
      <alignment horizontal="left" vertical="center" wrapText="1"/>
      <protection locked="0"/>
    </xf>
    <xf numFmtId="0" fontId="68" fillId="19" borderId="80"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68" fillId="0" borderId="33" xfId="0" applyNumberFormat="1" applyFont="1" applyFill="1" applyBorder="1" applyAlignment="1" applyProtection="1">
      <alignment horizontal="center" vertical="center" wrapText="1"/>
      <protection locked="0"/>
    </xf>
    <xf numFmtId="0" fontId="68" fillId="0" borderId="78" xfId="0" applyFont="1" applyFill="1" applyBorder="1" applyAlignment="1" applyProtection="1">
      <alignment horizontal="left" vertical="center" wrapText="1"/>
      <protection locked="0"/>
    </xf>
    <xf numFmtId="0" fontId="68" fillId="0" borderId="79" xfId="0" applyFont="1" applyFill="1" applyBorder="1" applyAlignment="1" applyProtection="1">
      <alignment horizontal="left" vertical="center" wrapText="1"/>
      <protection locked="0"/>
    </xf>
    <xf numFmtId="0" fontId="68" fillId="0" borderId="80" xfId="0" applyFont="1" applyFill="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11</xdr:row>
      <xdr:rowOff>0</xdr:rowOff>
    </xdr:from>
    <xdr:to>
      <xdr:col>16</xdr:col>
      <xdr:colOff>320675</xdr:colOff>
      <xdr:row>11</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11</xdr:row>
      <xdr:rowOff>0</xdr:rowOff>
    </xdr:from>
    <xdr:to>
      <xdr:col>16</xdr:col>
      <xdr:colOff>320675</xdr:colOff>
      <xdr:row>11</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8</xdr:row>
      <xdr:rowOff>409720</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1466561</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76200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1" customWidth="1"/>
    <col min="2" max="3" width="24.7109375" style="81" customWidth="1"/>
    <col min="4" max="4" width="16" style="81" customWidth="1"/>
    <col min="5" max="5" width="24.7109375" style="81" customWidth="1"/>
    <col min="6" max="6" width="27.7109375" style="81" customWidth="1"/>
    <col min="7" max="8" width="24.7109375" style="81" customWidth="1"/>
    <col min="9" max="16384" width="11.42578125" style="81"/>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210" t="s">
        <v>0</v>
      </c>
      <c r="C12" s="211"/>
      <c r="D12" s="211"/>
      <c r="E12" s="211"/>
      <c r="F12" s="211"/>
      <c r="G12" s="211"/>
      <c r="H12" s="212"/>
    </row>
    <row r="13" spans="2:8" ht="11.1" customHeight="1" x14ac:dyDescent="0.25">
      <c r="B13" s="82"/>
      <c r="C13" s="83"/>
      <c r="D13" s="83"/>
      <c r="E13" s="83"/>
      <c r="F13" s="83"/>
      <c r="G13" s="83"/>
      <c r="H13" s="84"/>
    </row>
    <row r="14" spans="2:8" ht="29.1" hidden="1" customHeight="1" x14ac:dyDescent="0.25">
      <c r="B14" s="213" t="s">
        <v>210</v>
      </c>
      <c r="C14" s="214"/>
      <c r="D14" s="214"/>
      <c r="E14" s="214"/>
      <c r="F14" s="214"/>
      <c r="G14" s="214"/>
      <c r="H14" s="215"/>
    </row>
    <row r="15" spans="2:8" ht="63" hidden="1" customHeight="1" x14ac:dyDescent="0.25">
      <c r="B15" s="216"/>
      <c r="C15" s="217"/>
      <c r="D15" s="217"/>
      <c r="E15" s="217"/>
      <c r="F15" s="217"/>
      <c r="G15" s="217"/>
      <c r="H15" s="218"/>
    </row>
    <row r="16" spans="2:8" ht="16.5" x14ac:dyDescent="0.25">
      <c r="B16" s="219" t="s">
        <v>1</v>
      </c>
      <c r="C16" s="220"/>
      <c r="D16" s="220"/>
      <c r="E16" s="220"/>
      <c r="F16" s="220"/>
      <c r="G16" s="220"/>
      <c r="H16" s="221"/>
    </row>
    <row r="17" spans="2:8" ht="95.25" customHeight="1" x14ac:dyDescent="0.25">
      <c r="B17" s="229" t="s">
        <v>2</v>
      </c>
      <c r="C17" s="230"/>
      <c r="D17" s="230"/>
      <c r="E17" s="230"/>
      <c r="F17" s="230"/>
      <c r="G17" s="230"/>
      <c r="H17" s="231"/>
    </row>
    <row r="18" spans="2:8" ht="16.5" x14ac:dyDescent="0.25">
      <c r="B18" s="118"/>
      <c r="C18" s="119"/>
      <c r="D18" s="119"/>
      <c r="E18" s="119"/>
      <c r="F18" s="119"/>
      <c r="G18" s="119"/>
      <c r="H18" s="120"/>
    </row>
    <row r="19" spans="2:8" ht="16.5" customHeight="1" x14ac:dyDescent="0.25">
      <c r="B19" s="222" t="s">
        <v>218</v>
      </c>
      <c r="C19" s="223"/>
      <c r="D19" s="223"/>
      <c r="E19" s="223"/>
      <c r="F19" s="223"/>
      <c r="G19" s="223"/>
      <c r="H19" s="224"/>
    </row>
    <row r="20" spans="2:8" ht="44.25" customHeight="1" x14ac:dyDescent="0.25">
      <c r="B20" s="222"/>
      <c r="C20" s="223"/>
      <c r="D20" s="223"/>
      <c r="E20" s="223"/>
      <c r="F20" s="223"/>
      <c r="G20" s="223"/>
      <c r="H20" s="224"/>
    </row>
    <row r="21" spans="2:8" ht="15.75" thickBot="1" x14ac:dyDescent="0.3">
      <c r="B21" s="107"/>
      <c r="C21" s="110"/>
      <c r="D21" s="115"/>
      <c r="E21" s="116"/>
      <c r="F21" s="116"/>
      <c r="G21" s="117"/>
      <c r="H21" s="111"/>
    </row>
    <row r="22" spans="2:8" ht="15.75" thickTop="1" x14ac:dyDescent="0.25">
      <c r="B22" s="107"/>
      <c r="C22" s="225" t="s">
        <v>3</v>
      </c>
      <c r="D22" s="226"/>
      <c r="E22" s="227" t="s">
        <v>4</v>
      </c>
      <c r="F22" s="228"/>
      <c r="G22" s="110"/>
      <c r="H22" s="111"/>
    </row>
    <row r="23" spans="2:8" ht="35.25" customHeight="1" x14ac:dyDescent="0.25">
      <c r="B23" s="107"/>
      <c r="C23" s="197" t="s">
        <v>5</v>
      </c>
      <c r="D23" s="198"/>
      <c r="E23" s="199" t="s">
        <v>6</v>
      </c>
      <c r="F23" s="200"/>
      <c r="G23" s="110"/>
      <c r="H23" s="111"/>
    </row>
    <row r="24" spans="2:8" ht="17.25" customHeight="1" x14ac:dyDescent="0.25">
      <c r="B24" s="107"/>
      <c r="C24" s="197" t="s">
        <v>7</v>
      </c>
      <c r="D24" s="198"/>
      <c r="E24" s="199" t="s">
        <v>8</v>
      </c>
      <c r="F24" s="200"/>
      <c r="G24" s="110"/>
      <c r="H24" s="111"/>
    </row>
    <row r="25" spans="2:8" ht="19.5" customHeight="1" x14ac:dyDescent="0.25">
      <c r="B25" s="107"/>
      <c r="C25" s="197" t="s">
        <v>9</v>
      </c>
      <c r="D25" s="198"/>
      <c r="E25" s="199" t="s">
        <v>10</v>
      </c>
      <c r="F25" s="200"/>
      <c r="G25" s="110"/>
      <c r="H25" s="111"/>
    </row>
    <row r="26" spans="2:8" ht="69.75" customHeight="1" x14ac:dyDescent="0.25">
      <c r="B26" s="107"/>
      <c r="C26" s="197" t="s">
        <v>11</v>
      </c>
      <c r="D26" s="198"/>
      <c r="E26" s="199" t="s">
        <v>12</v>
      </c>
      <c r="F26" s="200"/>
      <c r="G26" s="110"/>
      <c r="H26" s="111"/>
    </row>
    <row r="27" spans="2:8" ht="34.5" customHeight="1" x14ac:dyDescent="0.25">
      <c r="B27" s="107"/>
      <c r="C27" s="201" t="s">
        <v>13</v>
      </c>
      <c r="D27" s="202"/>
      <c r="E27" s="193" t="s">
        <v>14</v>
      </c>
      <c r="F27" s="194"/>
      <c r="G27" s="110"/>
      <c r="H27" s="111"/>
    </row>
    <row r="28" spans="2:8" ht="27.75" customHeight="1" x14ac:dyDescent="0.25">
      <c r="B28" s="107"/>
      <c r="C28" s="201" t="s">
        <v>15</v>
      </c>
      <c r="D28" s="202"/>
      <c r="E28" s="193" t="s">
        <v>16</v>
      </c>
      <c r="F28" s="194"/>
      <c r="G28" s="110"/>
      <c r="H28" s="111"/>
    </row>
    <row r="29" spans="2:8" ht="28.5" customHeight="1" x14ac:dyDescent="0.25">
      <c r="B29" s="107"/>
      <c r="C29" s="201" t="s">
        <v>17</v>
      </c>
      <c r="D29" s="202"/>
      <c r="E29" s="193" t="s">
        <v>18</v>
      </c>
      <c r="F29" s="194"/>
      <c r="G29" s="110"/>
      <c r="H29" s="111"/>
    </row>
    <row r="30" spans="2:8" ht="72.75" customHeight="1" x14ac:dyDescent="0.25">
      <c r="B30" s="107"/>
      <c r="C30" s="201" t="s">
        <v>19</v>
      </c>
      <c r="D30" s="202"/>
      <c r="E30" s="193" t="s">
        <v>20</v>
      </c>
      <c r="F30" s="194"/>
      <c r="G30" s="110"/>
      <c r="H30" s="111"/>
    </row>
    <row r="31" spans="2:8" ht="64.5" customHeight="1" x14ac:dyDescent="0.25">
      <c r="B31" s="107"/>
      <c r="C31" s="201" t="s">
        <v>21</v>
      </c>
      <c r="D31" s="202"/>
      <c r="E31" s="193" t="s">
        <v>22</v>
      </c>
      <c r="F31" s="194"/>
      <c r="G31" s="110"/>
      <c r="H31" s="111"/>
    </row>
    <row r="32" spans="2:8" ht="71.25" customHeight="1" x14ac:dyDescent="0.25">
      <c r="B32" s="107"/>
      <c r="C32" s="201" t="s">
        <v>23</v>
      </c>
      <c r="D32" s="202"/>
      <c r="E32" s="193" t="s">
        <v>24</v>
      </c>
      <c r="F32" s="194"/>
      <c r="G32" s="110"/>
      <c r="H32" s="111"/>
    </row>
    <row r="33" spans="2:8" ht="55.5" customHeight="1" x14ac:dyDescent="0.25">
      <c r="B33" s="107"/>
      <c r="C33" s="195" t="s">
        <v>25</v>
      </c>
      <c r="D33" s="196"/>
      <c r="E33" s="193" t="s">
        <v>26</v>
      </c>
      <c r="F33" s="194"/>
      <c r="G33" s="110"/>
      <c r="H33" s="111"/>
    </row>
    <row r="34" spans="2:8" ht="42" customHeight="1" x14ac:dyDescent="0.25">
      <c r="B34" s="107"/>
      <c r="C34" s="195" t="s">
        <v>27</v>
      </c>
      <c r="D34" s="196"/>
      <c r="E34" s="193" t="s">
        <v>28</v>
      </c>
      <c r="F34" s="194"/>
      <c r="G34" s="110"/>
      <c r="H34" s="111"/>
    </row>
    <row r="35" spans="2:8" ht="59.25" customHeight="1" x14ac:dyDescent="0.25">
      <c r="B35" s="107"/>
      <c r="C35" s="195" t="s">
        <v>29</v>
      </c>
      <c r="D35" s="196"/>
      <c r="E35" s="193" t="s">
        <v>30</v>
      </c>
      <c r="F35" s="194"/>
      <c r="G35" s="110"/>
      <c r="H35" s="111"/>
    </row>
    <row r="36" spans="2:8" ht="23.25" customHeight="1" x14ac:dyDescent="0.25">
      <c r="B36" s="107"/>
      <c r="C36" s="195" t="s">
        <v>31</v>
      </c>
      <c r="D36" s="196"/>
      <c r="E36" s="193" t="s">
        <v>32</v>
      </c>
      <c r="F36" s="194"/>
      <c r="G36" s="110"/>
      <c r="H36" s="111"/>
    </row>
    <row r="37" spans="2:8" ht="30.75" customHeight="1" x14ac:dyDescent="0.25">
      <c r="B37" s="107"/>
      <c r="C37" s="195" t="s">
        <v>33</v>
      </c>
      <c r="D37" s="196"/>
      <c r="E37" s="193" t="s">
        <v>34</v>
      </c>
      <c r="F37" s="194"/>
      <c r="G37" s="110"/>
      <c r="H37" s="111"/>
    </row>
    <row r="38" spans="2:8" ht="35.25" customHeight="1" x14ac:dyDescent="0.25">
      <c r="B38" s="107"/>
      <c r="C38" s="195" t="s">
        <v>35</v>
      </c>
      <c r="D38" s="196"/>
      <c r="E38" s="193" t="s">
        <v>36</v>
      </c>
      <c r="F38" s="194"/>
      <c r="G38" s="110"/>
      <c r="H38" s="111"/>
    </row>
    <row r="39" spans="2:8" ht="33" customHeight="1" x14ac:dyDescent="0.25">
      <c r="B39" s="107"/>
      <c r="C39" s="195" t="s">
        <v>35</v>
      </c>
      <c r="D39" s="196"/>
      <c r="E39" s="193" t="s">
        <v>36</v>
      </c>
      <c r="F39" s="194"/>
      <c r="G39" s="110"/>
      <c r="H39" s="111"/>
    </row>
    <row r="40" spans="2:8" ht="30" customHeight="1" x14ac:dyDescent="0.25">
      <c r="B40" s="107"/>
      <c r="C40" s="195" t="s">
        <v>37</v>
      </c>
      <c r="D40" s="196"/>
      <c r="E40" s="193" t="s">
        <v>38</v>
      </c>
      <c r="F40" s="194"/>
      <c r="G40" s="110"/>
      <c r="H40" s="111"/>
    </row>
    <row r="41" spans="2:8" ht="35.25" customHeight="1" x14ac:dyDescent="0.25">
      <c r="B41" s="107"/>
      <c r="C41" s="195" t="s">
        <v>39</v>
      </c>
      <c r="D41" s="196"/>
      <c r="E41" s="193" t="s">
        <v>40</v>
      </c>
      <c r="F41" s="194"/>
      <c r="G41" s="110"/>
      <c r="H41" s="111"/>
    </row>
    <row r="42" spans="2:8" ht="31.5" customHeight="1" x14ac:dyDescent="0.25">
      <c r="B42" s="107"/>
      <c r="C42" s="195" t="s">
        <v>41</v>
      </c>
      <c r="D42" s="196"/>
      <c r="E42" s="193" t="s">
        <v>42</v>
      </c>
      <c r="F42" s="194"/>
      <c r="G42" s="110"/>
      <c r="H42" s="111"/>
    </row>
    <row r="43" spans="2:8" ht="35.25" customHeight="1" x14ac:dyDescent="0.25">
      <c r="B43" s="107"/>
      <c r="C43" s="195" t="s">
        <v>43</v>
      </c>
      <c r="D43" s="196"/>
      <c r="E43" s="193" t="s">
        <v>44</v>
      </c>
      <c r="F43" s="194"/>
      <c r="G43" s="110"/>
      <c r="H43" s="111"/>
    </row>
    <row r="44" spans="2:8" ht="59.25" customHeight="1" x14ac:dyDescent="0.25">
      <c r="B44" s="107"/>
      <c r="C44" s="195" t="s">
        <v>45</v>
      </c>
      <c r="D44" s="196"/>
      <c r="E44" s="193" t="s">
        <v>46</v>
      </c>
      <c r="F44" s="194"/>
      <c r="G44" s="110"/>
      <c r="H44" s="111"/>
    </row>
    <row r="45" spans="2:8" ht="29.25" customHeight="1" x14ac:dyDescent="0.25">
      <c r="B45" s="107"/>
      <c r="C45" s="195" t="s">
        <v>47</v>
      </c>
      <c r="D45" s="196"/>
      <c r="E45" s="193" t="s">
        <v>48</v>
      </c>
      <c r="F45" s="194"/>
      <c r="G45" s="110"/>
      <c r="H45" s="111"/>
    </row>
    <row r="46" spans="2:8" ht="82.5" customHeight="1" x14ac:dyDescent="0.25">
      <c r="B46" s="107"/>
      <c r="C46" s="195" t="s">
        <v>49</v>
      </c>
      <c r="D46" s="196"/>
      <c r="E46" s="193" t="s">
        <v>50</v>
      </c>
      <c r="F46" s="194"/>
      <c r="G46" s="110"/>
      <c r="H46" s="111"/>
    </row>
    <row r="47" spans="2:8" ht="46.5" customHeight="1" x14ac:dyDescent="0.25">
      <c r="B47" s="107"/>
      <c r="C47" s="195" t="s">
        <v>51</v>
      </c>
      <c r="D47" s="196"/>
      <c r="E47" s="193" t="s">
        <v>52</v>
      </c>
      <c r="F47" s="194"/>
      <c r="G47" s="110"/>
      <c r="H47" s="111"/>
    </row>
    <row r="48" spans="2:8" ht="6.75" customHeight="1" thickBot="1" x14ac:dyDescent="0.3">
      <c r="B48" s="107"/>
      <c r="C48" s="206"/>
      <c r="D48" s="207"/>
      <c r="E48" s="208"/>
      <c r="F48" s="209"/>
      <c r="G48" s="110"/>
      <c r="H48" s="111"/>
    </row>
    <row r="49" spans="2:8" ht="15.75" thickTop="1" x14ac:dyDescent="0.25">
      <c r="B49" s="107"/>
      <c r="C49" s="108"/>
      <c r="D49" s="108"/>
      <c r="E49" s="109"/>
      <c r="F49" s="109"/>
      <c r="G49" s="110"/>
      <c r="H49" s="111"/>
    </row>
    <row r="50" spans="2:8" ht="21" customHeight="1" x14ac:dyDescent="0.25">
      <c r="B50" s="203" t="s">
        <v>53</v>
      </c>
      <c r="C50" s="204"/>
      <c r="D50" s="204"/>
      <c r="E50" s="204"/>
      <c r="F50" s="204"/>
      <c r="G50" s="204"/>
      <c r="H50" s="205"/>
    </row>
    <row r="51" spans="2:8" ht="20.25" customHeight="1" x14ac:dyDescent="0.25">
      <c r="B51" s="203" t="s">
        <v>54</v>
      </c>
      <c r="C51" s="204"/>
      <c r="D51" s="204"/>
      <c r="E51" s="204"/>
      <c r="F51" s="204"/>
      <c r="G51" s="204"/>
      <c r="H51" s="205"/>
    </row>
    <row r="52" spans="2:8" ht="20.25" customHeight="1" x14ac:dyDescent="0.25">
      <c r="B52" s="203" t="s">
        <v>55</v>
      </c>
      <c r="C52" s="204"/>
      <c r="D52" s="204"/>
      <c r="E52" s="204"/>
      <c r="F52" s="204"/>
      <c r="G52" s="204"/>
      <c r="H52" s="205"/>
    </row>
    <row r="53" spans="2:8" ht="20.25" customHeight="1" x14ac:dyDescent="0.25">
      <c r="B53" s="203" t="s">
        <v>56</v>
      </c>
      <c r="C53" s="204"/>
      <c r="D53" s="204"/>
      <c r="E53" s="204"/>
      <c r="F53" s="204"/>
      <c r="G53" s="204"/>
      <c r="H53" s="205"/>
    </row>
    <row r="54" spans="2:8" x14ac:dyDescent="0.25">
      <c r="B54" s="203" t="s">
        <v>57</v>
      </c>
      <c r="C54" s="204"/>
      <c r="D54" s="204"/>
      <c r="E54" s="204"/>
      <c r="F54" s="204"/>
      <c r="G54" s="204"/>
      <c r="H54" s="205"/>
    </row>
    <row r="55" spans="2:8" ht="15.75" thickBot="1" x14ac:dyDescent="0.3">
      <c r="B55" s="112"/>
      <c r="C55" s="113"/>
      <c r="D55" s="113"/>
      <c r="E55" s="113"/>
      <c r="F55" s="113"/>
      <c r="G55" s="113"/>
      <c r="H55" s="114"/>
    </row>
  </sheetData>
  <mergeCells count="64">
    <mergeCell ref="B12:H12"/>
    <mergeCell ref="B14:H15"/>
    <mergeCell ref="B16:H16"/>
    <mergeCell ref="B19:H20"/>
    <mergeCell ref="C22:D22"/>
    <mergeCell ref="E22:F22"/>
    <mergeCell ref="B17:H17"/>
    <mergeCell ref="C23:D23"/>
    <mergeCell ref="E23:F23"/>
    <mergeCell ref="C27:D27"/>
    <mergeCell ref="E27:F27"/>
    <mergeCell ref="C31:D31"/>
    <mergeCell ref="C28:D28"/>
    <mergeCell ref="C29:D29"/>
    <mergeCell ref="C30:D30"/>
    <mergeCell ref="E28:F28"/>
    <mergeCell ref="E29:F29"/>
    <mergeCell ref="E30:F30"/>
    <mergeCell ref="E31:F31"/>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43:D43"/>
    <mergeCell ref="B50:H50"/>
    <mergeCell ref="C39:D39"/>
    <mergeCell ref="E39:F39"/>
    <mergeCell ref="C40:D40"/>
    <mergeCell ref="E40:F40"/>
    <mergeCell ref="E43:F43"/>
    <mergeCell ref="C44:D44"/>
    <mergeCell ref="C45:D45"/>
    <mergeCell ref="E45:F45"/>
    <mergeCell ref="C46:D46"/>
    <mergeCell ref="E46:F46"/>
    <mergeCell ref="B51:H51"/>
    <mergeCell ref="C48:D48"/>
    <mergeCell ref="E48:F48"/>
    <mergeCell ref="C47:D47"/>
    <mergeCell ref="E47:F47"/>
    <mergeCell ref="E38:F38"/>
    <mergeCell ref="C38:D38"/>
    <mergeCell ref="C26:D26"/>
    <mergeCell ref="E26:F26"/>
    <mergeCell ref="C24:D24"/>
    <mergeCell ref="E24:F24"/>
    <mergeCell ref="C25:D25"/>
    <mergeCell ref="E25:F25"/>
    <mergeCell ref="E32:F32"/>
    <mergeCell ref="C32:D32"/>
    <mergeCell ref="C35:D35"/>
    <mergeCell ref="E35:F3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164</v>
      </c>
    </row>
    <row r="4" spans="1:1" x14ac:dyDescent="0.2">
      <c r="A4" s="9" t="s">
        <v>166</v>
      </c>
    </row>
    <row r="5" spans="1:1" x14ac:dyDescent="0.2">
      <c r="A5" s="9" t="s">
        <v>168</v>
      </c>
    </row>
    <row r="6" spans="1:1" x14ac:dyDescent="0.2">
      <c r="A6" s="9" t="s">
        <v>170</v>
      </c>
    </row>
    <row r="7" spans="1:1" x14ac:dyDescent="0.2">
      <c r="A7" s="9" t="s">
        <v>172</v>
      </c>
    </row>
    <row r="8" spans="1:1" x14ac:dyDescent="0.2">
      <c r="A8" s="9" t="s">
        <v>175</v>
      </c>
    </row>
    <row r="9" spans="1:1" x14ac:dyDescent="0.2">
      <c r="A9" s="9" t="s">
        <v>178</v>
      </c>
    </row>
    <row r="10" spans="1:1" x14ac:dyDescent="0.2">
      <c r="A10" s="9" t="s">
        <v>180</v>
      </c>
    </row>
    <row r="11" spans="1:1" x14ac:dyDescent="0.2">
      <c r="A11" s="9" t="s">
        <v>182</v>
      </c>
    </row>
    <row r="12" spans="1:1" x14ac:dyDescent="0.2">
      <c r="A12" s="9" t="s">
        <v>206</v>
      </c>
    </row>
    <row r="13" spans="1:1" x14ac:dyDescent="0.2">
      <c r="A13" s="9" t="s">
        <v>207</v>
      </c>
    </row>
    <row r="14" spans="1:1" x14ac:dyDescent="0.2">
      <c r="A14" s="9" t="s">
        <v>208</v>
      </c>
    </row>
    <row r="16" spans="1:1" x14ac:dyDescent="0.2">
      <c r="A16" s="9" t="s">
        <v>209</v>
      </c>
    </row>
    <row r="17" spans="1:1" x14ac:dyDescent="0.2">
      <c r="A17" s="9" t="s">
        <v>189</v>
      </c>
    </row>
    <row r="18" spans="1:1" x14ac:dyDescent="0.2">
      <c r="A18" s="9" t="s">
        <v>191</v>
      </c>
    </row>
    <row r="20" spans="1:1" x14ac:dyDescent="0.2">
      <c r="A20" s="9" t="s">
        <v>197</v>
      </c>
    </row>
    <row r="21" spans="1:1" x14ac:dyDescent="0.2">
      <c r="A21" s="9"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14"/>
  <sheetViews>
    <sheetView showGridLines="0" workbookViewId="0">
      <selection activeCell="B12" sqref="B12:B14"/>
    </sheetView>
  </sheetViews>
  <sheetFormatPr baseColWidth="10" defaultRowHeight="15" x14ac:dyDescent="0.25"/>
  <cols>
    <col min="3" max="3" width="46.42578125" customWidth="1"/>
    <col min="4" max="4" width="58" customWidth="1"/>
  </cols>
  <sheetData>
    <row r="4" spans="2:4" ht="52.5" customHeight="1" x14ac:dyDescent="0.25">
      <c r="B4" s="232" t="s">
        <v>211</v>
      </c>
      <c r="C4" s="232"/>
      <c r="D4" s="232"/>
    </row>
    <row r="5" spans="2:4" ht="6.75" customHeight="1" x14ac:dyDescent="0.25">
      <c r="D5" s="121"/>
    </row>
    <row r="6" spans="2:4" ht="15" customHeight="1" x14ac:dyDescent="0.25">
      <c r="B6" s="233" t="s">
        <v>212</v>
      </c>
      <c r="C6" s="122" t="s">
        <v>213</v>
      </c>
      <c r="D6" s="122" t="s">
        <v>214</v>
      </c>
    </row>
    <row r="7" spans="2:4" ht="60.75" x14ac:dyDescent="0.25">
      <c r="B7" s="234"/>
      <c r="C7" s="160" t="s">
        <v>230</v>
      </c>
      <c r="D7" s="159" t="s">
        <v>231</v>
      </c>
    </row>
    <row r="8" spans="2:4" ht="60.75" x14ac:dyDescent="0.25">
      <c r="B8" s="234"/>
      <c r="C8" s="160" t="s">
        <v>232</v>
      </c>
      <c r="D8" s="159" t="s">
        <v>233</v>
      </c>
    </row>
    <row r="9" spans="2:4" ht="40.5" x14ac:dyDescent="0.25">
      <c r="B9" s="234"/>
      <c r="C9" s="160" t="s">
        <v>234</v>
      </c>
      <c r="D9" s="159" t="s">
        <v>235</v>
      </c>
    </row>
    <row r="10" spans="2:4" ht="40.5" x14ac:dyDescent="0.25">
      <c r="B10" s="234"/>
      <c r="C10" s="236" t="s">
        <v>236</v>
      </c>
      <c r="D10" s="159" t="s">
        <v>237</v>
      </c>
    </row>
    <row r="11" spans="2:4" ht="40.5" x14ac:dyDescent="0.25">
      <c r="B11" s="234"/>
      <c r="C11" s="237"/>
      <c r="D11" s="159" t="s">
        <v>238</v>
      </c>
    </row>
    <row r="12" spans="2:4" ht="15.75" customHeight="1" x14ac:dyDescent="0.25">
      <c r="B12" s="233" t="s">
        <v>215</v>
      </c>
      <c r="C12" s="122" t="s">
        <v>216</v>
      </c>
      <c r="D12" s="122" t="s">
        <v>217</v>
      </c>
    </row>
    <row r="13" spans="2:4" ht="60.75" x14ac:dyDescent="0.25">
      <c r="B13" s="234"/>
      <c r="C13" s="161" t="s">
        <v>242</v>
      </c>
      <c r="D13" s="162" t="s">
        <v>239</v>
      </c>
    </row>
    <row r="14" spans="2:4" ht="81" x14ac:dyDescent="0.25">
      <c r="B14" s="235"/>
      <c r="C14" s="161" t="s">
        <v>240</v>
      </c>
      <c r="D14" s="162" t="s">
        <v>241</v>
      </c>
    </row>
  </sheetData>
  <mergeCells count="4">
    <mergeCell ref="B4:D4"/>
    <mergeCell ref="B6:B11"/>
    <mergeCell ref="B12:B14"/>
    <mergeCell ref="C10:C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P74"/>
  <sheetViews>
    <sheetView showGridLines="0" tabSelected="1" topLeftCell="A14" zoomScale="80" zoomScaleNormal="80" workbookViewId="0">
      <selection activeCell="C17" sqref="C17:N17"/>
    </sheetView>
  </sheetViews>
  <sheetFormatPr baseColWidth="10" defaultColWidth="11.42578125" defaultRowHeight="16.5" x14ac:dyDescent="0.3"/>
  <cols>
    <col min="1" max="1" width="4" style="2" bestFit="1" customWidth="1"/>
    <col min="2" max="2" width="14.140625" style="2" customWidth="1"/>
    <col min="3" max="3" width="28.28515625" style="2" customWidth="1"/>
    <col min="4" max="4" width="16.140625" style="2" customWidth="1"/>
    <col min="5" max="5" width="32.42578125" style="1" customWidth="1"/>
    <col min="6" max="6" width="19" style="4"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21.7109375" style="1" customWidth="1"/>
    <col min="16" max="16" width="56.285156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68" ht="36.950000000000003" customHeight="1" x14ac:dyDescent="0.3">
      <c r="A1" s="301" t="s">
        <v>229</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125" t="s">
        <v>219</v>
      </c>
      <c r="AG1" s="130" t="s">
        <v>220</v>
      </c>
      <c r="AH1" s="158"/>
      <c r="AI1" s="158"/>
      <c r="AJ1" s="158"/>
      <c r="AK1" s="158"/>
      <c r="AL1" s="123"/>
      <c r="AM1" s="123"/>
      <c r="AN1" s="123"/>
      <c r="AO1" s="123"/>
      <c r="AP1" s="124"/>
      <c r="AQ1" s="124"/>
      <c r="AR1" s="124"/>
      <c r="AS1" s="124"/>
      <c r="AT1" s="124"/>
      <c r="AU1" s="124"/>
      <c r="AV1" s="124"/>
      <c r="AW1" s="124"/>
      <c r="AX1" s="124"/>
      <c r="AY1" s="124"/>
      <c r="AZ1" s="124"/>
    </row>
    <row r="2" spans="1:68" x14ac:dyDescent="0.3">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125" t="s">
        <v>221</v>
      </c>
      <c r="AG2" s="130">
        <v>6</v>
      </c>
      <c r="AH2" s="126"/>
      <c r="AI2" s="127"/>
      <c r="AJ2" s="127"/>
      <c r="AK2" s="128"/>
      <c r="AL2" s="127"/>
      <c r="AM2" s="127"/>
      <c r="AN2" s="124"/>
      <c r="AO2" s="129"/>
      <c r="AP2" s="124"/>
      <c r="AQ2" s="124"/>
      <c r="AR2" s="124"/>
      <c r="AS2" s="124"/>
      <c r="AT2" s="124"/>
      <c r="AU2" s="124"/>
      <c r="AV2" s="124"/>
      <c r="AW2" s="124"/>
      <c r="AX2" s="124"/>
      <c r="AY2" s="124"/>
      <c r="AZ2" s="124"/>
    </row>
    <row r="3" spans="1:68" x14ac:dyDescent="0.3">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125" t="s">
        <v>222</v>
      </c>
      <c r="AG3" s="132" t="s">
        <v>268</v>
      </c>
      <c r="AH3" s="126"/>
      <c r="AI3" s="127"/>
      <c r="AJ3" s="127"/>
      <c r="AK3" s="128"/>
      <c r="AL3" s="127"/>
      <c r="AM3" s="127"/>
      <c r="AN3" s="124"/>
      <c r="AO3" s="129"/>
      <c r="AP3" s="124"/>
      <c r="AQ3" s="124"/>
      <c r="AR3" s="124"/>
      <c r="AS3" s="124"/>
      <c r="AT3" s="124"/>
      <c r="AU3" s="124"/>
      <c r="AV3" s="124"/>
      <c r="AW3" s="124"/>
      <c r="AX3" s="124"/>
      <c r="AY3" s="124"/>
      <c r="AZ3" s="124"/>
    </row>
    <row r="4" spans="1:68" ht="15.95" customHeight="1" x14ac:dyDescent="0.3">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134" t="s">
        <v>223</v>
      </c>
      <c r="AG4" s="133">
        <v>241903</v>
      </c>
      <c r="AH4" s="126"/>
      <c r="AI4" s="127"/>
      <c r="AJ4" s="127"/>
      <c r="AK4" s="128"/>
      <c r="AL4" s="127"/>
      <c r="AM4" s="127"/>
      <c r="AN4" s="124"/>
      <c r="AO4" s="129"/>
      <c r="AP4" s="124"/>
      <c r="AQ4" s="124"/>
      <c r="AR4" s="124"/>
      <c r="AS4" s="124"/>
      <c r="AT4" s="124"/>
      <c r="AU4" s="124"/>
      <c r="AV4" s="124"/>
      <c r="AW4" s="124"/>
      <c r="AX4" s="124"/>
      <c r="AY4" s="124"/>
      <c r="AZ4" s="124"/>
    </row>
    <row r="5" spans="1:68" ht="24" customHeight="1" x14ac:dyDescent="0.3">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H5" s="126"/>
      <c r="AI5" s="127"/>
      <c r="AJ5" s="127"/>
      <c r="AK5" s="128"/>
      <c r="AL5" s="127"/>
      <c r="AM5" s="127"/>
      <c r="AN5" s="124"/>
      <c r="AO5" s="129"/>
      <c r="AP5" s="124"/>
      <c r="AQ5" s="124"/>
      <c r="AR5" s="124"/>
      <c r="AS5" s="124"/>
      <c r="AT5" s="124"/>
      <c r="AU5" s="124"/>
      <c r="AV5" s="124"/>
      <c r="AW5" s="124"/>
      <c r="AX5" s="124"/>
      <c r="AY5" s="124"/>
      <c r="AZ5" s="124"/>
    </row>
    <row r="6" spans="1:68" x14ac:dyDescent="0.3">
      <c r="A6" s="131"/>
      <c r="B6" s="131"/>
      <c r="C6" s="157"/>
      <c r="D6" s="155"/>
      <c r="E6" s="155"/>
      <c r="F6" s="155"/>
      <c r="G6" s="155"/>
      <c r="H6" s="155"/>
      <c r="I6" s="155"/>
      <c r="J6" s="155"/>
      <c r="K6" s="154"/>
      <c r="L6" s="133"/>
      <c r="M6" s="124"/>
      <c r="N6" s="124"/>
      <c r="O6" s="124"/>
      <c r="P6" s="133"/>
      <c r="Q6" s="131"/>
      <c r="R6" s="131"/>
      <c r="S6" s="131"/>
      <c r="T6" s="135"/>
      <c r="U6" s="135"/>
      <c r="V6" s="135"/>
      <c r="W6" s="135"/>
      <c r="X6" s="135"/>
      <c r="Y6" s="135"/>
      <c r="Z6" s="135"/>
      <c r="AA6" s="136"/>
      <c r="AB6" s="136"/>
      <c r="AC6" s="136"/>
      <c r="AD6" s="136"/>
      <c r="AE6" s="136"/>
      <c r="AH6" s="137"/>
      <c r="AI6" s="138"/>
      <c r="AJ6" s="138"/>
      <c r="AK6" s="138"/>
      <c r="AL6" s="138"/>
      <c r="AM6" s="138"/>
      <c r="AN6" s="139"/>
      <c r="AO6" s="139"/>
      <c r="AP6" s="139"/>
      <c r="AQ6" s="139"/>
      <c r="AR6" s="136"/>
      <c r="AS6" s="136"/>
      <c r="AT6" s="136"/>
      <c r="AU6" s="136"/>
      <c r="AV6" s="136"/>
      <c r="AW6" s="136"/>
      <c r="AX6" s="136"/>
      <c r="AY6" s="136"/>
      <c r="AZ6" s="136"/>
    </row>
    <row r="7" spans="1:68" ht="27.95" customHeight="1" x14ac:dyDescent="0.3">
      <c r="A7" s="143"/>
      <c r="B7" s="143"/>
      <c r="C7" s="124"/>
      <c r="D7" s="124"/>
      <c r="E7" s="124"/>
      <c r="F7" s="124"/>
      <c r="G7" s="124"/>
      <c r="H7" s="124"/>
      <c r="I7" s="124"/>
      <c r="J7" s="124"/>
      <c r="L7" s="124"/>
      <c r="M7" s="124"/>
      <c r="N7" s="305" t="s">
        <v>224</v>
      </c>
      <c r="O7" s="305"/>
      <c r="P7" s="305"/>
      <c r="Q7" s="305"/>
      <c r="R7" s="305"/>
      <c r="S7" s="305"/>
      <c r="T7" s="125"/>
      <c r="U7" s="125"/>
      <c r="V7" s="125"/>
      <c r="W7" s="125"/>
      <c r="X7" s="125"/>
      <c r="Y7" s="125"/>
      <c r="Z7" s="125"/>
      <c r="AA7" s="140"/>
      <c r="AB7" s="140"/>
      <c r="AC7" s="140"/>
      <c r="AD7" s="140"/>
      <c r="AE7" s="140"/>
      <c r="AF7" s="140"/>
      <c r="AG7" s="140"/>
      <c r="AH7" s="126"/>
      <c r="AI7" s="127"/>
      <c r="AJ7" s="127"/>
      <c r="AK7" s="127"/>
      <c r="AL7" s="127"/>
      <c r="AM7" s="127"/>
      <c r="AN7" s="141">
        <v>0</v>
      </c>
      <c r="AO7" s="142"/>
      <c r="AP7" s="141"/>
      <c r="AQ7" s="141"/>
      <c r="AR7" s="124"/>
      <c r="AS7" s="124"/>
      <c r="AT7" s="124"/>
      <c r="AU7" s="124"/>
      <c r="AV7" s="124"/>
      <c r="AW7" s="124"/>
      <c r="AX7" s="124"/>
      <c r="AY7" s="124"/>
      <c r="AZ7" s="124"/>
    </row>
    <row r="8" spans="1:68" ht="16.5" customHeight="1" x14ac:dyDescent="0.3">
      <c r="A8" s="143"/>
      <c r="B8" s="143"/>
      <c r="C8" s="124"/>
      <c r="D8" s="124"/>
      <c r="E8" s="124"/>
      <c r="F8" s="124"/>
      <c r="G8" s="124"/>
      <c r="H8" s="124"/>
      <c r="I8" s="124"/>
      <c r="J8" s="124"/>
      <c r="L8" s="124"/>
      <c r="M8" s="124"/>
      <c r="N8" s="156" t="s">
        <v>225</v>
      </c>
      <c r="O8" s="156" t="s">
        <v>226</v>
      </c>
      <c r="P8" s="307" t="s">
        <v>227</v>
      </c>
      <c r="Q8" s="308"/>
      <c r="R8" s="308"/>
      <c r="S8" s="309"/>
      <c r="T8" s="125"/>
      <c r="U8" s="125"/>
      <c r="V8" s="125"/>
      <c r="W8" s="125"/>
      <c r="X8" s="125"/>
      <c r="Y8" s="125"/>
      <c r="Z8" s="125"/>
      <c r="AA8" s="140"/>
      <c r="AB8" s="140"/>
      <c r="AC8" s="140"/>
      <c r="AD8" s="140"/>
      <c r="AE8" s="140"/>
      <c r="AF8" s="140"/>
      <c r="AG8" s="140"/>
      <c r="AH8" s="126"/>
      <c r="AI8" s="127"/>
      <c r="AJ8" s="127"/>
      <c r="AK8" s="127"/>
      <c r="AL8" s="127"/>
      <c r="AM8" s="127"/>
      <c r="AN8" s="141">
        <v>0</v>
      </c>
      <c r="AO8" s="142"/>
      <c r="AP8" s="141"/>
      <c r="AQ8" s="141"/>
      <c r="AR8" s="124"/>
      <c r="AS8" s="124"/>
      <c r="AT8" s="124"/>
      <c r="AU8" s="124"/>
      <c r="AV8" s="124"/>
      <c r="AW8" s="124"/>
      <c r="AX8" s="124"/>
      <c r="AY8" s="124"/>
      <c r="AZ8" s="124"/>
    </row>
    <row r="9" spans="1:68" ht="100.5" customHeight="1" x14ac:dyDescent="0.3">
      <c r="A9" s="143"/>
      <c r="B9" s="143"/>
      <c r="C9" s="124"/>
      <c r="D9" s="124"/>
      <c r="E9" s="124"/>
      <c r="F9" s="124"/>
      <c r="G9" s="124"/>
      <c r="H9" s="124"/>
      <c r="I9" s="124"/>
      <c r="J9" s="124"/>
      <c r="L9" s="124"/>
      <c r="M9" s="124"/>
      <c r="N9" s="176">
        <v>1</v>
      </c>
      <c r="O9" s="177">
        <v>43098</v>
      </c>
      <c r="P9" s="310" t="s">
        <v>243</v>
      </c>
      <c r="Q9" s="311"/>
      <c r="R9" s="311"/>
      <c r="S9" s="312"/>
      <c r="T9" s="125"/>
      <c r="U9" s="125"/>
      <c r="V9" s="125"/>
      <c r="W9" s="306"/>
      <c r="X9" s="306"/>
      <c r="Y9" s="306"/>
      <c r="Z9" s="306"/>
      <c r="AA9" s="306"/>
      <c r="AB9" s="306"/>
      <c r="AC9" s="149"/>
      <c r="AD9" s="149"/>
      <c r="AE9" s="149"/>
      <c r="AF9" s="124"/>
      <c r="AG9" s="124"/>
      <c r="AH9" s="126"/>
      <c r="AI9" s="127"/>
      <c r="AJ9" s="127"/>
      <c r="AK9" s="127"/>
      <c r="AL9" s="127"/>
      <c r="AM9" s="127"/>
      <c r="AN9" s="141">
        <v>0</v>
      </c>
      <c r="AO9" s="142"/>
      <c r="AP9" s="141"/>
      <c r="AQ9" s="141"/>
      <c r="AR9" s="124"/>
      <c r="AS9" s="124"/>
      <c r="AT9" s="124"/>
      <c r="AU9" s="124"/>
      <c r="AV9" s="124"/>
      <c r="AW9" s="124"/>
      <c r="AX9" s="124"/>
      <c r="AY9" s="124"/>
      <c r="AZ9" s="124"/>
    </row>
    <row r="10" spans="1:68" ht="149.25" customHeight="1" x14ac:dyDescent="0.3">
      <c r="A10" s="143"/>
      <c r="B10" s="143"/>
      <c r="C10" s="124"/>
      <c r="D10" s="124"/>
      <c r="E10" s="124"/>
      <c r="F10" s="124"/>
      <c r="G10" s="124"/>
      <c r="H10" s="124"/>
      <c r="I10" s="124"/>
      <c r="J10" s="124"/>
      <c r="L10" s="125"/>
      <c r="M10" s="125"/>
      <c r="N10" s="176">
        <v>2</v>
      </c>
      <c r="O10" s="177">
        <v>43826</v>
      </c>
      <c r="P10" s="310" t="s">
        <v>244</v>
      </c>
      <c r="Q10" s="311"/>
      <c r="R10" s="311"/>
      <c r="S10" s="312"/>
      <c r="T10" s="125"/>
      <c r="U10" s="125"/>
      <c r="V10" s="125"/>
      <c r="W10" s="302"/>
      <c r="X10" s="302"/>
      <c r="Y10" s="302"/>
      <c r="Z10" s="302"/>
      <c r="AA10" s="302"/>
      <c r="AB10" s="302"/>
      <c r="AC10" s="150"/>
      <c r="AD10" s="150"/>
      <c r="AE10" s="151"/>
      <c r="AF10" s="124"/>
      <c r="AG10" s="124"/>
      <c r="AH10" s="126"/>
      <c r="AI10" s="127"/>
      <c r="AJ10" s="127"/>
      <c r="AK10" s="127"/>
      <c r="AL10" s="127"/>
      <c r="AM10" s="127"/>
      <c r="AN10" s="141">
        <v>0</v>
      </c>
      <c r="AO10" s="142"/>
      <c r="AP10" s="141"/>
      <c r="AQ10" s="141"/>
      <c r="AR10" s="124"/>
      <c r="AS10" s="124"/>
      <c r="AT10" s="124"/>
      <c r="AU10" s="124"/>
      <c r="AV10" s="124"/>
      <c r="AW10" s="124"/>
      <c r="AX10" s="124"/>
      <c r="AY10" s="124"/>
      <c r="AZ10" s="124"/>
    </row>
    <row r="11" spans="1:68" s="163" customFormat="1" ht="99.75" customHeight="1" x14ac:dyDescent="0.3">
      <c r="A11" s="173"/>
      <c r="B11" s="173"/>
      <c r="C11" s="167"/>
      <c r="D11" s="167"/>
      <c r="E11" s="167"/>
      <c r="F11" s="167"/>
      <c r="G11" s="167"/>
      <c r="H11" s="167"/>
      <c r="I11" s="167"/>
      <c r="J11" s="167"/>
      <c r="L11" s="168"/>
      <c r="M11" s="168"/>
      <c r="N11" s="176">
        <v>3</v>
      </c>
      <c r="O11" s="177">
        <v>44273</v>
      </c>
      <c r="P11" s="310" t="s">
        <v>245</v>
      </c>
      <c r="Q11" s="311"/>
      <c r="R11" s="311"/>
      <c r="S11" s="312"/>
      <c r="T11" s="168"/>
      <c r="U11" s="168"/>
      <c r="V11" s="168"/>
      <c r="W11" s="174"/>
      <c r="X11" s="174"/>
      <c r="Y11" s="174"/>
      <c r="Z11" s="174"/>
      <c r="AA11" s="174"/>
      <c r="AB11" s="174"/>
      <c r="AC11" s="174"/>
      <c r="AD11" s="174"/>
      <c r="AE11" s="175"/>
      <c r="AF11" s="167"/>
      <c r="AG11" s="167"/>
      <c r="AH11" s="169"/>
      <c r="AI11" s="170"/>
      <c r="AJ11" s="170"/>
      <c r="AK11" s="170"/>
      <c r="AL11" s="170"/>
      <c r="AM11" s="170"/>
      <c r="AN11" s="171"/>
      <c r="AO11" s="172"/>
      <c r="AP11" s="171"/>
      <c r="AQ11" s="171"/>
      <c r="AR11" s="167"/>
      <c r="AS11" s="167"/>
      <c r="AT11" s="167"/>
      <c r="AU11" s="167"/>
      <c r="AV11" s="167"/>
      <c r="AW11" s="167"/>
      <c r="AX11" s="167"/>
      <c r="AY11" s="167"/>
      <c r="AZ11" s="167"/>
    </row>
    <row r="12" spans="1:68" ht="136.5" customHeight="1" x14ac:dyDescent="0.3">
      <c r="A12" s="143"/>
      <c r="B12" s="143"/>
      <c r="C12" s="143"/>
      <c r="D12" s="143"/>
      <c r="E12" s="143"/>
      <c r="F12" s="124"/>
      <c r="G12" s="124"/>
      <c r="H12" s="124"/>
      <c r="I12" s="145"/>
      <c r="J12" s="145"/>
      <c r="K12" s="125"/>
      <c r="L12" s="125"/>
      <c r="M12" s="125"/>
      <c r="N12" s="176">
        <v>4</v>
      </c>
      <c r="O12" s="480">
        <v>44679</v>
      </c>
      <c r="P12" s="481" t="s">
        <v>267</v>
      </c>
      <c r="Q12" s="482"/>
      <c r="R12" s="482"/>
      <c r="S12" s="483"/>
      <c r="T12" s="125"/>
      <c r="U12" s="125"/>
      <c r="V12" s="125"/>
      <c r="W12" s="303"/>
      <c r="X12" s="303"/>
      <c r="Y12" s="303"/>
      <c r="Z12" s="303"/>
      <c r="AA12" s="303"/>
      <c r="AB12" s="303"/>
      <c r="AC12" s="152"/>
      <c r="AD12" s="152"/>
      <c r="AE12" s="153"/>
      <c r="AF12" s="146"/>
      <c r="AG12" s="140"/>
      <c r="AH12" s="126"/>
      <c r="AI12" s="127"/>
      <c r="AJ12" s="127"/>
      <c r="AK12" s="127"/>
      <c r="AL12" s="127"/>
      <c r="AM12" s="127"/>
      <c r="AN12" s="141">
        <v>0</v>
      </c>
      <c r="AO12" s="142"/>
      <c r="AP12" s="141"/>
      <c r="AQ12" s="141"/>
      <c r="AR12" s="124"/>
      <c r="AS12" s="124"/>
      <c r="AT12" s="124"/>
      <c r="AU12" s="124"/>
      <c r="AV12" s="124"/>
      <c r="AW12" s="124"/>
      <c r="AX12" s="124"/>
      <c r="AY12" s="124"/>
      <c r="AZ12" s="124"/>
    </row>
    <row r="13" spans="1:68" ht="18.75" x14ac:dyDescent="0.3">
      <c r="A13" s="304" t="s">
        <v>228</v>
      </c>
      <c r="B13" s="304"/>
      <c r="C13" s="304"/>
      <c r="D13" s="304"/>
      <c r="E13" s="304"/>
      <c r="F13" s="304"/>
      <c r="G13" s="304"/>
      <c r="H13" s="304"/>
      <c r="I13" s="304"/>
      <c r="J13" s="304"/>
      <c r="K13" s="125"/>
      <c r="L13" s="125"/>
      <c r="M13" s="125"/>
      <c r="N13" s="125"/>
      <c r="O13" s="144"/>
      <c r="P13" s="125"/>
      <c r="Q13" s="125"/>
      <c r="R13" s="125"/>
      <c r="S13" s="125"/>
      <c r="T13" s="125"/>
      <c r="U13" s="125"/>
      <c r="V13" s="125"/>
      <c r="W13" s="140"/>
      <c r="X13" s="140"/>
      <c r="Y13" s="140"/>
      <c r="Z13" s="140"/>
      <c r="AA13" s="140"/>
      <c r="AB13" s="147"/>
      <c r="AC13" s="147"/>
      <c r="AD13" s="147"/>
      <c r="AE13" s="147"/>
      <c r="AF13" s="148"/>
      <c r="AG13" s="148"/>
      <c r="AH13" s="127"/>
      <c r="AI13" s="127"/>
      <c r="AJ13" s="127"/>
      <c r="AK13" s="127"/>
      <c r="AL13" s="127"/>
      <c r="AM13" s="128"/>
      <c r="AN13" s="141"/>
      <c r="AO13" s="141"/>
      <c r="AP13" s="124"/>
      <c r="AQ13" s="124"/>
      <c r="AR13" s="124"/>
      <c r="AS13" s="124"/>
      <c r="AT13" s="124"/>
      <c r="AU13" s="124"/>
      <c r="AV13" s="124"/>
      <c r="AW13" s="124"/>
      <c r="AX13" s="124"/>
      <c r="AY13" s="124"/>
      <c r="AZ13" s="124"/>
    </row>
    <row r="14" spans="1:68" ht="16.5" customHeight="1" x14ac:dyDescent="0.3">
      <c r="A14" s="242"/>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4"/>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4" customHeight="1" x14ac:dyDescent="0.3">
      <c r="A15" s="245"/>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x14ac:dyDescent="0.3">
      <c r="A16" s="26"/>
      <c r="B16" s="27"/>
      <c r="C16" s="26"/>
      <c r="D16" s="26"/>
      <c r="E16" s="7"/>
      <c r="F16" s="2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26.25" customHeight="1" x14ac:dyDescent="0.3">
      <c r="A17" s="283" t="s">
        <v>58</v>
      </c>
      <c r="B17" s="284"/>
      <c r="C17" s="238" t="s">
        <v>246</v>
      </c>
      <c r="D17" s="239"/>
      <c r="E17" s="239"/>
      <c r="F17" s="239"/>
      <c r="G17" s="239"/>
      <c r="H17" s="239"/>
      <c r="I17" s="239"/>
      <c r="J17" s="239"/>
      <c r="K17" s="239"/>
      <c r="L17" s="239"/>
      <c r="M17" s="239"/>
      <c r="N17" s="240"/>
      <c r="O17" s="241"/>
      <c r="P17" s="241"/>
      <c r="Q17" s="241"/>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38.25" customHeight="1" x14ac:dyDescent="0.3">
      <c r="A18" s="283" t="s">
        <v>59</v>
      </c>
      <c r="B18" s="284"/>
      <c r="C18" s="293" t="s">
        <v>247</v>
      </c>
      <c r="D18" s="294"/>
      <c r="E18" s="294"/>
      <c r="F18" s="294"/>
      <c r="G18" s="294"/>
      <c r="H18" s="294"/>
      <c r="I18" s="294"/>
      <c r="J18" s="294"/>
      <c r="K18" s="294"/>
      <c r="L18" s="294"/>
      <c r="M18" s="294"/>
      <c r="N18" s="295"/>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49.5" customHeight="1" x14ac:dyDescent="0.3">
      <c r="A19" s="283" t="s">
        <v>60</v>
      </c>
      <c r="B19" s="284"/>
      <c r="C19" s="293" t="s">
        <v>248</v>
      </c>
      <c r="D19" s="294"/>
      <c r="E19" s="294"/>
      <c r="F19" s="294"/>
      <c r="G19" s="294"/>
      <c r="H19" s="294"/>
      <c r="I19" s="294"/>
      <c r="J19" s="294"/>
      <c r="K19" s="294"/>
      <c r="L19" s="294"/>
      <c r="M19" s="294"/>
      <c r="N19" s="295"/>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x14ac:dyDescent="0.3">
      <c r="A20" s="248" t="s">
        <v>61</v>
      </c>
      <c r="B20" s="249"/>
      <c r="C20" s="249"/>
      <c r="D20" s="249"/>
      <c r="E20" s="249"/>
      <c r="F20" s="249"/>
      <c r="G20" s="250"/>
      <c r="H20" s="248" t="s">
        <v>62</v>
      </c>
      <c r="I20" s="249"/>
      <c r="J20" s="249"/>
      <c r="K20" s="249"/>
      <c r="L20" s="249"/>
      <c r="M20" s="249"/>
      <c r="N20" s="250"/>
      <c r="O20" s="248" t="s">
        <v>63</v>
      </c>
      <c r="P20" s="249"/>
      <c r="Q20" s="249"/>
      <c r="R20" s="249"/>
      <c r="S20" s="249"/>
      <c r="T20" s="249"/>
      <c r="U20" s="249"/>
      <c r="V20" s="249"/>
      <c r="W20" s="250"/>
      <c r="X20" s="248" t="s">
        <v>64</v>
      </c>
      <c r="Y20" s="249"/>
      <c r="Z20" s="249"/>
      <c r="AA20" s="249"/>
      <c r="AB20" s="249"/>
      <c r="AC20" s="249"/>
      <c r="AD20" s="250"/>
      <c r="AE20" s="248" t="s">
        <v>65</v>
      </c>
      <c r="AF20" s="249"/>
      <c r="AG20" s="249"/>
      <c r="AH20" s="249"/>
      <c r="AI20" s="249"/>
      <c r="AJ20" s="250"/>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6.5" customHeight="1" x14ac:dyDescent="0.3">
      <c r="A21" s="285" t="s">
        <v>66</v>
      </c>
      <c r="B21" s="290" t="s">
        <v>13</v>
      </c>
      <c r="C21" s="288" t="s">
        <v>15</v>
      </c>
      <c r="D21" s="288" t="s">
        <v>17</v>
      </c>
      <c r="E21" s="289" t="s">
        <v>19</v>
      </c>
      <c r="F21" s="287" t="s">
        <v>21</v>
      </c>
      <c r="G21" s="288" t="s">
        <v>67</v>
      </c>
      <c r="H21" s="297" t="s">
        <v>68</v>
      </c>
      <c r="I21" s="298" t="s">
        <v>69</v>
      </c>
      <c r="J21" s="287" t="s">
        <v>70</v>
      </c>
      <c r="K21" s="287" t="s">
        <v>71</v>
      </c>
      <c r="L21" s="300" t="s">
        <v>72</v>
      </c>
      <c r="M21" s="298" t="s">
        <v>69</v>
      </c>
      <c r="N21" s="288" t="s">
        <v>27</v>
      </c>
      <c r="O21" s="291" t="s">
        <v>73</v>
      </c>
      <c r="P21" s="282" t="s">
        <v>29</v>
      </c>
      <c r="Q21" s="287" t="s">
        <v>31</v>
      </c>
      <c r="R21" s="282" t="s">
        <v>74</v>
      </c>
      <c r="S21" s="282"/>
      <c r="T21" s="282"/>
      <c r="U21" s="282"/>
      <c r="V21" s="282"/>
      <c r="W21" s="282"/>
      <c r="X21" s="296" t="s">
        <v>75</v>
      </c>
      <c r="Y21" s="296" t="s">
        <v>76</v>
      </c>
      <c r="Z21" s="296" t="s">
        <v>69</v>
      </c>
      <c r="AA21" s="296" t="s">
        <v>77</v>
      </c>
      <c r="AB21" s="296" t="s">
        <v>69</v>
      </c>
      <c r="AC21" s="296" t="s">
        <v>78</v>
      </c>
      <c r="AD21" s="291" t="s">
        <v>47</v>
      </c>
      <c r="AE21" s="282" t="s">
        <v>65</v>
      </c>
      <c r="AF21" s="282" t="s">
        <v>79</v>
      </c>
      <c r="AG21" s="282" t="s">
        <v>80</v>
      </c>
      <c r="AH21" s="282" t="s">
        <v>81</v>
      </c>
      <c r="AI21" s="282" t="s">
        <v>82</v>
      </c>
      <c r="AJ21" s="282" t="s">
        <v>51</v>
      </c>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s="3" customFormat="1" ht="94.5" customHeight="1" x14ac:dyDescent="0.25">
      <c r="A22" s="286"/>
      <c r="B22" s="290"/>
      <c r="C22" s="282"/>
      <c r="D22" s="282"/>
      <c r="E22" s="290"/>
      <c r="F22" s="288"/>
      <c r="G22" s="282"/>
      <c r="H22" s="288"/>
      <c r="I22" s="299"/>
      <c r="J22" s="288"/>
      <c r="K22" s="288"/>
      <c r="L22" s="299"/>
      <c r="M22" s="299"/>
      <c r="N22" s="282"/>
      <c r="O22" s="292"/>
      <c r="P22" s="282"/>
      <c r="Q22" s="288"/>
      <c r="R22" s="6" t="s">
        <v>83</v>
      </c>
      <c r="S22" s="6" t="s">
        <v>84</v>
      </c>
      <c r="T22" s="6" t="s">
        <v>85</v>
      </c>
      <c r="U22" s="6" t="s">
        <v>86</v>
      </c>
      <c r="V22" s="6" t="s">
        <v>87</v>
      </c>
      <c r="W22" s="6" t="s">
        <v>88</v>
      </c>
      <c r="X22" s="296"/>
      <c r="Y22" s="296"/>
      <c r="Z22" s="296"/>
      <c r="AA22" s="296"/>
      <c r="AB22" s="296"/>
      <c r="AC22" s="296"/>
      <c r="AD22" s="292"/>
      <c r="AE22" s="282"/>
      <c r="AF22" s="282"/>
      <c r="AG22" s="282"/>
      <c r="AH22" s="282"/>
      <c r="AI22" s="282"/>
      <c r="AJ22" s="282"/>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row>
    <row r="23" spans="1:68" s="164" customFormat="1" ht="138.75" customHeight="1" x14ac:dyDescent="0.25">
      <c r="A23" s="260">
        <v>1</v>
      </c>
      <c r="B23" s="263" t="s">
        <v>194</v>
      </c>
      <c r="C23" s="192" t="s">
        <v>249</v>
      </c>
      <c r="D23" s="263" t="s">
        <v>252</v>
      </c>
      <c r="E23" s="280" t="s">
        <v>253</v>
      </c>
      <c r="F23" s="263" t="s">
        <v>200</v>
      </c>
      <c r="G23" s="269">
        <v>365</v>
      </c>
      <c r="H23" s="272" t="str">
        <f>IF(G23&lt;=0,"",IF(G23&lt;=2,"Muy Baja",IF(G23&lt;=24,"Baja",IF(G23&lt;=500,"Media",IF(G23&lt;=5000,"Alta","Muy Alta")))))</f>
        <v>Media</v>
      </c>
      <c r="I23" s="254">
        <f>IF(H23="","",IF(H23="Muy Baja",0.2,IF(H23="Baja",0.4,IF(H23="Media",0.6,IF(H23="Alta",0.8,IF(H23="Muy Alta",1,))))))</f>
        <v>0.6</v>
      </c>
      <c r="J23" s="275" t="s">
        <v>148</v>
      </c>
      <c r="K23" s="254" t="str">
        <f>IF(NOT(ISERROR(MATCH(J23,'Tabla Impacto'!$B$221:$B$223,0))),'Tabla Impacto'!$F$223&amp;"Por favor no seleccionar los criterios de impacto(Afectación Económica o presupuestal y Pérdida Reputacional)",J23)</f>
        <v xml:space="preserve">     El riesgo afecta la imagen de la entidad con algunos usuarios de relevancia frente al logro de los objetivos</v>
      </c>
      <c r="L23" s="272" t="str">
        <f>IF(OR(K23='Tabla Impacto'!$C$11,K23='Tabla Impacto'!$D$11),"Leve",IF(OR(K23='Tabla Impacto'!$C$12,K23='Tabla Impacto'!$D$12),"Menor",IF(OR(K23='Tabla Impacto'!$C$13,K23='Tabla Impacto'!$D$13),"Moderado",IF(OR(K23='Tabla Impacto'!$C$14,K23='Tabla Impacto'!$D$14),"Mayor",IF(OR(K23='Tabla Impacto'!$C$15,K23='Tabla Impacto'!$D$15),"Catastrófico","")))))</f>
        <v>Moderado</v>
      </c>
      <c r="M23" s="254">
        <f>IF(L23="","",IF(L23="Leve",0.2,IF(L23="Menor",0.4,IF(L23="Moderado",0.6,IF(L23="Mayor",0.8,IF(L23="Catastrófico",1,))))))</f>
        <v>0.6</v>
      </c>
      <c r="N23" s="257"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Moderado</v>
      </c>
      <c r="O23" s="260">
        <v>1</v>
      </c>
      <c r="P23" s="313" t="s">
        <v>254</v>
      </c>
      <c r="Q23" s="316" t="str">
        <f>IF(OR(R23="Preventivo",R23="Detectivo"),"Probabilidad",IF(R23="Correctivo","Impacto",""))</f>
        <v>Probabilidad</v>
      </c>
      <c r="R23" s="319" t="s">
        <v>164</v>
      </c>
      <c r="S23" s="319" t="s">
        <v>172</v>
      </c>
      <c r="T23" s="322" t="str">
        <f>IF(AND(R23="Preventivo",S23="Automático"),"50%",IF(AND(R23="Preventivo",S23="Manual"),"40%",IF(AND(R23="Detectivo",S23="Automático"),"40%",IF(AND(R23="Detectivo",S23="Manual"),"30%",IF(AND(R23="Correctivo",S23="Automático"),"35%",IF(AND(R23="Correctivo",S23="Manual"),"25%",""))))))</f>
        <v>40%</v>
      </c>
      <c r="U23" s="319" t="s">
        <v>175</v>
      </c>
      <c r="V23" s="319" t="s">
        <v>180</v>
      </c>
      <c r="W23" s="319" t="s">
        <v>184</v>
      </c>
      <c r="X23" s="178">
        <f>IFERROR(IF(Q23="Probabilidad",(I23-(+I23*T23)),IF(Q23="Impacto",I23,"")),"")</f>
        <v>0.36</v>
      </c>
      <c r="Y23" s="325" t="str">
        <f>IFERROR(IF(X23="","",IF(X23&lt;=0.2,"Muy Baja",IF(X23&lt;=0.4,"Baja",IF(X23&lt;=0.6,"Media",IF(X23&lt;=0.8,"Alta","Muy Alta"))))),"")</f>
        <v>Baja</v>
      </c>
      <c r="Z23" s="322">
        <f>+X23</f>
        <v>0.36</v>
      </c>
      <c r="AA23" s="325" t="str">
        <f>IFERROR(IF(AB23="","",IF(AB23&lt;=0.2,"Leve",IF(AB23&lt;=0.4,"Menor",IF(AB23&lt;=0.6,"Moderado",IF(AB23&lt;=0.8,"Mayor","Catastrófico"))))),"")</f>
        <v>Moderado</v>
      </c>
      <c r="AB23" s="322">
        <f>IFERROR(IF(Q23="Impacto",(M23-(+M23*T23)),IF(Q23="Probabilidad",M23,"")),"")</f>
        <v>0.6</v>
      </c>
      <c r="AC23" s="328"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Moderado</v>
      </c>
      <c r="AD23" s="319" t="s">
        <v>189</v>
      </c>
      <c r="AE23" s="319"/>
      <c r="AF23" s="319"/>
      <c r="AG23" s="319"/>
      <c r="AH23" s="319"/>
      <c r="AI23" s="319"/>
      <c r="AJ23" s="319"/>
      <c r="AK23" s="166"/>
      <c r="AL23" s="166"/>
      <c r="AM23" s="166"/>
      <c r="AN23" s="166"/>
      <c r="AO23" s="166"/>
      <c r="AP23" s="166"/>
      <c r="AQ23" s="166"/>
      <c r="AR23" s="166"/>
      <c r="AS23" s="166"/>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row>
    <row r="24" spans="1:68" s="164" customFormat="1" ht="41.25" customHeight="1" x14ac:dyDescent="0.25">
      <c r="A24" s="261"/>
      <c r="B24" s="264"/>
      <c r="C24" s="192" t="s">
        <v>250</v>
      </c>
      <c r="D24" s="264"/>
      <c r="E24" s="281"/>
      <c r="F24" s="264"/>
      <c r="G24" s="270"/>
      <c r="H24" s="273"/>
      <c r="I24" s="255"/>
      <c r="J24" s="276"/>
      <c r="K24" s="255">
        <f>IF(NOT(ISERROR(MATCH(J24,_xlfn.ANCHORARRAY(E28),0))),#REF!&amp;"Por favor no seleccionar los criterios de impacto",J24)</f>
        <v>0</v>
      </c>
      <c r="L24" s="273"/>
      <c r="M24" s="255"/>
      <c r="N24" s="258"/>
      <c r="O24" s="261"/>
      <c r="P24" s="314"/>
      <c r="Q24" s="317"/>
      <c r="R24" s="320"/>
      <c r="S24" s="320"/>
      <c r="T24" s="323"/>
      <c r="U24" s="320"/>
      <c r="V24" s="320"/>
      <c r="W24" s="320"/>
      <c r="X24" s="178" t="str">
        <f>IFERROR(IF(AND(Q23="Probabilidad",Q24="Probabilidad"),(Z23-(+Z23*T24)),IF(Q24="Probabilidad",(I23-(+I23*T24)),IF(Q24="Impacto",Z23,""))),"")</f>
        <v/>
      </c>
      <c r="Y24" s="326"/>
      <c r="Z24" s="323"/>
      <c r="AA24" s="326"/>
      <c r="AB24" s="323"/>
      <c r="AC24" s="329"/>
      <c r="AD24" s="320"/>
      <c r="AE24" s="320"/>
      <c r="AF24" s="320"/>
      <c r="AG24" s="320"/>
      <c r="AH24" s="320"/>
      <c r="AI24" s="320"/>
      <c r="AJ24" s="320"/>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row>
    <row r="25" spans="1:68" s="164" customFormat="1" ht="107.25" customHeight="1" x14ac:dyDescent="0.25">
      <c r="A25" s="261"/>
      <c r="B25" s="264"/>
      <c r="C25" s="192" t="s">
        <v>251</v>
      </c>
      <c r="D25" s="264"/>
      <c r="E25" s="281"/>
      <c r="F25" s="264"/>
      <c r="G25" s="270"/>
      <c r="H25" s="273"/>
      <c r="I25" s="255"/>
      <c r="J25" s="276"/>
      <c r="K25" s="255">
        <f>IF(NOT(ISERROR(MATCH(J25,_xlfn.ANCHORARRAY(E29),0))),#REF!&amp;"Por favor no seleccionar los criterios de impacto",J25)</f>
        <v>0</v>
      </c>
      <c r="L25" s="273"/>
      <c r="M25" s="255"/>
      <c r="N25" s="258"/>
      <c r="O25" s="262"/>
      <c r="P25" s="315"/>
      <c r="Q25" s="318"/>
      <c r="R25" s="321"/>
      <c r="S25" s="321"/>
      <c r="T25" s="324"/>
      <c r="U25" s="321"/>
      <c r="V25" s="321"/>
      <c r="W25" s="321"/>
      <c r="X25" s="178" t="str">
        <f>IFERROR(IF(AND(Q24="Probabilidad",Q25="Probabilidad"),(Z24-(+Z24*T25)),IF(AND(Q24="Impacto",Q25="Probabilidad"),(Z23-(+Z23*T25)),IF(Q25="Impacto",Z24,""))),"")</f>
        <v/>
      </c>
      <c r="Y25" s="327"/>
      <c r="Z25" s="324"/>
      <c r="AA25" s="327"/>
      <c r="AB25" s="324"/>
      <c r="AC25" s="330"/>
      <c r="AD25" s="321"/>
      <c r="AE25" s="321"/>
      <c r="AF25" s="321"/>
      <c r="AG25" s="321"/>
      <c r="AH25" s="321"/>
      <c r="AI25" s="321"/>
      <c r="AJ25" s="321"/>
      <c r="AK25" s="166"/>
      <c r="AL25" s="166"/>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row>
    <row r="26" spans="1:68" s="164" customFormat="1" ht="183" customHeight="1" x14ac:dyDescent="0.25">
      <c r="A26" s="260">
        <v>2</v>
      </c>
      <c r="B26" s="263" t="s">
        <v>194</v>
      </c>
      <c r="C26" s="192" t="s">
        <v>255</v>
      </c>
      <c r="D26" s="263" t="s">
        <v>257</v>
      </c>
      <c r="E26" s="280" t="s">
        <v>258</v>
      </c>
      <c r="F26" s="263" t="s">
        <v>200</v>
      </c>
      <c r="G26" s="269">
        <v>200</v>
      </c>
      <c r="H26" s="272" t="str">
        <f>IF(G26&lt;=0,"",IF(G26&lt;=2,"Muy Baja",IF(G26&lt;=24,"Baja",IF(G26&lt;=500,"Media",IF(G26&lt;=5000,"Alta","Muy Alta")))))</f>
        <v>Media</v>
      </c>
      <c r="I26" s="254">
        <f>IF(H26="","",IF(H26="Muy Baja",0.2,IF(H26="Baja",0.4,IF(H26="Media",0.6,IF(H26="Alta",0.8,IF(H26="Muy Alta",1,))))))</f>
        <v>0.6</v>
      </c>
      <c r="J26" s="275" t="s">
        <v>148</v>
      </c>
      <c r="K26" s="254" t="str">
        <f>IF(NOT(ISERROR(MATCH(J26,'Tabla Impacto'!$B$221:$B$223,0))),'Tabla Impacto'!$F$223&amp;"Por favor no seleccionar los criterios de impacto(Afectación Económica o presupuestal y Pérdida Reputacional)",J26)</f>
        <v xml:space="preserve">     El riesgo afecta la imagen de la entidad con algunos usuarios de relevancia frente al logro de los objetivos</v>
      </c>
      <c r="L26" s="272" t="str">
        <f>IF(OR(K26='Tabla Impacto'!$C$11,K26='Tabla Impacto'!$D$11),"Leve",IF(OR(K26='Tabla Impacto'!$C$12,K26='Tabla Impacto'!$D$12),"Menor",IF(OR(K26='Tabla Impacto'!$C$13,K26='Tabla Impacto'!$D$13),"Moderado",IF(OR(K26='Tabla Impacto'!$C$14,K26='Tabla Impacto'!$D$14),"Mayor",IF(OR(K26='Tabla Impacto'!$C$15,K26='Tabla Impacto'!$D$15),"Catastrófico","")))))</f>
        <v>Moderado</v>
      </c>
      <c r="M26" s="254">
        <f>IF(L26="","",IF(L26="Leve",0.2,IF(L26="Menor",0.4,IF(L26="Moderado",0.6,IF(L26="Mayor",0.8,IF(L26="Catastrófico",1,))))))</f>
        <v>0.6</v>
      </c>
      <c r="N26" s="257"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Moderado</v>
      </c>
      <c r="O26" s="165">
        <v>1</v>
      </c>
      <c r="P26" s="180" t="s">
        <v>259</v>
      </c>
      <c r="Q26" s="181" t="str">
        <f t="shared" ref="Q26:Q32" si="0">IF(OR(R26="Preventivo",R26="Detectivo"),"Probabilidad",IF(R26="Correctivo","Impacto",""))</f>
        <v>Probabilidad</v>
      </c>
      <c r="R26" s="182" t="s">
        <v>164</v>
      </c>
      <c r="S26" s="182" t="s">
        <v>172</v>
      </c>
      <c r="T26" s="183" t="str">
        <f>IF(AND(R26="Preventivo",S26="Automático"),"50%",IF(AND(R26="Preventivo",S26="Manual"),"40%",IF(AND(R26="Detectivo",S26="Automático"),"40%",IF(AND(R26="Detectivo",S26="Manual"),"30%",IF(AND(R26="Correctivo",S26="Automático"),"35%",IF(AND(R26="Correctivo",S26="Manual"),"25%",""))))))</f>
        <v>40%</v>
      </c>
      <c r="U26" s="182" t="s">
        <v>175</v>
      </c>
      <c r="V26" s="182" t="s">
        <v>180</v>
      </c>
      <c r="W26" s="182" t="s">
        <v>184</v>
      </c>
      <c r="X26" s="178">
        <f>IFERROR(IF(Q26="Probabilidad",(I26-(+I26*T26)),IF(Q26="Impacto",I26,"")),"")</f>
        <v>0.36</v>
      </c>
      <c r="Y26" s="184" t="str">
        <f>IFERROR(IF(X26="","",IF(X26&lt;=0.2,"Muy Baja",IF(X26&lt;=0.4,"Baja",IF(X26&lt;=0.6,"Media",IF(X26&lt;=0.8,"Alta","Muy Alta"))))),"")</f>
        <v>Baja</v>
      </c>
      <c r="Z26" s="185">
        <f>+X26</f>
        <v>0.36</v>
      </c>
      <c r="AA26" s="184" t="str">
        <f>IFERROR(IF(AB26="","",IF(AB26&lt;=0.2,"Leve",IF(AB26&lt;=0.4,"Menor",IF(AB26&lt;=0.6,"Moderado",IF(AB26&lt;=0.8,"Mayor","Catastrófico"))))),"")</f>
        <v>Moderado</v>
      </c>
      <c r="AB26" s="185">
        <f>IFERROR(IF(Q26="Impacto",(M26-(+M26*T26)),IF(Q26="Probabilidad",M26,"")),"")</f>
        <v>0.6</v>
      </c>
      <c r="AC26" s="186"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Moderado</v>
      </c>
      <c r="AD26" s="319" t="s">
        <v>189</v>
      </c>
      <c r="AE26" s="263"/>
      <c r="AF26" s="263"/>
      <c r="AG26" s="263"/>
      <c r="AH26" s="263"/>
      <c r="AI26" s="263"/>
      <c r="AJ26" s="263"/>
      <c r="AK26" s="166"/>
      <c r="AL26" s="166"/>
      <c r="AM26" s="166"/>
      <c r="AN26" s="166"/>
      <c r="AO26" s="166"/>
      <c r="AP26" s="166"/>
      <c r="AQ26" s="166"/>
      <c r="AR26" s="166"/>
      <c r="AS26" s="166"/>
      <c r="AT26" s="166"/>
      <c r="AU26" s="166"/>
      <c r="AV26" s="166"/>
      <c r="AW26" s="166"/>
      <c r="AX26" s="166"/>
      <c r="AY26" s="166"/>
      <c r="AZ26" s="166"/>
      <c r="BA26" s="166"/>
      <c r="BB26" s="166"/>
      <c r="BC26" s="166"/>
      <c r="BD26" s="166"/>
      <c r="BE26" s="166"/>
      <c r="BF26" s="166"/>
      <c r="BG26" s="166"/>
      <c r="BH26" s="166"/>
      <c r="BI26" s="166"/>
      <c r="BJ26" s="166"/>
      <c r="BK26" s="166"/>
      <c r="BL26" s="166"/>
      <c r="BM26" s="166"/>
      <c r="BN26" s="166"/>
      <c r="BO26" s="166"/>
      <c r="BP26" s="166"/>
    </row>
    <row r="27" spans="1:68" s="164" customFormat="1" ht="179.25" customHeight="1" x14ac:dyDescent="0.25">
      <c r="A27" s="261"/>
      <c r="B27" s="264"/>
      <c r="C27" s="192" t="s">
        <v>256</v>
      </c>
      <c r="D27" s="264"/>
      <c r="E27" s="281"/>
      <c r="F27" s="264"/>
      <c r="G27" s="270"/>
      <c r="H27" s="273"/>
      <c r="I27" s="255"/>
      <c r="J27" s="276"/>
      <c r="K27" s="255">
        <f>IF(NOT(ISERROR(MATCH(J27,_xlfn.ANCHORARRAY(E30),0))),I32&amp;"Por favor no seleccionar los criterios de impacto",J27)</f>
        <v>0</v>
      </c>
      <c r="L27" s="273"/>
      <c r="M27" s="255"/>
      <c r="N27" s="258"/>
      <c r="O27" s="165">
        <v>2</v>
      </c>
      <c r="P27" s="180" t="s">
        <v>260</v>
      </c>
      <c r="Q27" s="181" t="str">
        <f t="shared" si="0"/>
        <v>Probabilidad</v>
      </c>
      <c r="R27" s="182" t="s">
        <v>164</v>
      </c>
      <c r="S27" s="182" t="s">
        <v>170</v>
      </c>
      <c r="T27" s="183" t="str">
        <f t="shared" ref="T27" si="1">IF(AND(R27="Preventivo",S27="Automático"),"50%",IF(AND(R27="Preventivo",S27="Manual"),"40%",IF(AND(R27="Detectivo",S27="Automático"),"40%",IF(AND(R27="Detectivo",S27="Manual"),"30%",IF(AND(R27="Correctivo",S27="Automático"),"35%",IF(AND(R27="Correctivo",S27="Manual"),"25%",""))))))</f>
        <v>50%</v>
      </c>
      <c r="U27" s="182" t="s">
        <v>175</v>
      </c>
      <c r="V27" s="182" t="s">
        <v>180</v>
      </c>
      <c r="W27" s="182" t="s">
        <v>184</v>
      </c>
      <c r="X27" s="178">
        <f>IFERROR(IF(AND(Q26="Probabilidad",Q27="Probabilidad"),(Z26-(+Z26*T27)),IF(Q27="Probabilidad",(I26-(+I26*T27)),IF(Q27="Impacto",Z26,""))),"")</f>
        <v>0.18</v>
      </c>
      <c r="Y27" s="184" t="str">
        <f t="shared" ref="Y27:Y71" si="2">IFERROR(IF(X27="","",IF(X27&lt;=0.2,"Muy Baja",IF(X27&lt;=0.4,"Baja",IF(X27&lt;=0.6,"Media",IF(X27&lt;=0.8,"Alta","Muy Alta"))))),"")</f>
        <v>Muy Baja</v>
      </c>
      <c r="Z27" s="185">
        <f t="shared" ref="Z27" si="3">+X27</f>
        <v>0.18</v>
      </c>
      <c r="AA27" s="184" t="str">
        <f t="shared" ref="AA27:AA71" si="4">IFERROR(IF(AB27="","",IF(AB27&lt;=0.2,"Leve",IF(AB27&lt;=0.4,"Menor",IF(AB27&lt;=0.6,"Moderado",IF(AB27&lt;=0.8,"Mayor","Catastrófico"))))),"")</f>
        <v>Moderado</v>
      </c>
      <c r="AB27" s="185">
        <f>IFERROR(IF(AND(Q26="Impacto",Q27="Impacto"),(AB26-(+AB26*T27)),IF(Q27="Impacto",(M26-(+M26*T27)),IF(Q27="Probabilidad",AB26,""))),"")</f>
        <v>0.6</v>
      </c>
      <c r="AC27" s="186" t="str">
        <f t="shared" ref="AC27" si="5">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Moderado</v>
      </c>
      <c r="AD27" s="321"/>
      <c r="AE27" s="265"/>
      <c r="AF27" s="265"/>
      <c r="AG27" s="265"/>
      <c r="AH27" s="265"/>
      <c r="AI27" s="265"/>
      <c r="AJ27" s="265"/>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66"/>
    </row>
    <row r="28" spans="1:68" s="164" customFormat="1" ht="138.75" customHeight="1" x14ac:dyDescent="0.25">
      <c r="A28" s="260">
        <v>3</v>
      </c>
      <c r="B28" s="263" t="s">
        <v>194</v>
      </c>
      <c r="C28" s="192" t="s">
        <v>261</v>
      </c>
      <c r="D28" s="278" t="s">
        <v>263</v>
      </c>
      <c r="E28" s="280" t="s">
        <v>264</v>
      </c>
      <c r="F28" s="263" t="s">
        <v>200</v>
      </c>
      <c r="G28" s="269">
        <v>4</v>
      </c>
      <c r="H28" s="272" t="str">
        <f>IF(G28&lt;=0,"",IF(G28&lt;=2,"Muy Baja",IF(G28&lt;=24,"Baja",IF(G28&lt;=500,"Media",IF(G28&lt;=5000,"Alta","Muy Alta")))))</f>
        <v>Baja</v>
      </c>
      <c r="I28" s="254">
        <f>IF(H28="","",IF(H28="Muy Baja",0.2,IF(H28="Baja",0.4,IF(H28="Media",0.6,IF(H28="Alta",0.8,IF(H28="Muy Alta",1,))))))</f>
        <v>0.4</v>
      </c>
      <c r="J28" s="275" t="s">
        <v>148</v>
      </c>
      <c r="K28" s="254" t="str">
        <f>IF(NOT(ISERROR(MATCH(J28,'Tabla Impacto'!$B$221:$B$223,0))),'Tabla Impacto'!$F$223&amp;"Por favor no seleccionar los criterios de impacto(Afectación Económica o presupuestal y Pérdida Reputacional)",J28)</f>
        <v xml:space="preserve">     El riesgo afecta la imagen de la entidad con algunos usuarios de relevancia frente al logro de los objetivos</v>
      </c>
      <c r="L28" s="272" t="str">
        <f>IF(OR(K28='Tabla Impacto'!$C$11,K28='Tabla Impacto'!$D$11),"Leve",IF(OR(K28='Tabla Impacto'!$C$12,K28='Tabla Impacto'!$D$12),"Menor",IF(OR(K28='Tabla Impacto'!$C$13,K28='Tabla Impacto'!$D$13),"Moderado",IF(OR(K28='Tabla Impacto'!$C$14,K28='Tabla Impacto'!$D$14),"Mayor",IF(OR(K28='Tabla Impacto'!$C$15,K28='Tabla Impacto'!$D$15),"Catastrófico","")))))</f>
        <v>Moderado</v>
      </c>
      <c r="M28" s="254">
        <f>IF(L28="","",IF(L28="Leve",0.2,IF(L28="Menor",0.4,IF(L28="Moderado",0.6,IF(L28="Mayor",0.8,IF(L28="Catastrófico",1,))))))</f>
        <v>0.6</v>
      </c>
      <c r="N28" s="257"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165">
        <v>1</v>
      </c>
      <c r="P28" s="180" t="s">
        <v>265</v>
      </c>
      <c r="Q28" s="181" t="str">
        <f t="shared" si="0"/>
        <v>Probabilidad</v>
      </c>
      <c r="R28" s="182" t="s">
        <v>164</v>
      </c>
      <c r="S28" s="182" t="s">
        <v>172</v>
      </c>
      <c r="T28" s="183" t="str">
        <f>IF(AND(R28="Preventivo",S28="Automático"),"50%",IF(AND(R28="Preventivo",S28="Manual"),"40%",IF(AND(R28="Detectivo",S28="Automático"),"40%",IF(AND(R28="Detectivo",S28="Manual"),"30%",IF(AND(R28="Correctivo",S28="Automático"),"35%",IF(AND(R28="Correctivo",S28="Manual"),"25%",""))))))</f>
        <v>40%</v>
      </c>
      <c r="U28" s="182" t="s">
        <v>175</v>
      </c>
      <c r="V28" s="182" t="s">
        <v>180</v>
      </c>
      <c r="W28" s="182" t="s">
        <v>184</v>
      </c>
      <c r="X28" s="178">
        <f>IFERROR(IF(Q28="Probabilidad",(I28-(+I28*T28)),IF(Q28="Impacto",I28,"")),"")</f>
        <v>0.24</v>
      </c>
      <c r="Y28" s="184" t="str">
        <f>IFERROR(IF(X28="","",IF(X28&lt;=0.2,"Muy Baja",IF(X28&lt;=0.4,"Baja",IF(X28&lt;=0.6,"Media",IF(X28&lt;=0.8,"Alta","Muy Alta"))))),"")</f>
        <v>Baja</v>
      </c>
      <c r="Z28" s="185">
        <f>+X28</f>
        <v>0.24</v>
      </c>
      <c r="AA28" s="184" t="str">
        <f>IFERROR(IF(AB28="","",IF(AB28&lt;=0.2,"Leve",IF(AB28&lt;=0.4,"Menor",IF(AB28&lt;=0.6,"Moderado",IF(AB28&lt;=0.8,"Mayor","Catastrófico"))))),"")</f>
        <v>Moderado</v>
      </c>
      <c r="AB28" s="185">
        <f>IFERROR(IF(Q28="Impacto",(M28-(+M28*T28)),IF(Q28="Probabilidad",M28,"")),"")</f>
        <v>0.6</v>
      </c>
      <c r="AC28" s="186"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319" t="s">
        <v>189</v>
      </c>
      <c r="AE28" s="263"/>
      <c r="AF28" s="263"/>
      <c r="AG28" s="263"/>
      <c r="AH28" s="263"/>
      <c r="AI28" s="263"/>
      <c r="AJ28" s="263"/>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66"/>
    </row>
    <row r="29" spans="1:68" s="164" customFormat="1" ht="149.25" customHeight="1" x14ac:dyDescent="0.25">
      <c r="A29" s="261"/>
      <c r="B29" s="264"/>
      <c r="C29" s="192" t="s">
        <v>262</v>
      </c>
      <c r="D29" s="279"/>
      <c r="E29" s="281"/>
      <c r="F29" s="264"/>
      <c r="G29" s="270"/>
      <c r="H29" s="273"/>
      <c r="I29" s="255"/>
      <c r="J29" s="276"/>
      <c r="K29" s="255">
        <f>IF(NOT(ISERROR(MATCH(J29,_xlfn.ANCHORARRAY(E36),0))),I38&amp;"Por favor no seleccionar los criterios de impacto",J29)</f>
        <v>0</v>
      </c>
      <c r="L29" s="273"/>
      <c r="M29" s="255"/>
      <c r="N29" s="258"/>
      <c r="O29" s="165">
        <v>2</v>
      </c>
      <c r="P29" s="180" t="s">
        <v>266</v>
      </c>
      <c r="Q29" s="181" t="str">
        <f t="shared" si="0"/>
        <v>Probabilidad</v>
      </c>
      <c r="R29" s="182" t="s">
        <v>166</v>
      </c>
      <c r="S29" s="182" t="s">
        <v>172</v>
      </c>
      <c r="T29" s="183" t="str">
        <f t="shared" ref="T29" si="6">IF(AND(R29="Preventivo",S29="Automático"),"50%",IF(AND(R29="Preventivo",S29="Manual"),"40%",IF(AND(R29="Detectivo",S29="Automático"),"40%",IF(AND(R29="Detectivo",S29="Manual"),"30%",IF(AND(R29="Correctivo",S29="Automático"),"35%",IF(AND(R29="Correctivo",S29="Manual"),"25%",""))))))</f>
        <v>30%</v>
      </c>
      <c r="U29" s="182" t="s">
        <v>175</v>
      </c>
      <c r="V29" s="182" t="s">
        <v>180</v>
      </c>
      <c r="W29" s="182" t="s">
        <v>184</v>
      </c>
      <c r="X29" s="179">
        <f>IFERROR(IF(AND(Q28="Probabilidad",Q29="Probabilidad"),(Z28-(+Z28*T29)),IF(Q29="Probabilidad",(I28-(+I28*T29)),IF(Q29="Impacto",Z28,""))),"")</f>
        <v>0.16799999999999998</v>
      </c>
      <c r="Y29" s="184" t="str">
        <f t="shared" si="2"/>
        <v>Muy Baja</v>
      </c>
      <c r="Z29" s="185">
        <f t="shared" ref="Z29" si="7">+X29</f>
        <v>0.16799999999999998</v>
      </c>
      <c r="AA29" s="184" t="str">
        <f t="shared" si="4"/>
        <v>Moderado</v>
      </c>
      <c r="AB29" s="185">
        <f>IFERROR(IF(AND(Q28="Impacto",Q29="Impacto"),(AB28-(+AB28*T29)),IF(Q29="Impacto",(M28-(+M28*T29)),IF(Q29="Probabilidad",AB28,""))),"")</f>
        <v>0.6</v>
      </c>
      <c r="AC29" s="186" t="str">
        <f t="shared" ref="AC29" si="8">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Moderado</v>
      </c>
      <c r="AD29" s="321"/>
      <c r="AE29" s="265"/>
      <c r="AF29" s="265"/>
      <c r="AG29" s="265"/>
      <c r="AH29" s="265"/>
      <c r="AI29" s="265"/>
      <c r="AJ29" s="265"/>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row>
    <row r="30" spans="1:68" s="164" customFormat="1" ht="14.25" hidden="1" customHeight="1" x14ac:dyDescent="0.25">
      <c r="A30" s="260">
        <v>4</v>
      </c>
      <c r="B30" s="263"/>
      <c r="C30" s="263"/>
      <c r="D30" s="263"/>
      <c r="E30" s="266"/>
      <c r="F30" s="263"/>
      <c r="G30" s="269"/>
      <c r="H30" s="272" t="str">
        <f>IF(G30&lt;=0,"",IF(G30&lt;=2,"Muy Baja",IF(G30&lt;=24,"Baja",IF(G30&lt;=500,"Media",IF(G30&lt;=5000,"Alta","Muy Alta")))))</f>
        <v/>
      </c>
      <c r="I30" s="254" t="str">
        <f>IF(H30="","",IF(H30="Muy Baja",0.2,IF(H30="Baja",0.4,IF(H30="Media",0.6,IF(H30="Alta",0.8,IF(H30="Muy Alta",1,))))))</f>
        <v/>
      </c>
      <c r="J30" s="275"/>
      <c r="K30" s="254">
        <f>IF(NOT(ISERROR(MATCH(J30,'Tabla Impacto'!$B$221:$B$223,0))),'Tabla Impacto'!$F$223&amp;"Por favor no seleccionar los criterios de impacto(Afectación Económica o presupuestal y Pérdida Reputacional)",J30)</f>
        <v>0</v>
      </c>
      <c r="L30" s="272" t="str">
        <f>IF(OR(K30='Tabla Impacto'!$C$11,K30='Tabla Impacto'!$D$11),"Leve",IF(OR(K30='Tabla Impacto'!$C$12,K30='Tabla Impacto'!$D$12),"Menor",IF(OR(K30='Tabla Impacto'!$C$13,K30='Tabla Impacto'!$D$13),"Moderado",IF(OR(K30='Tabla Impacto'!$C$14,K30='Tabla Impacto'!$D$14),"Mayor",IF(OR(K30='Tabla Impacto'!$C$15,K30='Tabla Impacto'!$D$15),"Catastrófico","")))))</f>
        <v/>
      </c>
      <c r="M30" s="254" t="str">
        <f>IF(L30="","",IF(L30="Leve",0.2,IF(L30="Menor",0.4,IF(L30="Moderado",0.6,IF(L30="Mayor",0.8,IF(L30="Catastrófico",1,))))))</f>
        <v/>
      </c>
      <c r="N30" s="25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65">
        <v>1</v>
      </c>
      <c r="P30" s="180"/>
      <c r="Q30" s="181" t="str">
        <f t="shared" si="0"/>
        <v/>
      </c>
      <c r="R30" s="182"/>
      <c r="S30" s="182"/>
      <c r="T30" s="183" t="str">
        <f>IF(AND(R30="Preventivo",S30="Automático"),"50%",IF(AND(R30="Preventivo",S30="Manual"),"40%",IF(AND(R30="Detectivo",S30="Automático"),"40%",IF(AND(R30="Detectivo",S30="Manual"),"30%",IF(AND(R30="Correctivo",S30="Automático"),"35%",IF(AND(R30="Correctivo",S30="Manual"),"25%",""))))))</f>
        <v/>
      </c>
      <c r="U30" s="182"/>
      <c r="V30" s="182"/>
      <c r="W30" s="182"/>
      <c r="X30" s="178" t="str">
        <f>IFERROR(IF(Q30="Probabilidad",(I30-(+I30*T30)),IF(Q30="Impacto",I30,"")),"")</f>
        <v/>
      </c>
      <c r="Y30" s="184" t="str">
        <f>IFERROR(IF(X30="","",IF(X30&lt;=0.2,"Muy Baja",IF(X30&lt;=0.4,"Baja",IF(X30&lt;=0.6,"Media",IF(X30&lt;=0.8,"Alta","Muy Alta"))))),"")</f>
        <v/>
      </c>
      <c r="Z30" s="185" t="str">
        <f>+X30</f>
        <v/>
      </c>
      <c r="AA30" s="184" t="str">
        <f>IFERROR(IF(AB30="","",IF(AB30&lt;=0.2,"Leve",IF(AB30&lt;=0.4,"Menor",IF(AB30&lt;=0.6,"Moderado",IF(AB30&lt;=0.8,"Mayor","Catastrófico"))))),"")</f>
        <v/>
      </c>
      <c r="AB30" s="185" t="str">
        <f>IFERROR(IF(Q30="Impacto",(M30-(+M30*T30)),IF(Q30="Probabilidad",M30,"")),"")</f>
        <v/>
      </c>
      <c r="AC30" s="186"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7"/>
      <c r="AE30" s="188"/>
      <c r="AF30" s="189"/>
      <c r="AG30" s="190"/>
      <c r="AH30" s="190"/>
      <c r="AI30" s="188"/>
      <c r="AJ30" s="189"/>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row>
    <row r="31" spans="1:68" s="164" customFormat="1" ht="14.25" hidden="1" customHeight="1" x14ac:dyDescent="0.25">
      <c r="A31" s="261"/>
      <c r="B31" s="264"/>
      <c r="C31" s="264"/>
      <c r="D31" s="264"/>
      <c r="E31" s="267"/>
      <c r="F31" s="264"/>
      <c r="G31" s="270"/>
      <c r="H31" s="273"/>
      <c r="I31" s="255"/>
      <c r="J31" s="276"/>
      <c r="K31" s="255">
        <f t="shared" ref="K31:K35" si="9">IF(NOT(ISERROR(MATCH(J31,_xlfn.ANCHORARRAY(E42),0))),I44&amp;"Por favor no seleccionar los criterios de impacto",J31)</f>
        <v>0</v>
      </c>
      <c r="L31" s="273"/>
      <c r="M31" s="255"/>
      <c r="N31" s="258"/>
      <c r="O31" s="165">
        <v>2</v>
      </c>
      <c r="P31" s="180"/>
      <c r="Q31" s="181" t="str">
        <f t="shared" si="0"/>
        <v/>
      </c>
      <c r="R31" s="182"/>
      <c r="S31" s="182"/>
      <c r="T31" s="183" t="str">
        <f t="shared" ref="T31:T35" si="10">IF(AND(R31="Preventivo",S31="Automático"),"50%",IF(AND(R31="Preventivo",S31="Manual"),"40%",IF(AND(R31="Detectivo",S31="Automático"),"40%",IF(AND(R31="Detectivo",S31="Manual"),"30%",IF(AND(R31="Correctivo",S31="Automático"),"35%",IF(AND(R31="Correctivo",S31="Manual"),"25%",""))))))</f>
        <v/>
      </c>
      <c r="U31" s="182"/>
      <c r="V31" s="182"/>
      <c r="W31" s="182"/>
      <c r="X31" s="178" t="str">
        <f>IFERROR(IF(AND(Q30="Probabilidad",Q31="Probabilidad"),(Z30-(+Z30*T31)),IF(Q31="Probabilidad",(I30-(+I30*T31)),IF(Q31="Impacto",Z30,""))),"")</f>
        <v/>
      </c>
      <c r="Y31" s="184" t="str">
        <f t="shared" si="2"/>
        <v/>
      </c>
      <c r="Z31" s="185" t="str">
        <f t="shared" ref="Z31:Z35" si="11">+X31</f>
        <v/>
      </c>
      <c r="AA31" s="184" t="str">
        <f t="shared" si="4"/>
        <v/>
      </c>
      <c r="AB31" s="185" t="str">
        <f>IFERROR(IF(AND(Q30="Impacto",Q31="Impacto"),(AB30-(+AB30*T31)),IF(Q31="Impacto",(M30-(+M30*T31)),IF(Q31="Probabilidad",AB30,""))),"")</f>
        <v/>
      </c>
      <c r="AC31" s="186" t="str">
        <f t="shared" ref="AC31:AC32" si="12">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87"/>
      <c r="AE31" s="188"/>
      <c r="AF31" s="189"/>
      <c r="AG31" s="190"/>
      <c r="AH31" s="190"/>
      <c r="AI31" s="188"/>
      <c r="AJ31" s="189"/>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row>
    <row r="32" spans="1:68" s="164" customFormat="1" ht="14.25" hidden="1" customHeight="1" x14ac:dyDescent="0.25">
      <c r="A32" s="261"/>
      <c r="B32" s="264"/>
      <c r="C32" s="264"/>
      <c r="D32" s="264"/>
      <c r="E32" s="267"/>
      <c r="F32" s="264"/>
      <c r="G32" s="270"/>
      <c r="H32" s="273"/>
      <c r="I32" s="255"/>
      <c r="J32" s="276"/>
      <c r="K32" s="255">
        <f t="shared" si="9"/>
        <v>0</v>
      </c>
      <c r="L32" s="273"/>
      <c r="M32" s="255"/>
      <c r="N32" s="258"/>
      <c r="O32" s="165">
        <v>3</v>
      </c>
      <c r="P32" s="191"/>
      <c r="Q32" s="181" t="str">
        <f t="shared" si="0"/>
        <v/>
      </c>
      <c r="R32" s="182"/>
      <c r="S32" s="182"/>
      <c r="T32" s="183" t="str">
        <f t="shared" si="10"/>
        <v/>
      </c>
      <c r="U32" s="182"/>
      <c r="V32" s="182"/>
      <c r="W32" s="182"/>
      <c r="X32" s="178" t="str">
        <f>IFERROR(IF(AND(Q31="Probabilidad",Q32="Probabilidad"),(Z31-(+Z31*T32)),IF(AND(Q31="Impacto",Q32="Probabilidad"),(Z30-(+Z30*T32)),IF(Q32="Impacto",Z31,""))),"")</f>
        <v/>
      </c>
      <c r="Y32" s="184" t="str">
        <f t="shared" si="2"/>
        <v/>
      </c>
      <c r="Z32" s="185" t="str">
        <f t="shared" si="11"/>
        <v/>
      </c>
      <c r="AA32" s="184" t="str">
        <f t="shared" si="4"/>
        <v/>
      </c>
      <c r="AB32" s="185" t="str">
        <f>IFERROR(IF(AND(Q31="Impacto",Q32="Impacto"),(AB31-(+AB31*T32)),IF(AND(Q31="Probabilidad",Q32="Impacto"),(AB30-(+AB30*T32)),IF(Q32="Probabilidad",AB31,""))),"")</f>
        <v/>
      </c>
      <c r="AC32" s="186" t="str">
        <f t="shared" si="12"/>
        <v/>
      </c>
      <c r="AD32" s="187"/>
      <c r="AE32" s="188"/>
      <c r="AF32" s="189"/>
      <c r="AG32" s="190"/>
      <c r="AH32" s="190"/>
      <c r="AI32" s="188"/>
      <c r="AJ32" s="189"/>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row>
    <row r="33" spans="1:68" s="164" customFormat="1" ht="14.25" hidden="1" customHeight="1" x14ac:dyDescent="0.25">
      <c r="A33" s="261"/>
      <c r="B33" s="264"/>
      <c r="C33" s="264"/>
      <c r="D33" s="264"/>
      <c r="E33" s="267"/>
      <c r="F33" s="264"/>
      <c r="G33" s="270"/>
      <c r="H33" s="273"/>
      <c r="I33" s="255"/>
      <c r="J33" s="276"/>
      <c r="K33" s="255">
        <f t="shared" si="9"/>
        <v>0</v>
      </c>
      <c r="L33" s="273"/>
      <c r="M33" s="255"/>
      <c r="N33" s="258"/>
      <c r="O33" s="165">
        <v>4</v>
      </c>
      <c r="P33" s="180"/>
      <c r="Q33" s="181" t="str">
        <f t="shared" ref="Q33:Q35" si="13">IF(OR(R33="Preventivo",R33="Detectivo"),"Probabilidad",IF(R33="Correctivo","Impacto",""))</f>
        <v/>
      </c>
      <c r="R33" s="182"/>
      <c r="S33" s="182"/>
      <c r="T33" s="183" t="str">
        <f t="shared" si="10"/>
        <v/>
      </c>
      <c r="U33" s="182"/>
      <c r="V33" s="182"/>
      <c r="W33" s="182"/>
      <c r="X33" s="178" t="str">
        <f t="shared" ref="X33:X35" si="14">IFERROR(IF(AND(Q32="Probabilidad",Q33="Probabilidad"),(Z32-(+Z32*T33)),IF(AND(Q32="Impacto",Q33="Probabilidad"),(Z31-(+Z31*T33)),IF(Q33="Impacto",Z32,""))),"")</f>
        <v/>
      </c>
      <c r="Y33" s="184" t="str">
        <f t="shared" si="2"/>
        <v/>
      </c>
      <c r="Z33" s="185" t="str">
        <f t="shared" si="11"/>
        <v/>
      </c>
      <c r="AA33" s="184" t="str">
        <f t="shared" si="4"/>
        <v/>
      </c>
      <c r="AB33" s="185" t="str">
        <f t="shared" ref="AB33:AB35" si="15">IFERROR(IF(AND(Q32="Impacto",Q33="Impacto"),(AB32-(+AB32*T33)),IF(AND(Q32="Probabilidad",Q33="Impacto"),(AB31-(+AB31*T33)),IF(Q33="Probabilidad",AB32,""))),"")</f>
        <v/>
      </c>
      <c r="AC33" s="186"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87"/>
      <c r="AE33" s="188"/>
      <c r="AF33" s="189"/>
      <c r="AG33" s="190"/>
      <c r="AH33" s="190"/>
      <c r="AI33" s="188"/>
      <c r="AJ33" s="189"/>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row>
    <row r="34" spans="1:68" s="164" customFormat="1" ht="14.25" hidden="1" customHeight="1" x14ac:dyDescent="0.25">
      <c r="A34" s="261"/>
      <c r="B34" s="264"/>
      <c r="C34" s="264"/>
      <c r="D34" s="264"/>
      <c r="E34" s="267"/>
      <c r="F34" s="264"/>
      <c r="G34" s="270"/>
      <c r="H34" s="273"/>
      <c r="I34" s="255"/>
      <c r="J34" s="276"/>
      <c r="K34" s="255">
        <f t="shared" si="9"/>
        <v>0</v>
      </c>
      <c r="L34" s="273"/>
      <c r="M34" s="255"/>
      <c r="N34" s="258"/>
      <c r="O34" s="165">
        <v>5</v>
      </c>
      <c r="P34" s="180"/>
      <c r="Q34" s="181" t="str">
        <f t="shared" si="13"/>
        <v/>
      </c>
      <c r="R34" s="182"/>
      <c r="S34" s="182"/>
      <c r="T34" s="183" t="str">
        <f t="shared" si="10"/>
        <v/>
      </c>
      <c r="U34" s="182"/>
      <c r="V34" s="182"/>
      <c r="W34" s="182"/>
      <c r="X34" s="179" t="str">
        <f t="shared" si="14"/>
        <v/>
      </c>
      <c r="Y34" s="184" t="str">
        <f>IFERROR(IF(X34="","",IF(X34&lt;=0.2,"Muy Baja",IF(X34&lt;=0.4,"Baja",IF(X34&lt;=0.6,"Media",IF(X34&lt;=0.8,"Alta","Muy Alta"))))),"")</f>
        <v/>
      </c>
      <c r="Z34" s="185" t="str">
        <f t="shared" si="11"/>
        <v/>
      </c>
      <c r="AA34" s="184" t="str">
        <f t="shared" si="4"/>
        <v/>
      </c>
      <c r="AB34" s="185" t="str">
        <f t="shared" si="15"/>
        <v/>
      </c>
      <c r="AC34" s="186" t="str">
        <f t="shared" ref="AC34:AC35" si="16">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87"/>
      <c r="AE34" s="188"/>
      <c r="AF34" s="189"/>
      <c r="AG34" s="190"/>
      <c r="AH34" s="190"/>
      <c r="AI34" s="188"/>
      <c r="AJ34" s="189"/>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row>
    <row r="35" spans="1:68" s="164" customFormat="1" ht="14.25" hidden="1" customHeight="1" x14ac:dyDescent="0.25">
      <c r="A35" s="262"/>
      <c r="B35" s="265"/>
      <c r="C35" s="265"/>
      <c r="D35" s="265"/>
      <c r="E35" s="268"/>
      <c r="F35" s="265"/>
      <c r="G35" s="271"/>
      <c r="H35" s="274"/>
      <c r="I35" s="256"/>
      <c r="J35" s="277"/>
      <c r="K35" s="256">
        <f t="shared" si="9"/>
        <v>0</v>
      </c>
      <c r="L35" s="274"/>
      <c r="M35" s="256"/>
      <c r="N35" s="259"/>
      <c r="O35" s="165">
        <v>6</v>
      </c>
      <c r="P35" s="180"/>
      <c r="Q35" s="181" t="str">
        <f t="shared" si="13"/>
        <v/>
      </c>
      <c r="R35" s="182"/>
      <c r="S35" s="182"/>
      <c r="T35" s="183" t="str">
        <f t="shared" si="10"/>
        <v/>
      </c>
      <c r="U35" s="182"/>
      <c r="V35" s="182"/>
      <c r="W35" s="182"/>
      <c r="X35" s="178" t="str">
        <f t="shared" si="14"/>
        <v/>
      </c>
      <c r="Y35" s="184" t="str">
        <f t="shared" si="2"/>
        <v/>
      </c>
      <c r="Z35" s="185" t="str">
        <f t="shared" si="11"/>
        <v/>
      </c>
      <c r="AA35" s="184" t="str">
        <f t="shared" si="4"/>
        <v/>
      </c>
      <c r="AB35" s="185" t="str">
        <f t="shared" si="15"/>
        <v/>
      </c>
      <c r="AC35" s="186" t="str">
        <f t="shared" si="16"/>
        <v/>
      </c>
      <c r="AD35" s="187"/>
      <c r="AE35" s="188"/>
      <c r="AF35" s="189"/>
      <c r="AG35" s="190"/>
      <c r="AH35" s="190"/>
      <c r="AI35" s="188"/>
      <c r="AJ35" s="189"/>
      <c r="AK35" s="166"/>
      <c r="AL35" s="166"/>
      <c r="AM35" s="166"/>
      <c r="AN35" s="166"/>
      <c r="AO35" s="166"/>
      <c r="AP35" s="166"/>
      <c r="AQ35" s="166"/>
      <c r="AR35" s="166"/>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row>
    <row r="36" spans="1:68" s="164" customFormat="1" ht="14.25" hidden="1" customHeight="1" x14ac:dyDescent="0.25">
      <c r="A36" s="260">
        <v>5</v>
      </c>
      <c r="B36" s="263"/>
      <c r="C36" s="263"/>
      <c r="D36" s="263"/>
      <c r="E36" s="266"/>
      <c r="F36" s="263"/>
      <c r="G36" s="269"/>
      <c r="H36" s="272" t="str">
        <f>IF(G36&lt;=0,"",IF(G36&lt;=2,"Muy Baja",IF(G36&lt;=24,"Baja",IF(G36&lt;=500,"Media",IF(G36&lt;=5000,"Alta","Muy Alta")))))</f>
        <v/>
      </c>
      <c r="I36" s="254" t="str">
        <f>IF(H36="","",IF(H36="Muy Baja",0.2,IF(H36="Baja",0.4,IF(H36="Media",0.6,IF(H36="Alta",0.8,IF(H36="Muy Alta",1,))))))</f>
        <v/>
      </c>
      <c r="J36" s="275"/>
      <c r="K36" s="254">
        <f>IF(NOT(ISERROR(MATCH(J36,'Tabla Impacto'!$B$221:$B$223,0))),'Tabla Impacto'!$F$223&amp;"Por favor no seleccionar los criterios de impacto(Afectación Económica o presupuestal y Pérdida Reputacional)",J36)</f>
        <v>0</v>
      </c>
      <c r="L36" s="272" t="str">
        <f>IF(OR(K36='Tabla Impacto'!$C$11,K36='Tabla Impacto'!$D$11),"Leve",IF(OR(K36='Tabla Impacto'!$C$12,K36='Tabla Impacto'!$D$12),"Menor",IF(OR(K36='Tabla Impacto'!$C$13,K36='Tabla Impacto'!$D$13),"Moderado",IF(OR(K36='Tabla Impacto'!$C$14,K36='Tabla Impacto'!$D$14),"Mayor",IF(OR(K36='Tabla Impacto'!$C$15,K36='Tabla Impacto'!$D$15),"Catastrófico","")))))</f>
        <v/>
      </c>
      <c r="M36" s="254" t="str">
        <f>IF(L36="","",IF(L36="Leve",0.2,IF(L36="Menor",0.4,IF(L36="Moderado",0.6,IF(L36="Mayor",0.8,IF(L36="Catastrófico",1,))))))</f>
        <v/>
      </c>
      <c r="N36" s="25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65">
        <v>1</v>
      </c>
      <c r="P36" s="180"/>
      <c r="Q36" s="181" t="str">
        <f>IF(OR(R36="Preventivo",R36="Detectivo"),"Probabilidad",IF(R36="Correctivo","Impacto",""))</f>
        <v/>
      </c>
      <c r="R36" s="182"/>
      <c r="S36" s="182"/>
      <c r="T36" s="183" t="str">
        <f>IF(AND(R36="Preventivo",S36="Automático"),"50%",IF(AND(R36="Preventivo",S36="Manual"),"40%",IF(AND(R36="Detectivo",S36="Automático"),"40%",IF(AND(R36="Detectivo",S36="Manual"),"30%",IF(AND(R36="Correctivo",S36="Automático"),"35%",IF(AND(R36="Correctivo",S36="Manual"),"25%",""))))))</f>
        <v/>
      </c>
      <c r="U36" s="182"/>
      <c r="V36" s="182"/>
      <c r="W36" s="182"/>
      <c r="X36" s="178" t="str">
        <f>IFERROR(IF(Q36="Probabilidad",(I36-(+I36*T36)),IF(Q36="Impacto",I36,"")),"")</f>
        <v/>
      </c>
      <c r="Y36" s="184" t="str">
        <f>IFERROR(IF(X36="","",IF(X36&lt;=0.2,"Muy Baja",IF(X36&lt;=0.4,"Baja",IF(X36&lt;=0.6,"Media",IF(X36&lt;=0.8,"Alta","Muy Alta"))))),"")</f>
        <v/>
      </c>
      <c r="Z36" s="185" t="str">
        <f>+X36</f>
        <v/>
      </c>
      <c r="AA36" s="184" t="str">
        <f>IFERROR(IF(AB36="","",IF(AB36&lt;=0.2,"Leve",IF(AB36&lt;=0.4,"Menor",IF(AB36&lt;=0.6,"Moderado",IF(AB36&lt;=0.8,"Mayor","Catastrófico"))))),"")</f>
        <v/>
      </c>
      <c r="AB36" s="185" t="str">
        <f>IFERROR(IF(Q36="Impacto",(M36-(+M36*T36)),IF(Q36="Probabilidad",M36,"")),"")</f>
        <v/>
      </c>
      <c r="AC36" s="186"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7"/>
      <c r="AE36" s="188"/>
      <c r="AF36" s="189"/>
      <c r="AG36" s="190"/>
      <c r="AH36" s="190"/>
      <c r="AI36" s="188"/>
      <c r="AJ36" s="189"/>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6"/>
      <c r="BH36" s="166"/>
      <c r="BI36" s="166"/>
      <c r="BJ36" s="166"/>
      <c r="BK36" s="166"/>
      <c r="BL36" s="166"/>
      <c r="BM36" s="166"/>
      <c r="BN36" s="166"/>
      <c r="BO36" s="166"/>
      <c r="BP36" s="166"/>
    </row>
    <row r="37" spans="1:68" s="164" customFormat="1" ht="14.25" hidden="1" customHeight="1" x14ac:dyDescent="0.25">
      <c r="A37" s="261"/>
      <c r="B37" s="264"/>
      <c r="C37" s="264"/>
      <c r="D37" s="264"/>
      <c r="E37" s="267"/>
      <c r="F37" s="264"/>
      <c r="G37" s="270"/>
      <c r="H37" s="273"/>
      <c r="I37" s="255"/>
      <c r="J37" s="276"/>
      <c r="K37" s="255">
        <f t="shared" ref="K37:K41" si="17">IF(NOT(ISERROR(MATCH(J37,_xlfn.ANCHORARRAY(E48),0))),I50&amp;"Por favor no seleccionar los criterios de impacto",J37)</f>
        <v>0</v>
      </c>
      <c r="L37" s="273"/>
      <c r="M37" s="255"/>
      <c r="N37" s="258"/>
      <c r="O37" s="165">
        <v>2</v>
      </c>
      <c r="P37" s="180"/>
      <c r="Q37" s="181" t="str">
        <f>IF(OR(R37="Preventivo",R37="Detectivo"),"Probabilidad",IF(R37="Correctivo","Impacto",""))</f>
        <v/>
      </c>
      <c r="R37" s="182"/>
      <c r="S37" s="182"/>
      <c r="T37" s="183" t="str">
        <f t="shared" ref="T37:T41" si="18">IF(AND(R37="Preventivo",S37="Automático"),"50%",IF(AND(R37="Preventivo",S37="Manual"),"40%",IF(AND(R37="Detectivo",S37="Automático"),"40%",IF(AND(R37="Detectivo",S37="Manual"),"30%",IF(AND(R37="Correctivo",S37="Automático"),"35%",IF(AND(R37="Correctivo",S37="Manual"),"25%",""))))))</f>
        <v/>
      </c>
      <c r="U37" s="182"/>
      <c r="V37" s="182"/>
      <c r="W37" s="182"/>
      <c r="X37" s="178" t="str">
        <f>IFERROR(IF(AND(Q36="Probabilidad",Q37="Probabilidad"),(Z36-(+Z36*T37)),IF(Q37="Probabilidad",(I36-(+I36*T37)),IF(Q37="Impacto",Z36,""))),"")</f>
        <v/>
      </c>
      <c r="Y37" s="184" t="str">
        <f t="shared" si="2"/>
        <v/>
      </c>
      <c r="Z37" s="185" t="str">
        <f t="shared" ref="Z37:Z41" si="19">+X37</f>
        <v/>
      </c>
      <c r="AA37" s="184" t="str">
        <f t="shared" si="4"/>
        <v/>
      </c>
      <c r="AB37" s="185" t="str">
        <f>IFERROR(IF(AND(Q36="Impacto",Q37="Impacto"),(AB36-(+AB36*T37)),IF(Q37="Impacto",(M36-(+M36*T37)),IF(Q37="Probabilidad",AB36,""))),"")</f>
        <v/>
      </c>
      <c r="AC37" s="186" t="str">
        <f t="shared" ref="AC37:AC38" si="20">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87"/>
      <c r="AE37" s="188"/>
      <c r="AF37" s="189"/>
      <c r="AG37" s="190"/>
      <c r="AH37" s="190"/>
      <c r="AI37" s="188"/>
      <c r="AJ37" s="189"/>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row>
    <row r="38" spans="1:68" s="164" customFormat="1" ht="14.25" hidden="1" customHeight="1" x14ac:dyDescent="0.25">
      <c r="A38" s="261"/>
      <c r="B38" s="264"/>
      <c r="C38" s="264"/>
      <c r="D38" s="264"/>
      <c r="E38" s="267"/>
      <c r="F38" s="264"/>
      <c r="G38" s="270"/>
      <c r="H38" s="273"/>
      <c r="I38" s="255"/>
      <c r="J38" s="276"/>
      <c r="K38" s="255">
        <f t="shared" si="17"/>
        <v>0</v>
      </c>
      <c r="L38" s="273"/>
      <c r="M38" s="255"/>
      <c r="N38" s="258"/>
      <c r="O38" s="165">
        <v>3</v>
      </c>
      <c r="P38" s="191"/>
      <c r="Q38" s="181" t="str">
        <f>IF(OR(R38="Preventivo",R38="Detectivo"),"Probabilidad",IF(R38="Correctivo","Impacto",""))</f>
        <v/>
      </c>
      <c r="R38" s="182"/>
      <c r="S38" s="182"/>
      <c r="T38" s="183" t="str">
        <f t="shared" si="18"/>
        <v/>
      </c>
      <c r="U38" s="182"/>
      <c r="V38" s="182"/>
      <c r="W38" s="182"/>
      <c r="X38" s="178" t="str">
        <f>IFERROR(IF(AND(Q37="Probabilidad",Q38="Probabilidad"),(Z37-(+Z37*T38)),IF(AND(Q37="Impacto",Q38="Probabilidad"),(Z36-(+Z36*T38)),IF(Q38="Impacto",Z37,""))),"")</f>
        <v/>
      </c>
      <c r="Y38" s="184" t="str">
        <f t="shared" si="2"/>
        <v/>
      </c>
      <c r="Z38" s="185" t="str">
        <f t="shared" si="19"/>
        <v/>
      </c>
      <c r="AA38" s="184" t="str">
        <f t="shared" si="4"/>
        <v/>
      </c>
      <c r="AB38" s="185" t="str">
        <f>IFERROR(IF(AND(Q37="Impacto",Q38="Impacto"),(AB37-(+AB37*T38)),IF(AND(Q37="Probabilidad",Q38="Impacto"),(AB36-(+AB36*T38)),IF(Q38="Probabilidad",AB37,""))),"")</f>
        <v/>
      </c>
      <c r="AC38" s="186" t="str">
        <f t="shared" si="20"/>
        <v/>
      </c>
      <c r="AD38" s="187"/>
      <c r="AE38" s="188"/>
      <c r="AF38" s="189"/>
      <c r="AG38" s="190"/>
      <c r="AH38" s="190"/>
      <c r="AI38" s="188"/>
      <c r="AJ38" s="189"/>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row>
    <row r="39" spans="1:68" s="164" customFormat="1" ht="14.25" hidden="1" customHeight="1" x14ac:dyDescent="0.25">
      <c r="A39" s="261"/>
      <c r="B39" s="264"/>
      <c r="C39" s="264"/>
      <c r="D39" s="264"/>
      <c r="E39" s="267"/>
      <c r="F39" s="264"/>
      <c r="G39" s="270"/>
      <c r="H39" s="273"/>
      <c r="I39" s="255"/>
      <c r="J39" s="276"/>
      <c r="K39" s="255">
        <f t="shared" si="17"/>
        <v>0</v>
      </c>
      <c r="L39" s="273"/>
      <c r="M39" s="255"/>
      <c r="N39" s="258"/>
      <c r="O39" s="165">
        <v>4</v>
      </c>
      <c r="P39" s="180"/>
      <c r="Q39" s="181" t="str">
        <f t="shared" ref="Q39:Q41" si="21">IF(OR(R39="Preventivo",R39="Detectivo"),"Probabilidad",IF(R39="Correctivo","Impacto",""))</f>
        <v/>
      </c>
      <c r="R39" s="182"/>
      <c r="S39" s="182"/>
      <c r="T39" s="183" t="str">
        <f t="shared" si="18"/>
        <v/>
      </c>
      <c r="U39" s="182"/>
      <c r="V39" s="182"/>
      <c r="W39" s="182"/>
      <c r="X39" s="178" t="str">
        <f t="shared" ref="X39:X41" si="22">IFERROR(IF(AND(Q38="Probabilidad",Q39="Probabilidad"),(Z38-(+Z38*T39)),IF(AND(Q38="Impacto",Q39="Probabilidad"),(Z37-(+Z37*T39)),IF(Q39="Impacto",Z38,""))),"")</f>
        <v/>
      </c>
      <c r="Y39" s="184" t="str">
        <f t="shared" si="2"/>
        <v/>
      </c>
      <c r="Z39" s="185" t="str">
        <f t="shared" si="19"/>
        <v/>
      </c>
      <c r="AA39" s="184" t="str">
        <f t="shared" si="4"/>
        <v/>
      </c>
      <c r="AB39" s="185" t="str">
        <f t="shared" ref="AB39:AB41" si="23">IFERROR(IF(AND(Q38="Impacto",Q39="Impacto"),(AB38-(+AB38*T39)),IF(AND(Q38="Probabilidad",Q39="Impacto"),(AB37-(+AB37*T39)),IF(Q39="Probabilidad",AB38,""))),"")</f>
        <v/>
      </c>
      <c r="AC39" s="186"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87"/>
      <c r="AE39" s="188"/>
      <c r="AF39" s="189"/>
      <c r="AG39" s="190"/>
      <c r="AH39" s="190"/>
      <c r="AI39" s="188"/>
      <c r="AJ39" s="189"/>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row>
    <row r="40" spans="1:68" s="164" customFormat="1" ht="14.25" hidden="1" customHeight="1" x14ac:dyDescent="0.25">
      <c r="A40" s="261"/>
      <c r="B40" s="264"/>
      <c r="C40" s="264"/>
      <c r="D40" s="264"/>
      <c r="E40" s="267"/>
      <c r="F40" s="264"/>
      <c r="G40" s="270"/>
      <c r="H40" s="273"/>
      <c r="I40" s="255"/>
      <c r="J40" s="276"/>
      <c r="K40" s="255">
        <f t="shared" si="17"/>
        <v>0</v>
      </c>
      <c r="L40" s="273"/>
      <c r="M40" s="255"/>
      <c r="N40" s="258"/>
      <c r="O40" s="165">
        <v>5</v>
      </c>
      <c r="P40" s="180"/>
      <c r="Q40" s="181" t="str">
        <f t="shared" si="21"/>
        <v/>
      </c>
      <c r="R40" s="182"/>
      <c r="S40" s="182"/>
      <c r="T40" s="183" t="str">
        <f t="shared" si="18"/>
        <v/>
      </c>
      <c r="U40" s="182"/>
      <c r="V40" s="182"/>
      <c r="W40" s="182"/>
      <c r="X40" s="178" t="str">
        <f t="shared" si="22"/>
        <v/>
      </c>
      <c r="Y40" s="184" t="str">
        <f t="shared" si="2"/>
        <v/>
      </c>
      <c r="Z40" s="185" t="str">
        <f t="shared" si="19"/>
        <v/>
      </c>
      <c r="AA40" s="184" t="str">
        <f t="shared" si="4"/>
        <v/>
      </c>
      <c r="AB40" s="185" t="str">
        <f t="shared" si="23"/>
        <v/>
      </c>
      <c r="AC40" s="186" t="str">
        <f t="shared" ref="AC40:AC41" si="2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87"/>
      <c r="AE40" s="188"/>
      <c r="AF40" s="189"/>
      <c r="AG40" s="190"/>
      <c r="AH40" s="190"/>
      <c r="AI40" s="188"/>
      <c r="AJ40" s="189"/>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row>
    <row r="41" spans="1:68" s="164" customFormat="1" ht="14.25" hidden="1" customHeight="1" x14ac:dyDescent="0.25">
      <c r="A41" s="262"/>
      <c r="B41" s="265"/>
      <c r="C41" s="265"/>
      <c r="D41" s="265"/>
      <c r="E41" s="268"/>
      <c r="F41" s="265"/>
      <c r="G41" s="271"/>
      <c r="H41" s="274"/>
      <c r="I41" s="256"/>
      <c r="J41" s="277"/>
      <c r="K41" s="256">
        <f t="shared" si="17"/>
        <v>0</v>
      </c>
      <c r="L41" s="274"/>
      <c r="M41" s="256"/>
      <c r="N41" s="259"/>
      <c r="O41" s="165">
        <v>6</v>
      </c>
      <c r="P41" s="180"/>
      <c r="Q41" s="181" t="str">
        <f t="shared" si="21"/>
        <v/>
      </c>
      <c r="R41" s="182"/>
      <c r="S41" s="182"/>
      <c r="T41" s="183" t="str">
        <f t="shared" si="18"/>
        <v/>
      </c>
      <c r="U41" s="182"/>
      <c r="V41" s="182"/>
      <c r="W41" s="182"/>
      <c r="X41" s="178" t="str">
        <f t="shared" si="22"/>
        <v/>
      </c>
      <c r="Y41" s="184" t="str">
        <f t="shared" si="2"/>
        <v/>
      </c>
      <c r="Z41" s="185" t="str">
        <f t="shared" si="19"/>
        <v/>
      </c>
      <c r="AA41" s="184" t="str">
        <f t="shared" si="4"/>
        <v/>
      </c>
      <c r="AB41" s="185" t="str">
        <f t="shared" si="23"/>
        <v/>
      </c>
      <c r="AC41" s="186" t="str">
        <f t="shared" si="24"/>
        <v/>
      </c>
      <c r="AD41" s="187"/>
      <c r="AE41" s="188"/>
      <c r="AF41" s="189"/>
      <c r="AG41" s="190"/>
      <c r="AH41" s="190"/>
      <c r="AI41" s="188"/>
      <c r="AJ41" s="189"/>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row>
    <row r="42" spans="1:68" s="164" customFormat="1" ht="14.25" hidden="1" customHeight="1" x14ac:dyDescent="0.25">
      <c r="A42" s="260">
        <v>6</v>
      </c>
      <c r="B42" s="263"/>
      <c r="C42" s="263"/>
      <c r="D42" s="263"/>
      <c r="E42" s="266"/>
      <c r="F42" s="263"/>
      <c r="G42" s="269"/>
      <c r="H42" s="272" t="str">
        <f>IF(G42&lt;=0,"",IF(G42&lt;=2,"Muy Baja",IF(G42&lt;=24,"Baja",IF(G42&lt;=500,"Media",IF(G42&lt;=5000,"Alta","Muy Alta")))))</f>
        <v/>
      </c>
      <c r="I42" s="254" t="str">
        <f>IF(H42="","",IF(H42="Muy Baja",0.2,IF(H42="Baja",0.4,IF(H42="Media",0.6,IF(H42="Alta",0.8,IF(H42="Muy Alta",1,))))))</f>
        <v/>
      </c>
      <c r="J42" s="275"/>
      <c r="K42" s="254">
        <f>IF(NOT(ISERROR(MATCH(J42,'Tabla Impacto'!$B$221:$B$223,0))),'Tabla Impacto'!$F$223&amp;"Por favor no seleccionar los criterios de impacto(Afectación Económica o presupuestal y Pérdida Reputacional)",J42)</f>
        <v>0</v>
      </c>
      <c r="L42" s="272" t="str">
        <f>IF(OR(K42='Tabla Impacto'!$C$11,K42='Tabla Impacto'!$D$11),"Leve",IF(OR(K42='Tabla Impacto'!$C$12,K42='Tabla Impacto'!$D$12),"Menor",IF(OR(K42='Tabla Impacto'!$C$13,K42='Tabla Impacto'!$D$13),"Moderado",IF(OR(K42='Tabla Impacto'!$C$14,K42='Tabla Impacto'!$D$14),"Mayor",IF(OR(K42='Tabla Impacto'!$C$15,K42='Tabla Impacto'!$D$15),"Catastrófico","")))))</f>
        <v/>
      </c>
      <c r="M42" s="254" t="str">
        <f>IF(L42="","",IF(L42="Leve",0.2,IF(L42="Menor",0.4,IF(L42="Moderado",0.6,IF(L42="Mayor",0.8,IF(L42="Catastrófico",1,))))))</f>
        <v/>
      </c>
      <c r="N42" s="25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65">
        <v>1</v>
      </c>
      <c r="P42" s="180"/>
      <c r="Q42" s="181" t="str">
        <f>IF(OR(R42="Preventivo",R42="Detectivo"),"Probabilidad",IF(R42="Correctivo","Impacto",""))</f>
        <v/>
      </c>
      <c r="R42" s="182"/>
      <c r="S42" s="182"/>
      <c r="T42" s="183" t="str">
        <f>IF(AND(R42="Preventivo",S42="Automático"),"50%",IF(AND(R42="Preventivo",S42="Manual"),"40%",IF(AND(R42="Detectivo",S42="Automático"),"40%",IF(AND(R42="Detectivo",S42="Manual"),"30%",IF(AND(R42="Correctivo",S42="Automático"),"35%",IF(AND(R42="Correctivo",S42="Manual"),"25%",""))))))</f>
        <v/>
      </c>
      <c r="U42" s="182"/>
      <c r="V42" s="182"/>
      <c r="W42" s="182"/>
      <c r="X42" s="178" t="str">
        <f>IFERROR(IF(Q42="Probabilidad",(I42-(+I42*T42)),IF(Q42="Impacto",I42,"")),"")</f>
        <v/>
      </c>
      <c r="Y42" s="184" t="str">
        <f>IFERROR(IF(X42="","",IF(X42&lt;=0.2,"Muy Baja",IF(X42&lt;=0.4,"Baja",IF(X42&lt;=0.6,"Media",IF(X42&lt;=0.8,"Alta","Muy Alta"))))),"")</f>
        <v/>
      </c>
      <c r="Z42" s="185" t="str">
        <f>+X42</f>
        <v/>
      </c>
      <c r="AA42" s="184" t="str">
        <f>IFERROR(IF(AB42="","",IF(AB42&lt;=0.2,"Leve",IF(AB42&lt;=0.4,"Menor",IF(AB42&lt;=0.6,"Moderado",IF(AB42&lt;=0.8,"Mayor","Catastrófico"))))),"")</f>
        <v/>
      </c>
      <c r="AB42" s="185" t="str">
        <f>IFERROR(IF(Q42="Impacto",(M42-(+M42*T42)),IF(Q42="Probabilidad",M42,"")),"")</f>
        <v/>
      </c>
      <c r="AC42" s="186"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87"/>
      <c r="AE42" s="188"/>
      <c r="AF42" s="189"/>
      <c r="AG42" s="190"/>
      <c r="AH42" s="190"/>
      <c r="AI42" s="188"/>
      <c r="AJ42" s="189"/>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row>
    <row r="43" spans="1:68" s="164" customFormat="1" ht="14.25" hidden="1" customHeight="1" x14ac:dyDescent="0.25">
      <c r="A43" s="261"/>
      <c r="B43" s="264"/>
      <c r="C43" s="264"/>
      <c r="D43" s="264"/>
      <c r="E43" s="267"/>
      <c r="F43" s="264"/>
      <c r="G43" s="270"/>
      <c r="H43" s="273"/>
      <c r="I43" s="255"/>
      <c r="J43" s="276"/>
      <c r="K43" s="255">
        <f t="shared" ref="K43:K47" si="25">IF(NOT(ISERROR(MATCH(J43,_xlfn.ANCHORARRAY(E54),0))),I56&amp;"Por favor no seleccionar los criterios de impacto",J43)</f>
        <v>0</v>
      </c>
      <c r="L43" s="273"/>
      <c r="M43" s="255"/>
      <c r="N43" s="258"/>
      <c r="O43" s="165">
        <v>2</v>
      </c>
      <c r="P43" s="180"/>
      <c r="Q43" s="181" t="str">
        <f>IF(OR(R43="Preventivo",R43="Detectivo"),"Probabilidad",IF(R43="Correctivo","Impacto",""))</f>
        <v/>
      </c>
      <c r="R43" s="182"/>
      <c r="S43" s="182"/>
      <c r="T43" s="183" t="str">
        <f t="shared" ref="T43:T47" si="26">IF(AND(R43="Preventivo",S43="Automático"),"50%",IF(AND(R43="Preventivo",S43="Manual"),"40%",IF(AND(R43="Detectivo",S43="Automático"),"40%",IF(AND(R43="Detectivo",S43="Manual"),"30%",IF(AND(R43="Correctivo",S43="Automático"),"35%",IF(AND(R43="Correctivo",S43="Manual"),"25%",""))))))</f>
        <v/>
      </c>
      <c r="U43" s="182"/>
      <c r="V43" s="182"/>
      <c r="W43" s="182"/>
      <c r="X43" s="178" t="str">
        <f>IFERROR(IF(AND(Q42="Probabilidad",Q43="Probabilidad"),(Z42-(+Z42*T43)),IF(Q43="Probabilidad",(I42-(+I42*T43)),IF(Q43="Impacto",Z42,""))),"")</f>
        <v/>
      </c>
      <c r="Y43" s="184" t="str">
        <f t="shared" si="2"/>
        <v/>
      </c>
      <c r="Z43" s="185" t="str">
        <f t="shared" ref="Z43:Z47" si="27">+X43</f>
        <v/>
      </c>
      <c r="AA43" s="184" t="str">
        <f t="shared" si="4"/>
        <v/>
      </c>
      <c r="AB43" s="185" t="str">
        <f>IFERROR(IF(AND(Q42="Impacto",Q43="Impacto"),(AB42-(+AB42*T43)),IF(Q43="Impacto",(M42-(+M42*T43)),IF(Q43="Probabilidad",AB42,""))),"")</f>
        <v/>
      </c>
      <c r="AC43" s="186" t="str">
        <f t="shared" ref="AC43:AC44" si="2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87"/>
      <c r="AE43" s="188"/>
      <c r="AF43" s="189"/>
      <c r="AG43" s="190"/>
      <c r="AH43" s="190"/>
      <c r="AI43" s="188"/>
      <c r="AJ43" s="189"/>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row>
    <row r="44" spans="1:68" s="164" customFormat="1" ht="14.25" hidden="1" customHeight="1" x14ac:dyDescent="0.25">
      <c r="A44" s="261"/>
      <c r="B44" s="264"/>
      <c r="C44" s="264"/>
      <c r="D44" s="264"/>
      <c r="E44" s="267"/>
      <c r="F44" s="264"/>
      <c r="G44" s="270"/>
      <c r="H44" s="273"/>
      <c r="I44" s="255"/>
      <c r="J44" s="276"/>
      <c r="K44" s="255">
        <f t="shared" si="25"/>
        <v>0</v>
      </c>
      <c r="L44" s="273"/>
      <c r="M44" s="255"/>
      <c r="N44" s="258"/>
      <c r="O44" s="165">
        <v>3</v>
      </c>
      <c r="P44" s="191"/>
      <c r="Q44" s="181" t="str">
        <f>IF(OR(R44="Preventivo",R44="Detectivo"),"Probabilidad",IF(R44="Correctivo","Impacto",""))</f>
        <v/>
      </c>
      <c r="R44" s="182"/>
      <c r="S44" s="182"/>
      <c r="T44" s="183" t="str">
        <f t="shared" si="26"/>
        <v/>
      </c>
      <c r="U44" s="182"/>
      <c r="V44" s="182"/>
      <c r="W44" s="182"/>
      <c r="X44" s="178" t="str">
        <f>IFERROR(IF(AND(Q43="Probabilidad",Q44="Probabilidad"),(Z43-(+Z43*T44)),IF(AND(Q43="Impacto",Q44="Probabilidad"),(Z42-(+Z42*T44)),IF(Q44="Impacto",Z43,""))),"")</f>
        <v/>
      </c>
      <c r="Y44" s="184" t="str">
        <f t="shared" si="2"/>
        <v/>
      </c>
      <c r="Z44" s="185" t="str">
        <f t="shared" si="27"/>
        <v/>
      </c>
      <c r="AA44" s="184" t="str">
        <f t="shared" si="4"/>
        <v/>
      </c>
      <c r="AB44" s="185" t="str">
        <f>IFERROR(IF(AND(Q43="Impacto",Q44="Impacto"),(AB43-(+AB43*T44)),IF(AND(Q43="Probabilidad",Q44="Impacto"),(AB42-(+AB42*T44)),IF(Q44="Probabilidad",AB43,""))),"")</f>
        <v/>
      </c>
      <c r="AC44" s="186" t="str">
        <f t="shared" si="28"/>
        <v/>
      </c>
      <c r="AD44" s="187"/>
      <c r="AE44" s="188"/>
      <c r="AF44" s="189"/>
      <c r="AG44" s="190"/>
      <c r="AH44" s="190"/>
      <c r="AI44" s="188"/>
      <c r="AJ44" s="189"/>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166"/>
      <c r="BL44" s="166"/>
      <c r="BM44" s="166"/>
      <c r="BN44" s="166"/>
      <c r="BO44" s="166"/>
      <c r="BP44" s="166"/>
    </row>
    <row r="45" spans="1:68" s="164" customFormat="1" ht="14.25" hidden="1" customHeight="1" x14ac:dyDescent="0.25">
      <c r="A45" s="261"/>
      <c r="B45" s="264"/>
      <c r="C45" s="264"/>
      <c r="D45" s="264"/>
      <c r="E45" s="267"/>
      <c r="F45" s="264"/>
      <c r="G45" s="270"/>
      <c r="H45" s="273"/>
      <c r="I45" s="255"/>
      <c r="J45" s="276"/>
      <c r="K45" s="255">
        <f t="shared" si="25"/>
        <v>0</v>
      </c>
      <c r="L45" s="273"/>
      <c r="M45" s="255"/>
      <c r="N45" s="258"/>
      <c r="O45" s="165">
        <v>4</v>
      </c>
      <c r="P45" s="180"/>
      <c r="Q45" s="181" t="str">
        <f t="shared" ref="Q45:Q47" si="29">IF(OR(R45="Preventivo",R45="Detectivo"),"Probabilidad",IF(R45="Correctivo","Impacto",""))</f>
        <v/>
      </c>
      <c r="R45" s="182"/>
      <c r="S45" s="182"/>
      <c r="T45" s="183" t="str">
        <f t="shared" si="26"/>
        <v/>
      </c>
      <c r="U45" s="182"/>
      <c r="V45" s="182"/>
      <c r="W45" s="182"/>
      <c r="X45" s="178" t="str">
        <f t="shared" ref="X45:X47" si="30">IFERROR(IF(AND(Q44="Probabilidad",Q45="Probabilidad"),(Z44-(+Z44*T45)),IF(AND(Q44="Impacto",Q45="Probabilidad"),(Z43-(+Z43*T45)),IF(Q45="Impacto",Z44,""))),"")</f>
        <v/>
      </c>
      <c r="Y45" s="184" t="str">
        <f t="shared" si="2"/>
        <v/>
      </c>
      <c r="Z45" s="185" t="str">
        <f t="shared" si="27"/>
        <v/>
      </c>
      <c r="AA45" s="184" t="str">
        <f t="shared" si="4"/>
        <v/>
      </c>
      <c r="AB45" s="185" t="str">
        <f t="shared" ref="AB45:AB47" si="31">IFERROR(IF(AND(Q44="Impacto",Q45="Impacto"),(AB44-(+AB44*T45)),IF(AND(Q44="Probabilidad",Q45="Impacto"),(AB43-(+AB43*T45)),IF(Q45="Probabilidad",AB44,""))),"")</f>
        <v/>
      </c>
      <c r="AC45" s="186"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87"/>
      <c r="AE45" s="188"/>
      <c r="AF45" s="189"/>
      <c r="AG45" s="190"/>
      <c r="AH45" s="190"/>
      <c r="AI45" s="188"/>
      <c r="AJ45" s="189"/>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166"/>
      <c r="BL45" s="166"/>
      <c r="BM45" s="166"/>
      <c r="BN45" s="166"/>
      <c r="BO45" s="166"/>
      <c r="BP45" s="166"/>
    </row>
    <row r="46" spans="1:68" s="164" customFormat="1" ht="14.25" hidden="1" customHeight="1" x14ac:dyDescent="0.25">
      <c r="A46" s="261"/>
      <c r="B46" s="264"/>
      <c r="C46" s="264"/>
      <c r="D46" s="264"/>
      <c r="E46" s="267"/>
      <c r="F46" s="264"/>
      <c r="G46" s="270"/>
      <c r="H46" s="273"/>
      <c r="I46" s="255"/>
      <c r="J46" s="276"/>
      <c r="K46" s="255">
        <f t="shared" si="25"/>
        <v>0</v>
      </c>
      <c r="L46" s="273"/>
      <c r="M46" s="255"/>
      <c r="N46" s="258"/>
      <c r="O46" s="165">
        <v>5</v>
      </c>
      <c r="P46" s="180"/>
      <c r="Q46" s="181" t="str">
        <f t="shared" si="29"/>
        <v/>
      </c>
      <c r="R46" s="182"/>
      <c r="S46" s="182"/>
      <c r="T46" s="183" t="str">
        <f t="shared" si="26"/>
        <v/>
      </c>
      <c r="U46" s="182"/>
      <c r="V46" s="182"/>
      <c r="W46" s="182"/>
      <c r="X46" s="178" t="str">
        <f t="shared" si="30"/>
        <v/>
      </c>
      <c r="Y46" s="184" t="str">
        <f t="shared" si="2"/>
        <v/>
      </c>
      <c r="Z46" s="185" t="str">
        <f t="shared" si="27"/>
        <v/>
      </c>
      <c r="AA46" s="184" t="str">
        <f t="shared" si="4"/>
        <v/>
      </c>
      <c r="AB46" s="185" t="str">
        <f t="shared" si="31"/>
        <v/>
      </c>
      <c r="AC46" s="186" t="str">
        <f t="shared" ref="AC46" si="3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87"/>
      <c r="AE46" s="188"/>
      <c r="AF46" s="189"/>
      <c r="AG46" s="190"/>
      <c r="AH46" s="190"/>
      <c r="AI46" s="188"/>
      <c r="AJ46" s="189"/>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row>
    <row r="47" spans="1:68" s="164" customFormat="1" ht="14.25" hidden="1" customHeight="1" x14ac:dyDescent="0.25">
      <c r="A47" s="262"/>
      <c r="B47" s="265"/>
      <c r="C47" s="265"/>
      <c r="D47" s="265"/>
      <c r="E47" s="268"/>
      <c r="F47" s="265"/>
      <c r="G47" s="271"/>
      <c r="H47" s="274"/>
      <c r="I47" s="256"/>
      <c r="J47" s="277"/>
      <c r="K47" s="256">
        <f t="shared" si="25"/>
        <v>0</v>
      </c>
      <c r="L47" s="274"/>
      <c r="M47" s="256"/>
      <c r="N47" s="259"/>
      <c r="O47" s="165">
        <v>6</v>
      </c>
      <c r="P47" s="180"/>
      <c r="Q47" s="181" t="str">
        <f t="shared" si="29"/>
        <v/>
      </c>
      <c r="R47" s="182"/>
      <c r="S47" s="182"/>
      <c r="T47" s="183" t="str">
        <f t="shared" si="26"/>
        <v/>
      </c>
      <c r="U47" s="182"/>
      <c r="V47" s="182"/>
      <c r="W47" s="182"/>
      <c r="X47" s="178" t="str">
        <f t="shared" si="30"/>
        <v/>
      </c>
      <c r="Y47" s="184" t="str">
        <f t="shared" si="2"/>
        <v/>
      </c>
      <c r="Z47" s="185" t="str">
        <f t="shared" si="27"/>
        <v/>
      </c>
      <c r="AA47" s="184" t="str">
        <f>IFERROR(IF(AB47="","",IF(AB47&lt;=0.2,"Leve",IF(AB47&lt;=0.4,"Menor",IF(AB47&lt;=0.6,"Moderado",IF(AB47&lt;=0.8,"Mayor","Catastrófico"))))),"")</f>
        <v/>
      </c>
      <c r="AB47" s="185" t="str">
        <f t="shared" si="31"/>
        <v/>
      </c>
      <c r="AC47" s="186"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87"/>
      <c r="AE47" s="188"/>
      <c r="AF47" s="189"/>
      <c r="AG47" s="190"/>
      <c r="AH47" s="190"/>
      <c r="AI47" s="188"/>
      <c r="AJ47" s="189"/>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row>
    <row r="48" spans="1:68" s="164" customFormat="1" ht="14.25" hidden="1" customHeight="1" x14ac:dyDescent="0.25">
      <c r="A48" s="260">
        <v>7</v>
      </c>
      <c r="B48" s="263"/>
      <c r="C48" s="263"/>
      <c r="D48" s="263"/>
      <c r="E48" s="266"/>
      <c r="F48" s="263"/>
      <c r="G48" s="269"/>
      <c r="H48" s="272" t="str">
        <f>IF(G48&lt;=0,"",IF(G48&lt;=2,"Muy Baja",IF(G48&lt;=24,"Baja",IF(G48&lt;=500,"Media",IF(G48&lt;=5000,"Alta","Muy Alta")))))</f>
        <v/>
      </c>
      <c r="I48" s="254" t="str">
        <f>IF(H48="","",IF(H48="Muy Baja",0.2,IF(H48="Baja",0.4,IF(H48="Media",0.6,IF(H48="Alta",0.8,IF(H48="Muy Alta",1,))))))</f>
        <v/>
      </c>
      <c r="J48" s="275"/>
      <c r="K48" s="254">
        <f>IF(NOT(ISERROR(MATCH(J48,'Tabla Impacto'!$B$221:$B$223,0))),'Tabla Impacto'!$F$223&amp;"Por favor no seleccionar los criterios de impacto(Afectación Económica o presupuestal y Pérdida Reputacional)",J48)</f>
        <v>0</v>
      </c>
      <c r="L48" s="272" t="str">
        <f>IF(OR(K48='Tabla Impacto'!$C$11,K48='Tabla Impacto'!$D$11),"Leve",IF(OR(K48='Tabla Impacto'!$C$12,K48='Tabla Impacto'!$D$12),"Menor",IF(OR(K48='Tabla Impacto'!$C$13,K48='Tabla Impacto'!$D$13),"Moderado",IF(OR(K48='Tabla Impacto'!$C$14,K48='Tabla Impacto'!$D$14),"Mayor",IF(OR(K48='Tabla Impacto'!$C$15,K48='Tabla Impacto'!$D$15),"Catastrófico","")))))</f>
        <v/>
      </c>
      <c r="M48" s="254" t="str">
        <f>IF(L48="","",IF(L48="Leve",0.2,IF(L48="Menor",0.4,IF(L48="Moderado",0.6,IF(L48="Mayor",0.8,IF(L48="Catastrófico",1,))))))</f>
        <v/>
      </c>
      <c r="N48" s="257"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65">
        <v>1</v>
      </c>
      <c r="P48" s="180"/>
      <c r="Q48" s="181" t="str">
        <f>IF(OR(R48="Preventivo",R48="Detectivo"),"Probabilidad",IF(R48="Correctivo","Impacto",""))</f>
        <v/>
      </c>
      <c r="R48" s="182"/>
      <c r="S48" s="182"/>
      <c r="T48" s="183" t="str">
        <f>IF(AND(R48="Preventivo",S48="Automático"),"50%",IF(AND(R48="Preventivo",S48="Manual"),"40%",IF(AND(R48="Detectivo",S48="Automático"),"40%",IF(AND(R48="Detectivo",S48="Manual"),"30%",IF(AND(R48="Correctivo",S48="Automático"),"35%",IF(AND(R48="Correctivo",S48="Manual"),"25%",""))))))</f>
        <v/>
      </c>
      <c r="U48" s="182"/>
      <c r="V48" s="182"/>
      <c r="W48" s="182"/>
      <c r="X48" s="178" t="str">
        <f>IFERROR(IF(Q48="Probabilidad",(I48-(+I48*T48)),IF(Q48="Impacto",I48,"")),"")</f>
        <v/>
      </c>
      <c r="Y48" s="184" t="str">
        <f>IFERROR(IF(X48="","",IF(X48&lt;=0.2,"Muy Baja",IF(X48&lt;=0.4,"Baja",IF(X48&lt;=0.6,"Media",IF(X48&lt;=0.8,"Alta","Muy Alta"))))),"")</f>
        <v/>
      </c>
      <c r="Z48" s="185" t="str">
        <f>+X48</f>
        <v/>
      </c>
      <c r="AA48" s="184" t="str">
        <f>IFERROR(IF(AB48="","",IF(AB48&lt;=0.2,"Leve",IF(AB48&lt;=0.4,"Menor",IF(AB48&lt;=0.6,"Moderado",IF(AB48&lt;=0.8,"Mayor","Catastrófico"))))),"")</f>
        <v/>
      </c>
      <c r="AB48" s="185" t="str">
        <f>IFERROR(IF(Q48="Impacto",(M48-(+M48*T48)),IF(Q48="Probabilidad",M48,"")),"")</f>
        <v/>
      </c>
      <c r="AC48" s="186"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7"/>
      <c r="AE48" s="188"/>
      <c r="AF48" s="189"/>
      <c r="AG48" s="190"/>
      <c r="AH48" s="190"/>
      <c r="AI48" s="188"/>
      <c r="AJ48" s="189"/>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row>
    <row r="49" spans="1:68" s="164" customFormat="1" ht="14.25" hidden="1" customHeight="1" x14ac:dyDescent="0.25">
      <c r="A49" s="261"/>
      <c r="B49" s="264"/>
      <c r="C49" s="264"/>
      <c r="D49" s="264"/>
      <c r="E49" s="267"/>
      <c r="F49" s="264"/>
      <c r="G49" s="270"/>
      <c r="H49" s="273"/>
      <c r="I49" s="255"/>
      <c r="J49" s="276"/>
      <c r="K49" s="255">
        <f t="shared" ref="K49:K53" si="33">IF(NOT(ISERROR(MATCH(J49,_xlfn.ANCHORARRAY(E60),0))),I62&amp;"Por favor no seleccionar los criterios de impacto",J49)</f>
        <v>0</v>
      </c>
      <c r="L49" s="273"/>
      <c r="M49" s="255"/>
      <c r="N49" s="258"/>
      <c r="O49" s="165">
        <v>2</v>
      </c>
      <c r="P49" s="180"/>
      <c r="Q49" s="181" t="str">
        <f>IF(OR(R49="Preventivo",R49="Detectivo"),"Probabilidad",IF(R49="Correctivo","Impacto",""))</f>
        <v/>
      </c>
      <c r="R49" s="182"/>
      <c r="S49" s="182"/>
      <c r="T49" s="183" t="str">
        <f t="shared" ref="T49:T53" si="34">IF(AND(R49="Preventivo",S49="Automático"),"50%",IF(AND(R49="Preventivo",S49="Manual"),"40%",IF(AND(R49="Detectivo",S49="Automático"),"40%",IF(AND(R49="Detectivo",S49="Manual"),"30%",IF(AND(R49="Correctivo",S49="Automático"),"35%",IF(AND(R49="Correctivo",S49="Manual"),"25%",""))))))</f>
        <v/>
      </c>
      <c r="U49" s="182"/>
      <c r="V49" s="182"/>
      <c r="W49" s="182"/>
      <c r="X49" s="178" t="str">
        <f>IFERROR(IF(AND(Q48="Probabilidad",Q49="Probabilidad"),(Z48-(+Z48*T49)),IF(Q49="Probabilidad",(I48-(+I48*T49)),IF(Q49="Impacto",Z48,""))),"")</f>
        <v/>
      </c>
      <c r="Y49" s="184" t="str">
        <f t="shared" si="2"/>
        <v/>
      </c>
      <c r="Z49" s="185" t="str">
        <f t="shared" ref="Z49:Z53" si="35">+X49</f>
        <v/>
      </c>
      <c r="AA49" s="184" t="str">
        <f t="shared" si="4"/>
        <v/>
      </c>
      <c r="AB49" s="185" t="str">
        <f>IFERROR(IF(AND(Q48="Impacto",Q49="Impacto"),(AB48-(+AB48*T49)),IF(Q49="Impacto",(M48-(+M48*T49)),IF(Q49="Probabilidad",AB48,""))),"")</f>
        <v/>
      </c>
      <c r="AC49" s="186" t="str">
        <f t="shared" ref="AC49:AC50" si="3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7"/>
      <c r="AE49" s="188"/>
      <c r="AF49" s="189"/>
      <c r="AG49" s="190"/>
      <c r="AH49" s="190"/>
      <c r="AI49" s="188"/>
      <c r="AJ49" s="189"/>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row>
    <row r="50" spans="1:68" s="164" customFormat="1" ht="14.25" hidden="1" customHeight="1" x14ac:dyDescent="0.25">
      <c r="A50" s="261"/>
      <c r="B50" s="264"/>
      <c r="C50" s="264"/>
      <c r="D50" s="264"/>
      <c r="E50" s="267"/>
      <c r="F50" s="264"/>
      <c r="G50" s="270"/>
      <c r="H50" s="273"/>
      <c r="I50" s="255"/>
      <c r="J50" s="276"/>
      <c r="K50" s="255">
        <f t="shared" si="33"/>
        <v>0</v>
      </c>
      <c r="L50" s="273"/>
      <c r="M50" s="255"/>
      <c r="N50" s="258"/>
      <c r="O50" s="165">
        <v>3</v>
      </c>
      <c r="P50" s="191"/>
      <c r="Q50" s="181" t="str">
        <f>IF(OR(R50="Preventivo",R50="Detectivo"),"Probabilidad",IF(R50="Correctivo","Impacto",""))</f>
        <v/>
      </c>
      <c r="R50" s="182"/>
      <c r="S50" s="182"/>
      <c r="T50" s="183" t="str">
        <f t="shared" si="34"/>
        <v/>
      </c>
      <c r="U50" s="182"/>
      <c r="V50" s="182"/>
      <c r="W50" s="182"/>
      <c r="X50" s="178" t="str">
        <f>IFERROR(IF(AND(Q49="Probabilidad",Q50="Probabilidad"),(Z49-(+Z49*T50)),IF(AND(Q49="Impacto",Q50="Probabilidad"),(Z48-(+Z48*T50)),IF(Q50="Impacto",Z49,""))),"")</f>
        <v/>
      </c>
      <c r="Y50" s="184" t="str">
        <f t="shared" si="2"/>
        <v/>
      </c>
      <c r="Z50" s="185" t="str">
        <f t="shared" si="35"/>
        <v/>
      </c>
      <c r="AA50" s="184" t="str">
        <f t="shared" si="4"/>
        <v/>
      </c>
      <c r="AB50" s="185" t="str">
        <f>IFERROR(IF(AND(Q49="Impacto",Q50="Impacto"),(AB49-(+AB49*T50)),IF(AND(Q49="Probabilidad",Q50="Impacto"),(AB48-(+AB48*T50)),IF(Q50="Probabilidad",AB49,""))),"")</f>
        <v/>
      </c>
      <c r="AC50" s="186" t="str">
        <f t="shared" si="36"/>
        <v/>
      </c>
      <c r="AD50" s="187"/>
      <c r="AE50" s="188"/>
      <c r="AF50" s="189"/>
      <c r="AG50" s="190"/>
      <c r="AH50" s="190"/>
      <c r="AI50" s="188"/>
      <c r="AJ50" s="189"/>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row>
    <row r="51" spans="1:68" s="164" customFormat="1" ht="14.25" hidden="1" customHeight="1" x14ac:dyDescent="0.25">
      <c r="A51" s="261"/>
      <c r="B51" s="264"/>
      <c r="C51" s="264"/>
      <c r="D51" s="264"/>
      <c r="E51" s="267"/>
      <c r="F51" s="264"/>
      <c r="G51" s="270"/>
      <c r="H51" s="273"/>
      <c r="I51" s="255"/>
      <c r="J51" s="276"/>
      <c r="K51" s="255">
        <f t="shared" si="33"/>
        <v>0</v>
      </c>
      <c r="L51" s="273"/>
      <c r="M51" s="255"/>
      <c r="N51" s="258"/>
      <c r="O51" s="165">
        <v>4</v>
      </c>
      <c r="P51" s="180"/>
      <c r="Q51" s="181" t="str">
        <f t="shared" ref="Q51:Q53" si="37">IF(OR(R51="Preventivo",R51="Detectivo"),"Probabilidad",IF(R51="Correctivo","Impacto",""))</f>
        <v/>
      </c>
      <c r="R51" s="182"/>
      <c r="S51" s="182"/>
      <c r="T51" s="183" t="str">
        <f t="shared" si="34"/>
        <v/>
      </c>
      <c r="U51" s="182"/>
      <c r="V51" s="182"/>
      <c r="W51" s="182"/>
      <c r="X51" s="178" t="str">
        <f t="shared" ref="X51:X53" si="38">IFERROR(IF(AND(Q50="Probabilidad",Q51="Probabilidad"),(Z50-(+Z50*T51)),IF(AND(Q50="Impacto",Q51="Probabilidad"),(Z49-(+Z49*T51)),IF(Q51="Impacto",Z50,""))),"")</f>
        <v/>
      </c>
      <c r="Y51" s="184" t="str">
        <f t="shared" si="2"/>
        <v/>
      </c>
      <c r="Z51" s="185" t="str">
        <f t="shared" si="35"/>
        <v/>
      </c>
      <c r="AA51" s="184" t="str">
        <f t="shared" si="4"/>
        <v/>
      </c>
      <c r="AB51" s="185" t="str">
        <f t="shared" ref="AB51:AB53" si="39">IFERROR(IF(AND(Q50="Impacto",Q51="Impacto"),(AB50-(+AB50*T51)),IF(AND(Q50="Probabilidad",Q51="Impacto"),(AB49-(+AB49*T51)),IF(Q51="Probabilidad",AB50,""))),"")</f>
        <v/>
      </c>
      <c r="AC51" s="186"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87"/>
      <c r="AE51" s="188"/>
      <c r="AF51" s="189"/>
      <c r="AG51" s="190"/>
      <c r="AH51" s="190"/>
      <c r="AI51" s="188"/>
      <c r="AJ51" s="189"/>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row>
    <row r="52" spans="1:68" s="164" customFormat="1" ht="14.25" hidden="1" customHeight="1" x14ac:dyDescent="0.25">
      <c r="A52" s="261"/>
      <c r="B52" s="264"/>
      <c r="C52" s="264"/>
      <c r="D52" s="264"/>
      <c r="E52" s="267"/>
      <c r="F52" s="264"/>
      <c r="G52" s="270"/>
      <c r="H52" s="273"/>
      <c r="I52" s="255"/>
      <c r="J52" s="276"/>
      <c r="K52" s="255">
        <f t="shared" si="33"/>
        <v>0</v>
      </c>
      <c r="L52" s="273"/>
      <c r="M52" s="255"/>
      <c r="N52" s="258"/>
      <c r="O52" s="165">
        <v>5</v>
      </c>
      <c r="P52" s="180"/>
      <c r="Q52" s="181" t="str">
        <f t="shared" si="37"/>
        <v/>
      </c>
      <c r="R52" s="182"/>
      <c r="S52" s="182"/>
      <c r="T52" s="183" t="str">
        <f t="shared" si="34"/>
        <v/>
      </c>
      <c r="U52" s="182"/>
      <c r="V52" s="182"/>
      <c r="W52" s="182"/>
      <c r="X52" s="178" t="str">
        <f t="shared" si="38"/>
        <v/>
      </c>
      <c r="Y52" s="184" t="str">
        <f t="shared" si="2"/>
        <v/>
      </c>
      <c r="Z52" s="185" t="str">
        <f t="shared" si="35"/>
        <v/>
      </c>
      <c r="AA52" s="184" t="str">
        <f t="shared" si="4"/>
        <v/>
      </c>
      <c r="AB52" s="185" t="str">
        <f t="shared" si="39"/>
        <v/>
      </c>
      <c r="AC52" s="186" t="str">
        <f t="shared" ref="AC52:AC53" si="4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87"/>
      <c r="AE52" s="188"/>
      <c r="AF52" s="189"/>
      <c r="AG52" s="190"/>
      <c r="AH52" s="190"/>
      <c r="AI52" s="188"/>
      <c r="AJ52" s="189"/>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row>
    <row r="53" spans="1:68" s="164" customFormat="1" ht="14.25" hidden="1" customHeight="1" x14ac:dyDescent="0.25">
      <c r="A53" s="262"/>
      <c r="B53" s="265"/>
      <c r="C53" s="265"/>
      <c r="D53" s="265"/>
      <c r="E53" s="268"/>
      <c r="F53" s="265"/>
      <c r="G53" s="271"/>
      <c r="H53" s="274"/>
      <c r="I53" s="256"/>
      <c r="J53" s="277"/>
      <c r="K53" s="256">
        <f t="shared" si="33"/>
        <v>0</v>
      </c>
      <c r="L53" s="274"/>
      <c r="M53" s="256"/>
      <c r="N53" s="259"/>
      <c r="O53" s="165">
        <v>6</v>
      </c>
      <c r="P53" s="180"/>
      <c r="Q53" s="181" t="str">
        <f t="shared" si="37"/>
        <v/>
      </c>
      <c r="R53" s="182"/>
      <c r="S53" s="182"/>
      <c r="T53" s="183" t="str">
        <f t="shared" si="34"/>
        <v/>
      </c>
      <c r="U53" s="182"/>
      <c r="V53" s="182"/>
      <c r="W53" s="182"/>
      <c r="X53" s="178" t="str">
        <f t="shared" si="38"/>
        <v/>
      </c>
      <c r="Y53" s="184" t="str">
        <f t="shared" si="2"/>
        <v/>
      </c>
      <c r="Z53" s="185" t="str">
        <f t="shared" si="35"/>
        <v/>
      </c>
      <c r="AA53" s="184" t="str">
        <f t="shared" si="4"/>
        <v/>
      </c>
      <c r="AB53" s="185" t="str">
        <f t="shared" si="39"/>
        <v/>
      </c>
      <c r="AC53" s="186" t="str">
        <f t="shared" si="40"/>
        <v/>
      </c>
      <c r="AD53" s="187"/>
      <c r="AE53" s="188"/>
      <c r="AF53" s="189"/>
      <c r="AG53" s="190"/>
      <c r="AH53" s="190"/>
      <c r="AI53" s="188"/>
      <c r="AJ53" s="189"/>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row>
    <row r="54" spans="1:68" s="164" customFormat="1" ht="14.25" hidden="1" customHeight="1" x14ac:dyDescent="0.25">
      <c r="A54" s="260">
        <v>8</v>
      </c>
      <c r="B54" s="263"/>
      <c r="C54" s="263"/>
      <c r="D54" s="263"/>
      <c r="E54" s="266"/>
      <c r="F54" s="263"/>
      <c r="G54" s="269"/>
      <c r="H54" s="272" t="str">
        <f>IF(G54&lt;=0,"",IF(G54&lt;=2,"Muy Baja",IF(G54&lt;=24,"Baja",IF(G54&lt;=500,"Media",IF(G54&lt;=5000,"Alta","Muy Alta")))))</f>
        <v/>
      </c>
      <c r="I54" s="254" t="str">
        <f>IF(H54="","",IF(H54="Muy Baja",0.2,IF(H54="Baja",0.4,IF(H54="Media",0.6,IF(H54="Alta",0.8,IF(H54="Muy Alta",1,))))))</f>
        <v/>
      </c>
      <c r="J54" s="275"/>
      <c r="K54" s="254">
        <f>IF(NOT(ISERROR(MATCH(J54,'Tabla Impacto'!$B$221:$B$223,0))),'Tabla Impacto'!$F$223&amp;"Por favor no seleccionar los criterios de impacto(Afectación Económica o presupuestal y Pérdida Reputacional)",J54)</f>
        <v>0</v>
      </c>
      <c r="L54" s="272" t="str">
        <f>IF(OR(K54='Tabla Impacto'!$C$11,K54='Tabla Impacto'!$D$11),"Leve",IF(OR(K54='Tabla Impacto'!$C$12,K54='Tabla Impacto'!$D$12),"Menor",IF(OR(K54='Tabla Impacto'!$C$13,K54='Tabla Impacto'!$D$13),"Moderado",IF(OR(K54='Tabla Impacto'!$C$14,K54='Tabla Impacto'!$D$14),"Mayor",IF(OR(K54='Tabla Impacto'!$C$15,K54='Tabla Impacto'!$D$15),"Catastrófico","")))))</f>
        <v/>
      </c>
      <c r="M54" s="254" t="str">
        <f>IF(L54="","",IF(L54="Leve",0.2,IF(L54="Menor",0.4,IF(L54="Moderado",0.6,IF(L54="Mayor",0.8,IF(L54="Catastrófico",1,))))))</f>
        <v/>
      </c>
      <c r="N54" s="25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65">
        <v>1</v>
      </c>
      <c r="P54" s="180"/>
      <c r="Q54" s="181" t="str">
        <f>IF(OR(R54="Preventivo",R54="Detectivo"),"Probabilidad",IF(R54="Correctivo","Impacto",""))</f>
        <v/>
      </c>
      <c r="R54" s="182"/>
      <c r="S54" s="182"/>
      <c r="T54" s="183" t="str">
        <f>IF(AND(R54="Preventivo",S54="Automático"),"50%",IF(AND(R54="Preventivo",S54="Manual"),"40%",IF(AND(R54="Detectivo",S54="Automático"),"40%",IF(AND(R54="Detectivo",S54="Manual"),"30%",IF(AND(R54="Correctivo",S54="Automático"),"35%",IF(AND(R54="Correctivo",S54="Manual"),"25%",""))))))</f>
        <v/>
      </c>
      <c r="U54" s="182"/>
      <c r="V54" s="182"/>
      <c r="W54" s="182"/>
      <c r="X54" s="178" t="str">
        <f>IFERROR(IF(Q54="Probabilidad",(I54-(+I54*T54)),IF(Q54="Impacto",I54,"")),"")</f>
        <v/>
      </c>
      <c r="Y54" s="184" t="str">
        <f>IFERROR(IF(X54="","",IF(X54&lt;=0.2,"Muy Baja",IF(X54&lt;=0.4,"Baja",IF(X54&lt;=0.6,"Media",IF(X54&lt;=0.8,"Alta","Muy Alta"))))),"")</f>
        <v/>
      </c>
      <c r="Z54" s="185" t="str">
        <f>+X54</f>
        <v/>
      </c>
      <c r="AA54" s="184" t="str">
        <f>IFERROR(IF(AB54="","",IF(AB54&lt;=0.2,"Leve",IF(AB54&lt;=0.4,"Menor",IF(AB54&lt;=0.6,"Moderado",IF(AB54&lt;=0.8,"Mayor","Catastrófico"))))),"")</f>
        <v/>
      </c>
      <c r="AB54" s="185" t="str">
        <f>IFERROR(IF(Q54="Impacto",(M54-(+M54*T54)),IF(Q54="Probabilidad",M54,"")),"")</f>
        <v/>
      </c>
      <c r="AC54" s="186"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7"/>
      <c r="AE54" s="188"/>
      <c r="AF54" s="189"/>
      <c r="AG54" s="190"/>
      <c r="AH54" s="190"/>
      <c r="AI54" s="188"/>
      <c r="AJ54" s="189"/>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row>
    <row r="55" spans="1:68" s="164" customFormat="1" ht="14.25" hidden="1" customHeight="1" x14ac:dyDescent="0.25">
      <c r="A55" s="261"/>
      <c r="B55" s="264"/>
      <c r="C55" s="264"/>
      <c r="D55" s="264"/>
      <c r="E55" s="267"/>
      <c r="F55" s="264"/>
      <c r="G55" s="270"/>
      <c r="H55" s="273"/>
      <c r="I55" s="255"/>
      <c r="J55" s="276"/>
      <c r="K55" s="255">
        <f>IF(NOT(ISERROR(MATCH(J55,_xlfn.ANCHORARRAY(E66),0))),I68&amp;"Por favor no seleccionar los criterios de impacto",J55)</f>
        <v>0</v>
      </c>
      <c r="L55" s="273"/>
      <c r="M55" s="255"/>
      <c r="N55" s="258"/>
      <c r="O55" s="165">
        <v>2</v>
      </c>
      <c r="P55" s="180"/>
      <c r="Q55" s="181" t="str">
        <f>IF(OR(R55="Preventivo",R55="Detectivo"),"Probabilidad",IF(R55="Correctivo","Impacto",""))</f>
        <v/>
      </c>
      <c r="R55" s="182"/>
      <c r="S55" s="182"/>
      <c r="T55" s="183" t="str">
        <f t="shared" ref="T55:T59" si="41">IF(AND(R55="Preventivo",S55="Automático"),"50%",IF(AND(R55="Preventivo",S55="Manual"),"40%",IF(AND(R55="Detectivo",S55="Automático"),"40%",IF(AND(R55="Detectivo",S55="Manual"),"30%",IF(AND(R55="Correctivo",S55="Automático"),"35%",IF(AND(R55="Correctivo",S55="Manual"),"25%",""))))))</f>
        <v/>
      </c>
      <c r="U55" s="182"/>
      <c r="V55" s="182"/>
      <c r="W55" s="182"/>
      <c r="X55" s="178" t="str">
        <f>IFERROR(IF(AND(Q54="Probabilidad",Q55="Probabilidad"),(Z54-(+Z54*T55)),IF(Q55="Probabilidad",(I54-(+I54*T55)),IF(Q55="Impacto",Z54,""))),"")</f>
        <v/>
      </c>
      <c r="Y55" s="184" t="str">
        <f t="shared" si="2"/>
        <v/>
      </c>
      <c r="Z55" s="185" t="str">
        <f t="shared" ref="Z55:Z59" si="42">+X55</f>
        <v/>
      </c>
      <c r="AA55" s="184" t="str">
        <f t="shared" si="4"/>
        <v/>
      </c>
      <c r="AB55" s="185" t="str">
        <f>IFERROR(IF(AND(Q54="Impacto",Q55="Impacto"),(AB54-(+AB54*T55)),IF(Q55="Impacto",(M54-(+M54*T55)),IF(Q55="Probabilidad",AB54,""))),"")</f>
        <v/>
      </c>
      <c r="AC55" s="186" t="str">
        <f t="shared" ref="AC55:AC56" si="4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87"/>
      <c r="AE55" s="188"/>
      <c r="AF55" s="189"/>
      <c r="AG55" s="190"/>
      <c r="AH55" s="190"/>
      <c r="AI55" s="188"/>
      <c r="AJ55" s="189"/>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c r="BN55" s="166"/>
      <c r="BO55" s="166"/>
      <c r="BP55" s="166"/>
    </row>
    <row r="56" spans="1:68" s="164" customFormat="1" ht="14.25" hidden="1" customHeight="1" x14ac:dyDescent="0.25">
      <c r="A56" s="261"/>
      <c r="B56" s="264"/>
      <c r="C56" s="264"/>
      <c r="D56" s="264"/>
      <c r="E56" s="267"/>
      <c r="F56" s="264"/>
      <c r="G56" s="270"/>
      <c r="H56" s="273"/>
      <c r="I56" s="255"/>
      <c r="J56" s="276"/>
      <c r="K56" s="255">
        <f>IF(NOT(ISERROR(MATCH(J56,_xlfn.ANCHORARRAY(E67),0))),I69&amp;"Por favor no seleccionar los criterios de impacto",J56)</f>
        <v>0</v>
      </c>
      <c r="L56" s="273"/>
      <c r="M56" s="255"/>
      <c r="N56" s="258"/>
      <c r="O56" s="165">
        <v>3</v>
      </c>
      <c r="P56" s="191"/>
      <c r="Q56" s="181" t="str">
        <f>IF(OR(R56="Preventivo",R56="Detectivo"),"Probabilidad",IF(R56="Correctivo","Impacto",""))</f>
        <v/>
      </c>
      <c r="R56" s="182"/>
      <c r="S56" s="182"/>
      <c r="T56" s="183" t="str">
        <f t="shared" si="41"/>
        <v/>
      </c>
      <c r="U56" s="182"/>
      <c r="V56" s="182"/>
      <c r="W56" s="182"/>
      <c r="X56" s="178" t="str">
        <f>IFERROR(IF(AND(Q55="Probabilidad",Q56="Probabilidad"),(Z55-(+Z55*T56)),IF(AND(Q55="Impacto",Q56="Probabilidad"),(Z54-(+Z54*T56)),IF(Q56="Impacto",Z55,""))),"")</f>
        <v/>
      </c>
      <c r="Y56" s="184" t="str">
        <f t="shared" si="2"/>
        <v/>
      </c>
      <c r="Z56" s="185" t="str">
        <f t="shared" si="42"/>
        <v/>
      </c>
      <c r="AA56" s="184" t="str">
        <f t="shared" si="4"/>
        <v/>
      </c>
      <c r="AB56" s="185" t="str">
        <f>IFERROR(IF(AND(Q55="Impacto",Q56="Impacto"),(AB55-(+AB55*T56)),IF(AND(Q55="Probabilidad",Q56="Impacto"),(AB54-(+AB54*T56)),IF(Q56="Probabilidad",AB55,""))),"")</f>
        <v/>
      </c>
      <c r="AC56" s="186" t="str">
        <f t="shared" si="43"/>
        <v/>
      </c>
      <c r="AD56" s="187"/>
      <c r="AE56" s="188"/>
      <c r="AF56" s="189"/>
      <c r="AG56" s="190"/>
      <c r="AH56" s="190"/>
      <c r="AI56" s="188"/>
      <c r="AJ56" s="189"/>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row>
    <row r="57" spans="1:68" s="164" customFormat="1" ht="14.25" hidden="1" customHeight="1" x14ac:dyDescent="0.25">
      <c r="A57" s="261"/>
      <c r="B57" s="264"/>
      <c r="C57" s="264"/>
      <c r="D57" s="264"/>
      <c r="E57" s="267"/>
      <c r="F57" s="264"/>
      <c r="G57" s="270"/>
      <c r="H57" s="273"/>
      <c r="I57" s="255"/>
      <c r="J57" s="276"/>
      <c r="K57" s="255">
        <f>IF(NOT(ISERROR(MATCH(J57,_xlfn.ANCHORARRAY(E68),0))),I70&amp;"Por favor no seleccionar los criterios de impacto",J57)</f>
        <v>0</v>
      </c>
      <c r="L57" s="273"/>
      <c r="M57" s="255"/>
      <c r="N57" s="258"/>
      <c r="O57" s="165">
        <v>4</v>
      </c>
      <c r="P57" s="180"/>
      <c r="Q57" s="181" t="str">
        <f t="shared" ref="Q57:Q59" si="44">IF(OR(R57="Preventivo",R57="Detectivo"),"Probabilidad",IF(R57="Correctivo","Impacto",""))</f>
        <v/>
      </c>
      <c r="R57" s="182"/>
      <c r="S57" s="182"/>
      <c r="T57" s="183" t="str">
        <f t="shared" si="41"/>
        <v/>
      </c>
      <c r="U57" s="182"/>
      <c r="V57" s="182"/>
      <c r="W57" s="182"/>
      <c r="X57" s="178" t="str">
        <f t="shared" ref="X57:X59" si="45">IFERROR(IF(AND(Q56="Probabilidad",Q57="Probabilidad"),(Z56-(+Z56*T57)),IF(AND(Q56="Impacto",Q57="Probabilidad"),(Z55-(+Z55*T57)),IF(Q57="Impacto",Z56,""))),"")</f>
        <v/>
      </c>
      <c r="Y57" s="184" t="str">
        <f t="shared" si="2"/>
        <v/>
      </c>
      <c r="Z57" s="185" t="str">
        <f t="shared" si="42"/>
        <v/>
      </c>
      <c r="AA57" s="184" t="str">
        <f t="shared" si="4"/>
        <v/>
      </c>
      <c r="AB57" s="185" t="str">
        <f t="shared" ref="AB57:AB59" si="46">IFERROR(IF(AND(Q56="Impacto",Q57="Impacto"),(AB56-(+AB56*T57)),IF(AND(Q56="Probabilidad",Q57="Impacto"),(AB55-(+AB55*T57)),IF(Q57="Probabilidad",AB56,""))),"")</f>
        <v/>
      </c>
      <c r="AC57" s="186"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87"/>
      <c r="AE57" s="188"/>
      <c r="AF57" s="189"/>
      <c r="AG57" s="190"/>
      <c r="AH57" s="190"/>
      <c r="AI57" s="188"/>
      <c r="AJ57" s="189"/>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row>
    <row r="58" spans="1:68" s="164" customFormat="1" ht="14.25" hidden="1" customHeight="1" x14ac:dyDescent="0.25">
      <c r="A58" s="261"/>
      <c r="B58" s="264"/>
      <c r="C58" s="264"/>
      <c r="D58" s="264"/>
      <c r="E58" s="267"/>
      <c r="F58" s="264"/>
      <c r="G58" s="270"/>
      <c r="H58" s="273"/>
      <c r="I58" s="255"/>
      <c r="J58" s="276"/>
      <c r="K58" s="255">
        <f>IF(NOT(ISERROR(MATCH(J58,_xlfn.ANCHORARRAY(E69),0))),I71&amp;"Por favor no seleccionar los criterios de impacto",J58)</f>
        <v>0</v>
      </c>
      <c r="L58" s="273"/>
      <c r="M58" s="255"/>
      <c r="N58" s="258"/>
      <c r="O58" s="165">
        <v>5</v>
      </c>
      <c r="P58" s="180"/>
      <c r="Q58" s="181" t="str">
        <f t="shared" si="44"/>
        <v/>
      </c>
      <c r="R58" s="182"/>
      <c r="S58" s="182"/>
      <c r="T58" s="183" t="str">
        <f t="shared" si="41"/>
        <v/>
      </c>
      <c r="U58" s="182"/>
      <c r="V58" s="182"/>
      <c r="W58" s="182"/>
      <c r="X58" s="178" t="str">
        <f t="shared" si="45"/>
        <v/>
      </c>
      <c r="Y58" s="184" t="str">
        <f t="shared" si="2"/>
        <v/>
      </c>
      <c r="Z58" s="185" t="str">
        <f t="shared" si="42"/>
        <v/>
      </c>
      <c r="AA58" s="184" t="str">
        <f t="shared" si="4"/>
        <v/>
      </c>
      <c r="AB58" s="185" t="str">
        <f t="shared" si="46"/>
        <v/>
      </c>
      <c r="AC58" s="186" t="str">
        <f t="shared" ref="AC58:AC59" si="4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87"/>
      <c r="AE58" s="188"/>
      <c r="AF58" s="189"/>
      <c r="AG58" s="190"/>
      <c r="AH58" s="190"/>
      <c r="AI58" s="188"/>
      <c r="AJ58" s="189"/>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166"/>
      <c r="BL58" s="166"/>
      <c r="BM58" s="166"/>
      <c r="BN58" s="166"/>
      <c r="BO58" s="166"/>
      <c r="BP58" s="166"/>
    </row>
    <row r="59" spans="1:68" s="164" customFormat="1" ht="14.25" hidden="1" customHeight="1" x14ac:dyDescent="0.25">
      <c r="A59" s="262"/>
      <c r="B59" s="265"/>
      <c r="C59" s="265"/>
      <c r="D59" s="265"/>
      <c r="E59" s="268"/>
      <c r="F59" s="265"/>
      <c r="G59" s="271"/>
      <c r="H59" s="274"/>
      <c r="I59" s="256"/>
      <c r="J59" s="277"/>
      <c r="K59" s="256">
        <f>IF(NOT(ISERROR(MATCH(J59,_xlfn.ANCHORARRAY(E70),0))),I72&amp;"Por favor no seleccionar los criterios de impacto",J59)</f>
        <v>0</v>
      </c>
      <c r="L59" s="274"/>
      <c r="M59" s="256"/>
      <c r="N59" s="259"/>
      <c r="O59" s="165">
        <v>6</v>
      </c>
      <c r="P59" s="180"/>
      <c r="Q59" s="181" t="str">
        <f t="shared" si="44"/>
        <v/>
      </c>
      <c r="R59" s="182"/>
      <c r="S59" s="182"/>
      <c r="T59" s="183" t="str">
        <f t="shared" si="41"/>
        <v/>
      </c>
      <c r="U59" s="182"/>
      <c r="V59" s="182"/>
      <c r="W59" s="182"/>
      <c r="X59" s="178" t="str">
        <f t="shared" si="45"/>
        <v/>
      </c>
      <c r="Y59" s="184" t="str">
        <f t="shared" si="2"/>
        <v/>
      </c>
      <c r="Z59" s="185" t="str">
        <f t="shared" si="42"/>
        <v/>
      </c>
      <c r="AA59" s="184" t="str">
        <f t="shared" si="4"/>
        <v/>
      </c>
      <c r="AB59" s="185" t="str">
        <f t="shared" si="46"/>
        <v/>
      </c>
      <c r="AC59" s="186" t="str">
        <f t="shared" si="47"/>
        <v/>
      </c>
      <c r="AD59" s="187"/>
      <c r="AE59" s="188"/>
      <c r="AF59" s="189"/>
      <c r="AG59" s="190"/>
      <c r="AH59" s="190"/>
      <c r="AI59" s="188"/>
      <c r="AJ59" s="189"/>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row>
    <row r="60" spans="1:68" s="164" customFormat="1" ht="14.25" hidden="1" customHeight="1" x14ac:dyDescent="0.25">
      <c r="A60" s="260">
        <v>9</v>
      </c>
      <c r="B60" s="263"/>
      <c r="C60" s="263"/>
      <c r="D60" s="263"/>
      <c r="E60" s="266"/>
      <c r="F60" s="263"/>
      <c r="G60" s="269"/>
      <c r="H60" s="272" t="str">
        <f>IF(G60&lt;=0,"",IF(G60&lt;=2,"Muy Baja",IF(G60&lt;=24,"Baja",IF(G60&lt;=500,"Media",IF(G60&lt;=5000,"Alta","Muy Alta")))))</f>
        <v/>
      </c>
      <c r="I60" s="254" t="str">
        <f>IF(H60="","",IF(H60="Muy Baja",0.2,IF(H60="Baja",0.4,IF(H60="Media",0.6,IF(H60="Alta",0.8,IF(H60="Muy Alta",1,))))))</f>
        <v/>
      </c>
      <c r="J60" s="275"/>
      <c r="K60" s="254">
        <f>IF(NOT(ISERROR(MATCH(J60,'Tabla Impacto'!$B$221:$B$223,0))),'Tabla Impacto'!$F$223&amp;"Por favor no seleccionar los criterios de impacto(Afectación Económica o presupuestal y Pérdida Reputacional)",J60)</f>
        <v>0</v>
      </c>
      <c r="L60" s="272" t="str">
        <f>IF(OR(K60='Tabla Impacto'!$C$11,K60='Tabla Impacto'!$D$11),"Leve",IF(OR(K60='Tabla Impacto'!$C$12,K60='Tabla Impacto'!$D$12),"Menor",IF(OR(K60='Tabla Impacto'!$C$13,K60='Tabla Impacto'!$D$13),"Moderado",IF(OR(K60='Tabla Impacto'!$C$14,K60='Tabla Impacto'!$D$14),"Mayor",IF(OR(K60='Tabla Impacto'!$C$15,K60='Tabla Impacto'!$D$15),"Catastrófico","")))))</f>
        <v/>
      </c>
      <c r="M60" s="254" t="str">
        <f>IF(L60="","",IF(L60="Leve",0.2,IF(L60="Menor",0.4,IF(L60="Moderado",0.6,IF(L60="Mayor",0.8,IF(L60="Catastrófico",1,))))))</f>
        <v/>
      </c>
      <c r="N60" s="25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65">
        <v>1</v>
      </c>
      <c r="P60" s="180"/>
      <c r="Q60" s="181" t="str">
        <f>IF(OR(R60="Preventivo",R60="Detectivo"),"Probabilidad",IF(R60="Correctivo","Impacto",""))</f>
        <v/>
      </c>
      <c r="R60" s="182"/>
      <c r="S60" s="182"/>
      <c r="T60" s="183" t="str">
        <f>IF(AND(R60="Preventivo",S60="Automático"),"50%",IF(AND(R60="Preventivo",S60="Manual"),"40%",IF(AND(R60="Detectivo",S60="Automático"),"40%",IF(AND(R60="Detectivo",S60="Manual"),"30%",IF(AND(R60="Correctivo",S60="Automático"),"35%",IF(AND(R60="Correctivo",S60="Manual"),"25%",""))))))</f>
        <v/>
      </c>
      <c r="U60" s="182"/>
      <c r="V60" s="182"/>
      <c r="W60" s="182"/>
      <c r="X60" s="178" t="str">
        <f>IFERROR(IF(Q60="Probabilidad",(I60-(+I60*T60)),IF(Q60="Impacto",I60,"")),"")</f>
        <v/>
      </c>
      <c r="Y60" s="184" t="str">
        <f>IFERROR(IF(X60="","",IF(X60&lt;=0.2,"Muy Baja",IF(X60&lt;=0.4,"Baja",IF(X60&lt;=0.6,"Media",IF(X60&lt;=0.8,"Alta","Muy Alta"))))),"")</f>
        <v/>
      </c>
      <c r="Z60" s="185" t="str">
        <f>+X60</f>
        <v/>
      </c>
      <c r="AA60" s="184" t="str">
        <f>IFERROR(IF(AB60="","",IF(AB60&lt;=0.2,"Leve",IF(AB60&lt;=0.4,"Menor",IF(AB60&lt;=0.6,"Moderado",IF(AB60&lt;=0.8,"Mayor","Catastrófico"))))),"")</f>
        <v/>
      </c>
      <c r="AB60" s="185" t="str">
        <f>IFERROR(IF(Q60="Impacto",(M60-(+M60*T60)),IF(Q60="Probabilidad",M60,"")),"")</f>
        <v/>
      </c>
      <c r="AC60" s="186"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7"/>
      <c r="AE60" s="188"/>
      <c r="AF60" s="189"/>
      <c r="AG60" s="190"/>
      <c r="AH60" s="190"/>
      <c r="AI60" s="188"/>
      <c r="AJ60" s="189"/>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row>
    <row r="61" spans="1:68" s="164" customFormat="1" ht="14.25" hidden="1" customHeight="1" x14ac:dyDescent="0.25">
      <c r="A61" s="261"/>
      <c r="B61" s="264"/>
      <c r="C61" s="264"/>
      <c r="D61" s="264"/>
      <c r="E61" s="267"/>
      <c r="F61" s="264"/>
      <c r="G61" s="270"/>
      <c r="H61" s="273"/>
      <c r="I61" s="255"/>
      <c r="J61" s="276"/>
      <c r="K61" s="255">
        <f>IF(NOT(ISERROR(MATCH(J61,_xlfn.ANCHORARRAY(E72),0))),I74&amp;"Por favor no seleccionar los criterios de impacto",J61)</f>
        <v>0</v>
      </c>
      <c r="L61" s="273"/>
      <c r="M61" s="255"/>
      <c r="N61" s="258"/>
      <c r="O61" s="165">
        <v>2</v>
      </c>
      <c r="P61" s="180"/>
      <c r="Q61" s="181" t="str">
        <f>IF(OR(R61="Preventivo",R61="Detectivo"),"Probabilidad",IF(R61="Correctivo","Impacto",""))</f>
        <v/>
      </c>
      <c r="R61" s="182"/>
      <c r="S61" s="182"/>
      <c r="T61" s="183" t="str">
        <f t="shared" ref="T61:T65" si="48">IF(AND(R61="Preventivo",S61="Automático"),"50%",IF(AND(R61="Preventivo",S61="Manual"),"40%",IF(AND(R61="Detectivo",S61="Automático"),"40%",IF(AND(R61="Detectivo",S61="Manual"),"30%",IF(AND(R61="Correctivo",S61="Automático"),"35%",IF(AND(R61="Correctivo",S61="Manual"),"25%",""))))))</f>
        <v/>
      </c>
      <c r="U61" s="182"/>
      <c r="V61" s="182"/>
      <c r="W61" s="182"/>
      <c r="X61" s="178" t="str">
        <f>IFERROR(IF(AND(Q60="Probabilidad",Q61="Probabilidad"),(Z60-(+Z60*T61)),IF(Q61="Probabilidad",(I60-(+I60*T61)),IF(Q61="Impacto",Z60,""))),"")</f>
        <v/>
      </c>
      <c r="Y61" s="184" t="str">
        <f t="shared" si="2"/>
        <v/>
      </c>
      <c r="Z61" s="185" t="str">
        <f t="shared" ref="Z61:Z65" si="49">+X61</f>
        <v/>
      </c>
      <c r="AA61" s="184" t="str">
        <f t="shared" si="4"/>
        <v/>
      </c>
      <c r="AB61" s="185" t="str">
        <f>IFERROR(IF(AND(Q60="Impacto",Q61="Impacto"),(AB60-(+AB60*T61)),IF(Q61="Impacto",(M60-(+M60*T61)),IF(Q61="Probabilidad",AB60,""))),"")</f>
        <v/>
      </c>
      <c r="AC61" s="186" t="str">
        <f t="shared" ref="AC61:AC62" si="5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87"/>
      <c r="AE61" s="188"/>
      <c r="AF61" s="189"/>
      <c r="AG61" s="190"/>
      <c r="AH61" s="190"/>
      <c r="AI61" s="188"/>
      <c r="AJ61" s="189"/>
      <c r="AK61" s="166"/>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row>
    <row r="62" spans="1:68" s="164" customFormat="1" ht="14.25" hidden="1" customHeight="1" x14ac:dyDescent="0.25">
      <c r="A62" s="261"/>
      <c r="B62" s="264"/>
      <c r="C62" s="264"/>
      <c r="D62" s="264"/>
      <c r="E62" s="267"/>
      <c r="F62" s="264"/>
      <c r="G62" s="270"/>
      <c r="H62" s="273"/>
      <c r="I62" s="255"/>
      <c r="J62" s="276"/>
      <c r="K62" s="255">
        <f>IF(NOT(ISERROR(MATCH(J62,_xlfn.ANCHORARRAY(E73),0))),I75&amp;"Por favor no seleccionar los criterios de impacto",J62)</f>
        <v>0</v>
      </c>
      <c r="L62" s="273"/>
      <c r="M62" s="255"/>
      <c r="N62" s="258"/>
      <c r="O62" s="165">
        <v>3</v>
      </c>
      <c r="P62" s="191"/>
      <c r="Q62" s="181" t="str">
        <f>IF(OR(R62="Preventivo",R62="Detectivo"),"Probabilidad",IF(R62="Correctivo","Impacto",""))</f>
        <v/>
      </c>
      <c r="R62" s="182"/>
      <c r="S62" s="182"/>
      <c r="T62" s="183" t="str">
        <f t="shared" si="48"/>
        <v/>
      </c>
      <c r="U62" s="182"/>
      <c r="V62" s="182"/>
      <c r="W62" s="182"/>
      <c r="X62" s="178" t="str">
        <f>IFERROR(IF(AND(Q61="Probabilidad",Q62="Probabilidad"),(Z61-(+Z61*T62)),IF(AND(Q61="Impacto",Q62="Probabilidad"),(Z60-(+Z60*T62)),IF(Q62="Impacto",Z61,""))),"")</f>
        <v/>
      </c>
      <c r="Y62" s="184" t="str">
        <f t="shared" si="2"/>
        <v/>
      </c>
      <c r="Z62" s="185" t="str">
        <f t="shared" si="49"/>
        <v/>
      </c>
      <c r="AA62" s="184" t="str">
        <f t="shared" si="4"/>
        <v/>
      </c>
      <c r="AB62" s="185" t="str">
        <f>IFERROR(IF(AND(Q61="Impacto",Q62="Impacto"),(AB61-(+AB61*T62)),IF(AND(Q61="Probabilidad",Q62="Impacto"),(AB60-(+AB60*T62)),IF(Q62="Probabilidad",AB61,""))),"")</f>
        <v/>
      </c>
      <c r="AC62" s="186" t="str">
        <f t="shared" si="50"/>
        <v/>
      </c>
      <c r="AD62" s="187"/>
      <c r="AE62" s="188"/>
      <c r="AF62" s="189"/>
      <c r="AG62" s="190"/>
      <c r="AH62" s="190"/>
      <c r="AI62" s="188"/>
      <c r="AJ62" s="189"/>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row>
    <row r="63" spans="1:68" s="164" customFormat="1" ht="14.25" hidden="1" customHeight="1" x14ac:dyDescent="0.25">
      <c r="A63" s="261"/>
      <c r="B63" s="264"/>
      <c r="C63" s="264"/>
      <c r="D63" s="264"/>
      <c r="E63" s="267"/>
      <c r="F63" s="264"/>
      <c r="G63" s="270"/>
      <c r="H63" s="273"/>
      <c r="I63" s="255"/>
      <c r="J63" s="276"/>
      <c r="K63" s="255">
        <f>IF(NOT(ISERROR(MATCH(J63,_xlfn.ANCHORARRAY(E74),0))),I76&amp;"Por favor no seleccionar los criterios de impacto",J63)</f>
        <v>0</v>
      </c>
      <c r="L63" s="273"/>
      <c r="M63" s="255"/>
      <c r="N63" s="258"/>
      <c r="O63" s="165">
        <v>4</v>
      </c>
      <c r="P63" s="180"/>
      <c r="Q63" s="181" t="str">
        <f t="shared" ref="Q63:Q65" si="51">IF(OR(R63="Preventivo",R63="Detectivo"),"Probabilidad",IF(R63="Correctivo","Impacto",""))</f>
        <v/>
      </c>
      <c r="R63" s="182"/>
      <c r="S63" s="182"/>
      <c r="T63" s="183" t="str">
        <f t="shared" si="48"/>
        <v/>
      </c>
      <c r="U63" s="182"/>
      <c r="V63" s="182"/>
      <c r="W63" s="182"/>
      <c r="X63" s="178" t="str">
        <f t="shared" ref="X63:X65" si="52">IFERROR(IF(AND(Q62="Probabilidad",Q63="Probabilidad"),(Z62-(+Z62*T63)),IF(AND(Q62="Impacto",Q63="Probabilidad"),(Z61-(+Z61*T63)),IF(Q63="Impacto",Z62,""))),"")</f>
        <v/>
      </c>
      <c r="Y63" s="184" t="str">
        <f t="shared" si="2"/>
        <v/>
      </c>
      <c r="Z63" s="185" t="str">
        <f t="shared" si="49"/>
        <v/>
      </c>
      <c r="AA63" s="184" t="str">
        <f t="shared" si="4"/>
        <v/>
      </c>
      <c r="AB63" s="185" t="str">
        <f t="shared" ref="AB63:AB65" si="53">IFERROR(IF(AND(Q62="Impacto",Q63="Impacto"),(AB62-(+AB62*T63)),IF(AND(Q62="Probabilidad",Q63="Impacto"),(AB61-(+AB61*T63)),IF(Q63="Probabilidad",AB62,""))),"")</f>
        <v/>
      </c>
      <c r="AC63" s="186"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87"/>
      <c r="AE63" s="188"/>
      <c r="AF63" s="189"/>
      <c r="AG63" s="190"/>
      <c r="AH63" s="190"/>
      <c r="AI63" s="188"/>
      <c r="AJ63" s="189"/>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166"/>
      <c r="BL63" s="166"/>
      <c r="BM63" s="166"/>
      <c r="BN63" s="166"/>
      <c r="BO63" s="166"/>
      <c r="BP63" s="166"/>
    </row>
    <row r="64" spans="1:68" s="164" customFormat="1" ht="14.25" hidden="1" customHeight="1" x14ac:dyDescent="0.25">
      <c r="A64" s="261"/>
      <c r="B64" s="264"/>
      <c r="C64" s="264"/>
      <c r="D64" s="264"/>
      <c r="E64" s="267"/>
      <c r="F64" s="264"/>
      <c r="G64" s="270"/>
      <c r="H64" s="273"/>
      <c r="I64" s="255"/>
      <c r="J64" s="276"/>
      <c r="K64" s="255">
        <f>IF(NOT(ISERROR(MATCH(J64,_xlfn.ANCHORARRAY(E75),0))),I77&amp;"Por favor no seleccionar los criterios de impacto",J64)</f>
        <v>0</v>
      </c>
      <c r="L64" s="273"/>
      <c r="M64" s="255"/>
      <c r="N64" s="258"/>
      <c r="O64" s="165">
        <v>5</v>
      </c>
      <c r="P64" s="180"/>
      <c r="Q64" s="181" t="str">
        <f t="shared" si="51"/>
        <v/>
      </c>
      <c r="R64" s="182"/>
      <c r="S64" s="182"/>
      <c r="T64" s="183" t="str">
        <f t="shared" si="48"/>
        <v/>
      </c>
      <c r="U64" s="182"/>
      <c r="V64" s="182"/>
      <c r="W64" s="182"/>
      <c r="X64" s="178" t="str">
        <f t="shared" si="52"/>
        <v/>
      </c>
      <c r="Y64" s="184" t="str">
        <f t="shared" si="2"/>
        <v/>
      </c>
      <c r="Z64" s="185" t="str">
        <f t="shared" si="49"/>
        <v/>
      </c>
      <c r="AA64" s="184" t="str">
        <f t="shared" si="4"/>
        <v/>
      </c>
      <c r="AB64" s="185" t="str">
        <f t="shared" si="53"/>
        <v/>
      </c>
      <c r="AC64" s="186" t="str">
        <f t="shared" ref="AC64:AC65" si="5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87"/>
      <c r="AE64" s="188"/>
      <c r="AF64" s="189"/>
      <c r="AG64" s="190"/>
      <c r="AH64" s="190"/>
      <c r="AI64" s="188"/>
      <c r="AJ64" s="189"/>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166"/>
      <c r="BL64" s="166"/>
      <c r="BM64" s="166"/>
      <c r="BN64" s="166"/>
      <c r="BO64" s="166"/>
      <c r="BP64" s="166"/>
    </row>
    <row r="65" spans="1:68" s="164" customFormat="1" ht="14.25" hidden="1" customHeight="1" x14ac:dyDescent="0.25">
      <c r="A65" s="262"/>
      <c r="B65" s="265"/>
      <c r="C65" s="265"/>
      <c r="D65" s="265"/>
      <c r="E65" s="268"/>
      <c r="F65" s="265"/>
      <c r="G65" s="271"/>
      <c r="H65" s="274"/>
      <c r="I65" s="256"/>
      <c r="J65" s="277"/>
      <c r="K65" s="256">
        <f>IF(NOT(ISERROR(MATCH(J65,_xlfn.ANCHORARRAY(E76),0))),I78&amp;"Por favor no seleccionar los criterios de impacto",J65)</f>
        <v>0</v>
      </c>
      <c r="L65" s="274"/>
      <c r="M65" s="256"/>
      <c r="N65" s="259"/>
      <c r="O65" s="165">
        <v>6</v>
      </c>
      <c r="P65" s="180"/>
      <c r="Q65" s="181" t="str">
        <f t="shared" si="51"/>
        <v/>
      </c>
      <c r="R65" s="182"/>
      <c r="S65" s="182"/>
      <c r="T65" s="183" t="str">
        <f t="shared" si="48"/>
        <v/>
      </c>
      <c r="U65" s="182"/>
      <c r="V65" s="182"/>
      <c r="W65" s="182"/>
      <c r="X65" s="178" t="str">
        <f t="shared" si="52"/>
        <v/>
      </c>
      <c r="Y65" s="184" t="str">
        <f t="shared" si="2"/>
        <v/>
      </c>
      <c r="Z65" s="185" t="str">
        <f t="shared" si="49"/>
        <v/>
      </c>
      <c r="AA65" s="184" t="str">
        <f t="shared" si="4"/>
        <v/>
      </c>
      <c r="AB65" s="185" t="str">
        <f t="shared" si="53"/>
        <v/>
      </c>
      <c r="AC65" s="186" t="str">
        <f t="shared" si="54"/>
        <v/>
      </c>
      <c r="AD65" s="187"/>
      <c r="AE65" s="188"/>
      <c r="AF65" s="189"/>
      <c r="AG65" s="190"/>
      <c r="AH65" s="190"/>
      <c r="AI65" s="188"/>
      <c r="AJ65" s="189"/>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row>
    <row r="66" spans="1:68" s="164" customFormat="1" ht="14.25" hidden="1" customHeight="1" x14ac:dyDescent="0.25">
      <c r="A66" s="260">
        <v>10</v>
      </c>
      <c r="B66" s="263"/>
      <c r="C66" s="263"/>
      <c r="D66" s="263"/>
      <c r="E66" s="266"/>
      <c r="F66" s="263"/>
      <c r="G66" s="269"/>
      <c r="H66" s="272" t="str">
        <f>IF(G66&lt;=0,"",IF(G66&lt;=2,"Muy Baja",IF(G66&lt;=24,"Baja",IF(G66&lt;=500,"Media",IF(G66&lt;=5000,"Alta","Muy Alta")))))</f>
        <v/>
      </c>
      <c r="I66" s="254" t="str">
        <f>IF(H66="","",IF(H66="Muy Baja",0.2,IF(H66="Baja",0.4,IF(H66="Media",0.6,IF(H66="Alta",0.8,IF(H66="Muy Alta",1,))))))</f>
        <v/>
      </c>
      <c r="J66" s="275"/>
      <c r="K66" s="254">
        <f>IF(NOT(ISERROR(MATCH(J66,'Tabla Impacto'!$B$221:$B$223,0))),'Tabla Impacto'!$F$223&amp;"Por favor no seleccionar los criterios de impacto(Afectación Económica o presupuestal y Pérdida Reputacional)",J66)</f>
        <v>0</v>
      </c>
      <c r="L66" s="272" t="str">
        <f>IF(OR(K66='Tabla Impacto'!$C$11,K66='Tabla Impacto'!$D$11),"Leve",IF(OR(K66='Tabla Impacto'!$C$12,K66='Tabla Impacto'!$D$12),"Menor",IF(OR(K66='Tabla Impacto'!$C$13,K66='Tabla Impacto'!$D$13),"Moderado",IF(OR(K66='Tabla Impacto'!$C$14,K66='Tabla Impacto'!$D$14),"Mayor",IF(OR(K66='Tabla Impacto'!$C$15,K66='Tabla Impacto'!$D$15),"Catastrófico","")))))</f>
        <v/>
      </c>
      <c r="M66" s="254" t="str">
        <f>IF(L66="","",IF(L66="Leve",0.2,IF(L66="Menor",0.4,IF(L66="Moderado",0.6,IF(L66="Mayor",0.8,IF(L66="Catastrófico",1,))))))</f>
        <v/>
      </c>
      <c r="N66" s="257"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65">
        <v>1</v>
      </c>
      <c r="P66" s="180"/>
      <c r="Q66" s="181" t="str">
        <f>IF(OR(R66="Preventivo",R66="Detectivo"),"Probabilidad",IF(R66="Correctivo","Impacto",""))</f>
        <v/>
      </c>
      <c r="R66" s="182"/>
      <c r="S66" s="182"/>
      <c r="T66" s="183" t="str">
        <f>IF(AND(R66="Preventivo",S66="Automático"),"50%",IF(AND(R66="Preventivo",S66="Manual"),"40%",IF(AND(R66="Detectivo",S66="Automático"),"40%",IF(AND(R66="Detectivo",S66="Manual"),"30%",IF(AND(R66="Correctivo",S66="Automático"),"35%",IF(AND(R66="Correctivo",S66="Manual"),"25%",""))))))</f>
        <v/>
      </c>
      <c r="U66" s="182"/>
      <c r="V66" s="182"/>
      <c r="W66" s="182"/>
      <c r="X66" s="178" t="str">
        <f>IFERROR(IF(Q66="Probabilidad",(I66-(+I66*T66)),IF(Q66="Impacto",I66,"")),"")</f>
        <v/>
      </c>
      <c r="Y66" s="184" t="str">
        <f>IFERROR(IF(X66="","",IF(X66&lt;=0.2,"Muy Baja",IF(X66&lt;=0.4,"Baja",IF(X66&lt;=0.6,"Media",IF(X66&lt;=0.8,"Alta","Muy Alta"))))),"")</f>
        <v/>
      </c>
      <c r="Z66" s="185" t="str">
        <f>+X66</f>
        <v/>
      </c>
      <c r="AA66" s="184" t="str">
        <f>IFERROR(IF(AB66="","",IF(AB66&lt;=0.2,"Leve",IF(AB66&lt;=0.4,"Menor",IF(AB66&lt;=0.6,"Moderado",IF(AB66&lt;=0.8,"Mayor","Catastrófico"))))),"")</f>
        <v/>
      </c>
      <c r="AB66" s="185" t="str">
        <f>IFERROR(IF(Q66="Impacto",(M66-(+M66*T66)),IF(Q66="Probabilidad",M66,"")),"")</f>
        <v/>
      </c>
      <c r="AC66" s="186"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87"/>
      <c r="AE66" s="188"/>
      <c r="AF66" s="189"/>
      <c r="AG66" s="190"/>
      <c r="AH66" s="190"/>
      <c r="AI66" s="188"/>
      <c r="AJ66" s="189"/>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166"/>
      <c r="BL66" s="166"/>
      <c r="BM66" s="166"/>
      <c r="BN66" s="166"/>
      <c r="BO66" s="166"/>
      <c r="BP66" s="166"/>
    </row>
    <row r="67" spans="1:68" s="164" customFormat="1" ht="14.25" hidden="1" customHeight="1" x14ac:dyDescent="0.25">
      <c r="A67" s="261"/>
      <c r="B67" s="264"/>
      <c r="C67" s="264"/>
      <c r="D67" s="264"/>
      <c r="E67" s="267"/>
      <c r="F67" s="264"/>
      <c r="G67" s="270"/>
      <c r="H67" s="273"/>
      <c r="I67" s="255"/>
      <c r="J67" s="276"/>
      <c r="K67" s="255">
        <f>IF(NOT(ISERROR(MATCH(J67,_xlfn.ANCHORARRAY(E78),0))),I80&amp;"Por favor no seleccionar los criterios de impacto",J67)</f>
        <v>0</v>
      </c>
      <c r="L67" s="273"/>
      <c r="M67" s="255"/>
      <c r="N67" s="258"/>
      <c r="O67" s="165">
        <v>2</v>
      </c>
      <c r="P67" s="180"/>
      <c r="Q67" s="181" t="str">
        <f>IF(OR(R67="Preventivo",R67="Detectivo"),"Probabilidad",IF(R67="Correctivo","Impacto",""))</f>
        <v/>
      </c>
      <c r="R67" s="182"/>
      <c r="S67" s="182"/>
      <c r="T67" s="183" t="str">
        <f t="shared" ref="T67:T71" si="55">IF(AND(R67="Preventivo",S67="Automático"),"50%",IF(AND(R67="Preventivo",S67="Manual"),"40%",IF(AND(R67="Detectivo",S67="Automático"),"40%",IF(AND(R67="Detectivo",S67="Manual"),"30%",IF(AND(R67="Correctivo",S67="Automático"),"35%",IF(AND(R67="Correctivo",S67="Manual"),"25%",""))))))</f>
        <v/>
      </c>
      <c r="U67" s="182"/>
      <c r="V67" s="182"/>
      <c r="W67" s="182"/>
      <c r="X67" s="178" t="str">
        <f>IFERROR(IF(AND(Q66="Probabilidad",Q67="Probabilidad"),(Z66-(+Z66*T67)),IF(Q67="Probabilidad",(I66-(+I66*T67)),IF(Q67="Impacto",Z66,""))),"")</f>
        <v/>
      </c>
      <c r="Y67" s="184" t="str">
        <f t="shared" si="2"/>
        <v/>
      </c>
      <c r="Z67" s="185" t="str">
        <f t="shared" ref="Z67:Z71" si="56">+X67</f>
        <v/>
      </c>
      <c r="AA67" s="184" t="str">
        <f t="shared" si="4"/>
        <v/>
      </c>
      <c r="AB67" s="185" t="str">
        <f>IFERROR(IF(AND(Q66="Impacto",Q67="Impacto"),(AB66-(+AB66*T67)),IF(Q67="Impacto",(M66-(+M66*T67)),IF(Q67="Probabilidad",AB66,""))),"")</f>
        <v/>
      </c>
      <c r="AC67" s="186" t="str">
        <f t="shared" ref="AC67:AC68" si="5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87"/>
      <c r="AE67" s="188"/>
      <c r="AF67" s="189"/>
      <c r="AG67" s="190"/>
      <c r="AH67" s="190"/>
      <c r="AI67" s="188"/>
      <c r="AJ67" s="189"/>
    </row>
    <row r="68" spans="1:68" s="164" customFormat="1" ht="14.25" hidden="1" customHeight="1" x14ac:dyDescent="0.25">
      <c r="A68" s="261"/>
      <c r="B68" s="264"/>
      <c r="C68" s="264"/>
      <c r="D68" s="264"/>
      <c r="E68" s="267"/>
      <c r="F68" s="264"/>
      <c r="G68" s="270"/>
      <c r="H68" s="273"/>
      <c r="I68" s="255"/>
      <c r="J68" s="276"/>
      <c r="K68" s="255">
        <f>IF(NOT(ISERROR(MATCH(J68,_xlfn.ANCHORARRAY(E79),0))),I81&amp;"Por favor no seleccionar los criterios de impacto",J68)</f>
        <v>0</v>
      </c>
      <c r="L68" s="273"/>
      <c r="M68" s="255"/>
      <c r="N68" s="258"/>
      <c r="O68" s="165">
        <v>3</v>
      </c>
      <c r="P68" s="191"/>
      <c r="Q68" s="181" t="str">
        <f>IF(OR(R68="Preventivo",R68="Detectivo"),"Probabilidad",IF(R68="Correctivo","Impacto",""))</f>
        <v/>
      </c>
      <c r="R68" s="182"/>
      <c r="S68" s="182"/>
      <c r="T68" s="183" t="str">
        <f t="shared" si="55"/>
        <v/>
      </c>
      <c r="U68" s="182"/>
      <c r="V68" s="182"/>
      <c r="W68" s="182"/>
      <c r="X68" s="178" t="str">
        <f>IFERROR(IF(AND(Q67="Probabilidad",Q68="Probabilidad"),(Z67-(+Z67*T68)),IF(AND(Q67="Impacto",Q68="Probabilidad"),(Z66-(+Z66*T68)),IF(Q68="Impacto",Z67,""))),"")</f>
        <v/>
      </c>
      <c r="Y68" s="184" t="str">
        <f t="shared" si="2"/>
        <v/>
      </c>
      <c r="Z68" s="185" t="str">
        <f t="shared" si="56"/>
        <v/>
      </c>
      <c r="AA68" s="184" t="str">
        <f t="shared" si="4"/>
        <v/>
      </c>
      <c r="AB68" s="185" t="str">
        <f>IFERROR(IF(AND(Q67="Impacto",Q68="Impacto"),(AB67-(+AB67*T68)),IF(AND(Q67="Probabilidad",Q68="Impacto"),(AB66-(+AB66*T68)),IF(Q68="Probabilidad",AB67,""))),"")</f>
        <v/>
      </c>
      <c r="AC68" s="186" t="str">
        <f t="shared" si="57"/>
        <v/>
      </c>
      <c r="AD68" s="187"/>
      <c r="AE68" s="188"/>
      <c r="AF68" s="189"/>
      <c r="AG68" s="190"/>
      <c r="AH68" s="190"/>
      <c r="AI68" s="188"/>
      <c r="AJ68" s="189"/>
    </row>
    <row r="69" spans="1:68" s="164" customFormat="1" ht="14.25" hidden="1" customHeight="1" x14ac:dyDescent="0.25">
      <c r="A69" s="261"/>
      <c r="B69" s="264"/>
      <c r="C69" s="264"/>
      <c r="D69" s="264"/>
      <c r="E69" s="267"/>
      <c r="F69" s="264"/>
      <c r="G69" s="270"/>
      <c r="H69" s="273"/>
      <c r="I69" s="255"/>
      <c r="J69" s="276"/>
      <c r="K69" s="255">
        <f>IF(NOT(ISERROR(MATCH(J69,_xlfn.ANCHORARRAY(E80),0))),I82&amp;"Por favor no seleccionar los criterios de impacto",J69)</f>
        <v>0</v>
      </c>
      <c r="L69" s="273"/>
      <c r="M69" s="255"/>
      <c r="N69" s="258"/>
      <c r="O69" s="165">
        <v>4</v>
      </c>
      <c r="P69" s="180"/>
      <c r="Q69" s="181" t="str">
        <f t="shared" ref="Q69:Q71" si="58">IF(OR(R69="Preventivo",R69="Detectivo"),"Probabilidad",IF(R69="Correctivo","Impacto",""))</f>
        <v/>
      </c>
      <c r="R69" s="182"/>
      <c r="S69" s="182"/>
      <c r="T69" s="183" t="str">
        <f t="shared" si="55"/>
        <v/>
      </c>
      <c r="U69" s="182"/>
      <c r="V69" s="182"/>
      <c r="W69" s="182"/>
      <c r="X69" s="178" t="str">
        <f t="shared" ref="X69:X71" si="59">IFERROR(IF(AND(Q68="Probabilidad",Q69="Probabilidad"),(Z68-(+Z68*T69)),IF(AND(Q68="Impacto",Q69="Probabilidad"),(Z67-(+Z67*T69)),IF(Q69="Impacto",Z68,""))),"")</f>
        <v/>
      </c>
      <c r="Y69" s="184" t="str">
        <f t="shared" si="2"/>
        <v/>
      </c>
      <c r="Z69" s="185" t="str">
        <f t="shared" si="56"/>
        <v/>
      </c>
      <c r="AA69" s="184" t="str">
        <f t="shared" si="4"/>
        <v/>
      </c>
      <c r="AB69" s="185" t="str">
        <f t="shared" ref="AB69:AB71" si="60">IFERROR(IF(AND(Q68="Impacto",Q69="Impacto"),(AB68-(+AB68*T69)),IF(AND(Q68="Probabilidad",Q69="Impacto"),(AB67-(+AB67*T69)),IF(Q69="Probabilidad",AB68,""))),"")</f>
        <v/>
      </c>
      <c r="AC69" s="186"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87"/>
      <c r="AE69" s="188"/>
      <c r="AF69" s="189"/>
      <c r="AG69" s="190"/>
      <c r="AH69" s="190"/>
      <c r="AI69" s="188"/>
      <c r="AJ69" s="189"/>
    </row>
    <row r="70" spans="1:68" s="164" customFormat="1" ht="14.25" hidden="1" customHeight="1" x14ac:dyDescent="0.25">
      <c r="A70" s="261"/>
      <c r="B70" s="264"/>
      <c r="C70" s="264"/>
      <c r="D70" s="264"/>
      <c r="E70" s="267"/>
      <c r="F70" s="264"/>
      <c r="G70" s="270"/>
      <c r="H70" s="273"/>
      <c r="I70" s="255"/>
      <c r="J70" s="276"/>
      <c r="K70" s="255">
        <f>IF(NOT(ISERROR(MATCH(J70,_xlfn.ANCHORARRAY(E81),0))),I83&amp;"Por favor no seleccionar los criterios de impacto",J70)</f>
        <v>0</v>
      </c>
      <c r="L70" s="273"/>
      <c r="M70" s="255"/>
      <c r="N70" s="258"/>
      <c r="O70" s="165">
        <v>5</v>
      </c>
      <c r="P70" s="180"/>
      <c r="Q70" s="181" t="str">
        <f t="shared" si="58"/>
        <v/>
      </c>
      <c r="R70" s="182"/>
      <c r="S70" s="182"/>
      <c r="T70" s="183" t="str">
        <f t="shared" si="55"/>
        <v/>
      </c>
      <c r="U70" s="182"/>
      <c r="V70" s="182"/>
      <c r="W70" s="182"/>
      <c r="X70" s="178" t="str">
        <f t="shared" si="59"/>
        <v/>
      </c>
      <c r="Y70" s="184" t="str">
        <f t="shared" si="2"/>
        <v/>
      </c>
      <c r="Z70" s="185" t="str">
        <f t="shared" si="56"/>
        <v/>
      </c>
      <c r="AA70" s="184" t="str">
        <f t="shared" si="4"/>
        <v/>
      </c>
      <c r="AB70" s="185" t="str">
        <f t="shared" si="60"/>
        <v/>
      </c>
      <c r="AC70" s="186" t="str">
        <f t="shared" ref="AC70:AC71" si="6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87"/>
      <c r="AE70" s="188"/>
      <c r="AF70" s="189"/>
      <c r="AG70" s="190"/>
      <c r="AH70" s="190"/>
      <c r="AI70" s="188"/>
      <c r="AJ70" s="189"/>
    </row>
    <row r="71" spans="1:68" s="164" customFormat="1" ht="14.25" hidden="1" customHeight="1" x14ac:dyDescent="0.25">
      <c r="A71" s="262"/>
      <c r="B71" s="265"/>
      <c r="C71" s="265"/>
      <c r="D71" s="265"/>
      <c r="E71" s="268"/>
      <c r="F71" s="265"/>
      <c r="G71" s="271"/>
      <c r="H71" s="274"/>
      <c r="I71" s="256"/>
      <c r="J71" s="277"/>
      <c r="K71" s="256">
        <f>IF(NOT(ISERROR(MATCH(J71,_xlfn.ANCHORARRAY(E82),0))),I84&amp;"Por favor no seleccionar los criterios de impacto",J71)</f>
        <v>0</v>
      </c>
      <c r="L71" s="274"/>
      <c r="M71" s="256"/>
      <c r="N71" s="259"/>
      <c r="O71" s="165">
        <v>6</v>
      </c>
      <c r="P71" s="180"/>
      <c r="Q71" s="181" t="str">
        <f t="shared" si="58"/>
        <v/>
      </c>
      <c r="R71" s="182"/>
      <c r="S71" s="182"/>
      <c r="T71" s="183" t="str">
        <f t="shared" si="55"/>
        <v/>
      </c>
      <c r="U71" s="182"/>
      <c r="V71" s="182"/>
      <c r="W71" s="182"/>
      <c r="X71" s="178" t="str">
        <f t="shared" si="59"/>
        <v/>
      </c>
      <c r="Y71" s="184" t="str">
        <f t="shared" si="2"/>
        <v/>
      </c>
      <c r="Z71" s="185" t="str">
        <f t="shared" si="56"/>
        <v/>
      </c>
      <c r="AA71" s="184" t="str">
        <f t="shared" si="4"/>
        <v/>
      </c>
      <c r="AB71" s="185" t="str">
        <f t="shared" si="60"/>
        <v/>
      </c>
      <c r="AC71" s="186" t="str">
        <f t="shared" si="61"/>
        <v/>
      </c>
      <c r="AD71" s="187"/>
      <c r="AE71" s="188"/>
      <c r="AF71" s="189"/>
      <c r="AG71" s="190"/>
      <c r="AH71" s="190"/>
      <c r="AI71" s="188"/>
      <c r="AJ71" s="189"/>
    </row>
    <row r="72" spans="1:68" ht="49.5" customHeight="1" x14ac:dyDescent="0.3">
      <c r="A72" s="5"/>
      <c r="B72" s="251" t="s">
        <v>89</v>
      </c>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3"/>
    </row>
    <row r="74" spans="1:68" x14ac:dyDescent="0.3">
      <c r="A74" s="1"/>
      <c r="B74" s="23"/>
      <c r="C74" s="1"/>
      <c r="D74" s="1"/>
      <c r="F74" s="1"/>
    </row>
  </sheetData>
  <dataConsolidate/>
  <mergeCells count="228">
    <mergeCell ref="AD28:AD29"/>
    <mergeCell ref="AE28:AE29"/>
    <mergeCell ref="AF28:AF29"/>
    <mergeCell ref="AG28:AG29"/>
    <mergeCell ref="AH28:AH29"/>
    <mergeCell ref="AI28:AI29"/>
    <mergeCell ref="AJ28:AJ29"/>
    <mergeCell ref="AH23:AH25"/>
    <mergeCell ref="AI23:AI25"/>
    <mergeCell ref="AJ23:AJ25"/>
    <mergeCell ref="AD26:AD27"/>
    <mergeCell ref="AE26:AE27"/>
    <mergeCell ref="AF26:AF27"/>
    <mergeCell ref="AG26:AG27"/>
    <mergeCell ref="AH26:AH27"/>
    <mergeCell ref="AI26:AI27"/>
    <mergeCell ref="AJ26:AJ27"/>
    <mergeCell ref="Y23:Y25"/>
    <mergeCell ref="Z23:Z25"/>
    <mergeCell ref="AA23:AA25"/>
    <mergeCell ref="AB23:AB25"/>
    <mergeCell ref="AC23:AC25"/>
    <mergeCell ref="AD23:AD25"/>
    <mergeCell ref="AE23:AE25"/>
    <mergeCell ref="AF23:AF25"/>
    <mergeCell ref="AG23:AG25"/>
    <mergeCell ref="O23:O25"/>
    <mergeCell ref="P23:P25"/>
    <mergeCell ref="Q23:Q25"/>
    <mergeCell ref="R23:R25"/>
    <mergeCell ref="S23:S25"/>
    <mergeCell ref="T23:T25"/>
    <mergeCell ref="U23:U25"/>
    <mergeCell ref="V23:V25"/>
    <mergeCell ref="W23:W25"/>
    <mergeCell ref="A1:AE5"/>
    <mergeCell ref="W10:AB10"/>
    <mergeCell ref="W12:AB12"/>
    <mergeCell ref="A13:J13"/>
    <mergeCell ref="N7:S7"/>
    <mergeCell ref="W9:AB9"/>
    <mergeCell ref="P8:S8"/>
    <mergeCell ref="P9:S9"/>
    <mergeCell ref="P10:S10"/>
    <mergeCell ref="P12:S12"/>
    <mergeCell ref="P11:S11"/>
    <mergeCell ref="F23:F25"/>
    <mergeCell ref="G23:G25"/>
    <mergeCell ref="H23:H25"/>
    <mergeCell ref="A23:A25"/>
    <mergeCell ref="B23:B25"/>
    <mergeCell ref="D23:D25"/>
    <mergeCell ref="E23:E25"/>
    <mergeCell ref="N23:N25"/>
    <mergeCell ref="I23:I25"/>
    <mergeCell ref="J23:J25"/>
    <mergeCell ref="K23:K25"/>
    <mergeCell ref="L23:L25"/>
    <mergeCell ref="M23:M25"/>
    <mergeCell ref="AA21:AA22"/>
    <mergeCell ref="Y21:Y22"/>
    <mergeCell ref="Z21:Z22"/>
    <mergeCell ref="G21:G22"/>
    <mergeCell ref="H21:H22"/>
    <mergeCell ref="I21:I22"/>
    <mergeCell ref="L21:L22"/>
    <mergeCell ref="M21:M22"/>
    <mergeCell ref="B21:B22"/>
    <mergeCell ref="N21:N22"/>
    <mergeCell ref="J21:J22"/>
    <mergeCell ref="K21:K22"/>
    <mergeCell ref="Q21:Q22"/>
    <mergeCell ref="R21:W21"/>
    <mergeCell ref="D26:D27"/>
    <mergeCell ref="E26:E27"/>
    <mergeCell ref="AE21:AE22"/>
    <mergeCell ref="AJ21:AJ22"/>
    <mergeCell ref="AI21:AI22"/>
    <mergeCell ref="AH21:AH22"/>
    <mergeCell ref="AG21:AG22"/>
    <mergeCell ref="AF21:AF22"/>
    <mergeCell ref="A17:B17"/>
    <mergeCell ref="A18:B18"/>
    <mergeCell ref="A19:B19"/>
    <mergeCell ref="A21:A22"/>
    <mergeCell ref="F21:F22"/>
    <mergeCell ref="E21:E22"/>
    <mergeCell ref="D21:D22"/>
    <mergeCell ref="C21:C22"/>
    <mergeCell ref="AD21:AD22"/>
    <mergeCell ref="C18:N18"/>
    <mergeCell ref="C19:N19"/>
    <mergeCell ref="O21:O22"/>
    <mergeCell ref="AC21:AC22"/>
    <mergeCell ref="AB21:AB22"/>
    <mergeCell ref="X21:X22"/>
    <mergeCell ref="P21:P22"/>
    <mergeCell ref="K26:K27"/>
    <mergeCell ref="L26:L27"/>
    <mergeCell ref="M26:M27"/>
    <mergeCell ref="N26:N27"/>
    <mergeCell ref="A28:A29"/>
    <mergeCell ref="B28:B29"/>
    <mergeCell ref="D28:D29"/>
    <mergeCell ref="E28:E29"/>
    <mergeCell ref="F28:F29"/>
    <mergeCell ref="G28:G29"/>
    <mergeCell ref="H28:H29"/>
    <mergeCell ref="I28:I29"/>
    <mergeCell ref="J28:J29"/>
    <mergeCell ref="K28:K29"/>
    <mergeCell ref="L28:L29"/>
    <mergeCell ref="F26:F27"/>
    <mergeCell ref="G26:G27"/>
    <mergeCell ref="H26:H27"/>
    <mergeCell ref="I26:I27"/>
    <mergeCell ref="J26:J27"/>
    <mergeCell ref="A26:A27"/>
    <mergeCell ref="B26:B27"/>
    <mergeCell ref="M28:M29"/>
    <mergeCell ref="N28:N29"/>
    <mergeCell ref="A30:A35"/>
    <mergeCell ref="B30:B35"/>
    <mergeCell ref="C30:C35"/>
    <mergeCell ref="D30:D35"/>
    <mergeCell ref="E30:E35"/>
    <mergeCell ref="F30:F35"/>
    <mergeCell ref="G30:G35"/>
    <mergeCell ref="H30:H35"/>
    <mergeCell ref="I30:I35"/>
    <mergeCell ref="J30:J35"/>
    <mergeCell ref="K30:K35"/>
    <mergeCell ref="L30:L35"/>
    <mergeCell ref="M30:M35"/>
    <mergeCell ref="N30:N35"/>
    <mergeCell ref="M36:M41"/>
    <mergeCell ref="N36:N41"/>
    <mergeCell ref="M42:M47"/>
    <mergeCell ref="N42:N47"/>
    <mergeCell ref="F42:F47"/>
    <mergeCell ref="D36:D41"/>
    <mergeCell ref="E36:E41"/>
    <mergeCell ref="J42:J47"/>
    <mergeCell ref="K42:K47"/>
    <mergeCell ref="L42:L47"/>
    <mergeCell ref="F36:F41"/>
    <mergeCell ref="G36:G41"/>
    <mergeCell ref="H36:H41"/>
    <mergeCell ref="I36:I41"/>
    <mergeCell ref="J36:J41"/>
    <mergeCell ref="G42:G47"/>
    <mergeCell ref="H42:H47"/>
    <mergeCell ref="I42:I47"/>
    <mergeCell ref="K36:K41"/>
    <mergeCell ref="L36:L41"/>
    <mergeCell ref="A54:A59"/>
    <mergeCell ref="B54:B59"/>
    <mergeCell ref="C54:C59"/>
    <mergeCell ref="D54:D59"/>
    <mergeCell ref="E54:E59"/>
    <mergeCell ref="A48:A53"/>
    <mergeCell ref="B48:B53"/>
    <mergeCell ref="C48:C53"/>
    <mergeCell ref="D48:D53"/>
    <mergeCell ref="E48:E53"/>
    <mergeCell ref="J48:J53"/>
    <mergeCell ref="K48:K53"/>
    <mergeCell ref="L48:L53"/>
    <mergeCell ref="A36:A41"/>
    <mergeCell ref="B36:B41"/>
    <mergeCell ref="C36:C41"/>
    <mergeCell ref="A42:A47"/>
    <mergeCell ref="B42:B47"/>
    <mergeCell ref="C42:C47"/>
    <mergeCell ref="D42:D47"/>
    <mergeCell ref="E42:E47"/>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N66:N71"/>
    <mergeCell ref="J60:J65"/>
    <mergeCell ref="K60:K65"/>
    <mergeCell ref="L60:L65"/>
    <mergeCell ref="A60:A65"/>
    <mergeCell ref="B60:B65"/>
    <mergeCell ref="C60:C65"/>
    <mergeCell ref="D60:D65"/>
    <mergeCell ref="E60:E65"/>
    <mergeCell ref="F60:F65"/>
    <mergeCell ref="G60:G65"/>
    <mergeCell ref="H60:H65"/>
    <mergeCell ref="I60:I65"/>
    <mergeCell ref="C17:N17"/>
    <mergeCell ref="O17:Q17"/>
    <mergeCell ref="A14:AJ15"/>
    <mergeCell ref="A20:G20"/>
    <mergeCell ref="H20:N20"/>
    <mergeCell ref="O20:W20"/>
    <mergeCell ref="X20:AD20"/>
    <mergeCell ref="AE20:AJ20"/>
    <mergeCell ref="B72:AJ72"/>
    <mergeCell ref="M60:M65"/>
    <mergeCell ref="N60:N65"/>
    <mergeCell ref="A66:A71"/>
    <mergeCell ref="B66:B71"/>
    <mergeCell ref="C66:C71"/>
    <mergeCell ref="D66:D71"/>
    <mergeCell ref="E66:E71"/>
    <mergeCell ref="F66:F71"/>
    <mergeCell ref="G66:G71"/>
    <mergeCell ref="H66:H71"/>
    <mergeCell ref="I66:I71"/>
    <mergeCell ref="J66:J71"/>
    <mergeCell ref="K66:K71"/>
    <mergeCell ref="L66:L71"/>
    <mergeCell ref="M66:M71"/>
  </mergeCells>
  <conditionalFormatting sqref="H23 H26">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23 L26 L28 L30 L36 L42 L48 L54 L60 L66">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23">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23">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23">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23">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60">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26">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26:Y27">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26:AA27">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26:AC27">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28">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28">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28:Y29">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28:AA29">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28:AC29">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30">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30">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30:Y35">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30:AA35">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30:AC35">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36">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36">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36:Y41">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36:AA41">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36:AC41">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42">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42">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42:Y47">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42:AA47">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42:AC47">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48">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48">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48:Y53">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48:AA53">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48:AC53">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54">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54">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54:Y59">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54:AA59">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54:AC59">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60">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60:Y65">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60:AA65">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60:AC65">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66">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66">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66:Y71">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66:AA71">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66:AC71">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23:K71">
    <cfRule type="containsText" dxfId="4" priority="1" operator="containsText" text="❌">
      <formula>NOT(ISERROR(SEARCH("❌",K23)))</formula>
    </cfRule>
  </conditionalFormatting>
  <pageMargins left="0.7" right="0.7" top="0.75" bottom="0.75" header="0.3" footer="0.3"/>
  <pageSetup orientation="portrait" r:id="rId1"/>
  <ignoredErrors>
    <ignoredError sqref="AB27:AB29"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AJ23:AJ24 AJ26:AJ27 AJ28:AJ29 AJ30:AJ31 AJ33:AJ34 AJ36:AJ37 AJ39:AJ40 AJ42:AJ43 AJ45:AJ46 AJ48:AJ49 AJ51:AJ52 AJ54:AJ55 AJ57:AJ58 AJ60:AJ61 AJ63:AJ64 AJ66:AJ67 AJ69:AJ70</xm:sqref>
        </x14:dataValidation>
        <x14:dataValidation type="list" allowBlank="1" showInputMessage="1" showErrorMessage="1" xr:uid="{00000000-0002-0000-0200-000001000000}">
          <x14:formula1>
            <xm:f>'Tabla Valoración controles'!$D$4:$D$6</xm:f>
          </x14:formula1>
          <xm:sqref>R23 R26:R71</xm:sqref>
        </x14:dataValidation>
        <x14:dataValidation type="list" allowBlank="1" showInputMessage="1" showErrorMessage="1" xr:uid="{00000000-0002-0000-0200-000002000000}">
          <x14:formula1>
            <xm:f>'Tabla Valoración controles'!$D$7:$D$8</xm:f>
          </x14:formula1>
          <xm:sqref>S23 S26:S71</xm:sqref>
        </x14:dataValidation>
        <x14:dataValidation type="list" allowBlank="1" showInputMessage="1" showErrorMessage="1" xr:uid="{00000000-0002-0000-0200-000003000000}">
          <x14:formula1>
            <xm:f>'Tabla Valoración controles'!$D$9:$D$10</xm:f>
          </x14:formula1>
          <xm:sqref>U23 U26:U71</xm:sqref>
        </x14:dataValidation>
        <x14:dataValidation type="list" allowBlank="1" showInputMessage="1" showErrorMessage="1" xr:uid="{00000000-0002-0000-0200-000004000000}">
          <x14:formula1>
            <xm:f>'Tabla Valoración controles'!$D$11:$D$12</xm:f>
          </x14:formula1>
          <xm:sqref>V23 V26:V71</xm:sqref>
        </x14:dataValidation>
        <x14:dataValidation type="list" allowBlank="1" showInputMessage="1" showErrorMessage="1" xr:uid="{00000000-0002-0000-0200-000005000000}">
          <x14:formula1>
            <xm:f>'Tabla Valoración controles'!$D$13:$D$14</xm:f>
          </x14:formula1>
          <xm:sqref>W23 W26:W71</xm:sqref>
        </x14:dataValidation>
        <x14:dataValidation type="list" allowBlank="1" showInputMessage="1" showErrorMessage="1" xr:uid="{00000000-0002-0000-0200-000006000000}">
          <x14:formula1>
            <xm:f>'Opciones Tratamiento'!$B$2:$B$5</xm:f>
          </x14:formula1>
          <xm:sqref>AD23 AD26 AD28 AD30:AD71</xm:sqref>
        </x14:dataValidation>
        <x14:dataValidation type="custom" allowBlank="1" showInputMessage="1" showErrorMessage="1" error="Recuerde que las acciones se generan bajo la medida de mitigar el riesgo" xr:uid="{00000000-0002-0000-0200-000007000000}">
          <x14:formula1>
            <xm:f>IF(OR(AD23='Opciones Tratamiento'!$B$2,AD23='Opciones Tratamiento'!$B$3,AD23='Opciones Tratamiento'!$B$4),ISBLANK(AD23),ISTEXT(AD23))</xm:f>
          </x14:formula1>
          <xm:sqref>AE23:AE26 AE28 AE30:AE71</xm:sqref>
        </x14:dataValidation>
        <x14:dataValidation type="list" allowBlank="1" showInputMessage="1" showErrorMessage="1" xr:uid="{00000000-0002-0000-0200-000008000000}">
          <x14:formula1>
            <xm:f>'Opciones Tratamiento'!$B$13:$B$19</xm:f>
          </x14:formula1>
          <xm:sqref>F23:F71</xm:sqref>
        </x14:dataValidation>
        <x14:dataValidation type="list" allowBlank="1" showInputMessage="1" showErrorMessage="1" xr:uid="{00000000-0002-0000-0200-000009000000}">
          <x14:formula1>
            <xm:f>'Opciones Tratamiento'!$E$2:$E$4</xm:f>
          </x14:formula1>
          <xm:sqref>B23:B71</xm:sqref>
        </x14:dataValidation>
        <x14:dataValidation type="list" allowBlank="1" showInputMessage="1" showErrorMessage="1" xr:uid="{00000000-0002-0000-0200-00000A000000}">
          <x14:formula1>
            <xm:f>'Tabla Impacto'!$F$210:$F$221</xm:f>
          </x14:formula1>
          <xm:sqref>J23:J71</xm:sqref>
        </x14:dataValidation>
        <x14:dataValidation type="custom" allowBlank="1" showInputMessage="1" showErrorMessage="1" error="Recuerde que las acciones se generan bajo la medida de mitigar el riesgo" xr:uid="{00000000-0002-0000-0200-00000B000000}">
          <x14:formula1>
            <xm:f>IF(OR(AD23='Opciones Tratamiento'!$B$2,AD23='Opciones Tratamiento'!$B$3,AD23='Opciones Tratamiento'!$B$4),ISBLANK(AD23),ISTEXT(AD23))</xm:f>
          </x14:formula1>
          <xm:sqref>AF23:AF71</xm:sqref>
        </x14:dataValidation>
        <x14:dataValidation type="custom" allowBlank="1" showInputMessage="1" showErrorMessage="1" error="Recuerde que las acciones se generan bajo la medida de mitigar el riesgo" xr:uid="{00000000-0002-0000-0200-00000C000000}">
          <x14:formula1>
            <xm:f>IF(OR(AD23='Opciones Tratamiento'!$B$2,AD23='Opciones Tratamiento'!$B$3,AD23='Opciones Tratamiento'!$B$4),ISBLANK(AD23),ISTEXT(AD23))</xm:f>
          </x14:formula1>
          <xm:sqref>AG23:AG71</xm:sqref>
        </x14:dataValidation>
        <x14:dataValidation type="custom" allowBlank="1" showInputMessage="1" showErrorMessage="1" error="Recuerde que las acciones se generan bajo la medida de mitigar el riesgo" xr:uid="{00000000-0002-0000-0200-00000D000000}">
          <x14:formula1>
            <xm:f>IF(OR(AD23='Opciones Tratamiento'!$B$2,AD23='Opciones Tratamiento'!$B$3,AD23='Opciones Tratamiento'!$B$4),ISBLANK(AD23),ISTEXT(AD23))</xm:f>
          </x14:formula1>
          <xm:sqref>AH23:AH71</xm:sqref>
        </x14:dataValidation>
        <x14:dataValidation type="custom" allowBlank="1" showInputMessage="1" showErrorMessage="1" error="Recuerde que las acciones se generan bajo la medida de mitigar el riesgo" xr:uid="{00000000-0002-0000-0200-00000E000000}">
          <x14:formula1>
            <xm:f>IF(OR(AD23='Opciones Tratamiento'!$B$2,AD23='Opciones Tratamiento'!$B$3,AD23='Opciones Tratamiento'!$B$4),ISBLANK(AD23),ISTEXT(AD23))</xm:f>
          </x14:formula1>
          <xm:sqref>AI23:AI71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16" t="s">
        <v>90</v>
      </c>
      <c r="C2" s="416"/>
      <c r="D2" s="416"/>
      <c r="E2" s="416"/>
      <c r="F2" s="416"/>
      <c r="G2" s="416"/>
      <c r="H2" s="416"/>
      <c r="I2" s="416"/>
      <c r="J2" s="384" t="s">
        <v>13</v>
      </c>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16"/>
      <c r="C3" s="416"/>
      <c r="D3" s="416"/>
      <c r="E3" s="416"/>
      <c r="F3" s="416"/>
      <c r="G3" s="416"/>
      <c r="H3" s="416"/>
      <c r="I3" s="416"/>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16"/>
      <c r="C4" s="416"/>
      <c r="D4" s="416"/>
      <c r="E4" s="416"/>
      <c r="F4" s="416"/>
      <c r="G4" s="416"/>
      <c r="H4" s="416"/>
      <c r="I4" s="416"/>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331" t="s">
        <v>91</v>
      </c>
      <c r="C6" s="331"/>
      <c r="D6" s="332"/>
      <c r="E6" s="369" t="s">
        <v>92</v>
      </c>
      <c r="F6" s="370"/>
      <c r="G6" s="370"/>
      <c r="H6" s="370"/>
      <c r="I6" s="371"/>
      <c r="J6" s="380" t="str">
        <f>IF(AND('Mapa final'!$H$23="Muy Alta",'Mapa final'!$L$23="Leve"),CONCATENATE("R",'Mapa final'!$A$23),"")</f>
        <v/>
      </c>
      <c r="K6" s="381"/>
      <c r="L6" s="381" t="str">
        <f>IF(AND('Mapa final'!$H$26="Muy Alta",'Mapa final'!$L$26="Leve"),CONCATENATE("R",'Mapa final'!$A$26),"")</f>
        <v/>
      </c>
      <c r="M6" s="381"/>
      <c r="N6" s="381" t="str">
        <f>IF(AND('Mapa final'!$H$28="Muy Alta",'Mapa final'!$L$28="Leve"),CONCATENATE("R",'Mapa final'!$A$28),"")</f>
        <v/>
      </c>
      <c r="O6" s="383"/>
      <c r="P6" s="380" t="str">
        <f>IF(AND('Mapa final'!$H$23="Muy Alta",'Mapa final'!$L$23="Menor"),CONCATENATE("R",'Mapa final'!$A$23),"")</f>
        <v/>
      </c>
      <c r="Q6" s="381"/>
      <c r="R6" s="381" t="str">
        <f>IF(AND('Mapa final'!$H$26="Muy Alta",'Mapa final'!$L$26="Menor"),CONCATENATE("R",'Mapa final'!$A$26),"")</f>
        <v/>
      </c>
      <c r="S6" s="381"/>
      <c r="T6" s="381" t="str">
        <f>IF(AND('Mapa final'!$H$28="Muy Alta",'Mapa final'!$L$28="Menor"),CONCATENATE("R",'Mapa final'!$A$28),"")</f>
        <v/>
      </c>
      <c r="U6" s="383"/>
      <c r="V6" s="380" t="str">
        <f>IF(AND('Mapa final'!$H$23="Muy Alta",'Mapa final'!$L$23="Moderado"),CONCATENATE("R",'Mapa final'!$A$23),"")</f>
        <v/>
      </c>
      <c r="W6" s="381"/>
      <c r="X6" s="381" t="str">
        <f>IF(AND('Mapa final'!$H$26="Muy Alta",'Mapa final'!$L$26="Moderado"),CONCATENATE("R",'Mapa final'!$A$26),"")</f>
        <v/>
      </c>
      <c r="Y6" s="381"/>
      <c r="Z6" s="381" t="str">
        <f>IF(AND('Mapa final'!$H$28="Muy Alta",'Mapa final'!$L$28="Moderado"),CONCATENATE("R",'Mapa final'!$A$28),"")</f>
        <v/>
      </c>
      <c r="AA6" s="383"/>
      <c r="AB6" s="380" t="str">
        <f>IF(AND('Mapa final'!$H$23="Muy Alta",'Mapa final'!$L$23="Mayor"),CONCATENATE("R",'Mapa final'!$A$23),"")</f>
        <v/>
      </c>
      <c r="AC6" s="381"/>
      <c r="AD6" s="381" t="str">
        <f>IF(AND('Mapa final'!$H$26="Muy Alta",'Mapa final'!$L$26="Mayor"),CONCATENATE("R",'Mapa final'!$A$26),"")</f>
        <v/>
      </c>
      <c r="AE6" s="381"/>
      <c r="AF6" s="381" t="str">
        <f>IF(AND('Mapa final'!$H$28="Muy Alta",'Mapa final'!$L$28="Mayor"),CONCATENATE("R",'Mapa final'!$A$28),"")</f>
        <v/>
      </c>
      <c r="AG6" s="383"/>
      <c r="AH6" s="395" t="str">
        <f>IF(AND('Mapa final'!$H$23="Muy Alta",'Mapa final'!$L$23="Catastrófico"),CONCATENATE("R",'Mapa final'!$A$23),"")</f>
        <v/>
      </c>
      <c r="AI6" s="396"/>
      <c r="AJ6" s="396" t="str">
        <f>IF(AND('Mapa final'!$H$26="Muy Alta",'Mapa final'!$L$26="Catastrófico"),CONCATENATE("R",'Mapa final'!$A$26),"")</f>
        <v/>
      </c>
      <c r="AK6" s="396"/>
      <c r="AL6" s="396" t="str">
        <f>IF(AND('Mapa final'!$H$28="Muy Alta",'Mapa final'!$L$28="Catastrófico"),CONCATENATE("R",'Mapa final'!$A$28),"")</f>
        <v/>
      </c>
      <c r="AM6" s="397"/>
      <c r="AO6" s="333" t="s">
        <v>93</v>
      </c>
      <c r="AP6" s="334"/>
      <c r="AQ6" s="334"/>
      <c r="AR6" s="334"/>
      <c r="AS6" s="334"/>
      <c r="AT6" s="33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331"/>
      <c r="C7" s="331"/>
      <c r="D7" s="332"/>
      <c r="E7" s="372"/>
      <c r="F7" s="373"/>
      <c r="G7" s="373"/>
      <c r="H7" s="373"/>
      <c r="I7" s="374"/>
      <c r="J7" s="382"/>
      <c r="K7" s="378"/>
      <c r="L7" s="378"/>
      <c r="M7" s="378"/>
      <c r="N7" s="378"/>
      <c r="O7" s="379"/>
      <c r="P7" s="382"/>
      <c r="Q7" s="378"/>
      <c r="R7" s="378"/>
      <c r="S7" s="378"/>
      <c r="T7" s="378"/>
      <c r="U7" s="379"/>
      <c r="V7" s="382"/>
      <c r="W7" s="378"/>
      <c r="X7" s="378"/>
      <c r="Y7" s="378"/>
      <c r="Z7" s="378"/>
      <c r="AA7" s="379"/>
      <c r="AB7" s="382"/>
      <c r="AC7" s="378"/>
      <c r="AD7" s="378"/>
      <c r="AE7" s="378"/>
      <c r="AF7" s="378"/>
      <c r="AG7" s="379"/>
      <c r="AH7" s="389"/>
      <c r="AI7" s="390"/>
      <c r="AJ7" s="390"/>
      <c r="AK7" s="390"/>
      <c r="AL7" s="390"/>
      <c r="AM7" s="391"/>
      <c r="AN7" s="81"/>
      <c r="AO7" s="336"/>
      <c r="AP7" s="337"/>
      <c r="AQ7" s="337"/>
      <c r="AR7" s="337"/>
      <c r="AS7" s="337"/>
      <c r="AT7" s="33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331"/>
      <c r="C8" s="331"/>
      <c r="D8" s="332"/>
      <c r="E8" s="372"/>
      <c r="F8" s="373"/>
      <c r="G8" s="373"/>
      <c r="H8" s="373"/>
      <c r="I8" s="374"/>
      <c r="J8" s="382" t="str">
        <f>IF(AND('Mapa final'!$H$30="Muy Alta",'Mapa final'!$L$30="Leve"),CONCATENATE("R",'Mapa final'!$A$30),"")</f>
        <v/>
      </c>
      <c r="K8" s="378"/>
      <c r="L8" s="378" t="str">
        <f>IF(AND('Mapa final'!$H$36="Muy Alta",'Mapa final'!$L$36="Leve"),CONCATENATE("R",'Mapa final'!$A$36),"")</f>
        <v/>
      </c>
      <c r="M8" s="378"/>
      <c r="N8" s="378" t="str">
        <f>IF(AND('Mapa final'!$H$42="Muy Alta",'Mapa final'!$L$42="Leve"),CONCATENATE("R",'Mapa final'!$A$42),"")</f>
        <v/>
      </c>
      <c r="O8" s="379"/>
      <c r="P8" s="382" t="str">
        <f>IF(AND('Mapa final'!$H$30="Muy Alta",'Mapa final'!$L$30="Menor"),CONCATENATE("R",'Mapa final'!$A$30),"")</f>
        <v/>
      </c>
      <c r="Q8" s="378"/>
      <c r="R8" s="378" t="str">
        <f>IF(AND('Mapa final'!$H$36="Muy Alta",'Mapa final'!$L$36="Menor"),CONCATENATE("R",'Mapa final'!$A$36),"")</f>
        <v/>
      </c>
      <c r="S8" s="378"/>
      <c r="T8" s="378" t="str">
        <f>IF(AND('Mapa final'!$H$42="Muy Alta",'Mapa final'!$L$42="Menor"),CONCATENATE("R",'Mapa final'!$A$42),"")</f>
        <v/>
      </c>
      <c r="U8" s="379"/>
      <c r="V8" s="382" t="str">
        <f>IF(AND('Mapa final'!$H$30="Muy Alta",'Mapa final'!$L$30="Moderado"),CONCATENATE("R",'Mapa final'!$A$30),"")</f>
        <v/>
      </c>
      <c r="W8" s="378"/>
      <c r="X8" s="378" t="str">
        <f>IF(AND('Mapa final'!$H$36="Muy Alta",'Mapa final'!$L$36="Moderado"),CONCATENATE("R",'Mapa final'!$A$36),"")</f>
        <v/>
      </c>
      <c r="Y8" s="378"/>
      <c r="Z8" s="378" t="str">
        <f>IF(AND('Mapa final'!$H$42="Muy Alta",'Mapa final'!$L$42="Moderado"),CONCATENATE("R",'Mapa final'!$A$42),"")</f>
        <v/>
      </c>
      <c r="AA8" s="379"/>
      <c r="AB8" s="382" t="str">
        <f>IF(AND('Mapa final'!$H$30="Muy Alta",'Mapa final'!$L$30="Mayor"),CONCATENATE("R",'Mapa final'!$A$30),"")</f>
        <v/>
      </c>
      <c r="AC8" s="378"/>
      <c r="AD8" s="378" t="str">
        <f>IF(AND('Mapa final'!$H$36="Muy Alta",'Mapa final'!$L$36="Mayor"),CONCATENATE("R",'Mapa final'!$A$36),"")</f>
        <v/>
      </c>
      <c r="AE8" s="378"/>
      <c r="AF8" s="378" t="str">
        <f>IF(AND('Mapa final'!$H$42="Muy Alta",'Mapa final'!$L$42="Mayor"),CONCATENATE("R",'Mapa final'!$A$42),"")</f>
        <v/>
      </c>
      <c r="AG8" s="379"/>
      <c r="AH8" s="389" t="str">
        <f>IF(AND('Mapa final'!$H$30="Muy Alta",'Mapa final'!$L$30="Catastrófico"),CONCATENATE("R",'Mapa final'!$A$30),"")</f>
        <v/>
      </c>
      <c r="AI8" s="390"/>
      <c r="AJ8" s="390" t="str">
        <f>IF(AND('Mapa final'!$H$36="Muy Alta",'Mapa final'!$L$36="Catastrófico"),CONCATENATE("R",'Mapa final'!$A$36),"")</f>
        <v/>
      </c>
      <c r="AK8" s="390"/>
      <c r="AL8" s="390" t="str">
        <f>IF(AND('Mapa final'!$H$42="Muy Alta",'Mapa final'!$L$42="Catastrófico"),CONCATENATE("R",'Mapa final'!$A$42),"")</f>
        <v/>
      </c>
      <c r="AM8" s="391"/>
      <c r="AN8" s="81"/>
      <c r="AO8" s="336"/>
      <c r="AP8" s="337"/>
      <c r="AQ8" s="337"/>
      <c r="AR8" s="337"/>
      <c r="AS8" s="337"/>
      <c r="AT8" s="33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331"/>
      <c r="C9" s="331"/>
      <c r="D9" s="332"/>
      <c r="E9" s="372"/>
      <c r="F9" s="373"/>
      <c r="G9" s="373"/>
      <c r="H9" s="373"/>
      <c r="I9" s="374"/>
      <c r="J9" s="382"/>
      <c r="K9" s="378"/>
      <c r="L9" s="378"/>
      <c r="M9" s="378"/>
      <c r="N9" s="378"/>
      <c r="O9" s="379"/>
      <c r="P9" s="382"/>
      <c r="Q9" s="378"/>
      <c r="R9" s="378"/>
      <c r="S9" s="378"/>
      <c r="T9" s="378"/>
      <c r="U9" s="379"/>
      <c r="V9" s="382"/>
      <c r="W9" s="378"/>
      <c r="X9" s="378"/>
      <c r="Y9" s="378"/>
      <c r="Z9" s="378"/>
      <c r="AA9" s="379"/>
      <c r="AB9" s="382"/>
      <c r="AC9" s="378"/>
      <c r="AD9" s="378"/>
      <c r="AE9" s="378"/>
      <c r="AF9" s="378"/>
      <c r="AG9" s="379"/>
      <c r="AH9" s="389"/>
      <c r="AI9" s="390"/>
      <c r="AJ9" s="390"/>
      <c r="AK9" s="390"/>
      <c r="AL9" s="390"/>
      <c r="AM9" s="391"/>
      <c r="AN9" s="81"/>
      <c r="AO9" s="336"/>
      <c r="AP9" s="337"/>
      <c r="AQ9" s="337"/>
      <c r="AR9" s="337"/>
      <c r="AS9" s="337"/>
      <c r="AT9" s="33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331"/>
      <c r="C10" s="331"/>
      <c r="D10" s="332"/>
      <c r="E10" s="372"/>
      <c r="F10" s="373"/>
      <c r="G10" s="373"/>
      <c r="H10" s="373"/>
      <c r="I10" s="374"/>
      <c r="J10" s="382" t="str">
        <f>IF(AND('Mapa final'!$H$48="Muy Alta",'Mapa final'!$L$48="Leve"),CONCATENATE("R",'Mapa final'!$A$48),"")</f>
        <v/>
      </c>
      <c r="K10" s="378"/>
      <c r="L10" s="378" t="str">
        <f>IF(AND('Mapa final'!$H$54="Muy Alta",'Mapa final'!$L$54="Leve"),CONCATENATE("R",'Mapa final'!$A$54),"")</f>
        <v/>
      </c>
      <c r="M10" s="378"/>
      <c r="N10" s="378" t="str">
        <f>IF(AND('Mapa final'!$H$60="Muy Alta",'Mapa final'!$L$60="Leve"),CONCATENATE("R",'Mapa final'!$A$60),"")</f>
        <v/>
      </c>
      <c r="O10" s="379"/>
      <c r="P10" s="382" t="str">
        <f>IF(AND('Mapa final'!$H$48="Muy Alta",'Mapa final'!$L$48="Menor"),CONCATENATE("R",'Mapa final'!$A$48),"")</f>
        <v/>
      </c>
      <c r="Q10" s="378"/>
      <c r="R10" s="378" t="str">
        <f>IF(AND('Mapa final'!$H$54="Muy Alta",'Mapa final'!$L$54="Menor"),CONCATENATE("R",'Mapa final'!$A$54),"")</f>
        <v/>
      </c>
      <c r="S10" s="378"/>
      <c r="T10" s="378" t="str">
        <f>IF(AND('Mapa final'!$H$60="Muy Alta",'Mapa final'!$L$60="Menor"),CONCATENATE("R",'Mapa final'!$A$60),"")</f>
        <v/>
      </c>
      <c r="U10" s="379"/>
      <c r="V10" s="382" t="str">
        <f>IF(AND('Mapa final'!$H$48="Muy Alta",'Mapa final'!$L$48="Moderado"),CONCATENATE("R",'Mapa final'!$A$48),"")</f>
        <v/>
      </c>
      <c r="W10" s="378"/>
      <c r="X10" s="378" t="str">
        <f>IF(AND('Mapa final'!$H$54="Muy Alta",'Mapa final'!$L$54="Moderado"),CONCATENATE("R",'Mapa final'!$A$54),"")</f>
        <v/>
      </c>
      <c r="Y10" s="378"/>
      <c r="Z10" s="378" t="str">
        <f>IF(AND('Mapa final'!$H$60="Muy Alta",'Mapa final'!$L$60="Moderado"),CONCATENATE("R",'Mapa final'!$A$60),"")</f>
        <v/>
      </c>
      <c r="AA10" s="379"/>
      <c r="AB10" s="382" t="str">
        <f>IF(AND('Mapa final'!$H$48="Muy Alta",'Mapa final'!$L$48="Mayor"),CONCATENATE("R",'Mapa final'!$A$48),"")</f>
        <v/>
      </c>
      <c r="AC10" s="378"/>
      <c r="AD10" s="378" t="str">
        <f>IF(AND('Mapa final'!$H$54="Muy Alta",'Mapa final'!$L$54="Mayor"),CONCATENATE("R",'Mapa final'!$A$54),"")</f>
        <v/>
      </c>
      <c r="AE10" s="378"/>
      <c r="AF10" s="378" t="str">
        <f>IF(AND('Mapa final'!$H$60="Muy Alta",'Mapa final'!$L$60="Mayor"),CONCATENATE("R",'Mapa final'!$A$60),"")</f>
        <v/>
      </c>
      <c r="AG10" s="379"/>
      <c r="AH10" s="389" t="str">
        <f>IF(AND('Mapa final'!$H$48="Muy Alta",'Mapa final'!$L$48="Catastrófico"),CONCATENATE("R",'Mapa final'!$A$48),"")</f>
        <v/>
      </c>
      <c r="AI10" s="390"/>
      <c r="AJ10" s="390" t="str">
        <f>IF(AND('Mapa final'!$H$54="Muy Alta",'Mapa final'!$L$54="Catastrófico"),CONCATENATE("R",'Mapa final'!$A$54),"")</f>
        <v/>
      </c>
      <c r="AK10" s="390"/>
      <c r="AL10" s="390" t="str">
        <f>IF(AND('Mapa final'!$H$60="Muy Alta",'Mapa final'!$L$60="Catastrófico"),CONCATENATE("R",'Mapa final'!$A$60),"")</f>
        <v/>
      </c>
      <c r="AM10" s="391"/>
      <c r="AN10" s="81"/>
      <c r="AO10" s="336"/>
      <c r="AP10" s="337"/>
      <c r="AQ10" s="337"/>
      <c r="AR10" s="337"/>
      <c r="AS10" s="337"/>
      <c r="AT10" s="33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331"/>
      <c r="C11" s="331"/>
      <c r="D11" s="332"/>
      <c r="E11" s="372"/>
      <c r="F11" s="373"/>
      <c r="G11" s="373"/>
      <c r="H11" s="373"/>
      <c r="I11" s="374"/>
      <c r="J11" s="382"/>
      <c r="K11" s="378"/>
      <c r="L11" s="378"/>
      <c r="M11" s="378"/>
      <c r="N11" s="378"/>
      <c r="O11" s="379"/>
      <c r="P11" s="382"/>
      <c r="Q11" s="378"/>
      <c r="R11" s="378"/>
      <c r="S11" s="378"/>
      <c r="T11" s="378"/>
      <c r="U11" s="379"/>
      <c r="V11" s="382"/>
      <c r="W11" s="378"/>
      <c r="X11" s="378"/>
      <c r="Y11" s="378"/>
      <c r="Z11" s="378"/>
      <c r="AA11" s="379"/>
      <c r="AB11" s="382"/>
      <c r="AC11" s="378"/>
      <c r="AD11" s="378"/>
      <c r="AE11" s="378"/>
      <c r="AF11" s="378"/>
      <c r="AG11" s="379"/>
      <c r="AH11" s="389"/>
      <c r="AI11" s="390"/>
      <c r="AJ11" s="390"/>
      <c r="AK11" s="390"/>
      <c r="AL11" s="390"/>
      <c r="AM11" s="391"/>
      <c r="AN11" s="81"/>
      <c r="AO11" s="336"/>
      <c r="AP11" s="337"/>
      <c r="AQ11" s="337"/>
      <c r="AR11" s="337"/>
      <c r="AS11" s="337"/>
      <c r="AT11" s="33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331"/>
      <c r="C12" s="331"/>
      <c r="D12" s="332"/>
      <c r="E12" s="372"/>
      <c r="F12" s="373"/>
      <c r="G12" s="373"/>
      <c r="H12" s="373"/>
      <c r="I12" s="374"/>
      <c r="J12" s="382" t="str">
        <f>IF(AND('Mapa final'!$H$66="Muy Alta",'Mapa final'!$L$66="Leve"),CONCATENATE("R",'Mapa final'!$A$66),"")</f>
        <v/>
      </c>
      <c r="K12" s="378"/>
      <c r="L12" s="378" t="str">
        <f>IF(AND('Mapa final'!$H$72="Muy Alta",'Mapa final'!$L$72="Leve"),CONCATENATE("R",'Mapa final'!$A$72),"")</f>
        <v/>
      </c>
      <c r="M12" s="378"/>
      <c r="N12" s="378" t="str">
        <f>IF(AND('Mapa final'!$H$78="Muy Alta",'Mapa final'!$L$78="Leve"),CONCATENATE("R",'Mapa final'!$A$78),"")</f>
        <v/>
      </c>
      <c r="O12" s="379"/>
      <c r="P12" s="382" t="str">
        <f>IF(AND('Mapa final'!$H$66="Muy Alta",'Mapa final'!$L$66="Menor"),CONCATENATE("R",'Mapa final'!$A$66),"")</f>
        <v/>
      </c>
      <c r="Q12" s="378"/>
      <c r="R12" s="378" t="str">
        <f>IF(AND('Mapa final'!$H$72="Muy Alta",'Mapa final'!$L$72="Menor"),CONCATENATE("R",'Mapa final'!$A$72),"")</f>
        <v/>
      </c>
      <c r="S12" s="378"/>
      <c r="T12" s="378" t="str">
        <f>IF(AND('Mapa final'!$H$78="Muy Alta",'Mapa final'!$L$78="Menor"),CONCATENATE("R",'Mapa final'!$A$78),"")</f>
        <v/>
      </c>
      <c r="U12" s="379"/>
      <c r="V12" s="382" t="str">
        <f>IF(AND('Mapa final'!$H$66="Muy Alta",'Mapa final'!$L$66="Moderado"),CONCATENATE("R",'Mapa final'!$A$66),"")</f>
        <v/>
      </c>
      <c r="W12" s="378"/>
      <c r="X12" s="378" t="str">
        <f>IF(AND('Mapa final'!$H$72="Muy Alta",'Mapa final'!$L$72="Moderado"),CONCATENATE("R",'Mapa final'!$A$72),"")</f>
        <v/>
      </c>
      <c r="Y12" s="378"/>
      <c r="Z12" s="378" t="str">
        <f>IF(AND('Mapa final'!$H$78="Muy Alta",'Mapa final'!$L$78="Moderado"),CONCATENATE("R",'Mapa final'!$A$78),"")</f>
        <v/>
      </c>
      <c r="AA12" s="379"/>
      <c r="AB12" s="382" t="str">
        <f>IF(AND('Mapa final'!$H$66="Muy Alta",'Mapa final'!$L$66="Mayor"),CONCATENATE("R",'Mapa final'!$A$66),"")</f>
        <v/>
      </c>
      <c r="AC12" s="378"/>
      <c r="AD12" s="378" t="str">
        <f>IF(AND('Mapa final'!$H$72="Muy Alta",'Mapa final'!$L$72="Mayor"),CONCATENATE("R",'Mapa final'!$A$72),"")</f>
        <v/>
      </c>
      <c r="AE12" s="378"/>
      <c r="AF12" s="378" t="str">
        <f>IF(AND('Mapa final'!$H$78="Muy Alta",'Mapa final'!$L$78="Mayor"),CONCATENATE("R",'Mapa final'!$A$78),"")</f>
        <v/>
      </c>
      <c r="AG12" s="379"/>
      <c r="AH12" s="389" t="str">
        <f>IF(AND('Mapa final'!$H$66="Muy Alta",'Mapa final'!$L$66="Catastrófico"),CONCATENATE("R",'Mapa final'!$A$66),"")</f>
        <v/>
      </c>
      <c r="AI12" s="390"/>
      <c r="AJ12" s="390" t="str">
        <f>IF(AND('Mapa final'!$H$72="Muy Alta",'Mapa final'!$L$72="Catastrófico"),CONCATENATE("R",'Mapa final'!$A$72),"")</f>
        <v/>
      </c>
      <c r="AK12" s="390"/>
      <c r="AL12" s="390" t="str">
        <f>IF(AND('Mapa final'!$H$78="Muy Alta",'Mapa final'!$L$78="Catastrófico"),CONCATENATE("R",'Mapa final'!$A$78),"")</f>
        <v/>
      </c>
      <c r="AM12" s="391"/>
      <c r="AN12" s="81"/>
      <c r="AO12" s="336"/>
      <c r="AP12" s="337"/>
      <c r="AQ12" s="337"/>
      <c r="AR12" s="337"/>
      <c r="AS12" s="337"/>
      <c r="AT12" s="33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331"/>
      <c r="C13" s="331"/>
      <c r="D13" s="332"/>
      <c r="E13" s="375"/>
      <c r="F13" s="376"/>
      <c r="G13" s="376"/>
      <c r="H13" s="376"/>
      <c r="I13" s="377"/>
      <c r="J13" s="382"/>
      <c r="K13" s="378"/>
      <c r="L13" s="378"/>
      <c r="M13" s="378"/>
      <c r="N13" s="378"/>
      <c r="O13" s="379"/>
      <c r="P13" s="382"/>
      <c r="Q13" s="378"/>
      <c r="R13" s="378"/>
      <c r="S13" s="378"/>
      <c r="T13" s="378"/>
      <c r="U13" s="379"/>
      <c r="V13" s="382"/>
      <c r="W13" s="378"/>
      <c r="X13" s="378"/>
      <c r="Y13" s="378"/>
      <c r="Z13" s="378"/>
      <c r="AA13" s="379"/>
      <c r="AB13" s="382"/>
      <c r="AC13" s="378"/>
      <c r="AD13" s="378"/>
      <c r="AE13" s="378"/>
      <c r="AF13" s="378"/>
      <c r="AG13" s="379"/>
      <c r="AH13" s="392"/>
      <c r="AI13" s="393"/>
      <c r="AJ13" s="393"/>
      <c r="AK13" s="393"/>
      <c r="AL13" s="393"/>
      <c r="AM13" s="394"/>
      <c r="AN13" s="81"/>
      <c r="AO13" s="339"/>
      <c r="AP13" s="340"/>
      <c r="AQ13" s="340"/>
      <c r="AR13" s="340"/>
      <c r="AS13" s="340"/>
      <c r="AT13" s="34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331"/>
      <c r="C14" s="331"/>
      <c r="D14" s="332"/>
      <c r="E14" s="369" t="s">
        <v>94</v>
      </c>
      <c r="F14" s="370"/>
      <c r="G14" s="370"/>
      <c r="H14" s="370"/>
      <c r="I14" s="370"/>
      <c r="J14" s="404" t="str">
        <f>IF(AND('Mapa final'!$H$23="Alta",'Mapa final'!$L$23="Leve"),CONCATENATE("R",'Mapa final'!$A$23),"")</f>
        <v/>
      </c>
      <c r="K14" s="405"/>
      <c r="L14" s="405" t="str">
        <f>IF(AND('Mapa final'!$H$26="Alta",'Mapa final'!$L$26="Leve"),CONCATENATE("R",'Mapa final'!$A$26),"")</f>
        <v/>
      </c>
      <c r="M14" s="405"/>
      <c r="N14" s="405" t="str">
        <f>IF(AND('Mapa final'!$H$28="Alta",'Mapa final'!$L$28="Leve"),CONCATENATE("R",'Mapa final'!$A$28),"")</f>
        <v/>
      </c>
      <c r="O14" s="406"/>
      <c r="P14" s="404" t="str">
        <f>IF(AND('Mapa final'!$H$23="Alta",'Mapa final'!$L$23="Menor"),CONCATENATE("R",'Mapa final'!$A$23),"")</f>
        <v/>
      </c>
      <c r="Q14" s="405"/>
      <c r="R14" s="405" t="str">
        <f>IF(AND('Mapa final'!$H$26="Alta",'Mapa final'!$L$26="Menor"),CONCATENATE("R",'Mapa final'!$A$26),"")</f>
        <v/>
      </c>
      <c r="S14" s="405"/>
      <c r="T14" s="405" t="str">
        <f>IF(AND('Mapa final'!$H$28="Alta",'Mapa final'!$L$28="Menor"),CONCATENATE("R",'Mapa final'!$A$28),"")</f>
        <v/>
      </c>
      <c r="U14" s="406"/>
      <c r="V14" s="380" t="str">
        <f>IF(AND('Mapa final'!$H$23="Alta",'Mapa final'!$L$23="Moderado"),CONCATENATE("R",'Mapa final'!$A$23),"")</f>
        <v/>
      </c>
      <c r="W14" s="381"/>
      <c r="X14" s="381" t="str">
        <f>IF(AND('Mapa final'!$H$26="Alta",'Mapa final'!$L$26="Moderado"),CONCATENATE("R",'Mapa final'!$A$26),"")</f>
        <v/>
      </c>
      <c r="Y14" s="381"/>
      <c r="Z14" s="381" t="str">
        <f>IF(AND('Mapa final'!$H$28="Alta",'Mapa final'!$L$28="Moderado"),CONCATENATE("R",'Mapa final'!$A$28),"")</f>
        <v/>
      </c>
      <c r="AA14" s="383"/>
      <c r="AB14" s="380" t="str">
        <f>IF(AND('Mapa final'!$H$23="Alta",'Mapa final'!$L$23="Mayor"),CONCATENATE("R",'Mapa final'!$A$23),"")</f>
        <v/>
      </c>
      <c r="AC14" s="381"/>
      <c r="AD14" s="381" t="str">
        <f>IF(AND('Mapa final'!$H$26="Alta",'Mapa final'!$L$26="Mayor"),CONCATENATE("R",'Mapa final'!$A$26),"")</f>
        <v/>
      </c>
      <c r="AE14" s="381"/>
      <c r="AF14" s="381" t="str">
        <f>IF(AND('Mapa final'!$H$28="Alta",'Mapa final'!$L$28="Mayor"),CONCATENATE("R",'Mapa final'!$A$28),"")</f>
        <v/>
      </c>
      <c r="AG14" s="383"/>
      <c r="AH14" s="395" t="str">
        <f>IF(AND('Mapa final'!$H$23="Alta",'Mapa final'!$L$23="Catastrófico"),CONCATENATE("R",'Mapa final'!$A$23),"")</f>
        <v/>
      </c>
      <c r="AI14" s="396"/>
      <c r="AJ14" s="396" t="str">
        <f>IF(AND('Mapa final'!$H$26="Alta",'Mapa final'!$L$26="Catastrófico"),CONCATENATE("R",'Mapa final'!$A$26),"")</f>
        <v/>
      </c>
      <c r="AK14" s="396"/>
      <c r="AL14" s="396" t="str">
        <f>IF(AND('Mapa final'!$H$28="Alta",'Mapa final'!$L$28="Catastrófico"),CONCATENATE("R",'Mapa final'!$A$28),"")</f>
        <v/>
      </c>
      <c r="AM14" s="397"/>
      <c r="AN14" s="81"/>
      <c r="AO14" s="342" t="s">
        <v>95</v>
      </c>
      <c r="AP14" s="343"/>
      <c r="AQ14" s="343"/>
      <c r="AR14" s="343"/>
      <c r="AS14" s="343"/>
      <c r="AT14" s="344"/>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331"/>
      <c r="C15" s="331"/>
      <c r="D15" s="332"/>
      <c r="E15" s="372"/>
      <c r="F15" s="373"/>
      <c r="G15" s="373"/>
      <c r="H15" s="373"/>
      <c r="I15" s="373"/>
      <c r="J15" s="398"/>
      <c r="K15" s="399"/>
      <c r="L15" s="399"/>
      <c r="M15" s="399"/>
      <c r="N15" s="399"/>
      <c r="O15" s="400"/>
      <c r="P15" s="398"/>
      <c r="Q15" s="399"/>
      <c r="R15" s="399"/>
      <c r="S15" s="399"/>
      <c r="T15" s="399"/>
      <c r="U15" s="400"/>
      <c r="V15" s="382"/>
      <c r="W15" s="378"/>
      <c r="X15" s="378"/>
      <c r="Y15" s="378"/>
      <c r="Z15" s="378"/>
      <c r="AA15" s="379"/>
      <c r="AB15" s="382"/>
      <c r="AC15" s="378"/>
      <c r="AD15" s="378"/>
      <c r="AE15" s="378"/>
      <c r="AF15" s="378"/>
      <c r="AG15" s="379"/>
      <c r="AH15" s="389"/>
      <c r="AI15" s="390"/>
      <c r="AJ15" s="390"/>
      <c r="AK15" s="390"/>
      <c r="AL15" s="390"/>
      <c r="AM15" s="391"/>
      <c r="AN15" s="81"/>
      <c r="AO15" s="345"/>
      <c r="AP15" s="346"/>
      <c r="AQ15" s="346"/>
      <c r="AR15" s="346"/>
      <c r="AS15" s="346"/>
      <c r="AT15" s="347"/>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331"/>
      <c r="C16" s="331"/>
      <c r="D16" s="332"/>
      <c r="E16" s="372"/>
      <c r="F16" s="373"/>
      <c r="G16" s="373"/>
      <c r="H16" s="373"/>
      <c r="I16" s="373"/>
      <c r="J16" s="398" t="str">
        <f>IF(AND('Mapa final'!$H$30="Alta",'Mapa final'!$L$30="Leve"),CONCATENATE("R",'Mapa final'!$A$30),"")</f>
        <v/>
      </c>
      <c r="K16" s="399"/>
      <c r="L16" s="399" t="str">
        <f>IF(AND('Mapa final'!$H$36="Alta",'Mapa final'!$L$36="Leve"),CONCATENATE("R",'Mapa final'!$A$36),"")</f>
        <v/>
      </c>
      <c r="M16" s="399"/>
      <c r="N16" s="399" t="str">
        <f>IF(AND('Mapa final'!$H$42="Alta",'Mapa final'!$L$42="Leve"),CONCATENATE("R",'Mapa final'!$A$42),"")</f>
        <v/>
      </c>
      <c r="O16" s="400"/>
      <c r="P16" s="398" t="str">
        <f>IF(AND('Mapa final'!$H$30="Alta",'Mapa final'!$L$30="Menor"),CONCATENATE("R",'Mapa final'!$A$30),"")</f>
        <v/>
      </c>
      <c r="Q16" s="399"/>
      <c r="R16" s="399" t="str">
        <f>IF(AND('Mapa final'!$H$36="Alta",'Mapa final'!$L$36="Menor"),CONCATENATE("R",'Mapa final'!$A$36),"")</f>
        <v/>
      </c>
      <c r="S16" s="399"/>
      <c r="T16" s="399" t="str">
        <f>IF(AND('Mapa final'!$H$42="Alta",'Mapa final'!$L$42="Menor"),CONCATENATE("R",'Mapa final'!$A$42),"")</f>
        <v/>
      </c>
      <c r="U16" s="400"/>
      <c r="V16" s="382" t="str">
        <f>IF(AND('Mapa final'!$H$30="Alta",'Mapa final'!$L$30="Moderado"),CONCATENATE("R",'Mapa final'!$A$30),"")</f>
        <v/>
      </c>
      <c r="W16" s="378"/>
      <c r="X16" s="378" t="str">
        <f>IF(AND('Mapa final'!$H$36="Alta",'Mapa final'!$L$36="Moderado"),CONCATENATE("R",'Mapa final'!$A$36),"")</f>
        <v/>
      </c>
      <c r="Y16" s="378"/>
      <c r="Z16" s="378" t="str">
        <f>IF(AND('Mapa final'!$H$42="Alta",'Mapa final'!$L$42="Moderado"),CONCATENATE("R",'Mapa final'!$A$42),"")</f>
        <v/>
      </c>
      <c r="AA16" s="379"/>
      <c r="AB16" s="382" t="str">
        <f>IF(AND('Mapa final'!$H$30="Alta",'Mapa final'!$L$30="Mayor"),CONCATENATE("R",'Mapa final'!$A$30),"")</f>
        <v/>
      </c>
      <c r="AC16" s="378"/>
      <c r="AD16" s="378" t="str">
        <f>IF(AND('Mapa final'!$H$36="Alta",'Mapa final'!$L$36="Mayor"),CONCATENATE("R",'Mapa final'!$A$36),"")</f>
        <v/>
      </c>
      <c r="AE16" s="378"/>
      <c r="AF16" s="378" t="str">
        <f>IF(AND('Mapa final'!$H$42="Alta",'Mapa final'!$L$42="Mayor"),CONCATENATE("R",'Mapa final'!$A$42),"")</f>
        <v/>
      </c>
      <c r="AG16" s="379"/>
      <c r="AH16" s="389" t="str">
        <f>IF(AND('Mapa final'!$H$30="Alta",'Mapa final'!$L$30="Catastrófico"),CONCATENATE("R",'Mapa final'!$A$30),"")</f>
        <v/>
      </c>
      <c r="AI16" s="390"/>
      <c r="AJ16" s="390" t="str">
        <f>IF(AND('Mapa final'!$H$36="Alta",'Mapa final'!$L$36="Catastrófico"),CONCATENATE("R",'Mapa final'!$A$36),"")</f>
        <v/>
      </c>
      <c r="AK16" s="390"/>
      <c r="AL16" s="390" t="str">
        <f>IF(AND('Mapa final'!$H$42="Alta",'Mapa final'!$L$42="Catastrófico"),CONCATENATE("R",'Mapa final'!$A$42),"")</f>
        <v/>
      </c>
      <c r="AM16" s="391"/>
      <c r="AN16" s="81"/>
      <c r="AO16" s="345"/>
      <c r="AP16" s="346"/>
      <c r="AQ16" s="346"/>
      <c r="AR16" s="346"/>
      <c r="AS16" s="346"/>
      <c r="AT16" s="347"/>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331"/>
      <c r="C17" s="331"/>
      <c r="D17" s="332"/>
      <c r="E17" s="372"/>
      <c r="F17" s="373"/>
      <c r="G17" s="373"/>
      <c r="H17" s="373"/>
      <c r="I17" s="373"/>
      <c r="J17" s="398"/>
      <c r="K17" s="399"/>
      <c r="L17" s="399"/>
      <c r="M17" s="399"/>
      <c r="N17" s="399"/>
      <c r="O17" s="400"/>
      <c r="P17" s="398"/>
      <c r="Q17" s="399"/>
      <c r="R17" s="399"/>
      <c r="S17" s="399"/>
      <c r="T17" s="399"/>
      <c r="U17" s="400"/>
      <c r="V17" s="382"/>
      <c r="W17" s="378"/>
      <c r="X17" s="378"/>
      <c r="Y17" s="378"/>
      <c r="Z17" s="378"/>
      <c r="AA17" s="379"/>
      <c r="AB17" s="382"/>
      <c r="AC17" s="378"/>
      <c r="AD17" s="378"/>
      <c r="AE17" s="378"/>
      <c r="AF17" s="378"/>
      <c r="AG17" s="379"/>
      <c r="AH17" s="389"/>
      <c r="AI17" s="390"/>
      <c r="AJ17" s="390"/>
      <c r="AK17" s="390"/>
      <c r="AL17" s="390"/>
      <c r="AM17" s="391"/>
      <c r="AN17" s="81"/>
      <c r="AO17" s="345"/>
      <c r="AP17" s="346"/>
      <c r="AQ17" s="346"/>
      <c r="AR17" s="346"/>
      <c r="AS17" s="346"/>
      <c r="AT17" s="34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331"/>
      <c r="C18" s="331"/>
      <c r="D18" s="332"/>
      <c r="E18" s="372"/>
      <c r="F18" s="373"/>
      <c r="G18" s="373"/>
      <c r="H18" s="373"/>
      <c r="I18" s="373"/>
      <c r="J18" s="398" t="str">
        <f>IF(AND('Mapa final'!$H$48="Alta",'Mapa final'!$L$48="Leve"),CONCATENATE("R",'Mapa final'!$A$48),"")</f>
        <v/>
      </c>
      <c r="K18" s="399"/>
      <c r="L18" s="399" t="str">
        <f>IF(AND('Mapa final'!$H$54="Alta",'Mapa final'!$L$54="Leve"),CONCATENATE("R",'Mapa final'!$A$54),"")</f>
        <v/>
      </c>
      <c r="M18" s="399"/>
      <c r="N18" s="399" t="str">
        <f>IF(AND('Mapa final'!$H$60="Alta",'Mapa final'!$L$60="Leve"),CONCATENATE("R",'Mapa final'!$A$60),"")</f>
        <v/>
      </c>
      <c r="O18" s="400"/>
      <c r="P18" s="398" t="str">
        <f>IF(AND('Mapa final'!$H$48="Alta",'Mapa final'!$L$48="Menor"),CONCATENATE("R",'Mapa final'!$A$48),"")</f>
        <v/>
      </c>
      <c r="Q18" s="399"/>
      <c r="R18" s="399" t="str">
        <f>IF(AND('Mapa final'!$H$54="Alta",'Mapa final'!$L$54="Menor"),CONCATENATE("R",'Mapa final'!$A$54),"")</f>
        <v/>
      </c>
      <c r="S18" s="399"/>
      <c r="T18" s="399" t="str">
        <f>IF(AND('Mapa final'!$H$60="Alta",'Mapa final'!$L$60="Menor"),CONCATENATE("R",'Mapa final'!$A$60),"")</f>
        <v/>
      </c>
      <c r="U18" s="400"/>
      <c r="V18" s="382" t="str">
        <f>IF(AND('Mapa final'!$H$48="Alta",'Mapa final'!$L$48="Moderado"),CONCATENATE("R",'Mapa final'!$A$48),"")</f>
        <v/>
      </c>
      <c r="W18" s="378"/>
      <c r="X18" s="378" t="str">
        <f>IF(AND('Mapa final'!$H$54="Alta",'Mapa final'!$L$54="Moderado"),CONCATENATE("R",'Mapa final'!$A$54),"")</f>
        <v/>
      </c>
      <c r="Y18" s="378"/>
      <c r="Z18" s="378" t="str">
        <f>IF(AND('Mapa final'!$H$60="Alta",'Mapa final'!$L$60="Moderado"),CONCATENATE("R",'Mapa final'!$A$60),"")</f>
        <v/>
      </c>
      <c r="AA18" s="379"/>
      <c r="AB18" s="382" t="str">
        <f>IF(AND('Mapa final'!$H$48="Alta",'Mapa final'!$L$48="Mayor"),CONCATENATE("R",'Mapa final'!$A$48),"")</f>
        <v/>
      </c>
      <c r="AC18" s="378"/>
      <c r="AD18" s="378" t="str">
        <f>IF(AND('Mapa final'!$H$54="Alta",'Mapa final'!$L$54="Mayor"),CONCATENATE("R",'Mapa final'!$A$54),"")</f>
        <v/>
      </c>
      <c r="AE18" s="378"/>
      <c r="AF18" s="378" t="str">
        <f>IF(AND('Mapa final'!$H$60="Alta",'Mapa final'!$L$60="Mayor"),CONCATENATE("R",'Mapa final'!$A$60),"")</f>
        <v/>
      </c>
      <c r="AG18" s="379"/>
      <c r="AH18" s="389" t="str">
        <f>IF(AND('Mapa final'!$H$48="Alta",'Mapa final'!$L$48="Catastrófico"),CONCATENATE("R",'Mapa final'!$A$48),"")</f>
        <v/>
      </c>
      <c r="AI18" s="390"/>
      <c r="AJ18" s="390" t="str">
        <f>IF(AND('Mapa final'!$H$54="Alta",'Mapa final'!$L$54="Catastrófico"),CONCATENATE("R",'Mapa final'!$A$54),"")</f>
        <v/>
      </c>
      <c r="AK18" s="390"/>
      <c r="AL18" s="390" t="str">
        <f>IF(AND('Mapa final'!$H$60="Alta",'Mapa final'!$L$60="Catastrófico"),CONCATENATE("R",'Mapa final'!$A$60),"")</f>
        <v/>
      </c>
      <c r="AM18" s="391"/>
      <c r="AN18" s="81"/>
      <c r="AO18" s="345"/>
      <c r="AP18" s="346"/>
      <c r="AQ18" s="346"/>
      <c r="AR18" s="346"/>
      <c r="AS18" s="346"/>
      <c r="AT18" s="34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331"/>
      <c r="C19" s="331"/>
      <c r="D19" s="332"/>
      <c r="E19" s="372"/>
      <c r="F19" s="373"/>
      <c r="G19" s="373"/>
      <c r="H19" s="373"/>
      <c r="I19" s="373"/>
      <c r="J19" s="398"/>
      <c r="K19" s="399"/>
      <c r="L19" s="399"/>
      <c r="M19" s="399"/>
      <c r="N19" s="399"/>
      <c r="O19" s="400"/>
      <c r="P19" s="398"/>
      <c r="Q19" s="399"/>
      <c r="R19" s="399"/>
      <c r="S19" s="399"/>
      <c r="T19" s="399"/>
      <c r="U19" s="400"/>
      <c r="V19" s="382"/>
      <c r="W19" s="378"/>
      <c r="X19" s="378"/>
      <c r="Y19" s="378"/>
      <c r="Z19" s="378"/>
      <c r="AA19" s="379"/>
      <c r="AB19" s="382"/>
      <c r="AC19" s="378"/>
      <c r="AD19" s="378"/>
      <c r="AE19" s="378"/>
      <c r="AF19" s="378"/>
      <c r="AG19" s="379"/>
      <c r="AH19" s="389"/>
      <c r="AI19" s="390"/>
      <c r="AJ19" s="390"/>
      <c r="AK19" s="390"/>
      <c r="AL19" s="390"/>
      <c r="AM19" s="391"/>
      <c r="AN19" s="81"/>
      <c r="AO19" s="345"/>
      <c r="AP19" s="346"/>
      <c r="AQ19" s="346"/>
      <c r="AR19" s="346"/>
      <c r="AS19" s="346"/>
      <c r="AT19" s="34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331"/>
      <c r="C20" s="331"/>
      <c r="D20" s="332"/>
      <c r="E20" s="372"/>
      <c r="F20" s="373"/>
      <c r="G20" s="373"/>
      <c r="H20" s="373"/>
      <c r="I20" s="373"/>
      <c r="J20" s="398" t="str">
        <f>IF(AND('Mapa final'!$H$66="Alta",'Mapa final'!$L$66="Leve"),CONCATENATE("R",'Mapa final'!$A$66),"")</f>
        <v/>
      </c>
      <c r="K20" s="399"/>
      <c r="L20" s="399" t="str">
        <f>IF(AND('Mapa final'!$H$72="Alta",'Mapa final'!$L$72="Leve"),CONCATENATE("R",'Mapa final'!$A$72),"")</f>
        <v/>
      </c>
      <c r="M20" s="399"/>
      <c r="N20" s="399" t="str">
        <f>IF(AND('Mapa final'!$H$78="Alta",'Mapa final'!$L$78="Leve"),CONCATENATE("R",'Mapa final'!$A$78),"")</f>
        <v/>
      </c>
      <c r="O20" s="400"/>
      <c r="P20" s="398" t="str">
        <f>IF(AND('Mapa final'!$H$66="Alta",'Mapa final'!$L$66="Menor"),CONCATENATE("R",'Mapa final'!$A$66),"")</f>
        <v/>
      </c>
      <c r="Q20" s="399"/>
      <c r="R20" s="399" t="str">
        <f>IF(AND('Mapa final'!$H$72="Alta",'Mapa final'!$L$72="Menor"),CONCATENATE("R",'Mapa final'!$A$72),"")</f>
        <v/>
      </c>
      <c r="S20" s="399"/>
      <c r="T20" s="399" t="str">
        <f>IF(AND('Mapa final'!$H$78="Alta",'Mapa final'!$L$78="Menor"),CONCATENATE("R",'Mapa final'!$A$78),"")</f>
        <v/>
      </c>
      <c r="U20" s="400"/>
      <c r="V20" s="382" t="str">
        <f>IF(AND('Mapa final'!$H$66="Alta",'Mapa final'!$L$66="Moderado"),CONCATENATE("R",'Mapa final'!$A$66),"")</f>
        <v/>
      </c>
      <c r="W20" s="378"/>
      <c r="X20" s="378" t="str">
        <f>IF(AND('Mapa final'!$H$72="Alta",'Mapa final'!$L$72="Moderado"),CONCATENATE("R",'Mapa final'!$A$72),"")</f>
        <v/>
      </c>
      <c r="Y20" s="378"/>
      <c r="Z20" s="378" t="str">
        <f>IF(AND('Mapa final'!$H$78="Alta",'Mapa final'!$L$78="Moderado"),CONCATENATE("R",'Mapa final'!$A$78),"")</f>
        <v/>
      </c>
      <c r="AA20" s="379"/>
      <c r="AB20" s="382" t="str">
        <f>IF(AND('Mapa final'!$H$66="Alta",'Mapa final'!$L$66="Mayor"),CONCATENATE("R",'Mapa final'!$A$66),"")</f>
        <v/>
      </c>
      <c r="AC20" s="378"/>
      <c r="AD20" s="378" t="str">
        <f>IF(AND('Mapa final'!$H$72="Alta",'Mapa final'!$L$72="Mayor"),CONCATENATE("R",'Mapa final'!$A$72),"")</f>
        <v/>
      </c>
      <c r="AE20" s="378"/>
      <c r="AF20" s="378" t="str">
        <f>IF(AND('Mapa final'!$H$78="Alta",'Mapa final'!$L$78="Mayor"),CONCATENATE("R",'Mapa final'!$A$78),"")</f>
        <v/>
      </c>
      <c r="AG20" s="379"/>
      <c r="AH20" s="389" t="str">
        <f>IF(AND('Mapa final'!$H$66="Alta",'Mapa final'!$L$66="Catastrófico"),CONCATENATE("R",'Mapa final'!$A$66),"")</f>
        <v/>
      </c>
      <c r="AI20" s="390"/>
      <c r="AJ20" s="390" t="str">
        <f>IF(AND('Mapa final'!$H$72="Alta",'Mapa final'!$L$72="Catastrófico"),CONCATENATE("R",'Mapa final'!$A$72),"")</f>
        <v/>
      </c>
      <c r="AK20" s="390"/>
      <c r="AL20" s="390" t="str">
        <f>IF(AND('Mapa final'!$H$78="Alta",'Mapa final'!$L$78="Catastrófico"),CONCATENATE("R",'Mapa final'!$A$78),"")</f>
        <v/>
      </c>
      <c r="AM20" s="391"/>
      <c r="AN20" s="81"/>
      <c r="AO20" s="345"/>
      <c r="AP20" s="346"/>
      <c r="AQ20" s="346"/>
      <c r="AR20" s="346"/>
      <c r="AS20" s="346"/>
      <c r="AT20" s="34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331"/>
      <c r="C21" s="331"/>
      <c r="D21" s="332"/>
      <c r="E21" s="375"/>
      <c r="F21" s="376"/>
      <c r="G21" s="376"/>
      <c r="H21" s="376"/>
      <c r="I21" s="376"/>
      <c r="J21" s="401"/>
      <c r="K21" s="402"/>
      <c r="L21" s="402"/>
      <c r="M21" s="402"/>
      <c r="N21" s="402"/>
      <c r="O21" s="403"/>
      <c r="P21" s="401"/>
      <c r="Q21" s="402"/>
      <c r="R21" s="402"/>
      <c r="S21" s="402"/>
      <c r="T21" s="402"/>
      <c r="U21" s="403"/>
      <c r="V21" s="386"/>
      <c r="W21" s="387"/>
      <c r="X21" s="387"/>
      <c r="Y21" s="387"/>
      <c r="Z21" s="387"/>
      <c r="AA21" s="388"/>
      <c r="AB21" s="386"/>
      <c r="AC21" s="387"/>
      <c r="AD21" s="387"/>
      <c r="AE21" s="387"/>
      <c r="AF21" s="387"/>
      <c r="AG21" s="388"/>
      <c r="AH21" s="392"/>
      <c r="AI21" s="393"/>
      <c r="AJ21" s="393"/>
      <c r="AK21" s="393"/>
      <c r="AL21" s="393"/>
      <c r="AM21" s="394"/>
      <c r="AN21" s="81"/>
      <c r="AO21" s="348"/>
      <c r="AP21" s="349"/>
      <c r="AQ21" s="349"/>
      <c r="AR21" s="349"/>
      <c r="AS21" s="349"/>
      <c r="AT21" s="350"/>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331"/>
      <c r="C22" s="331"/>
      <c r="D22" s="332"/>
      <c r="E22" s="369" t="s">
        <v>96</v>
      </c>
      <c r="F22" s="370"/>
      <c r="G22" s="370"/>
      <c r="H22" s="370"/>
      <c r="I22" s="371"/>
      <c r="J22" s="404" t="str">
        <f>IF(AND('Mapa final'!$H$23="Media",'Mapa final'!$L$23="Leve"),CONCATENATE("R",'Mapa final'!$A$23),"")</f>
        <v/>
      </c>
      <c r="K22" s="405"/>
      <c r="L22" s="405" t="str">
        <f>IF(AND('Mapa final'!$H$26="Media",'Mapa final'!$L$26="Leve"),CONCATENATE("R",'Mapa final'!$A$26),"")</f>
        <v/>
      </c>
      <c r="M22" s="405"/>
      <c r="N22" s="405" t="str">
        <f>IF(AND('Mapa final'!$H$28="Media",'Mapa final'!$L$28="Leve"),CONCATENATE("R",'Mapa final'!$A$28),"")</f>
        <v/>
      </c>
      <c r="O22" s="406"/>
      <c r="P22" s="404" t="str">
        <f>IF(AND('Mapa final'!$H$23="Media",'Mapa final'!$L$23="Menor"),CONCATENATE("R",'Mapa final'!$A$23),"")</f>
        <v/>
      </c>
      <c r="Q22" s="405"/>
      <c r="R22" s="405" t="str">
        <f>IF(AND('Mapa final'!$H$26="Media",'Mapa final'!$L$26="Menor"),CONCATENATE("R",'Mapa final'!$A$26),"")</f>
        <v/>
      </c>
      <c r="S22" s="405"/>
      <c r="T22" s="405" t="str">
        <f>IF(AND('Mapa final'!$H$28="Media",'Mapa final'!$L$28="Menor"),CONCATENATE("R",'Mapa final'!$A$28),"")</f>
        <v/>
      </c>
      <c r="U22" s="406"/>
      <c r="V22" s="404" t="str">
        <f>IF(AND('Mapa final'!$H$23="Media",'Mapa final'!$L$23="Moderado"),CONCATENATE("R",'Mapa final'!$A$23),"")</f>
        <v>R1</v>
      </c>
      <c r="W22" s="405"/>
      <c r="X22" s="405" t="str">
        <f>IF(AND('Mapa final'!$H$26="Media",'Mapa final'!$L$26="Moderado"),CONCATENATE("R",'Mapa final'!$A$26),"")</f>
        <v>R2</v>
      </c>
      <c r="Y22" s="405"/>
      <c r="Z22" s="405" t="str">
        <f>IF(AND('Mapa final'!$H$28="Media",'Mapa final'!$L$28="Moderado"),CONCATENATE("R",'Mapa final'!$A$28),"")</f>
        <v/>
      </c>
      <c r="AA22" s="406"/>
      <c r="AB22" s="380" t="str">
        <f>IF(AND('Mapa final'!$H$23="Media",'Mapa final'!$L$23="Mayor"),CONCATENATE("R",'Mapa final'!$A$23),"")</f>
        <v/>
      </c>
      <c r="AC22" s="381"/>
      <c r="AD22" s="381" t="str">
        <f>IF(AND('Mapa final'!$H$26="Media",'Mapa final'!$L$26="Mayor"),CONCATENATE("R",'Mapa final'!$A$26),"")</f>
        <v/>
      </c>
      <c r="AE22" s="381"/>
      <c r="AF22" s="381" t="str">
        <f>IF(AND('Mapa final'!$H$28="Media",'Mapa final'!$L$28="Mayor"),CONCATENATE("R",'Mapa final'!$A$28),"")</f>
        <v/>
      </c>
      <c r="AG22" s="383"/>
      <c r="AH22" s="395" t="str">
        <f>IF(AND('Mapa final'!$H$23="Media",'Mapa final'!$L$23="Catastrófico"),CONCATENATE("R",'Mapa final'!$A$23),"")</f>
        <v/>
      </c>
      <c r="AI22" s="396"/>
      <c r="AJ22" s="396" t="str">
        <f>IF(AND('Mapa final'!$H$26="Media",'Mapa final'!$L$26="Catastrófico"),CONCATENATE("R",'Mapa final'!$A$26),"")</f>
        <v/>
      </c>
      <c r="AK22" s="396"/>
      <c r="AL22" s="396" t="str">
        <f>IF(AND('Mapa final'!$H$28="Media",'Mapa final'!$L$28="Catastrófico"),CONCATENATE("R",'Mapa final'!$A$28),"")</f>
        <v/>
      </c>
      <c r="AM22" s="397"/>
      <c r="AN22" s="81"/>
      <c r="AO22" s="351" t="s">
        <v>97</v>
      </c>
      <c r="AP22" s="352"/>
      <c r="AQ22" s="352"/>
      <c r="AR22" s="352"/>
      <c r="AS22" s="352"/>
      <c r="AT22" s="353"/>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331"/>
      <c r="C23" s="331"/>
      <c r="D23" s="332"/>
      <c r="E23" s="372"/>
      <c r="F23" s="373"/>
      <c r="G23" s="373"/>
      <c r="H23" s="373"/>
      <c r="I23" s="374"/>
      <c r="J23" s="398"/>
      <c r="K23" s="399"/>
      <c r="L23" s="399"/>
      <c r="M23" s="399"/>
      <c r="N23" s="399"/>
      <c r="O23" s="400"/>
      <c r="P23" s="398"/>
      <c r="Q23" s="399"/>
      <c r="R23" s="399"/>
      <c r="S23" s="399"/>
      <c r="T23" s="399"/>
      <c r="U23" s="400"/>
      <c r="V23" s="398"/>
      <c r="W23" s="399"/>
      <c r="X23" s="399"/>
      <c r="Y23" s="399"/>
      <c r="Z23" s="399"/>
      <c r="AA23" s="400"/>
      <c r="AB23" s="382"/>
      <c r="AC23" s="378"/>
      <c r="AD23" s="378"/>
      <c r="AE23" s="378"/>
      <c r="AF23" s="378"/>
      <c r="AG23" s="379"/>
      <c r="AH23" s="389"/>
      <c r="AI23" s="390"/>
      <c r="AJ23" s="390"/>
      <c r="AK23" s="390"/>
      <c r="AL23" s="390"/>
      <c r="AM23" s="391"/>
      <c r="AN23" s="81"/>
      <c r="AO23" s="354"/>
      <c r="AP23" s="355"/>
      <c r="AQ23" s="355"/>
      <c r="AR23" s="355"/>
      <c r="AS23" s="355"/>
      <c r="AT23" s="35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331"/>
      <c r="C24" s="331"/>
      <c r="D24" s="332"/>
      <c r="E24" s="372"/>
      <c r="F24" s="373"/>
      <c r="G24" s="373"/>
      <c r="H24" s="373"/>
      <c r="I24" s="374"/>
      <c r="J24" s="398" t="str">
        <f>IF(AND('Mapa final'!$H$30="Media",'Mapa final'!$L$30="Leve"),CONCATENATE("R",'Mapa final'!$A$30),"")</f>
        <v/>
      </c>
      <c r="K24" s="399"/>
      <c r="L24" s="399" t="str">
        <f>IF(AND('Mapa final'!$H$36="Media",'Mapa final'!$L$36="Leve"),CONCATENATE("R",'Mapa final'!$A$36),"")</f>
        <v/>
      </c>
      <c r="M24" s="399"/>
      <c r="N24" s="399" t="str">
        <f>IF(AND('Mapa final'!$H$42="Media",'Mapa final'!$L$42="Leve"),CONCATENATE("R",'Mapa final'!$A$42),"")</f>
        <v/>
      </c>
      <c r="O24" s="400"/>
      <c r="P24" s="398" t="str">
        <f>IF(AND('Mapa final'!$H$30="Media",'Mapa final'!$L$30="Menor"),CONCATENATE("R",'Mapa final'!$A$30),"")</f>
        <v/>
      </c>
      <c r="Q24" s="399"/>
      <c r="R24" s="399" t="str">
        <f>IF(AND('Mapa final'!$H$36="Media",'Mapa final'!$L$36="Menor"),CONCATENATE("R",'Mapa final'!$A$36),"")</f>
        <v/>
      </c>
      <c r="S24" s="399"/>
      <c r="T24" s="399" t="str">
        <f>IF(AND('Mapa final'!$H$42="Media",'Mapa final'!$L$42="Menor"),CONCATENATE("R",'Mapa final'!$A$42),"")</f>
        <v/>
      </c>
      <c r="U24" s="400"/>
      <c r="V24" s="398" t="str">
        <f>IF(AND('Mapa final'!$H$30="Media",'Mapa final'!$L$30="Moderado"),CONCATENATE("R",'Mapa final'!$A$30),"")</f>
        <v/>
      </c>
      <c r="W24" s="399"/>
      <c r="X24" s="399" t="str">
        <f>IF(AND('Mapa final'!$H$36="Media",'Mapa final'!$L$36="Moderado"),CONCATENATE("R",'Mapa final'!$A$36),"")</f>
        <v/>
      </c>
      <c r="Y24" s="399"/>
      <c r="Z24" s="399" t="str">
        <f>IF(AND('Mapa final'!$H$42="Media",'Mapa final'!$L$42="Moderado"),CONCATENATE("R",'Mapa final'!$A$42),"")</f>
        <v/>
      </c>
      <c r="AA24" s="400"/>
      <c r="AB24" s="382" t="str">
        <f>IF(AND('Mapa final'!$H$30="Media",'Mapa final'!$L$30="Mayor"),CONCATENATE("R",'Mapa final'!$A$30),"")</f>
        <v/>
      </c>
      <c r="AC24" s="378"/>
      <c r="AD24" s="378" t="str">
        <f>IF(AND('Mapa final'!$H$36="Media",'Mapa final'!$L$36="Mayor"),CONCATENATE("R",'Mapa final'!$A$36),"")</f>
        <v/>
      </c>
      <c r="AE24" s="378"/>
      <c r="AF24" s="378" t="str">
        <f>IF(AND('Mapa final'!$H$42="Media",'Mapa final'!$L$42="Mayor"),CONCATENATE("R",'Mapa final'!$A$42),"")</f>
        <v/>
      </c>
      <c r="AG24" s="379"/>
      <c r="AH24" s="389" t="str">
        <f>IF(AND('Mapa final'!$H$30="Media",'Mapa final'!$L$30="Catastrófico"),CONCATENATE("R",'Mapa final'!$A$30),"")</f>
        <v/>
      </c>
      <c r="AI24" s="390"/>
      <c r="AJ24" s="390" t="str">
        <f>IF(AND('Mapa final'!$H$36="Media",'Mapa final'!$L$36="Catastrófico"),CONCATENATE("R",'Mapa final'!$A$36),"")</f>
        <v/>
      </c>
      <c r="AK24" s="390"/>
      <c r="AL24" s="390" t="str">
        <f>IF(AND('Mapa final'!$H$42="Media",'Mapa final'!$L$42="Catastrófico"),CONCATENATE("R",'Mapa final'!$A$42),"")</f>
        <v/>
      </c>
      <c r="AM24" s="391"/>
      <c r="AN24" s="81"/>
      <c r="AO24" s="354"/>
      <c r="AP24" s="355"/>
      <c r="AQ24" s="355"/>
      <c r="AR24" s="355"/>
      <c r="AS24" s="355"/>
      <c r="AT24" s="35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331"/>
      <c r="C25" s="331"/>
      <c r="D25" s="332"/>
      <c r="E25" s="372"/>
      <c r="F25" s="373"/>
      <c r="G25" s="373"/>
      <c r="H25" s="373"/>
      <c r="I25" s="374"/>
      <c r="J25" s="398"/>
      <c r="K25" s="399"/>
      <c r="L25" s="399"/>
      <c r="M25" s="399"/>
      <c r="N25" s="399"/>
      <c r="O25" s="400"/>
      <c r="P25" s="398"/>
      <c r="Q25" s="399"/>
      <c r="R25" s="399"/>
      <c r="S25" s="399"/>
      <c r="T25" s="399"/>
      <c r="U25" s="400"/>
      <c r="V25" s="398"/>
      <c r="W25" s="399"/>
      <c r="X25" s="399"/>
      <c r="Y25" s="399"/>
      <c r="Z25" s="399"/>
      <c r="AA25" s="400"/>
      <c r="AB25" s="382"/>
      <c r="AC25" s="378"/>
      <c r="AD25" s="378"/>
      <c r="AE25" s="378"/>
      <c r="AF25" s="378"/>
      <c r="AG25" s="379"/>
      <c r="AH25" s="389"/>
      <c r="AI25" s="390"/>
      <c r="AJ25" s="390"/>
      <c r="AK25" s="390"/>
      <c r="AL25" s="390"/>
      <c r="AM25" s="391"/>
      <c r="AN25" s="81"/>
      <c r="AO25" s="354"/>
      <c r="AP25" s="355"/>
      <c r="AQ25" s="355"/>
      <c r="AR25" s="355"/>
      <c r="AS25" s="355"/>
      <c r="AT25" s="356"/>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331"/>
      <c r="C26" s="331"/>
      <c r="D26" s="332"/>
      <c r="E26" s="372"/>
      <c r="F26" s="373"/>
      <c r="G26" s="373"/>
      <c r="H26" s="373"/>
      <c r="I26" s="374"/>
      <c r="J26" s="398" t="str">
        <f>IF(AND('Mapa final'!$H$48="Media",'Mapa final'!$L$48="Leve"),CONCATENATE("R",'Mapa final'!$A$48),"")</f>
        <v/>
      </c>
      <c r="K26" s="399"/>
      <c r="L26" s="399" t="str">
        <f>IF(AND('Mapa final'!$H$54="Media",'Mapa final'!$L$54="Leve"),CONCATENATE("R",'Mapa final'!$A$54),"")</f>
        <v/>
      </c>
      <c r="M26" s="399"/>
      <c r="N26" s="399" t="str">
        <f>IF(AND('Mapa final'!$H$60="Media",'Mapa final'!$L$60="Leve"),CONCATENATE("R",'Mapa final'!$A$60),"")</f>
        <v/>
      </c>
      <c r="O26" s="400"/>
      <c r="P26" s="398" t="str">
        <f>IF(AND('Mapa final'!$H$48="Media",'Mapa final'!$L$48="Menor"),CONCATENATE("R",'Mapa final'!$A$48),"")</f>
        <v/>
      </c>
      <c r="Q26" s="399"/>
      <c r="R26" s="399" t="str">
        <f>IF(AND('Mapa final'!$H$54="Media",'Mapa final'!$L$54="Menor"),CONCATENATE("R",'Mapa final'!$A$54),"")</f>
        <v/>
      </c>
      <c r="S26" s="399"/>
      <c r="T26" s="399" t="str">
        <f>IF(AND('Mapa final'!$H$60="Media",'Mapa final'!$L$60="Menor"),CONCATENATE("R",'Mapa final'!$A$60),"")</f>
        <v/>
      </c>
      <c r="U26" s="400"/>
      <c r="V26" s="398" t="str">
        <f>IF(AND('Mapa final'!$H$48="Media",'Mapa final'!$L$48="Moderado"),CONCATENATE("R",'Mapa final'!$A$48),"")</f>
        <v/>
      </c>
      <c r="W26" s="399"/>
      <c r="X26" s="399" t="str">
        <f>IF(AND('Mapa final'!$H$54="Media",'Mapa final'!$L$54="Moderado"),CONCATENATE("R",'Mapa final'!$A$54),"")</f>
        <v/>
      </c>
      <c r="Y26" s="399"/>
      <c r="Z26" s="399" t="str">
        <f>IF(AND('Mapa final'!$H$60="Media",'Mapa final'!$L$60="Moderado"),CONCATENATE("R",'Mapa final'!$A$60),"")</f>
        <v/>
      </c>
      <c r="AA26" s="400"/>
      <c r="AB26" s="382" t="str">
        <f>IF(AND('Mapa final'!$H$48="Media",'Mapa final'!$L$48="Mayor"),CONCATENATE("R",'Mapa final'!$A$48),"")</f>
        <v/>
      </c>
      <c r="AC26" s="378"/>
      <c r="AD26" s="378" t="str">
        <f>IF(AND('Mapa final'!$H$54="Media",'Mapa final'!$L$54="Mayor"),CONCATENATE("R",'Mapa final'!$A$54),"")</f>
        <v/>
      </c>
      <c r="AE26" s="378"/>
      <c r="AF26" s="378" t="str">
        <f>IF(AND('Mapa final'!$H$60="Media",'Mapa final'!$L$60="Mayor"),CONCATENATE("R",'Mapa final'!$A$60),"")</f>
        <v/>
      </c>
      <c r="AG26" s="379"/>
      <c r="AH26" s="389" t="str">
        <f>IF(AND('Mapa final'!$H$48="Media",'Mapa final'!$L$48="Catastrófico"),CONCATENATE("R",'Mapa final'!$A$48),"")</f>
        <v/>
      </c>
      <c r="AI26" s="390"/>
      <c r="AJ26" s="390" t="str">
        <f>IF(AND('Mapa final'!$H$54="Media",'Mapa final'!$L$54="Catastrófico"),CONCATENATE("R",'Mapa final'!$A$54),"")</f>
        <v/>
      </c>
      <c r="AK26" s="390"/>
      <c r="AL26" s="390" t="str">
        <f>IF(AND('Mapa final'!$H$60="Media",'Mapa final'!$L$60="Catastrófico"),CONCATENATE("R",'Mapa final'!$A$60),"")</f>
        <v/>
      </c>
      <c r="AM26" s="391"/>
      <c r="AN26" s="81"/>
      <c r="AO26" s="354"/>
      <c r="AP26" s="355"/>
      <c r="AQ26" s="355"/>
      <c r="AR26" s="355"/>
      <c r="AS26" s="355"/>
      <c r="AT26" s="356"/>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331"/>
      <c r="C27" s="331"/>
      <c r="D27" s="332"/>
      <c r="E27" s="372"/>
      <c r="F27" s="373"/>
      <c r="G27" s="373"/>
      <c r="H27" s="373"/>
      <c r="I27" s="374"/>
      <c r="J27" s="398"/>
      <c r="K27" s="399"/>
      <c r="L27" s="399"/>
      <c r="M27" s="399"/>
      <c r="N27" s="399"/>
      <c r="O27" s="400"/>
      <c r="P27" s="398"/>
      <c r="Q27" s="399"/>
      <c r="R27" s="399"/>
      <c r="S27" s="399"/>
      <c r="T27" s="399"/>
      <c r="U27" s="400"/>
      <c r="V27" s="398"/>
      <c r="W27" s="399"/>
      <c r="X27" s="399"/>
      <c r="Y27" s="399"/>
      <c r="Z27" s="399"/>
      <c r="AA27" s="400"/>
      <c r="AB27" s="382"/>
      <c r="AC27" s="378"/>
      <c r="AD27" s="378"/>
      <c r="AE27" s="378"/>
      <c r="AF27" s="378"/>
      <c r="AG27" s="379"/>
      <c r="AH27" s="389"/>
      <c r="AI27" s="390"/>
      <c r="AJ27" s="390"/>
      <c r="AK27" s="390"/>
      <c r="AL27" s="390"/>
      <c r="AM27" s="391"/>
      <c r="AN27" s="81"/>
      <c r="AO27" s="354"/>
      <c r="AP27" s="355"/>
      <c r="AQ27" s="355"/>
      <c r="AR27" s="355"/>
      <c r="AS27" s="355"/>
      <c r="AT27" s="35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331"/>
      <c r="C28" s="331"/>
      <c r="D28" s="332"/>
      <c r="E28" s="372"/>
      <c r="F28" s="373"/>
      <c r="G28" s="373"/>
      <c r="H28" s="373"/>
      <c r="I28" s="374"/>
      <c r="J28" s="398" t="str">
        <f>IF(AND('Mapa final'!$H$66="Media",'Mapa final'!$L$66="Leve"),CONCATENATE("R",'Mapa final'!$A$66),"")</f>
        <v/>
      </c>
      <c r="K28" s="399"/>
      <c r="L28" s="399" t="str">
        <f>IF(AND('Mapa final'!$H$72="Media",'Mapa final'!$L$72="Leve"),CONCATENATE("R",'Mapa final'!$A$72),"")</f>
        <v/>
      </c>
      <c r="M28" s="399"/>
      <c r="N28" s="399" t="str">
        <f>IF(AND('Mapa final'!$H$78="Media",'Mapa final'!$L$78="Leve"),CONCATENATE("R",'Mapa final'!$A$78),"")</f>
        <v/>
      </c>
      <c r="O28" s="400"/>
      <c r="P28" s="398" t="str">
        <f>IF(AND('Mapa final'!$H$66="Media",'Mapa final'!$L$66="Menor"),CONCATENATE("R",'Mapa final'!$A$66),"")</f>
        <v/>
      </c>
      <c r="Q28" s="399"/>
      <c r="R28" s="399" t="str">
        <f>IF(AND('Mapa final'!$H$72="Media",'Mapa final'!$L$72="Menor"),CONCATENATE("R",'Mapa final'!$A$72),"")</f>
        <v/>
      </c>
      <c r="S28" s="399"/>
      <c r="T28" s="399" t="str">
        <f>IF(AND('Mapa final'!$H$78="Media",'Mapa final'!$L$78="Menor"),CONCATENATE("R",'Mapa final'!$A$78),"")</f>
        <v/>
      </c>
      <c r="U28" s="400"/>
      <c r="V28" s="398" t="str">
        <f>IF(AND('Mapa final'!$H$66="Media",'Mapa final'!$L$66="Moderado"),CONCATENATE("R",'Mapa final'!$A$66),"")</f>
        <v/>
      </c>
      <c r="W28" s="399"/>
      <c r="X28" s="399" t="str">
        <f>IF(AND('Mapa final'!$H$72="Media",'Mapa final'!$L$72="Moderado"),CONCATENATE("R",'Mapa final'!$A$72),"")</f>
        <v/>
      </c>
      <c r="Y28" s="399"/>
      <c r="Z28" s="399" t="str">
        <f>IF(AND('Mapa final'!$H$78="Media",'Mapa final'!$L$78="Moderado"),CONCATENATE("R",'Mapa final'!$A$78),"")</f>
        <v/>
      </c>
      <c r="AA28" s="400"/>
      <c r="AB28" s="382" t="str">
        <f>IF(AND('Mapa final'!$H$66="Media",'Mapa final'!$L$66="Mayor"),CONCATENATE("R",'Mapa final'!$A$66),"")</f>
        <v/>
      </c>
      <c r="AC28" s="378"/>
      <c r="AD28" s="378" t="str">
        <f>IF(AND('Mapa final'!$H$72="Media",'Mapa final'!$L$72="Mayor"),CONCATENATE("R",'Mapa final'!$A$72),"")</f>
        <v/>
      </c>
      <c r="AE28" s="378"/>
      <c r="AF28" s="378" t="str">
        <f>IF(AND('Mapa final'!$H$78="Media",'Mapa final'!$L$78="Mayor"),CONCATENATE("R",'Mapa final'!$A$78),"")</f>
        <v/>
      </c>
      <c r="AG28" s="379"/>
      <c r="AH28" s="389" t="str">
        <f>IF(AND('Mapa final'!$H$66="Media",'Mapa final'!$L$66="Catastrófico"),CONCATENATE("R",'Mapa final'!$A$66),"")</f>
        <v/>
      </c>
      <c r="AI28" s="390"/>
      <c r="AJ28" s="390" t="str">
        <f>IF(AND('Mapa final'!$H$72="Media",'Mapa final'!$L$72="Catastrófico"),CONCATENATE("R",'Mapa final'!$A$72),"")</f>
        <v/>
      </c>
      <c r="AK28" s="390"/>
      <c r="AL28" s="390" t="str">
        <f>IF(AND('Mapa final'!$H$78="Media",'Mapa final'!$L$78="Catastrófico"),CONCATENATE("R",'Mapa final'!$A$78),"")</f>
        <v/>
      </c>
      <c r="AM28" s="391"/>
      <c r="AN28" s="81"/>
      <c r="AO28" s="354"/>
      <c r="AP28" s="355"/>
      <c r="AQ28" s="355"/>
      <c r="AR28" s="355"/>
      <c r="AS28" s="355"/>
      <c r="AT28" s="35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331"/>
      <c r="C29" s="331"/>
      <c r="D29" s="332"/>
      <c r="E29" s="375"/>
      <c r="F29" s="376"/>
      <c r="G29" s="376"/>
      <c r="H29" s="376"/>
      <c r="I29" s="377"/>
      <c r="J29" s="398"/>
      <c r="K29" s="399"/>
      <c r="L29" s="399"/>
      <c r="M29" s="399"/>
      <c r="N29" s="399"/>
      <c r="O29" s="400"/>
      <c r="P29" s="401"/>
      <c r="Q29" s="402"/>
      <c r="R29" s="402"/>
      <c r="S29" s="402"/>
      <c r="T29" s="402"/>
      <c r="U29" s="403"/>
      <c r="V29" s="401"/>
      <c r="W29" s="402"/>
      <c r="X29" s="402"/>
      <c r="Y29" s="402"/>
      <c r="Z29" s="402"/>
      <c r="AA29" s="403"/>
      <c r="AB29" s="386"/>
      <c r="AC29" s="387"/>
      <c r="AD29" s="387"/>
      <c r="AE29" s="387"/>
      <c r="AF29" s="387"/>
      <c r="AG29" s="388"/>
      <c r="AH29" s="392"/>
      <c r="AI29" s="393"/>
      <c r="AJ29" s="393"/>
      <c r="AK29" s="393"/>
      <c r="AL29" s="393"/>
      <c r="AM29" s="394"/>
      <c r="AN29" s="81"/>
      <c r="AO29" s="357"/>
      <c r="AP29" s="358"/>
      <c r="AQ29" s="358"/>
      <c r="AR29" s="358"/>
      <c r="AS29" s="358"/>
      <c r="AT29" s="359"/>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331"/>
      <c r="C30" s="331"/>
      <c r="D30" s="332"/>
      <c r="E30" s="369" t="s">
        <v>98</v>
      </c>
      <c r="F30" s="370"/>
      <c r="G30" s="370"/>
      <c r="H30" s="370"/>
      <c r="I30" s="370"/>
      <c r="J30" s="413" t="str">
        <f>IF(AND('Mapa final'!$H$23="Baja",'Mapa final'!$L$23="Leve"),CONCATENATE("R",'Mapa final'!$A$23),"")</f>
        <v/>
      </c>
      <c r="K30" s="414"/>
      <c r="L30" s="414" t="str">
        <f>IF(AND('Mapa final'!$H$26="Baja",'Mapa final'!$L$26="Leve"),CONCATENATE("R",'Mapa final'!$A$26),"")</f>
        <v/>
      </c>
      <c r="M30" s="414"/>
      <c r="N30" s="414" t="str">
        <f>IF(AND('Mapa final'!$H$28="Baja",'Mapa final'!$L$28="Leve"),CONCATENATE("R",'Mapa final'!$A$28),"")</f>
        <v/>
      </c>
      <c r="O30" s="415"/>
      <c r="P30" s="405" t="str">
        <f>IF(AND('Mapa final'!$H$23="Baja",'Mapa final'!$L$23="Menor"),CONCATENATE("R",'Mapa final'!$A$23),"")</f>
        <v/>
      </c>
      <c r="Q30" s="405"/>
      <c r="R30" s="405" t="str">
        <f>IF(AND('Mapa final'!$H$26="Baja",'Mapa final'!$L$26="Menor"),CONCATENATE("R",'Mapa final'!$A$26),"")</f>
        <v/>
      </c>
      <c r="S30" s="405"/>
      <c r="T30" s="405" t="str">
        <f>IF(AND('Mapa final'!$H$28="Baja",'Mapa final'!$L$28="Menor"),CONCATENATE("R",'Mapa final'!$A$28),"")</f>
        <v/>
      </c>
      <c r="U30" s="406"/>
      <c r="V30" s="404" t="str">
        <f>IF(AND('Mapa final'!$H$23="Baja",'Mapa final'!$L$23="Moderado"),CONCATENATE("R",'Mapa final'!$A$23),"")</f>
        <v/>
      </c>
      <c r="W30" s="405"/>
      <c r="X30" s="405" t="str">
        <f>IF(AND('Mapa final'!$H$26="Baja",'Mapa final'!$L$26="Moderado"),CONCATENATE("R",'Mapa final'!$A$26),"")</f>
        <v/>
      </c>
      <c r="Y30" s="405"/>
      <c r="Z30" s="405" t="str">
        <f>IF(AND('Mapa final'!$H$28="Baja",'Mapa final'!$L$28="Moderado"),CONCATENATE("R",'Mapa final'!$A$28),"")</f>
        <v>R3</v>
      </c>
      <c r="AA30" s="406"/>
      <c r="AB30" s="380" t="str">
        <f>IF(AND('Mapa final'!$H$23="Baja",'Mapa final'!$L$23="Mayor"),CONCATENATE("R",'Mapa final'!$A$23),"")</f>
        <v/>
      </c>
      <c r="AC30" s="381"/>
      <c r="AD30" s="381" t="str">
        <f>IF(AND('Mapa final'!$H$26="Baja",'Mapa final'!$L$26="Mayor"),CONCATENATE("R",'Mapa final'!$A$26),"")</f>
        <v/>
      </c>
      <c r="AE30" s="381"/>
      <c r="AF30" s="381" t="str">
        <f>IF(AND('Mapa final'!$H$28="Baja",'Mapa final'!$L$28="Mayor"),CONCATENATE("R",'Mapa final'!$A$28),"")</f>
        <v/>
      </c>
      <c r="AG30" s="383"/>
      <c r="AH30" s="395" t="str">
        <f>IF(AND('Mapa final'!$H$23="Baja",'Mapa final'!$L$23="Catastrófico"),CONCATENATE("R",'Mapa final'!$A$23),"")</f>
        <v/>
      </c>
      <c r="AI30" s="396"/>
      <c r="AJ30" s="396" t="str">
        <f>IF(AND('Mapa final'!$H$26="Baja",'Mapa final'!$L$26="Catastrófico"),CONCATENATE("R",'Mapa final'!$A$26),"")</f>
        <v/>
      </c>
      <c r="AK30" s="396"/>
      <c r="AL30" s="396" t="str">
        <f>IF(AND('Mapa final'!$H$28="Baja",'Mapa final'!$L$28="Catastrófico"),CONCATENATE("R",'Mapa final'!$A$28),"")</f>
        <v/>
      </c>
      <c r="AM30" s="397"/>
      <c r="AN30" s="81"/>
      <c r="AO30" s="360" t="s">
        <v>99</v>
      </c>
      <c r="AP30" s="361"/>
      <c r="AQ30" s="361"/>
      <c r="AR30" s="361"/>
      <c r="AS30" s="361"/>
      <c r="AT30" s="36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331"/>
      <c r="C31" s="331"/>
      <c r="D31" s="332"/>
      <c r="E31" s="372"/>
      <c r="F31" s="373"/>
      <c r="G31" s="373"/>
      <c r="H31" s="373"/>
      <c r="I31" s="373"/>
      <c r="J31" s="409"/>
      <c r="K31" s="407"/>
      <c r="L31" s="407"/>
      <c r="M31" s="407"/>
      <c r="N31" s="407"/>
      <c r="O31" s="408"/>
      <c r="P31" s="399"/>
      <c r="Q31" s="399"/>
      <c r="R31" s="399"/>
      <c r="S31" s="399"/>
      <c r="T31" s="399"/>
      <c r="U31" s="400"/>
      <c r="V31" s="398"/>
      <c r="W31" s="399"/>
      <c r="X31" s="399"/>
      <c r="Y31" s="399"/>
      <c r="Z31" s="399"/>
      <c r="AA31" s="400"/>
      <c r="AB31" s="382"/>
      <c r="AC31" s="378"/>
      <c r="AD31" s="378"/>
      <c r="AE31" s="378"/>
      <c r="AF31" s="378"/>
      <c r="AG31" s="379"/>
      <c r="AH31" s="389"/>
      <c r="AI31" s="390"/>
      <c r="AJ31" s="390"/>
      <c r="AK31" s="390"/>
      <c r="AL31" s="390"/>
      <c r="AM31" s="391"/>
      <c r="AN31" s="81"/>
      <c r="AO31" s="363"/>
      <c r="AP31" s="364"/>
      <c r="AQ31" s="364"/>
      <c r="AR31" s="364"/>
      <c r="AS31" s="364"/>
      <c r="AT31" s="365"/>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331"/>
      <c r="C32" s="331"/>
      <c r="D32" s="332"/>
      <c r="E32" s="372"/>
      <c r="F32" s="373"/>
      <c r="G32" s="373"/>
      <c r="H32" s="373"/>
      <c r="I32" s="373"/>
      <c r="J32" s="409" t="str">
        <f>IF(AND('Mapa final'!$H$30="Baja",'Mapa final'!$L$30="Leve"),CONCATENATE("R",'Mapa final'!$A$30),"")</f>
        <v/>
      </c>
      <c r="K32" s="407"/>
      <c r="L32" s="407" t="str">
        <f>IF(AND('Mapa final'!$H$36="Baja",'Mapa final'!$L$36="Leve"),CONCATENATE("R",'Mapa final'!$A$36),"")</f>
        <v/>
      </c>
      <c r="M32" s="407"/>
      <c r="N32" s="407" t="str">
        <f>IF(AND('Mapa final'!$H$42="Baja",'Mapa final'!$L$42="Leve"),CONCATENATE("R",'Mapa final'!$A$42),"")</f>
        <v/>
      </c>
      <c r="O32" s="408"/>
      <c r="P32" s="399" t="str">
        <f>IF(AND('Mapa final'!$H$30="Baja",'Mapa final'!$L$30="Menor"),CONCATENATE("R",'Mapa final'!$A$30),"")</f>
        <v/>
      </c>
      <c r="Q32" s="399"/>
      <c r="R32" s="399" t="str">
        <f>IF(AND('Mapa final'!$H$36="Baja",'Mapa final'!$L$36="Menor"),CONCATENATE("R",'Mapa final'!$A$36),"")</f>
        <v/>
      </c>
      <c r="S32" s="399"/>
      <c r="T32" s="399" t="str">
        <f>IF(AND('Mapa final'!$H$42="Baja",'Mapa final'!$L$42="Menor"),CONCATENATE("R",'Mapa final'!$A$42),"")</f>
        <v/>
      </c>
      <c r="U32" s="400"/>
      <c r="V32" s="398" t="str">
        <f>IF(AND('Mapa final'!$H$30="Baja",'Mapa final'!$L$30="Moderado"),CONCATENATE("R",'Mapa final'!$A$30),"")</f>
        <v/>
      </c>
      <c r="W32" s="399"/>
      <c r="X32" s="399" t="str">
        <f>IF(AND('Mapa final'!$H$36="Baja",'Mapa final'!$L$36="Moderado"),CONCATENATE("R",'Mapa final'!$A$36),"")</f>
        <v/>
      </c>
      <c r="Y32" s="399"/>
      <c r="Z32" s="399" t="str">
        <f>IF(AND('Mapa final'!$H$42="Baja",'Mapa final'!$L$42="Moderado"),CONCATENATE("R",'Mapa final'!$A$42),"")</f>
        <v/>
      </c>
      <c r="AA32" s="400"/>
      <c r="AB32" s="382" t="str">
        <f>IF(AND('Mapa final'!$H$30="Baja",'Mapa final'!$L$30="Mayor"),CONCATENATE("R",'Mapa final'!$A$30),"")</f>
        <v/>
      </c>
      <c r="AC32" s="378"/>
      <c r="AD32" s="378" t="str">
        <f>IF(AND('Mapa final'!$H$36="Baja",'Mapa final'!$L$36="Mayor"),CONCATENATE("R",'Mapa final'!$A$36),"")</f>
        <v/>
      </c>
      <c r="AE32" s="378"/>
      <c r="AF32" s="378" t="str">
        <f>IF(AND('Mapa final'!$H$42="Baja",'Mapa final'!$L$42="Mayor"),CONCATENATE("R",'Mapa final'!$A$42),"")</f>
        <v/>
      </c>
      <c r="AG32" s="379"/>
      <c r="AH32" s="389" t="str">
        <f>IF(AND('Mapa final'!$H$30="Baja",'Mapa final'!$L$30="Catastrófico"),CONCATENATE("R",'Mapa final'!$A$30),"")</f>
        <v/>
      </c>
      <c r="AI32" s="390"/>
      <c r="AJ32" s="390" t="str">
        <f>IF(AND('Mapa final'!$H$36="Baja",'Mapa final'!$L$36="Catastrófico"),CONCATENATE("R",'Mapa final'!$A$36),"")</f>
        <v/>
      </c>
      <c r="AK32" s="390"/>
      <c r="AL32" s="390" t="str">
        <f>IF(AND('Mapa final'!$H$42="Baja",'Mapa final'!$L$42="Catastrófico"),CONCATENATE("R",'Mapa final'!$A$42),"")</f>
        <v/>
      </c>
      <c r="AM32" s="391"/>
      <c r="AN32" s="81"/>
      <c r="AO32" s="363"/>
      <c r="AP32" s="364"/>
      <c r="AQ32" s="364"/>
      <c r="AR32" s="364"/>
      <c r="AS32" s="364"/>
      <c r="AT32" s="365"/>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331"/>
      <c r="C33" s="331"/>
      <c r="D33" s="332"/>
      <c r="E33" s="372"/>
      <c r="F33" s="373"/>
      <c r="G33" s="373"/>
      <c r="H33" s="373"/>
      <c r="I33" s="373"/>
      <c r="J33" s="409"/>
      <c r="K33" s="407"/>
      <c r="L33" s="407"/>
      <c r="M33" s="407"/>
      <c r="N33" s="407"/>
      <c r="O33" s="408"/>
      <c r="P33" s="399"/>
      <c r="Q33" s="399"/>
      <c r="R33" s="399"/>
      <c r="S33" s="399"/>
      <c r="T33" s="399"/>
      <c r="U33" s="400"/>
      <c r="V33" s="398"/>
      <c r="W33" s="399"/>
      <c r="X33" s="399"/>
      <c r="Y33" s="399"/>
      <c r="Z33" s="399"/>
      <c r="AA33" s="400"/>
      <c r="AB33" s="382"/>
      <c r="AC33" s="378"/>
      <c r="AD33" s="378"/>
      <c r="AE33" s="378"/>
      <c r="AF33" s="378"/>
      <c r="AG33" s="379"/>
      <c r="AH33" s="389"/>
      <c r="AI33" s="390"/>
      <c r="AJ33" s="390"/>
      <c r="AK33" s="390"/>
      <c r="AL33" s="390"/>
      <c r="AM33" s="391"/>
      <c r="AN33" s="81"/>
      <c r="AO33" s="363"/>
      <c r="AP33" s="364"/>
      <c r="AQ33" s="364"/>
      <c r="AR33" s="364"/>
      <c r="AS33" s="364"/>
      <c r="AT33" s="365"/>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331"/>
      <c r="C34" s="331"/>
      <c r="D34" s="332"/>
      <c r="E34" s="372"/>
      <c r="F34" s="373"/>
      <c r="G34" s="373"/>
      <c r="H34" s="373"/>
      <c r="I34" s="373"/>
      <c r="J34" s="409" t="str">
        <f>IF(AND('Mapa final'!$H$48="Baja",'Mapa final'!$L$48="Leve"),CONCATENATE("R",'Mapa final'!$A$48),"")</f>
        <v/>
      </c>
      <c r="K34" s="407"/>
      <c r="L34" s="407" t="str">
        <f>IF(AND('Mapa final'!$H$54="Baja",'Mapa final'!$L$54="Leve"),CONCATENATE("R",'Mapa final'!$A$54),"")</f>
        <v/>
      </c>
      <c r="M34" s="407"/>
      <c r="N34" s="407" t="str">
        <f>IF(AND('Mapa final'!$H$60="Baja",'Mapa final'!$L$60="Leve"),CONCATENATE("R",'Mapa final'!$A$60),"")</f>
        <v/>
      </c>
      <c r="O34" s="408"/>
      <c r="P34" s="399" t="str">
        <f>IF(AND('Mapa final'!$H$48="Baja",'Mapa final'!$L$48="Menor"),CONCATENATE("R",'Mapa final'!$A$48),"")</f>
        <v/>
      </c>
      <c r="Q34" s="399"/>
      <c r="R34" s="399" t="str">
        <f>IF(AND('Mapa final'!$H$54="Baja",'Mapa final'!$L$54="Menor"),CONCATENATE("R",'Mapa final'!$A$54),"")</f>
        <v/>
      </c>
      <c r="S34" s="399"/>
      <c r="T34" s="399" t="str">
        <f>IF(AND('Mapa final'!$H$60="Baja",'Mapa final'!$L$60="Menor"),CONCATENATE("R",'Mapa final'!$A$60),"")</f>
        <v/>
      </c>
      <c r="U34" s="400"/>
      <c r="V34" s="398" t="str">
        <f>IF(AND('Mapa final'!$H$48="Baja",'Mapa final'!$L$48="Moderado"),CONCATENATE("R",'Mapa final'!$A$48),"")</f>
        <v/>
      </c>
      <c r="W34" s="399"/>
      <c r="X34" s="399" t="str">
        <f>IF(AND('Mapa final'!$H$54="Baja",'Mapa final'!$L$54="Moderado"),CONCATENATE("R",'Mapa final'!$A$54),"")</f>
        <v/>
      </c>
      <c r="Y34" s="399"/>
      <c r="Z34" s="399" t="str">
        <f>IF(AND('Mapa final'!$H$60="Baja",'Mapa final'!$L$60="Moderado"),CONCATENATE("R",'Mapa final'!$A$60),"")</f>
        <v/>
      </c>
      <c r="AA34" s="400"/>
      <c r="AB34" s="382" t="str">
        <f>IF(AND('Mapa final'!$H$48="Baja",'Mapa final'!$L$48="Mayor"),CONCATENATE("R",'Mapa final'!$A$48),"")</f>
        <v/>
      </c>
      <c r="AC34" s="378"/>
      <c r="AD34" s="378" t="str">
        <f>IF(AND('Mapa final'!$H$54="Baja",'Mapa final'!$L$54="Mayor"),CONCATENATE("R",'Mapa final'!$A$54),"")</f>
        <v/>
      </c>
      <c r="AE34" s="378"/>
      <c r="AF34" s="378" t="str">
        <f>IF(AND('Mapa final'!$H$60="Baja",'Mapa final'!$L$60="Mayor"),CONCATENATE("R",'Mapa final'!$A$60),"")</f>
        <v/>
      </c>
      <c r="AG34" s="379"/>
      <c r="AH34" s="389" t="str">
        <f>IF(AND('Mapa final'!$H$48="Baja",'Mapa final'!$L$48="Catastrófico"),CONCATENATE("R",'Mapa final'!$A$48),"")</f>
        <v/>
      </c>
      <c r="AI34" s="390"/>
      <c r="AJ34" s="390" t="str">
        <f>IF(AND('Mapa final'!$H$54="Baja",'Mapa final'!$L$54="Catastrófico"),CONCATENATE("R",'Mapa final'!$A$54),"")</f>
        <v/>
      </c>
      <c r="AK34" s="390"/>
      <c r="AL34" s="390" t="str">
        <f>IF(AND('Mapa final'!$H$60="Baja",'Mapa final'!$L$60="Catastrófico"),CONCATENATE("R",'Mapa final'!$A$60),"")</f>
        <v/>
      </c>
      <c r="AM34" s="391"/>
      <c r="AN34" s="81"/>
      <c r="AO34" s="363"/>
      <c r="AP34" s="364"/>
      <c r="AQ34" s="364"/>
      <c r="AR34" s="364"/>
      <c r="AS34" s="364"/>
      <c r="AT34" s="365"/>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331"/>
      <c r="C35" s="331"/>
      <c r="D35" s="332"/>
      <c r="E35" s="372"/>
      <c r="F35" s="373"/>
      <c r="G35" s="373"/>
      <c r="H35" s="373"/>
      <c r="I35" s="373"/>
      <c r="J35" s="409"/>
      <c r="K35" s="407"/>
      <c r="L35" s="407"/>
      <c r="M35" s="407"/>
      <c r="N35" s="407"/>
      <c r="O35" s="408"/>
      <c r="P35" s="399"/>
      <c r="Q35" s="399"/>
      <c r="R35" s="399"/>
      <c r="S35" s="399"/>
      <c r="T35" s="399"/>
      <c r="U35" s="400"/>
      <c r="V35" s="398"/>
      <c r="W35" s="399"/>
      <c r="X35" s="399"/>
      <c r="Y35" s="399"/>
      <c r="Z35" s="399"/>
      <c r="AA35" s="400"/>
      <c r="AB35" s="382"/>
      <c r="AC35" s="378"/>
      <c r="AD35" s="378"/>
      <c r="AE35" s="378"/>
      <c r="AF35" s="378"/>
      <c r="AG35" s="379"/>
      <c r="AH35" s="389"/>
      <c r="AI35" s="390"/>
      <c r="AJ35" s="390"/>
      <c r="AK35" s="390"/>
      <c r="AL35" s="390"/>
      <c r="AM35" s="391"/>
      <c r="AN35" s="81"/>
      <c r="AO35" s="363"/>
      <c r="AP35" s="364"/>
      <c r="AQ35" s="364"/>
      <c r="AR35" s="364"/>
      <c r="AS35" s="364"/>
      <c r="AT35" s="36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331"/>
      <c r="C36" s="331"/>
      <c r="D36" s="332"/>
      <c r="E36" s="372"/>
      <c r="F36" s="373"/>
      <c r="G36" s="373"/>
      <c r="H36" s="373"/>
      <c r="I36" s="373"/>
      <c r="J36" s="409" t="str">
        <f>IF(AND('Mapa final'!$H$66="Baja",'Mapa final'!$L$66="Leve"),CONCATENATE("R",'Mapa final'!$A$66),"")</f>
        <v/>
      </c>
      <c r="K36" s="407"/>
      <c r="L36" s="407" t="str">
        <f>IF(AND('Mapa final'!$H$72="Baja",'Mapa final'!$L$72="Leve"),CONCATENATE("R",'Mapa final'!$A$72),"")</f>
        <v/>
      </c>
      <c r="M36" s="407"/>
      <c r="N36" s="407" t="str">
        <f>IF(AND('Mapa final'!$H$78="Baja",'Mapa final'!$L$78="Leve"),CONCATENATE("R",'Mapa final'!$A$78),"")</f>
        <v/>
      </c>
      <c r="O36" s="408"/>
      <c r="P36" s="399" t="str">
        <f>IF(AND('Mapa final'!$H$66="Baja",'Mapa final'!$L$66="Menor"),CONCATENATE("R",'Mapa final'!$A$66),"")</f>
        <v/>
      </c>
      <c r="Q36" s="399"/>
      <c r="R36" s="399" t="str">
        <f>IF(AND('Mapa final'!$H$72="Baja",'Mapa final'!$L$72="Menor"),CONCATENATE("R",'Mapa final'!$A$72),"")</f>
        <v/>
      </c>
      <c r="S36" s="399"/>
      <c r="T36" s="399" t="str">
        <f>IF(AND('Mapa final'!$H$78="Baja",'Mapa final'!$L$78="Menor"),CONCATENATE("R",'Mapa final'!$A$78),"")</f>
        <v/>
      </c>
      <c r="U36" s="400"/>
      <c r="V36" s="398" t="str">
        <f>IF(AND('Mapa final'!$H$66="Baja",'Mapa final'!$L$66="Moderado"),CONCATENATE("R",'Mapa final'!$A$66),"")</f>
        <v/>
      </c>
      <c r="W36" s="399"/>
      <c r="X36" s="399" t="str">
        <f>IF(AND('Mapa final'!$H$72="Baja",'Mapa final'!$L$72="Moderado"),CONCATENATE("R",'Mapa final'!$A$72),"")</f>
        <v/>
      </c>
      <c r="Y36" s="399"/>
      <c r="Z36" s="399" t="str">
        <f>IF(AND('Mapa final'!$H$78="Baja",'Mapa final'!$L$78="Moderado"),CONCATENATE("R",'Mapa final'!$A$78),"")</f>
        <v/>
      </c>
      <c r="AA36" s="400"/>
      <c r="AB36" s="382" t="str">
        <f>IF(AND('Mapa final'!$H$66="Baja",'Mapa final'!$L$66="Mayor"),CONCATENATE("R",'Mapa final'!$A$66),"")</f>
        <v/>
      </c>
      <c r="AC36" s="378"/>
      <c r="AD36" s="378" t="str">
        <f>IF(AND('Mapa final'!$H$72="Baja",'Mapa final'!$L$72="Mayor"),CONCATENATE("R",'Mapa final'!$A$72),"")</f>
        <v/>
      </c>
      <c r="AE36" s="378"/>
      <c r="AF36" s="378" t="str">
        <f>IF(AND('Mapa final'!$H$78="Baja",'Mapa final'!$L$78="Mayor"),CONCATENATE("R",'Mapa final'!$A$78),"")</f>
        <v/>
      </c>
      <c r="AG36" s="379"/>
      <c r="AH36" s="389" t="str">
        <f>IF(AND('Mapa final'!$H$66="Baja",'Mapa final'!$L$66="Catastrófico"),CONCATENATE("R",'Mapa final'!$A$66),"")</f>
        <v/>
      </c>
      <c r="AI36" s="390"/>
      <c r="AJ36" s="390" t="str">
        <f>IF(AND('Mapa final'!$H$72="Baja",'Mapa final'!$L$72="Catastrófico"),CONCATENATE("R",'Mapa final'!$A$72),"")</f>
        <v/>
      </c>
      <c r="AK36" s="390"/>
      <c r="AL36" s="390" t="str">
        <f>IF(AND('Mapa final'!$H$78="Baja",'Mapa final'!$L$78="Catastrófico"),CONCATENATE("R",'Mapa final'!$A$78),"")</f>
        <v/>
      </c>
      <c r="AM36" s="391"/>
      <c r="AN36" s="81"/>
      <c r="AO36" s="363"/>
      <c r="AP36" s="364"/>
      <c r="AQ36" s="364"/>
      <c r="AR36" s="364"/>
      <c r="AS36" s="364"/>
      <c r="AT36" s="36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331"/>
      <c r="C37" s="331"/>
      <c r="D37" s="332"/>
      <c r="E37" s="375"/>
      <c r="F37" s="376"/>
      <c r="G37" s="376"/>
      <c r="H37" s="376"/>
      <c r="I37" s="376"/>
      <c r="J37" s="410"/>
      <c r="K37" s="411"/>
      <c r="L37" s="411"/>
      <c r="M37" s="411"/>
      <c r="N37" s="411"/>
      <c r="O37" s="412"/>
      <c r="P37" s="402"/>
      <c r="Q37" s="402"/>
      <c r="R37" s="402"/>
      <c r="S37" s="402"/>
      <c r="T37" s="402"/>
      <c r="U37" s="403"/>
      <c r="V37" s="401"/>
      <c r="W37" s="402"/>
      <c r="X37" s="402"/>
      <c r="Y37" s="402"/>
      <c r="Z37" s="402"/>
      <c r="AA37" s="403"/>
      <c r="AB37" s="386"/>
      <c r="AC37" s="387"/>
      <c r="AD37" s="387"/>
      <c r="AE37" s="387"/>
      <c r="AF37" s="387"/>
      <c r="AG37" s="388"/>
      <c r="AH37" s="392"/>
      <c r="AI37" s="393"/>
      <c r="AJ37" s="393"/>
      <c r="AK37" s="393"/>
      <c r="AL37" s="393"/>
      <c r="AM37" s="394"/>
      <c r="AN37" s="81"/>
      <c r="AO37" s="366"/>
      <c r="AP37" s="367"/>
      <c r="AQ37" s="367"/>
      <c r="AR37" s="367"/>
      <c r="AS37" s="367"/>
      <c r="AT37" s="36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331"/>
      <c r="C38" s="331"/>
      <c r="D38" s="332"/>
      <c r="E38" s="369" t="s">
        <v>100</v>
      </c>
      <c r="F38" s="370"/>
      <c r="G38" s="370"/>
      <c r="H38" s="370"/>
      <c r="I38" s="371"/>
      <c r="J38" s="413" t="str">
        <f>IF(AND('Mapa final'!$H$23="Muy Baja",'Mapa final'!$L$23="Leve"),CONCATENATE("R",'Mapa final'!$A$23),"")</f>
        <v/>
      </c>
      <c r="K38" s="414"/>
      <c r="L38" s="414" t="str">
        <f>IF(AND('Mapa final'!$H$26="Muy Baja",'Mapa final'!$L$26="Leve"),CONCATENATE("R",'Mapa final'!$A$26),"")</f>
        <v/>
      </c>
      <c r="M38" s="414"/>
      <c r="N38" s="414" t="str">
        <f>IF(AND('Mapa final'!$H$28="Muy Baja",'Mapa final'!$L$28="Leve"),CONCATENATE("R",'Mapa final'!$A$28),"")</f>
        <v/>
      </c>
      <c r="O38" s="415"/>
      <c r="P38" s="413" t="str">
        <f>IF(AND('Mapa final'!$H$23="Muy Baja",'Mapa final'!$L$23="Menor"),CONCATENATE("R",'Mapa final'!$A$23),"")</f>
        <v/>
      </c>
      <c r="Q38" s="414"/>
      <c r="R38" s="414" t="str">
        <f>IF(AND('Mapa final'!$H$26="Muy Baja",'Mapa final'!$L$26="Menor"),CONCATENATE("R",'Mapa final'!$A$26),"")</f>
        <v/>
      </c>
      <c r="S38" s="414"/>
      <c r="T38" s="414" t="str">
        <f>IF(AND('Mapa final'!$H$28="Muy Baja",'Mapa final'!$L$28="Menor"),CONCATENATE("R",'Mapa final'!$A$28),"")</f>
        <v/>
      </c>
      <c r="U38" s="415"/>
      <c r="V38" s="404" t="str">
        <f>IF(AND('Mapa final'!$H$23="Muy Baja",'Mapa final'!$L$23="Moderado"),CONCATENATE("R",'Mapa final'!$A$23),"")</f>
        <v/>
      </c>
      <c r="W38" s="405"/>
      <c r="X38" s="405" t="str">
        <f>IF(AND('Mapa final'!$H$26="Muy Baja",'Mapa final'!$L$26="Moderado"),CONCATENATE("R",'Mapa final'!$A$26),"")</f>
        <v/>
      </c>
      <c r="Y38" s="405"/>
      <c r="Z38" s="405" t="str">
        <f>IF(AND('Mapa final'!$H$28="Muy Baja",'Mapa final'!$L$28="Moderado"),CONCATENATE("R",'Mapa final'!$A$28),"")</f>
        <v/>
      </c>
      <c r="AA38" s="406"/>
      <c r="AB38" s="380" t="str">
        <f>IF(AND('Mapa final'!$H$23="Muy Baja",'Mapa final'!$L$23="Mayor"),CONCATENATE("R",'Mapa final'!$A$23),"")</f>
        <v/>
      </c>
      <c r="AC38" s="381"/>
      <c r="AD38" s="381" t="str">
        <f>IF(AND('Mapa final'!$H$26="Muy Baja",'Mapa final'!$L$26="Mayor"),CONCATENATE("R",'Mapa final'!$A$26),"")</f>
        <v/>
      </c>
      <c r="AE38" s="381"/>
      <c r="AF38" s="381" t="str">
        <f>IF(AND('Mapa final'!$H$28="Muy Baja",'Mapa final'!$L$28="Mayor"),CONCATENATE("R",'Mapa final'!$A$28),"")</f>
        <v/>
      </c>
      <c r="AG38" s="383"/>
      <c r="AH38" s="395" t="str">
        <f>IF(AND('Mapa final'!$H$23="Muy Baja",'Mapa final'!$L$23="Catastrófico"),CONCATENATE("R",'Mapa final'!$A$23),"")</f>
        <v/>
      </c>
      <c r="AI38" s="396"/>
      <c r="AJ38" s="396" t="str">
        <f>IF(AND('Mapa final'!$H$26="Muy Baja",'Mapa final'!$L$26="Catastrófico"),CONCATENATE("R",'Mapa final'!$A$26),"")</f>
        <v/>
      </c>
      <c r="AK38" s="396"/>
      <c r="AL38" s="396" t="str">
        <f>IF(AND('Mapa final'!$H$28="Muy Baja",'Mapa final'!$L$28="Catastrófico"),CONCATENATE("R",'Mapa final'!$A$28),"")</f>
        <v/>
      </c>
      <c r="AM38" s="397"/>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331"/>
      <c r="C39" s="331"/>
      <c r="D39" s="332"/>
      <c r="E39" s="372"/>
      <c r="F39" s="373"/>
      <c r="G39" s="373"/>
      <c r="H39" s="373"/>
      <c r="I39" s="374"/>
      <c r="J39" s="409"/>
      <c r="K39" s="407"/>
      <c r="L39" s="407"/>
      <c r="M39" s="407"/>
      <c r="N39" s="407"/>
      <c r="O39" s="408"/>
      <c r="P39" s="409"/>
      <c r="Q39" s="407"/>
      <c r="R39" s="407"/>
      <c r="S39" s="407"/>
      <c r="T39" s="407"/>
      <c r="U39" s="408"/>
      <c r="V39" s="398"/>
      <c r="W39" s="399"/>
      <c r="X39" s="399"/>
      <c r="Y39" s="399"/>
      <c r="Z39" s="399"/>
      <c r="AA39" s="400"/>
      <c r="AB39" s="382"/>
      <c r="AC39" s="378"/>
      <c r="AD39" s="378"/>
      <c r="AE39" s="378"/>
      <c r="AF39" s="378"/>
      <c r="AG39" s="379"/>
      <c r="AH39" s="389"/>
      <c r="AI39" s="390"/>
      <c r="AJ39" s="390"/>
      <c r="AK39" s="390"/>
      <c r="AL39" s="390"/>
      <c r="AM39" s="39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331"/>
      <c r="C40" s="331"/>
      <c r="D40" s="332"/>
      <c r="E40" s="372"/>
      <c r="F40" s="373"/>
      <c r="G40" s="373"/>
      <c r="H40" s="373"/>
      <c r="I40" s="374"/>
      <c r="J40" s="409" t="str">
        <f>IF(AND('Mapa final'!$H$30="Muy Baja",'Mapa final'!$L$30="Leve"),CONCATENATE("R",'Mapa final'!$A$30),"")</f>
        <v/>
      </c>
      <c r="K40" s="407"/>
      <c r="L40" s="407" t="str">
        <f>IF(AND('Mapa final'!$H$36="Muy Baja",'Mapa final'!$L$36="Leve"),CONCATENATE("R",'Mapa final'!$A$36),"")</f>
        <v/>
      </c>
      <c r="M40" s="407"/>
      <c r="N40" s="407" t="str">
        <f>IF(AND('Mapa final'!$H$42="Muy Baja",'Mapa final'!$L$42="Leve"),CONCATENATE("R",'Mapa final'!$A$42),"")</f>
        <v/>
      </c>
      <c r="O40" s="408"/>
      <c r="P40" s="409" t="str">
        <f>IF(AND('Mapa final'!$H$30="Muy Baja",'Mapa final'!$L$30="Menor"),CONCATENATE("R",'Mapa final'!$A$30),"")</f>
        <v/>
      </c>
      <c r="Q40" s="407"/>
      <c r="R40" s="407" t="str">
        <f>IF(AND('Mapa final'!$H$36="Muy Baja",'Mapa final'!$L$36="Menor"),CONCATENATE("R",'Mapa final'!$A$36),"")</f>
        <v/>
      </c>
      <c r="S40" s="407"/>
      <c r="T40" s="407" t="str">
        <f>IF(AND('Mapa final'!$H$42="Muy Baja",'Mapa final'!$L$42="Menor"),CONCATENATE("R",'Mapa final'!$A$42),"")</f>
        <v/>
      </c>
      <c r="U40" s="408"/>
      <c r="V40" s="398" t="str">
        <f>IF(AND('Mapa final'!$H$30="Muy Baja",'Mapa final'!$L$30="Moderado"),CONCATENATE("R",'Mapa final'!$A$30),"")</f>
        <v/>
      </c>
      <c r="W40" s="399"/>
      <c r="X40" s="399" t="str">
        <f>IF(AND('Mapa final'!$H$36="Muy Baja",'Mapa final'!$L$36="Moderado"),CONCATENATE("R",'Mapa final'!$A$36),"")</f>
        <v/>
      </c>
      <c r="Y40" s="399"/>
      <c r="Z40" s="399" t="str">
        <f>IF(AND('Mapa final'!$H$42="Muy Baja",'Mapa final'!$L$42="Moderado"),CONCATENATE("R",'Mapa final'!$A$42),"")</f>
        <v/>
      </c>
      <c r="AA40" s="400"/>
      <c r="AB40" s="382" t="str">
        <f>IF(AND('Mapa final'!$H$30="Muy Baja",'Mapa final'!$L$30="Mayor"),CONCATENATE("R",'Mapa final'!$A$30),"")</f>
        <v/>
      </c>
      <c r="AC40" s="378"/>
      <c r="AD40" s="378" t="str">
        <f>IF(AND('Mapa final'!$H$36="Muy Baja",'Mapa final'!$L$36="Mayor"),CONCATENATE("R",'Mapa final'!$A$36),"")</f>
        <v/>
      </c>
      <c r="AE40" s="378"/>
      <c r="AF40" s="378" t="str">
        <f>IF(AND('Mapa final'!$H$42="Muy Baja",'Mapa final'!$L$42="Mayor"),CONCATENATE("R",'Mapa final'!$A$42),"")</f>
        <v/>
      </c>
      <c r="AG40" s="379"/>
      <c r="AH40" s="389" t="str">
        <f>IF(AND('Mapa final'!$H$30="Muy Baja",'Mapa final'!$L$30="Catastrófico"),CONCATENATE("R",'Mapa final'!$A$30),"")</f>
        <v/>
      </c>
      <c r="AI40" s="390"/>
      <c r="AJ40" s="390" t="str">
        <f>IF(AND('Mapa final'!$H$36="Muy Baja",'Mapa final'!$L$36="Catastrófico"),CONCATENATE("R",'Mapa final'!$A$36),"")</f>
        <v/>
      </c>
      <c r="AK40" s="390"/>
      <c r="AL40" s="390" t="str">
        <f>IF(AND('Mapa final'!$H$42="Muy Baja",'Mapa final'!$L$42="Catastrófico"),CONCATENATE("R",'Mapa final'!$A$42),"")</f>
        <v/>
      </c>
      <c r="AM40" s="39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331"/>
      <c r="C41" s="331"/>
      <c r="D41" s="332"/>
      <c r="E41" s="372"/>
      <c r="F41" s="373"/>
      <c r="G41" s="373"/>
      <c r="H41" s="373"/>
      <c r="I41" s="374"/>
      <c r="J41" s="409"/>
      <c r="K41" s="407"/>
      <c r="L41" s="407"/>
      <c r="M41" s="407"/>
      <c r="N41" s="407"/>
      <c r="O41" s="408"/>
      <c r="P41" s="409"/>
      <c r="Q41" s="407"/>
      <c r="R41" s="407"/>
      <c r="S41" s="407"/>
      <c r="T41" s="407"/>
      <c r="U41" s="408"/>
      <c r="V41" s="398"/>
      <c r="W41" s="399"/>
      <c r="X41" s="399"/>
      <c r="Y41" s="399"/>
      <c r="Z41" s="399"/>
      <c r="AA41" s="400"/>
      <c r="AB41" s="382"/>
      <c r="AC41" s="378"/>
      <c r="AD41" s="378"/>
      <c r="AE41" s="378"/>
      <c r="AF41" s="378"/>
      <c r="AG41" s="379"/>
      <c r="AH41" s="389"/>
      <c r="AI41" s="390"/>
      <c r="AJ41" s="390"/>
      <c r="AK41" s="390"/>
      <c r="AL41" s="390"/>
      <c r="AM41" s="39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331"/>
      <c r="C42" s="331"/>
      <c r="D42" s="332"/>
      <c r="E42" s="372"/>
      <c r="F42" s="373"/>
      <c r="G42" s="373"/>
      <c r="H42" s="373"/>
      <c r="I42" s="374"/>
      <c r="J42" s="409" t="str">
        <f>IF(AND('Mapa final'!$H$48="Muy Baja",'Mapa final'!$L$48="Leve"),CONCATENATE("R",'Mapa final'!$A$48),"")</f>
        <v/>
      </c>
      <c r="K42" s="407"/>
      <c r="L42" s="407" t="str">
        <f>IF(AND('Mapa final'!$H$54="Muy Baja",'Mapa final'!$L$54="Leve"),CONCATENATE("R",'Mapa final'!$A$54),"")</f>
        <v/>
      </c>
      <c r="M42" s="407"/>
      <c r="N42" s="407" t="str">
        <f>IF(AND('Mapa final'!$H$60="Muy Baja",'Mapa final'!$L$60="Leve"),CONCATENATE("R",'Mapa final'!$A$60),"")</f>
        <v/>
      </c>
      <c r="O42" s="408"/>
      <c r="P42" s="409" t="str">
        <f>IF(AND('Mapa final'!$H$48="Muy Baja",'Mapa final'!$L$48="Menor"),CONCATENATE("R",'Mapa final'!$A$48),"")</f>
        <v/>
      </c>
      <c r="Q42" s="407"/>
      <c r="R42" s="407" t="str">
        <f>IF(AND('Mapa final'!$H$54="Muy Baja",'Mapa final'!$L$54="Menor"),CONCATENATE("R",'Mapa final'!$A$54),"")</f>
        <v/>
      </c>
      <c r="S42" s="407"/>
      <c r="T42" s="407" t="str">
        <f>IF(AND('Mapa final'!$H$60="Muy Baja",'Mapa final'!$L$60="Menor"),CONCATENATE("R",'Mapa final'!$A$60),"")</f>
        <v/>
      </c>
      <c r="U42" s="408"/>
      <c r="V42" s="398" t="str">
        <f>IF(AND('Mapa final'!$H$48="Muy Baja",'Mapa final'!$L$48="Moderado"),CONCATENATE("R",'Mapa final'!$A$48),"")</f>
        <v/>
      </c>
      <c r="W42" s="399"/>
      <c r="X42" s="399" t="str">
        <f>IF(AND('Mapa final'!$H$54="Muy Baja",'Mapa final'!$L$54="Moderado"),CONCATENATE("R",'Mapa final'!$A$54),"")</f>
        <v/>
      </c>
      <c r="Y42" s="399"/>
      <c r="Z42" s="399" t="str">
        <f>IF(AND('Mapa final'!$H$60="Muy Baja",'Mapa final'!$L$60="Moderado"),CONCATENATE("R",'Mapa final'!$A$60),"")</f>
        <v/>
      </c>
      <c r="AA42" s="400"/>
      <c r="AB42" s="382" t="str">
        <f>IF(AND('Mapa final'!$H$48="Muy Baja",'Mapa final'!$L$48="Mayor"),CONCATENATE("R",'Mapa final'!$A$48),"")</f>
        <v/>
      </c>
      <c r="AC42" s="378"/>
      <c r="AD42" s="378" t="str">
        <f>IF(AND('Mapa final'!$H$54="Muy Baja",'Mapa final'!$L$54="Mayor"),CONCATENATE("R",'Mapa final'!$A$54),"")</f>
        <v/>
      </c>
      <c r="AE42" s="378"/>
      <c r="AF42" s="378" t="str">
        <f>IF(AND('Mapa final'!$H$60="Muy Baja",'Mapa final'!$L$60="Mayor"),CONCATENATE("R",'Mapa final'!$A$60),"")</f>
        <v/>
      </c>
      <c r="AG42" s="379"/>
      <c r="AH42" s="389" t="str">
        <f>IF(AND('Mapa final'!$H$48="Muy Baja",'Mapa final'!$L$48="Catastrófico"),CONCATENATE("R",'Mapa final'!$A$48),"")</f>
        <v/>
      </c>
      <c r="AI42" s="390"/>
      <c r="AJ42" s="390" t="str">
        <f>IF(AND('Mapa final'!$H$54="Muy Baja",'Mapa final'!$L$54="Catastrófico"),CONCATENATE("R",'Mapa final'!$A$54),"")</f>
        <v/>
      </c>
      <c r="AK42" s="390"/>
      <c r="AL42" s="390" t="str">
        <f>IF(AND('Mapa final'!$H$60="Muy Baja",'Mapa final'!$L$60="Catastrófico"),CONCATENATE("R",'Mapa final'!$A$60),"")</f>
        <v/>
      </c>
      <c r="AM42" s="39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331"/>
      <c r="C43" s="331"/>
      <c r="D43" s="332"/>
      <c r="E43" s="372"/>
      <c r="F43" s="373"/>
      <c r="G43" s="373"/>
      <c r="H43" s="373"/>
      <c r="I43" s="374"/>
      <c r="J43" s="409"/>
      <c r="K43" s="407"/>
      <c r="L43" s="407"/>
      <c r="M43" s="407"/>
      <c r="N43" s="407"/>
      <c r="O43" s="408"/>
      <c r="P43" s="409"/>
      <c r="Q43" s="407"/>
      <c r="R43" s="407"/>
      <c r="S43" s="407"/>
      <c r="T43" s="407"/>
      <c r="U43" s="408"/>
      <c r="V43" s="398"/>
      <c r="W43" s="399"/>
      <c r="X43" s="399"/>
      <c r="Y43" s="399"/>
      <c r="Z43" s="399"/>
      <c r="AA43" s="400"/>
      <c r="AB43" s="382"/>
      <c r="AC43" s="378"/>
      <c r="AD43" s="378"/>
      <c r="AE43" s="378"/>
      <c r="AF43" s="378"/>
      <c r="AG43" s="379"/>
      <c r="AH43" s="389"/>
      <c r="AI43" s="390"/>
      <c r="AJ43" s="390"/>
      <c r="AK43" s="390"/>
      <c r="AL43" s="390"/>
      <c r="AM43" s="39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331"/>
      <c r="C44" s="331"/>
      <c r="D44" s="332"/>
      <c r="E44" s="372"/>
      <c r="F44" s="373"/>
      <c r="G44" s="373"/>
      <c r="H44" s="373"/>
      <c r="I44" s="374"/>
      <c r="J44" s="409" t="str">
        <f>IF(AND('Mapa final'!$H$66="Muy Baja",'Mapa final'!$L$66="Leve"),CONCATENATE("R",'Mapa final'!$A$66),"")</f>
        <v/>
      </c>
      <c r="K44" s="407"/>
      <c r="L44" s="407" t="str">
        <f>IF(AND('Mapa final'!$H$72="Muy Baja",'Mapa final'!$L$72="Leve"),CONCATENATE("R",'Mapa final'!$A$72),"")</f>
        <v/>
      </c>
      <c r="M44" s="407"/>
      <c r="N44" s="407" t="str">
        <f>IF(AND('Mapa final'!$H$78="Muy Baja",'Mapa final'!$L$78="Leve"),CONCATENATE("R",'Mapa final'!$A$78),"")</f>
        <v/>
      </c>
      <c r="O44" s="408"/>
      <c r="P44" s="409" t="str">
        <f>IF(AND('Mapa final'!$H$66="Muy Baja",'Mapa final'!$L$66="Menor"),CONCATENATE("R",'Mapa final'!$A$66),"")</f>
        <v/>
      </c>
      <c r="Q44" s="407"/>
      <c r="R44" s="407" t="str">
        <f>IF(AND('Mapa final'!$H$72="Muy Baja",'Mapa final'!$L$72="Menor"),CONCATENATE("R",'Mapa final'!$A$72),"")</f>
        <v/>
      </c>
      <c r="S44" s="407"/>
      <c r="T44" s="407" t="str">
        <f>IF(AND('Mapa final'!$H$78="Muy Baja",'Mapa final'!$L$78="Menor"),CONCATENATE("R",'Mapa final'!$A$78),"")</f>
        <v/>
      </c>
      <c r="U44" s="408"/>
      <c r="V44" s="398" t="str">
        <f>IF(AND('Mapa final'!$H$66="Muy Baja",'Mapa final'!$L$66="Moderado"),CONCATENATE("R",'Mapa final'!$A$66),"")</f>
        <v/>
      </c>
      <c r="W44" s="399"/>
      <c r="X44" s="399" t="str">
        <f>IF(AND('Mapa final'!$H$72="Muy Baja",'Mapa final'!$L$72="Moderado"),CONCATENATE("R",'Mapa final'!$A$72),"")</f>
        <v/>
      </c>
      <c r="Y44" s="399"/>
      <c r="Z44" s="399" t="str">
        <f>IF(AND('Mapa final'!$H$78="Muy Baja",'Mapa final'!$L$78="Moderado"),CONCATENATE("R",'Mapa final'!$A$78),"")</f>
        <v/>
      </c>
      <c r="AA44" s="400"/>
      <c r="AB44" s="382" t="str">
        <f>IF(AND('Mapa final'!$H$66="Muy Baja",'Mapa final'!$L$66="Mayor"),CONCATENATE("R",'Mapa final'!$A$66),"")</f>
        <v/>
      </c>
      <c r="AC44" s="378"/>
      <c r="AD44" s="378" t="str">
        <f>IF(AND('Mapa final'!$H$72="Muy Baja",'Mapa final'!$L$72="Mayor"),CONCATENATE("R",'Mapa final'!$A$72),"")</f>
        <v/>
      </c>
      <c r="AE44" s="378"/>
      <c r="AF44" s="378" t="str">
        <f>IF(AND('Mapa final'!$H$78="Muy Baja",'Mapa final'!$L$78="Mayor"),CONCATENATE("R",'Mapa final'!$A$78),"")</f>
        <v/>
      </c>
      <c r="AG44" s="379"/>
      <c r="AH44" s="389" t="str">
        <f>IF(AND('Mapa final'!$H$66="Muy Baja",'Mapa final'!$L$66="Catastrófico"),CONCATENATE("R",'Mapa final'!$A$66),"")</f>
        <v/>
      </c>
      <c r="AI44" s="390"/>
      <c r="AJ44" s="390" t="str">
        <f>IF(AND('Mapa final'!$H$72="Muy Baja",'Mapa final'!$L$72="Catastrófico"),CONCATENATE("R",'Mapa final'!$A$72),"")</f>
        <v/>
      </c>
      <c r="AK44" s="390"/>
      <c r="AL44" s="390" t="str">
        <f>IF(AND('Mapa final'!$H$78="Muy Baja",'Mapa final'!$L$78="Catastrófico"),CONCATENATE("R",'Mapa final'!$A$78),"")</f>
        <v/>
      </c>
      <c r="AM44" s="39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331"/>
      <c r="C45" s="331"/>
      <c r="D45" s="332"/>
      <c r="E45" s="375"/>
      <c r="F45" s="376"/>
      <c r="G45" s="376"/>
      <c r="H45" s="376"/>
      <c r="I45" s="377"/>
      <c r="J45" s="410"/>
      <c r="K45" s="411"/>
      <c r="L45" s="411"/>
      <c r="M45" s="411"/>
      <c r="N45" s="411"/>
      <c r="O45" s="412"/>
      <c r="P45" s="410"/>
      <c r="Q45" s="411"/>
      <c r="R45" s="411"/>
      <c r="S45" s="411"/>
      <c r="T45" s="411"/>
      <c r="U45" s="412"/>
      <c r="V45" s="401"/>
      <c r="W45" s="402"/>
      <c r="X45" s="402"/>
      <c r="Y45" s="402"/>
      <c r="Z45" s="402"/>
      <c r="AA45" s="403"/>
      <c r="AB45" s="386"/>
      <c r="AC45" s="387"/>
      <c r="AD45" s="387"/>
      <c r="AE45" s="387"/>
      <c r="AF45" s="387"/>
      <c r="AG45" s="388"/>
      <c r="AH45" s="392"/>
      <c r="AI45" s="393"/>
      <c r="AJ45" s="393"/>
      <c r="AK45" s="393"/>
      <c r="AL45" s="393"/>
      <c r="AM45" s="394"/>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369" t="s">
        <v>101</v>
      </c>
      <c r="K46" s="370"/>
      <c r="L46" s="370"/>
      <c r="M46" s="370"/>
      <c r="N46" s="370"/>
      <c r="O46" s="371"/>
      <c r="P46" s="369" t="s">
        <v>102</v>
      </c>
      <c r="Q46" s="370"/>
      <c r="R46" s="370"/>
      <c r="S46" s="370"/>
      <c r="T46" s="370"/>
      <c r="U46" s="371"/>
      <c r="V46" s="369" t="s">
        <v>103</v>
      </c>
      <c r="W46" s="370"/>
      <c r="X46" s="370"/>
      <c r="Y46" s="370"/>
      <c r="Z46" s="370"/>
      <c r="AA46" s="371"/>
      <c r="AB46" s="369" t="s">
        <v>104</v>
      </c>
      <c r="AC46" s="385"/>
      <c r="AD46" s="370"/>
      <c r="AE46" s="370"/>
      <c r="AF46" s="370"/>
      <c r="AG46" s="371"/>
      <c r="AH46" s="369" t="s">
        <v>105</v>
      </c>
      <c r="AI46" s="370"/>
      <c r="AJ46" s="370"/>
      <c r="AK46" s="370"/>
      <c r="AL46" s="370"/>
      <c r="AM46" s="37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372"/>
      <c r="K47" s="373"/>
      <c r="L47" s="373"/>
      <c r="M47" s="373"/>
      <c r="N47" s="373"/>
      <c r="O47" s="374"/>
      <c r="P47" s="372"/>
      <c r="Q47" s="373"/>
      <c r="R47" s="373"/>
      <c r="S47" s="373"/>
      <c r="T47" s="373"/>
      <c r="U47" s="374"/>
      <c r="V47" s="372"/>
      <c r="W47" s="373"/>
      <c r="X47" s="373"/>
      <c r="Y47" s="373"/>
      <c r="Z47" s="373"/>
      <c r="AA47" s="374"/>
      <c r="AB47" s="372"/>
      <c r="AC47" s="373"/>
      <c r="AD47" s="373"/>
      <c r="AE47" s="373"/>
      <c r="AF47" s="373"/>
      <c r="AG47" s="374"/>
      <c r="AH47" s="372"/>
      <c r="AI47" s="373"/>
      <c r="AJ47" s="373"/>
      <c r="AK47" s="373"/>
      <c r="AL47" s="373"/>
      <c r="AM47" s="37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372"/>
      <c r="K48" s="373"/>
      <c r="L48" s="373"/>
      <c r="M48" s="373"/>
      <c r="N48" s="373"/>
      <c r="O48" s="374"/>
      <c r="P48" s="372"/>
      <c r="Q48" s="373"/>
      <c r="R48" s="373"/>
      <c r="S48" s="373"/>
      <c r="T48" s="373"/>
      <c r="U48" s="374"/>
      <c r="V48" s="372"/>
      <c r="W48" s="373"/>
      <c r="X48" s="373"/>
      <c r="Y48" s="373"/>
      <c r="Z48" s="373"/>
      <c r="AA48" s="374"/>
      <c r="AB48" s="372"/>
      <c r="AC48" s="373"/>
      <c r="AD48" s="373"/>
      <c r="AE48" s="373"/>
      <c r="AF48" s="373"/>
      <c r="AG48" s="374"/>
      <c r="AH48" s="372"/>
      <c r="AI48" s="373"/>
      <c r="AJ48" s="373"/>
      <c r="AK48" s="373"/>
      <c r="AL48" s="373"/>
      <c r="AM48" s="37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372"/>
      <c r="K49" s="373"/>
      <c r="L49" s="373"/>
      <c r="M49" s="373"/>
      <c r="N49" s="373"/>
      <c r="O49" s="374"/>
      <c r="P49" s="372"/>
      <c r="Q49" s="373"/>
      <c r="R49" s="373"/>
      <c r="S49" s="373"/>
      <c r="T49" s="373"/>
      <c r="U49" s="374"/>
      <c r="V49" s="372"/>
      <c r="W49" s="373"/>
      <c r="X49" s="373"/>
      <c r="Y49" s="373"/>
      <c r="Z49" s="373"/>
      <c r="AA49" s="374"/>
      <c r="AB49" s="372"/>
      <c r="AC49" s="373"/>
      <c r="AD49" s="373"/>
      <c r="AE49" s="373"/>
      <c r="AF49" s="373"/>
      <c r="AG49" s="374"/>
      <c r="AH49" s="372"/>
      <c r="AI49" s="373"/>
      <c r="AJ49" s="373"/>
      <c r="AK49" s="373"/>
      <c r="AL49" s="373"/>
      <c r="AM49" s="37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372"/>
      <c r="K50" s="373"/>
      <c r="L50" s="373"/>
      <c r="M50" s="373"/>
      <c r="N50" s="373"/>
      <c r="O50" s="374"/>
      <c r="P50" s="372"/>
      <c r="Q50" s="373"/>
      <c r="R50" s="373"/>
      <c r="S50" s="373"/>
      <c r="T50" s="373"/>
      <c r="U50" s="374"/>
      <c r="V50" s="372"/>
      <c r="W50" s="373"/>
      <c r="X50" s="373"/>
      <c r="Y50" s="373"/>
      <c r="Z50" s="373"/>
      <c r="AA50" s="374"/>
      <c r="AB50" s="372"/>
      <c r="AC50" s="373"/>
      <c r="AD50" s="373"/>
      <c r="AE50" s="373"/>
      <c r="AF50" s="373"/>
      <c r="AG50" s="374"/>
      <c r="AH50" s="372"/>
      <c r="AI50" s="373"/>
      <c r="AJ50" s="373"/>
      <c r="AK50" s="373"/>
      <c r="AL50" s="373"/>
      <c r="AM50" s="37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375"/>
      <c r="K51" s="376"/>
      <c r="L51" s="376"/>
      <c r="M51" s="376"/>
      <c r="N51" s="376"/>
      <c r="O51" s="377"/>
      <c r="P51" s="375"/>
      <c r="Q51" s="376"/>
      <c r="R51" s="376"/>
      <c r="S51" s="376"/>
      <c r="T51" s="376"/>
      <c r="U51" s="377"/>
      <c r="V51" s="375"/>
      <c r="W51" s="376"/>
      <c r="X51" s="376"/>
      <c r="Y51" s="376"/>
      <c r="Z51" s="376"/>
      <c r="AA51" s="377"/>
      <c r="AB51" s="375"/>
      <c r="AC51" s="376"/>
      <c r="AD51" s="376"/>
      <c r="AE51" s="376"/>
      <c r="AF51" s="376"/>
      <c r="AG51" s="377"/>
      <c r="AH51" s="375"/>
      <c r="AI51" s="376"/>
      <c r="AJ51" s="376"/>
      <c r="AK51" s="376"/>
      <c r="AL51" s="376"/>
      <c r="AM51" s="37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442" t="s">
        <v>106</v>
      </c>
      <c r="C2" s="443"/>
      <c r="D2" s="443"/>
      <c r="E2" s="443"/>
      <c r="F2" s="443"/>
      <c r="G2" s="443"/>
      <c r="H2" s="443"/>
      <c r="I2" s="443"/>
      <c r="J2" s="384" t="s">
        <v>13</v>
      </c>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443"/>
      <c r="C3" s="443"/>
      <c r="D3" s="443"/>
      <c r="E3" s="443"/>
      <c r="F3" s="443"/>
      <c r="G3" s="443"/>
      <c r="H3" s="443"/>
      <c r="I3" s="443"/>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443"/>
      <c r="C4" s="443"/>
      <c r="D4" s="443"/>
      <c r="E4" s="443"/>
      <c r="F4" s="443"/>
      <c r="G4" s="443"/>
      <c r="H4" s="443"/>
      <c r="I4" s="443"/>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331" t="s">
        <v>91</v>
      </c>
      <c r="C6" s="331"/>
      <c r="D6" s="332"/>
      <c r="E6" s="426" t="s">
        <v>92</v>
      </c>
      <c r="F6" s="427"/>
      <c r="G6" s="427"/>
      <c r="H6" s="427"/>
      <c r="I6" s="444"/>
      <c r="J6" s="44" t="str">
        <f>IF(AND('Mapa final'!$Y$23="Muy Alta",'Mapa final'!$AA$23="Leve"),CONCATENATE("R1C",'Mapa final'!$O$23),"")</f>
        <v/>
      </c>
      <c r="K6" s="45" t="str">
        <f>IF(AND('Mapa final'!$Y$24="Muy Alta",'Mapa final'!$AA$24="Leve"),CONCATENATE("R1C",'Mapa final'!$O$24),"")</f>
        <v/>
      </c>
      <c r="L6" s="45" t="str">
        <f>IF(AND('Mapa final'!$Y$25="Muy Alta",'Mapa final'!$AA$25="Leve"),CONCATENATE("R1C",'Mapa final'!$O$25),"")</f>
        <v/>
      </c>
      <c r="M6" s="45" t="e">
        <f>IF(AND('Mapa final'!#REF!="Muy Alta",'Mapa final'!#REF!="Leve"),CONCATENATE("R1C",'Mapa final'!#REF!),"")</f>
        <v>#REF!</v>
      </c>
      <c r="N6" s="45" t="e">
        <f>IF(AND('Mapa final'!#REF!="Muy Alta",'Mapa final'!#REF!="Leve"),CONCATENATE("R1C",'Mapa final'!#REF!),"")</f>
        <v>#REF!</v>
      </c>
      <c r="O6" s="46" t="e">
        <f>IF(AND('Mapa final'!#REF!="Muy Alta",'Mapa final'!#REF!="Leve"),CONCATENATE("R1C",'Mapa final'!#REF!),"")</f>
        <v>#REF!</v>
      </c>
      <c r="P6" s="44" t="str">
        <f>IF(AND('Mapa final'!$Y$23="Muy Alta",'Mapa final'!$AA$23="Menor"),CONCATENATE("R1C",'Mapa final'!$O$23),"")</f>
        <v/>
      </c>
      <c r="Q6" s="45" t="str">
        <f>IF(AND('Mapa final'!$Y$24="Muy Alta",'Mapa final'!$AA$24="Menor"),CONCATENATE("R1C",'Mapa final'!$O$24),"")</f>
        <v/>
      </c>
      <c r="R6" s="45" t="str">
        <f>IF(AND('Mapa final'!$Y$25="Muy Alta",'Mapa final'!$AA$25="Menor"),CONCATENATE("R1C",'Mapa final'!$O$25),"")</f>
        <v/>
      </c>
      <c r="S6" s="45" t="e">
        <f>IF(AND('Mapa final'!#REF!="Muy Alta",'Mapa final'!#REF!="Menor"),CONCATENATE("R1C",'Mapa final'!#REF!),"")</f>
        <v>#REF!</v>
      </c>
      <c r="T6" s="45" t="e">
        <f>IF(AND('Mapa final'!#REF!="Muy Alta",'Mapa final'!#REF!="Menor"),CONCATENATE("R1C",'Mapa final'!#REF!),"")</f>
        <v>#REF!</v>
      </c>
      <c r="U6" s="46" t="e">
        <f>IF(AND('Mapa final'!#REF!="Muy Alta",'Mapa final'!#REF!="Menor"),CONCATENATE("R1C",'Mapa final'!#REF!),"")</f>
        <v>#REF!</v>
      </c>
      <c r="V6" s="44" t="str">
        <f>IF(AND('Mapa final'!$Y$23="Muy Alta",'Mapa final'!$AA$23="Moderado"),CONCATENATE("R1C",'Mapa final'!$O$23),"")</f>
        <v/>
      </c>
      <c r="W6" s="45" t="str">
        <f>IF(AND('Mapa final'!$Y$24="Muy Alta",'Mapa final'!$AA$24="Moderado"),CONCATENATE("R1C",'Mapa final'!$O$24),"")</f>
        <v/>
      </c>
      <c r="X6" s="45" t="str">
        <f>IF(AND('Mapa final'!$Y$25="Muy Alta",'Mapa final'!$AA$25="Moderado"),CONCATENATE("R1C",'Mapa final'!$O$25),"")</f>
        <v/>
      </c>
      <c r="Y6" s="45" t="e">
        <f>IF(AND('Mapa final'!#REF!="Muy Alta",'Mapa final'!#REF!="Moderado"),CONCATENATE("R1C",'Mapa final'!#REF!),"")</f>
        <v>#REF!</v>
      </c>
      <c r="Z6" s="45" t="e">
        <f>IF(AND('Mapa final'!#REF!="Muy Alta",'Mapa final'!#REF!="Moderado"),CONCATENATE("R1C",'Mapa final'!#REF!),"")</f>
        <v>#REF!</v>
      </c>
      <c r="AA6" s="46" t="e">
        <f>IF(AND('Mapa final'!#REF!="Muy Alta",'Mapa final'!#REF!="Moderado"),CONCATENATE("R1C",'Mapa final'!#REF!),"")</f>
        <v>#REF!</v>
      </c>
      <c r="AB6" s="44" t="str">
        <f>IF(AND('Mapa final'!$Y$23="Muy Alta",'Mapa final'!$AA$23="Mayor"),CONCATENATE("R1C",'Mapa final'!$O$23),"")</f>
        <v/>
      </c>
      <c r="AC6" s="45" t="str">
        <f>IF(AND('Mapa final'!$Y$24="Muy Alta",'Mapa final'!$AA$24="Mayor"),CONCATENATE("R1C",'Mapa final'!$O$24),"")</f>
        <v/>
      </c>
      <c r="AD6" s="45" t="str">
        <f>IF(AND('Mapa final'!$Y$25="Muy Alta",'Mapa final'!$AA$25="Mayor"),CONCATENATE("R1C",'Mapa final'!$O$25),"")</f>
        <v/>
      </c>
      <c r="AE6" s="45" t="e">
        <f>IF(AND('Mapa final'!#REF!="Muy Alta",'Mapa final'!#REF!="Mayor"),CONCATENATE("R1C",'Mapa final'!#REF!),"")</f>
        <v>#REF!</v>
      </c>
      <c r="AF6" s="45" t="e">
        <f>IF(AND('Mapa final'!#REF!="Muy Alta",'Mapa final'!#REF!="Mayor"),CONCATENATE("R1C",'Mapa final'!#REF!),"")</f>
        <v>#REF!</v>
      </c>
      <c r="AG6" s="46" t="e">
        <f>IF(AND('Mapa final'!#REF!="Muy Alta",'Mapa final'!#REF!="Mayor"),CONCATENATE("R1C",'Mapa final'!#REF!),"")</f>
        <v>#REF!</v>
      </c>
      <c r="AH6" s="47" t="str">
        <f>IF(AND('Mapa final'!$Y$23="Muy Alta",'Mapa final'!$AA$23="Catastrófico"),CONCATENATE("R1C",'Mapa final'!$O$23),"")</f>
        <v/>
      </c>
      <c r="AI6" s="48" t="str">
        <f>IF(AND('Mapa final'!$Y$24="Muy Alta",'Mapa final'!$AA$24="Catastrófico"),CONCATENATE("R1C",'Mapa final'!$O$24),"")</f>
        <v/>
      </c>
      <c r="AJ6" s="48" t="str">
        <f>IF(AND('Mapa final'!$Y$25="Muy Alta",'Mapa final'!$AA$25="Catastrófico"),CONCATENATE("R1C",'Mapa final'!$O$25),"")</f>
        <v/>
      </c>
      <c r="AK6" s="48" t="e">
        <f>IF(AND('Mapa final'!#REF!="Muy Alta",'Mapa final'!#REF!="Catastrófico"),CONCATENATE("R1C",'Mapa final'!#REF!),"")</f>
        <v>#REF!</v>
      </c>
      <c r="AL6" s="48" t="e">
        <f>IF(AND('Mapa final'!#REF!="Muy Alta",'Mapa final'!#REF!="Catastrófico"),CONCATENATE("R1C",'Mapa final'!#REF!),"")</f>
        <v>#REF!</v>
      </c>
      <c r="AM6" s="49" t="e">
        <f>IF(AND('Mapa final'!#REF!="Muy Alta",'Mapa final'!#REF!="Catastrófico"),CONCATENATE("R1C",'Mapa final'!#REF!),"")</f>
        <v>#REF!</v>
      </c>
      <c r="AN6" s="81"/>
      <c r="AO6" s="433" t="s">
        <v>93</v>
      </c>
      <c r="AP6" s="434"/>
      <c r="AQ6" s="434"/>
      <c r="AR6" s="434"/>
      <c r="AS6" s="434"/>
      <c r="AT6" s="435"/>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331"/>
      <c r="C7" s="331"/>
      <c r="D7" s="332"/>
      <c r="E7" s="430"/>
      <c r="F7" s="429"/>
      <c r="G7" s="429"/>
      <c r="H7" s="429"/>
      <c r="I7" s="445"/>
      <c r="J7" s="50" t="str">
        <f>IF(AND('Mapa final'!$Y$26="Muy Alta",'Mapa final'!$AA$26="Leve"),CONCATENATE("R2C",'Mapa final'!$O$26),"")</f>
        <v/>
      </c>
      <c r="K7" s="51" t="str">
        <f>IF(AND('Mapa final'!$Y$27="Muy Alta",'Mapa final'!$AA$27="Leve"),CONCATENATE("R2C",'Mapa final'!$O$27),"")</f>
        <v/>
      </c>
      <c r="L7" s="51" t="e">
        <f>IF(AND('Mapa final'!#REF!="Muy Alta",'Mapa final'!#REF!="Leve"),CONCATENATE("R2C",'Mapa final'!#REF!),"")</f>
        <v>#REF!</v>
      </c>
      <c r="M7" s="51" t="e">
        <f>IF(AND('Mapa final'!#REF!="Muy Alta",'Mapa final'!#REF!="Leve"),CONCATENATE("R2C",'Mapa final'!#REF!),"")</f>
        <v>#REF!</v>
      </c>
      <c r="N7" s="51" t="e">
        <f>IF(AND('Mapa final'!#REF!="Muy Alta",'Mapa final'!#REF!="Leve"),CONCATENATE("R2C",'Mapa final'!#REF!),"")</f>
        <v>#REF!</v>
      </c>
      <c r="O7" s="52" t="e">
        <f>IF(AND('Mapa final'!#REF!="Muy Alta",'Mapa final'!#REF!="Leve"),CONCATENATE("R2C",'Mapa final'!#REF!),"")</f>
        <v>#REF!</v>
      </c>
      <c r="P7" s="50" t="str">
        <f>IF(AND('Mapa final'!$Y$26="Muy Alta",'Mapa final'!$AA$26="Menor"),CONCATENATE("R2C",'Mapa final'!$O$26),"")</f>
        <v/>
      </c>
      <c r="Q7" s="51" t="str">
        <f>IF(AND('Mapa final'!$Y$27="Muy Alta",'Mapa final'!$AA$27="Menor"),CONCATENATE("R2C",'Mapa final'!$O$27),"")</f>
        <v/>
      </c>
      <c r="R7" s="51" t="e">
        <f>IF(AND('Mapa final'!#REF!="Muy Alta",'Mapa final'!#REF!="Menor"),CONCATENATE("R2C",'Mapa final'!#REF!),"")</f>
        <v>#REF!</v>
      </c>
      <c r="S7" s="51" t="e">
        <f>IF(AND('Mapa final'!#REF!="Muy Alta",'Mapa final'!#REF!="Menor"),CONCATENATE("R2C",'Mapa final'!#REF!),"")</f>
        <v>#REF!</v>
      </c>
      <c r="T7" s="51" t="e">
        <f>IF(AND('Mapa final'!#REF!="Muy Alta",'Mapa final'!#REF!="Menor"),CONCATENATE("R2C",'Mapa final'!#REF!),"")</f>
        <v>#REF!</v>
      </c>
      <c r="U7" s="52" t="e">
        <f>IF(AND('Mapa final'!#REF!="Muy Alta",'Mapa final'!#REF!="Menor"),CONCATENATE("R2C",'Mapa final'!#REF!),"")</f>
        <v>#REF!</v>
      </c>
      <c r="V7" s="50" t="str">
        <f>IF(AND('Mapa final'!$Y$26="Muy Alta",'Mapa final'!$AA$26="Moderado"),CONCATENATE("R2C",'Mapa final'!$O$26),"")</f>
        <v/>
      </c>
      <c r="W7" s="51" t="str">
        <f>IF(AND('Mapa final'!$Y$27="Muy Alta",'Mapa final'!$AA$27="Moderado"),CONCATENATE("R2C",'Mapa final'!$O$27),"")</f>
        <v/>
      </c>
      <c r="X7" s="51" t="e">
        <f>IF(AND('Mapa final'!#REF!="Muy Alta",'Mapa final'!#REF!="Moderado"),CONCATENATE("R2C",'Mapa final'!#REF!),"")</f>
        <v>#REF!</v>
      </c>
      <c r="Y7" s="51" t="e">
        <f>IF(AND('Mapa final'!#REF!="Muy Alta",'Mapa final'!#REF!="Moderado"),CONCATENATE("R2C",'Mapa final'!#REF!),"")</f>
        <v>#REF!</v>
      </c>
      <c r="Z7" s="51" t="e">
        <f>IF(AND('Mapa final'!#REF!="Muy Alta",'Mapa final'!#REF!="Moderado"),CONCATENATE("R2C",'Mapa final'!#REF!),"")</f>
        <v>#REF!</v>
      </c>
      <c r="AA7" s="52" t="e">
        <f>IF(AND('Mapa final'!#REF!="Muy Alta",'Mapa final'!#REF!="Moderado"),CONCATENATE("R2C",'Mapa final'!#REF!),"")</f>
        <v>#REF!</v>
      </c>
      <c r="AB7" s="50" t="str">
        <f>IF(AND('Mapa final'!$Y$26="Muy Alta",'Mapa final'!$AA$26="Mayor"),CONCATENATE("R2C",'Mapa final'!$O$26),"")</f>
        <v/>
      </c>
      <c r="AC7" s="51" t="str">
        <f>IF(AND('Mapa final'!$Y$27="Muy Alta",'Mapa final'!$AA$27="Mayor"),CONCATENATE("R2C",'Mapa final'!$O$27),"")</f>
        <v/>
      </c>
      <c r="AD7" s="51" t="e">
        <f>IF(AND('Mapa final'!#REF!="Muy Alta",'Mapa final'!#REF!="Mayor"),CONCATENATE("R2C",'Mapa final'!#REF!),"")</f>
        <v>#REF!</v>
      </c>
      <c r="AE7" s="51" t="e">
        <f>IF(AND('Mapa final'!#REF!="Muy Alta",'Mapa final'!#REF!="Mayor"),CONCATENATE("R2C",'Mapa final'!#REF!),"")</f>
        <v>#REF!</v>
      </c>
      <c r="AF7" s="51" t="e">
        <f>IF(AND('Mapa final'!#REF!="Muy Alta",'Mapa final'!#REF!="Mayor"),CONCATENATE("R2C",'Mapa final'!#REF!),"")</f>
        <v>#REF!</v>
      </c>
      <c r="AG7" s="52" t="e">
        <f>IF(AND('Mapa final'!#REF!="Muy Alta",'Mapa final'!#REF!="Mayor"),CONCATENATE("R2C",'Mapa final'!#REF!),"")</f>
        <v>#REF!</v>
      </c>
      <c r="AH7" s="53" t="str">
        <f>IF(AND('Mapa final'!$Y$26="Muy Alta",'Mapa final'!$AA$26="Catastrófico"),CONCATENATE("R2C",'Mapa final'!$O$26),"")</f>
        <v/>
      </c>
      <c r="AI7" s="54" t="str">
        <f>IF(AND('Mapa final'!$Y$27="Muy Alta",'Mapa final'!$AA$27="Catastrófico"),CONCATENATE("R2C",'Mapa final'!$O$27),"")</f>
        <v/>
      </c>
      <c r="AJ7" s="54" t="e">
        <f>IF(AND('Mapa final'!#REF!="Muy Alta",'Mapa final'!#REF!="Catastrófico"),CONCATENATE("R2C",'Mapa final'!#REF!),"")</f>
        <v>#REF!</v>
      </c>
      <c r="AK7" s="54" t="e">
        <f>IF(AND('Mapa final'!#REF!="Muy Alta",'Mapa final'!#REF!="Catastrófico"),CONCATENATE("R2C",'Mapa final'!#REF!),"")</f>
        <v>#REF!</v>
      </c>
      <c r="AL7" s="54" t="e">
        <f>IF(AND('Mapa final'!#REF!="Muy Alta",'Mapa final'!#REF!="Catastrófico"),CONCATENATE("R2C",'Mapa final'!#REF!),"")</f>
        <v>#REF!</v>
      </c>
      <c r="AM7" s="55" t="e">
        <f>IF(AND('Mapa final'!#REF!="Muy Alta",'Mapa final'!#REF!="Catastrófico"),CONCATENATE("R2C",'Mapa final'!#REF!),"")</f>
        <v>#REF!</v>
      </c>
      <c r="AN7" s="81"/>
      <c r="AO7" s="436"/>
      <c r="AP7" s="437"/>
      <c r="AQ7" s="437"/>
      <c r="AR7" s="437"/>
      <c r="AS7" s="437"/>
      <c r="AT7" s="438"/>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331"/>
      <c r="C8" s="331"/>
      <c r="D8" s="332"/>
      <c r="E8" s="430"/>
      <c r="F8" s="429"/>
      <c r="G8" s="429"/>
      <c r="H8" s="429"/>
      <c r="I8" s="445"/>
      <c r="J8" s="50" t="str">
        <f>IF(AND('Mapa final'!$Y$28="Muy Alta",'Mapa final'!$AA$28="Leve"),CONCATENATE("R3C",'Mapa final'!$O$28),"")</f>
        <v/>
      </c>
      <c r="K8" s="51" t="str">
        <f>IF(AND('Mapa final'!$Y$29="Muy Alta",'Mapa final'!$AA$29="Leve"),CONCATENATE("R3C",'Mapa final'!$O$29),"")</f>
        <v/>
      </c>
      <c r="L8" s="51" t="e">
        <f>IF(AND('Mapa final'!#REF!="Muy Alta",'Mapa final'!#REF!="Leve"),CONCATENATE("R3C",'Mapa final'!#REF!),"")</f>
        <v>#REF!</v>
      </c>
      <c r="M8" s="51" t="e">
        <f>IF(AND('Mapa final'!#REF!="Muy Alta",'Mapa final'!#REF!="Leve"),CONCATENATE("R3C",'Mapa final'!#REF!),"")</f>
        <v>#REF!</v>
      </c>
      <c r="N8" s="51" t="e">
        <f>IF(AND('Mapa final'!#REF!="Muy Alta",'Mapa final'!#REF!="Leve"),CONCATENATE("R3C",'Mapa final'!#REF!),"")</f>
        <v>#REF!</v>
      </c>
      <c r="O8" s="52" t="e">
        <f>IF(AND('Mapa final'!#REF!="Muy Alta",'Mapa final'!#REF!="Leve"),CONCATENATE("R3C",'Mapa final'!#REF!),"")</f>
        <v>#REF!</v>
      </c>
      <c r="P8" s="50" t="str">
        <f>IF(AND('Mapa final'!$Y$28="Muy Alta",'Mapa final'!$AA$28="Menor"),CONCATENATE("R3C",'Mapa final'!$O$28),"")</f>
        <v/>
      </c>
      <c r="Q8" s="51" t="str">
        <f>IF(AND('Mapa final'!$Y$29="Muy Alta",'Mapa final'!$AA$29="Menor"),CONCATENATE("R3C",'Mapa final'!$O$29),"")</f>
        <v/>
      </c>
      <c r="R8" s="51" t="e">
        <f>IF(AND('Mapa final'!#REF!="Muy Alta",'Mapa final'!#REF!="Menor"),CONCATENATE("R3C",'Mapa final'!#REF!),"")</f>
        <v>#REF!</v>
      </c>
      <c r="S8" s="51" t="e">
        <f>IF(AND('Mapa final'!#REF!="Muy Alta",'Mapa final'!#REF!="Menor"),CONCATENATE("R3C",'Mapa final'!#REF!),"")</f>
        <v>#REF!</v>
      </c>
      <c r="T8" s="51" t="e">
        <f>IF(AND('Mapa final'!#REF!="Muy Alta",'Mapa final'!#REF!="Menor"),CONCATENATE("R3C",'Mapa final'!#REF!),"")</f>
        <v>#REF!</v>
      </c>
      <c r="U8" s="52" t="e">
        <f>IF(AND('Mapa final'!#REF!="Muy Alta",'Mapa final'!#REF!="Menor"),CONCATENATE("R3C",'Mapa final'!#REF!),"")</f>
        <v>#REF!</v>
      </c>
      <c r="V8" s="50" t="str">
        <f>IF(AND('Mapa final'!$Y$28="Muy Alta",'Mapa final'!$AA$28="Moderado"),CONCATENATE("R3C",'Mapa final'!$O$28),"")</f>
        <v/>
      </c>
      <c r="W8" s="51" t="str">
        <f>IF(AND('Mapa final'!$Y$29="Muy Alta",'Mapa final'!$AA$29="Moderado"),CONCATENATE("R3C",'Mapa final'!$O$29),"")</f>
        <v/>
      </c>
      <c r="X8" s="51" t="e">
        <f>IF(AND('Mapa final'!#REF!="Muy Alta",'Mapa final'!#REF!="Moderado"),CONCATENATE("R3C",'Mapa final'!#REF!),"")</f>
        <v>#REF!</v>
      </c>
      <c r="Y8" s="51" t="e">
        <f>IF(AND('Mapa final'!#REF!="Muy Alta",'Mapa final'!#REF!="Moderado"),CONCATENATE("R3C",'Mapa final'!#REF!),"")</f>
        <v>#REF!</v>
      </c>
      <c r="Z8" s="51" t="e">
        <f>IF(AND('Mapa final'!#REF!="Muy Alta",'Mapa final'!#REF!="Moderado"),CONCATENATE("R3C",'Mapa final'!#REF!),"")</f>
        <v>#REF!</v>
      </c>
      <c r="AA8" s="52" t="e">
        <f>IF(AND('Mapa final'!#REF!="Muy Alta",'Mapa final'!#REF!="Moderado"),CONCATENATE("R3C",'Mapa final'!#REF!),"")</f>
        <v>#REF!</v>
      </c>
      <c r="AB8" s="50" t="str">
        <f>IF(AND('Mapa final'!$Y$28="Muy Alta",'Mapa final'!$AA$28="Mayor"),CONCATENATE("R3C",'Mapa final'!$O$28),"")</f>
        <v/>
      </c>
      <c r="AC8" s="51" t="str">
        <f>IF(AND('Mapa final'!$Y$29="Muy Alta",'Mapa final'!$AA$29="Mayor"),CONCATENATE("R3C",'Mapa final'!$O$29),"")</f>
        <v/>
      </c>
      <c r="AD8" s="51" t="e">
        <f>IF(AND('Mapa final'!#REF!="Muy Alta",'Mapa final'!#REF!="Mayor"),CONCATENATE("R3C",'Mapa final'!#REF!),"")</f>
        <v>#REF!</v>
      </c>
      <c r="AE8" s="51" t="e">
        <f>IF(AND('Mapa final'!#REF!="Muy Alta",'Mapa final'!#REF!="Mayor"),CONCATENATE("R3C",'Mapa final'!#REF!),"")</f>
        <v>#REF!</v>
      </c>
      <c r="AF8" s="51" t="e">
        <f>IF(AND('Mapa final'!#REF!="Muy Alta",'Mapa final'!#REF!="Mayor"),CONCATENATE("R3C",'Mapa final'!#REF!),"")</f>
        <v>#REF!</v>
      </c>
      <c r="AG8" s="52" t="e">
        <f>IF(AND('Mapa final'!#REF!="Muy Alta",'Mapa final'!#REF!="Mayor"),CONCATENATE("R3C",'Mapa final'!#REF!),"")</f>
        <v>#REF!</v>
      </c>
      <c r="AH8" s="53" t="str">
        <f>IF(AND('Mapa final'!$Y$28="Muy Alta",'Mapa final'!$AA$28="Catastrófico"),CONCATENATE("R3C",'Mapa final'!$O$28),"")</f>
        <v/>
      </c>
      <c r="AI8" s="54" t="str">
        <f>IF(AND('Mapa final'!$Y$29="Muy Alta",'Mapa final'!$AA$29="Catastrófico"),CONCATENATE("R3C",'Mapa final'!$O$29),"")</f>
        <v/>
      </c>
      <c r="AJ8" s="54" t="e">
        <f>IF(AND('Mapa final'!#REF!="Muy Alta",'Mapa final'!#REF!="Catastrófico"),CONCATENATE("R3C",'Mapa final'!#REF!),"")</f>
        <v>#REF!</v>
      </c>
      <c r="AK8" s="54" t="e">
        <f>IF(AND('Mapa final'!#REF!="Muy Alta",'Mapa final'!#REF!="Catastrófico"),CONCATENATE("R3C",'Mapa final'!#REF!),"")</f>
        <v>#REF!</v>
      </c>
      <c r="AL8" s="54" t="e">
        <f>IF(AND('Mapa final'!#REF!="Muy Alta",'Mapa final'!#REF!="Catastrófico"),CONCATENATE("R3C",'Mapa final'!#REF!),"")</f>
        <v>#REF!</v>
      </c>
      <c r="AM8" s="55" t="e">
        <f>IF(AND('Mapa final'!#REF!="Muy Alta",'Mapa final'!#REF!="Catastrófico"),CONCATENATE("R3C",'Mapa final'!#REF!),"")</f>
        <v>#REF!</v>
      </c>
      <c r="AN8" s="81"/>
      <c r="AO8" s="436"/>
      <c r="AP8" s="437"/>
      <c r="AQ8" s="437"/>
      <c r="AR8" s="437"/>
      <c r="AS8" s="437"/>
      <c r="AT8" s="438"/>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331"/>
      <c r="C9" s="331"/>
      <c r="D9" s="332"/>
      <c r="E9" s="430"/>
      <c r="F9" s="429"/>
      <c r="G9" s="429"/>
      <c r="H9" s="429"/>
      <c r="I9" s="445"/>
      <c r="J9" s="50" t="str">
        <f>IF(AND('Mapa final'!$Y$30="Muy Alta",'Mapa final'!$AA$30="Leve"),CONCATENATE("R4C",'Mapa final'!$O$30),"")</f>
        <v/>
      </c>
      <c r="K9" s="51" t="str">
        <f>IF(AND('Mapa final'!$Y$31="Muy Alta",'Mapa final'!$AA$31="Leve"),CONCATENATE("R4C",'Mapa final'!$O$31),"")</f>
        <v/>
      </c>
      <c r="L9" s="51" t="str">
        <f>IF(AND('Mapa final'!$Y$32="Muy Alta",'Mapa final'!$AA$32="Leve"),CONCATENATE("R4C",'Mapa final'!$O$32),"")</f>
        <v/>
      </c>
      <c r="M9" s="51" t="str">
        <f>IF(AND('Mapa final'!$Y$33="Muy Alta",'Mapa final'!$AA$33="Leve"),CONCATENATE("R4C",'Mapa final'!$O$33),"")</f>
        <v/>
      </c>
      <c r="N9" s="51" t="str">
        <f>IF(AND('Mapa final'!$Y$34="Muy Alta",'Mapa final'!$AA$34="Leve"),CONCATENATE("R4C",'Mapa final'!$O$34),"")</f>
        <v/>
      </c>
      <c r="O9" s="52" t="str">
        <f>IF(AND('Mapa final'!$Y$35="Muy Alta",'Mapa final'!$AA$35="Leve"),CONCATENATE("R4C",'Mapa final'!$O$35),"")</f>
        <v/>
      </c>
      <c r="P9" s="50" t="str">
        <f>IF(AND('Mapa final'!$Y$30="Muy Alta",'Mapa final'!$AA$30="Menor"),CONCATENATE("R4C",'Mapa final'!$O$30),"")</f>
        <v/>
      </c>
      <c r="Q9" s="51" t="str">
        <f>IF(AND('Mapa final'!$Y$31="Muy Alta",'Mapa final'!$AA$31="Menor"),CONCATENATE("R4C",'Mapa final'!$O$31),"")</f>
        <v/>
      </c>
      <c r="R9" s="51" t="str">
        <f>IF(AND('Mapa final'!$Y$32="Muy Alta",'Mapa final'!$AA$32="Menor"),CONCATENATE("R4C",'Mapa final'!$O$32),"")</f>
        <v/>
      </c>
      <c r="S9" s="51" t="str">
        <f>IF(AND('Mapa final'!$Y$33="Muy Alta",'Mapa final'!$AA$33="Menor"),CONCATENATE("R4C",'Mapa final'!$O$33),"")</f>
        <v/>
      </c>
      <c r="T9" s="51" t="str">
        <f>IF(AND('Mapa final'!$Y$34="Muy Alta",'Mapa final'!$AA$34="Menor"),CONCATENATE("R4C",'Mapa final'!$O$34),"")</f>
        <v/>
      </c>
      <c r="U9" s="52" t="str">
        <f>IF(AND('Mapa final'!$Y$35="Muy Alta",'Mapa final'!$AA$35="Menor"),CONCATENATE("R4C",'Mapa final'!$O$35),"")</f>
        <v/>
      </c>
      <c r="V9" s="50" t="str">
        <f>IF(AND('Mapa final'!$Y$30="Muy Alta",'Mapa final'!$AA$30="Moderado"),CONCATENATE("R4C",'Mapa final'!$O$30),"")</f>
        <v/>
      </c>
      <c r="W9" s="51" t="str">
        <f>IF(AND('Mapa final'!$Y$31="Muy Alta",'Mapa final'!$AA$31="Moderado"),CONCATENATE("R4C",'Mapa final'!$O$31),"")</f>
        <v/>
      </c>
      <c r="X9" s="51" t="str">
        <f>IF(AND('Mapa final'!$Y$32="Muy Alta",'Mapa final'!$AA$32="Moderado"),CONCATENATE("R4C",'Mapa final'!$O$32),"")</f>
        <v/>
      </c>
      <c r="Y9" s="51" t="str">
        <f>IF(AND('Mapa final'!$Y$33="Muy Alta",'Mapa final'!$AA$33="Moderado"),CONCATENATE("R4C",'Mapa final'!$O$33),"")</f>
        <v/>
      </c>
      <c r="Z9" s="51" t="str">
        <f>IF(AND('Mapa final'!$Y$34="Muy Alta",'Mapa final'!$AA$34="Moderado"),CONCATENATE("R4C",'Mapa final'!$O$34),"")</f>
        <v/>
      </c>
      <c r="AA9" s="52" t="str">
        <f>IF(AND('Mapa final'!$Y$35="Muy Alta",'Mapa final'!$AA$35="Moderado"),CONCATENATE("R4C",'Mapa final'!$O$35),"")</f>
        <v/>
      </c>
      <c r="AB9" s="50" t="str">
        <f>IF(AND('Mapa final'!$Y$30="Muy Alta",'Mapa final'!$AA$30="Mayor"),CONCATENATE("R4C",'Mapa final'!$O$30),"")</f>
        <v/>
      </c>
      <c r="AC9" s="51" t="str">
        <f>IF(AND('Mapa final'!$Y$31="Muy Alta",'Mapa final'!$AA$31="Mayor"),CONCATENATE("R4C",'Mapa final'!$O$31),"")</f>
        <v/>
      </c>
      <c r="AD9" s="51" t="str">
        <f>IF(AND('Mapa final'!$Y$32="Muy Alta",'Mapa final'!$AA$32="Mayor"),CONCATENATE("R4C",'Mapa final'!$O$32),"")</f>
        <v/>
      </c>
      <c r="AE9" s="51" t="str">
        <f>IF(AND('Mapa final'!$Y$33="Muy Alta",'Mapa final'!$AA$33="Mayor"),CONCATENATE("R4C",'Mapa final'!$O$33),"")</f>
        <v/>
      </c>
      <c r="AF9" s="51" t="str">
        <f>IF(AND('Mapa final'!$Y$34="Muy Alta",'Mapa final'!$AA$34="Mayor"),CONCATENATE("R4C",'Mapa final'!$O$34),"")</f>
        <v/>
      </c>
      <c r="AG9" s="52" t="str">
        <f>IF(AND('Mapa final'!$Y$35="Muy Alta",'Mapa final'!$AA$35="Mayor"),CONCATENATE("R4C",'Mapa final'!$O$35),"")</f>
        <v/>
      </c>
      <c r="AH9" s="53" t="str">
        <f>IF(AND('Mapa final'!$Y$30="Muy Alta",'Mapa final'!$AA$30="Catastrófico"),CONCATENATE("R4C",'Mapa final'!$O$30),"")</f>
        <v/>
      </c>
      <c r="AI9" s="54" t="str">
        <f>IF(AND('Mapa final'!$Y$31="Muy Alta",'Mapa final'!$AA$31="Catastrófico"),CONCATENATE("R4C",'Mapa final'!$O$31),"")</f>
        <v/>
      </c>
      <c r="AJ9" s="54" t="str">
        <f>IF(AND('Mapa final'!$Y$32="Muy Alta",'Mapa final'!$AA$32="Catastrófico"),CONCATENATE("R4C",'Mapa final'!$O$32),"")</f>
        <v/>
      </c>
      <c r="AK9" s="54" t="str">
        <f>IF(AND('Mapa final'!$Y$33="Muy Alta",'Mapa final'!$AA$33="Catastrófico"),CONCATENATE("R4C",'Mapa final'!$O$33),"")</f>
        <v/>
      </c>
      <c r="AL9" s="54" t="str">
        <f>IF(AND('Mapa final'!$Y$34="Muy Alta",'Mapa final'!$AA$34="Catastrófico"),CONCATENATE("R4C",'Mapa final'!$O$34),"")</f>
        <v/>
      </c>
      <c r="AM9" s="55" t="str">
        <f>IF(AND('Mapa final'!$Y$35="Muy Alta",'Mapa final'!$AA$35="Catastrófico"),CONCATENATE("R4C",'Mapa final'!$O$35),"")</f>
        <v/>
      </c>
      <c r="AN9" s="81"/>
      <c r="AO9" s="436"/>
      <c r="AP9" s="437"/>
      <c r="AQ9" s="437"/>
      <c r="AR9" s="437"/>
      <c r="AS9" s="437"/>
      <c r="AT9" s="438"/>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331"/>
      <c r="C10" s="331"/>
      <c r="D10" s="332"/>
      <c r="E10" s="430"/>
      <c r="F10" s="429"/>
      <c r="G10" s="429"/>
      <c r="H10" s="429"/>
      <c r="I10" s="445"/>
      <c r="J10" s="50" t="str">
        <f>IF(AND('Mapa final'!$Y$36="Muy Alta",'Mapa final'!$AA$36="Leve"),CONCATENATE("R5C",'Mapa final'!$O$36),"")</f>
        <v/>
      </c>
      <c r="K10" s="51" t="str">
        <f>IF(AND('Mapa final'!$Y$37="Muy Alta",'Mapa final'!$AA$37="Leve"),CONCATENATE("R5C",'Mapa final'!$O$37),"")</f>
        <v/>
      </c>
      <c r="L10" s="51" t="str">
        <f>IF(AND('Mapa final'!$Y$38="Muy Alta",'Mapa final'!$AA$38="Leve"),CONCATENATE("R5C",'Mapa final'!$O$38),"")</f>
        <v/>
      </c>
      <c r="M10" s="51" t="str">
        <f>IF(AND('Mapa final'!$Y$39="Muy Alta",'Mapa final'!$AA$39="Leve"),CONCATENATE("R5C",'Mapa final'!$O$39),"")</f>
        <v/>
      </c>
      <c r="N10" s="51" t="str">
        <f>IF(AND('Mapa final'!$Y$40="Muy Alta",'Mapa final'!$AA$40="Leve"),CONCATENATE("R5C",'Mapa final'!$O$40),"")</f>
        <v/>
      </c>
      <c r="O10" s="52" t="str">
        <f>IF(AND('Mapa final'!$Y$41="Muy Alta",'Mapa final'!$AA$41="Leve"),CONCATENATE("R5C",'Mapa final'!$O$41),"")</f>
        <v/>
      </c>
      <c r="P10" s="50" t="str">
        <f>IF(AND('Mapa final'!$Y$36="Muy Alta",'Mapa final'!$AA$36="Menor"),CONCATENATE("R5C",'Mapa final'!$O$36),"")</f>
        <v/>
      </c>
      <c r="Q10" s="51" t="str">
        <f>IF(AND('Mapa final'!$Y$37="Muy Alta",'Mapa final'!$AA$37="Menor"),CONCATENATE("R5C",'Mapa final'!$O$37),"")</f>
        <v/>
      </c>
      <c r="R10" s="51" t="str">
        <f>IF(AND('Mapa final'!$Y$38="Muy Alta",'Mapa final'!$AA$38="Menor"),CONCATENATE("R5C",'Mapa final'!$O$38),"")</f>
        <v/>
      </c>
      <c r="S10" s="51" t="str">
        <f>IF(AND('Mapa final'!$Y$39="Muy Alta",'Mapa final'!$AA$39="Menor"),CONCATENATE("R5C",'Mapa final'!$O$39),"")</f>
        <v/>
      </c>
      <c r="T10" s="51" t="str">
        <f>IF(AND('Mapa final'!$Y$40="Muy Alta",'Mapa final'!$AA$40="Menor"),CONCATENATE("R5C",'Mapa final'!$O$40),"")</f>
        <v/>
      </c>
      <c r="U10" s="52" t="str">
        <f>IF(AND('Mapa final'!$Y$41="Muy Alta",'Mapa final'!$AA$41="Menor"),CONCATENATE("R5C",'Mapa final'!$O$41),"")</f>
        <v/>
      </c>
      <c r="V10" s="50" t="str">
        <f>IF(AND('Mapa final'!$Y$36="Muy Alta",'Mapa final'!$AA$36="Moderado"),CONCATENATE("R5C",'Mapa final'!$O$36),"")</f>
        <v/>
      </c>
      <c r="W10" s="51" t="str">
        <f>IF(AND('Mapa final'!$Y$37="Muy Alta",'Mapa final'!$AA$37="Moderado"),CONCATENATE("R5C",'Mapa final'!$O$37),"")</f>
        <v/>
      </c>
      <c r="X10" s="51" t="str">
        <f>IF(AND('Mapa final'!$Y$38="Muy Alta",'Mapa final'!$AA$38="Moderado"),CONCATENATE("R5C",'Mapa final'!$O$38),"")</f>
        <v/>
      </c>
      <c r="Y10" s="51" t="str">
        <f>IF(AND('Mapa final'!$Y$39="Muy Alta",'Mapa final'!$AA$39="Moderado"),CONCATENATE("R5C",'Mapa final'!$O$39),"")</f>
        <v/>
      </c>
      <c r="Z10" s="51" t="str">
        <f>IF(AND('Mapa final'!$Y$40="Muy Alta",'Mapa final'!$AA$40="Moderado"),CONCATENATE("R5C",'Mapa final'!$O$40),"")</f>
        <v/>
      </c>
      <c r="AA10" s="52" t="str">
        <f>IF(AND('Mapa final'!$Y$41="Muy Alta",'Mapa final'!$AA$41="Moderado"),CONCATENATE("R5C",'Mapa final'!$O$41),"")</f>
        <v/>
      </c>
      <c r="AB10" s="50" t="str">
        <f>IF(AND('Mapa final'!$Y$36="Muy Alta",'Mapa final'!$AA$36="Mayor"),CONCATENATE("R5C",'Mapa final'!$O$36),"")</f>
        <v/>
      </c>
      <c r="AC10" s="51" t="str">
        <f>IF(AND('Mapa final'!$Y$37="Muy Alta",'Mapa final'!$AA$37="Mayor"),CONCATENATE("R5C",'Mapa final'!$O$37),"")</f>
        <v/>
      </c>
      <c r="AD10" s="51" t="str">
        <f>IF(AND('Mapa final'!$Y$38="Muy Alta",'Mapa final'!$AA$38="Mayor"),CONCATENATE("R5C",'Mapa final'!$O$38),"")</f>
        <v/>
      </c>
      <c r="AE10" s="51" t="str">
        <f>IF(AND('Mapa final'!$Y$39="Muy Alta",'Mapa final'!$AA$39="Mayor"),CONCATENATE("R5C",'Mapa final'!$O$39),"")</f>
        <v/>
      </c>
      <c r="AF10" s="51" t="str">
        <f>IF(AND('Mapa final'!$Y$40="Muy Alta",'Mapa final'!$AA$40="Mayor"),CONCATENATE("R5C",'Mapa final'!$O$40),"")</f>
        <v/>
      </c>
      <c r="AG10" s="52" t="str">
        <f>IF(AND('Mapa final'!$Y$41="Muy Alta",'Mapa final'!$AA$41="Mayor"),CONCATENATE("R5C",'Mapa final'!$O$41),"")</f>
        <v/>
      </c>
      <c r="AH10" s="53" t="str">
        <f>IF(AND('Mapa final'!$Y$36="Muy Alta",'Mapa final'!$AA$36="Catastrófico"),CONCATENATE("R5C",'Mapa final'!$O$36),"")</f>
        <v/>
      </c>
      <c r="AI10" s="54" t="str">
        <f>IF(AND('Mapa final'!$Y$37="Muy Alta",'Mapa final'!$AA$37="Catastrófico"),CONCATENATE("R5C",'Mapa final'!$O$37),"")</f>
        <v/>
      </c>
      <c r="AJ10" s="54" t="str">
        <f>IF(AND('Mapa final'!$Y$38="Muy Alta",'Mapa final'!$AA$38="Catastrófico"),CONCATENATE("R5C",'Mapa final'!$O$38),"")</f>
        <v/>
      </c>
      <c r="AK10" s="54" t="str">
        <f>IF(AND('Mapa final'!$Y$39="Muy Alta",'Mapa final'!$AA$39="Catastrófico"),CONCATENATE("R5C",'Mapa final'!$O$39),"")</f>
        <v/>
      </c>
      <c r="AL10" s="54" t="str">
        <f>IF(AND('Mapa final'!$Y$40="Muy Alta",'Mapa final'!$AA$40="Catastrófico"),CONCATENATE("R5C",'Mapa final'!$O$40),"")</f>
        <v/>
      </c>
      <c r="AM10" s="55" t="str">
        <f>IF(AND('Mapa final'!$Y$41="Muy Alta",'Mapa final'!$AA$41="Catastrófico"),CONCATENATE("R5C",'Mapa final'!$O$41),"")</f>
        <v/>
      </c>
      <c r="AN10" s="81"/>
      <c r="AO10" s="436"/>
      <c r="AP10" s="437"/>
      <c r="AQ10" s="437"/>
      <c r="AR10" s="437"/>
      <c r="AS10" s="437"/>
      <c r="AT10" s="438"/>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331"/>
      <c r="C11" s="331"/>
      <c r="D11" s="332"/>
      <c r="E11" s="430"/>
      <c r="F11" s="429"/>
      <c r="G11" s="429"/>
      <c r="H11" s="429"/>
      <c r="I11" s="445"/>
      <c r="J11" s="50" t="str">
        <f>IF(AND('Mapa final'!$Y$42="Muy Alta",'Mapa final'!$AA$42="Leve"),CONCATENATE("R6C",'Mapa final'!$O$42),"")</f>
        <v/>
      </c>
      <c r="K11" s="51" t="str">
        <f>IF(AND('Mapa final'!$Y$43="Muy Alta",'Mapa final'!$AA$43="Leve"),CONCATENATE("R6C",'Mapa final'!$O$43),"")</f>
        <v/>
      </c>
      <c r="L11" s="51" t="str">
        <f>IF(AND('Mapa final'!$Y$44="Muy Alta",'Mapa final'!$AA$44="Leve"),CONCATENATE("R6C",'Mapa final'!$O$44),"")</f>
        <v/>
      </c>
      <c r="M11" s="51" t="str">
        <f>IF(AND('Mapa final'!$Y$45="Muy Alta",'Mapa final'!$AA$45="Leve"),CONCATENATE("R6C",'Mapa final'!$O$45),"")</f>
        <v/>
      </c>
      <c r="N11" s="51" t="str">
        <f>IF(AND('Mapa final'!$Y$46="Muy Alta",'Mapa final'!$AA$46="Leve"),CONCATENATE("R6C",'Mapa final'!$O$46),"")</f>
        <v/>
      </c>
      <c r="O11" s="52" t="str">
        <f>IF(AND('Mapa final'!$Y$47="Muy Alta",'Mapa final'!$AA$47="Leve"),CONCATENATE("R6C",'Mapa final'!$O$47),"")</f>
        <v/>
      </c>
      <c r="P11" s="50" t="str">
        <f>IF(AND('Mapa final'!$Y$42="Muy Alta",'Mapa final'!$AA$42="Menor"),CONCATENATE("R6C",'Mapa final'!$O$42),"")</f>
        <v/>
      </c>
      <c r="Q11" s="51" t="str">
        <f>IF(AND('Mapa final'!$Y$43="Muy Alta",'Mapa final'!$AA$43="Menor"),CONCATENATE("R6C",'Mapa final'!$O$43),"")</f>
        <v/>
      </c>
      <c r="R11" s="51" t="str">
        <f>IF(AND('Mapa final'!$Y$44="Muy Alta",'Mapa final'!$AA$44="Menor"),CONCATENATE("R6C",'Mapa final'!$O$44),"")</f>
        <v/>
      </c>
      <c r="S11" s="51" t="str">
        <f>IF(AND('Mapa final'!$Y$45="Muy Alta",'Mapa final'!$AA$45="Menor"),CONCATENATE("R6C",'Mapa final'!$O$45),"")</f>
        <v/>
      </c>
      <c r="T11" s="51" t="str">
        <f>IF(AND('Mapa final'!$Y$46="Muy Alta",'Mapa final'!$AA$46="Menor"),CONCATENATE("R6C",'Mapa final'!$O$46),"")</f>
        <v/>
      </c>
      <c r="U11" s="52" t="str">
        <f>IF(AND('Mapa final'!$Y$47="Muy Alta",'Mapa final'!$AA$47="Menor"),CONCATENATE("R6C",'Mapa final'!$O$47),"")</f>
        <v/>
      </c>
      <c r="V11" s="50" t="str">
        <f>IF(AND('Mapa final'!$Y$42="Muy Alta",'Mapa final'!$AA$42="Moderado"),CONCATENATE("R6C",'Mapa final'!$O$42),"")</f>
        <v/>
      </c>
      <c r="W11" s="51" t="str">
        <f>IF(AND('Mapa final'!$Y$43="Muy Alta",'Mapa final'!$AA$43="Moderado"),CONCATENATE("R6C",'Mapa final'!$O$43),"")</f>
        <v/>
      </c>
      <c r="X11" s="51" t="str">
        <f>IF(AND('Mapa final'!$Y$44="Muy Alta",'Mapa final'!$AA$44="Moderado"),CONCATENATE("R6C",'Mapa final'!$O$44),"")</f>
        <v/>
      </c>
      <c r="Y11" s="51" t="str">
        <f>IF(AND('Mapa final'!$Y$45="Muy Alta",'Mapa final'!$AA$45="Moderado"),CONCATENATE("R6C",'Mapa final'!$O$45),"")</f>
        <v/>
      </c>
      <c r="Z11" s="51" t="str">
        <f>IF(AND('Mapa final'!$Y$46="Muy Alta",'Mapa final'!$AA$46="Moderado"),CONCATENATE("R6C",'Mapa final'!$O$46),"")</f>
        <v/>
      </c>
      <c r="AA11" s="52" t="str">
        <f>IF(AND('Mapa final'!$Y$47="Muy Alta",'Mapa final'!$AA$47="Moderado"),CONCATENATE("R6C",'Mapa final'!$O$47),"")</f>
        <v/>
      </c>
      <c r="AB11" s="50" t="str">
        <f>IF(AND('Mapa final'!$Y$42="Muy Alta",'Mapa final'!$AA$42="Mayor"),CONCATENATE("R6C",'Mapa final'!$O$42),"")</f>
        <v/>
      </c>
      <c r="AC11" s="51" t="str">
        <f>IF(AND('Mapa final'!$Y$43="Muy Alta",'Mapa final'!$AA$43="Mayor"),CONCATENATE("R6C",'Mapa final'!$O$43),"")</f>
        <v/>
      </c>
      <c r="AD11" s="51" t="str">
        <f>IF(AND('Mapa final'!$Y$44="Muy Alta",'Mapa final'!$AA$44="Mayor"),CONCATENATE("R6C",'Mapa final'!$O$44),"")</f>
        <v/>
      </c>
      <c r="AE11" s="51" t="str">
        <f>IF(AND('Mapa final'!$Y$45="Muy Alta",'Mapa final'!$AA$45="Mayor"),CONCATENATE("R6C",'Mapa final'!$O$45),"")</f>
        <v/>
      </c>
      <c r="AF11" s="51" t="str">
        <f>IF(AND('Mapa final'!$Y$46="Muy Alta",'Mapa final'!$AA$46="Mayor"),CONCATENATE("R6C",'Mapa final'!$O$46),"")</f>
        <v/>
      </c>
      <c r="AG11" s="52" t="str">
        <f>IF(AND('Mapa final'!$Y$47="Muy Alta",'Mapa final'!$AA$47="Mayor"),CONCATENATE("R6C",'Mapa final'!$O$47),"")</f>
        <v/>
      </c>
      <c r="AH11" s="53" t="str">
        <f>IF(AND('Mapa final'!$Y$42="Muy Alta",'Mapa final'!$AA$42="Catastrófico"),CONCATENATE("R6C",'Mapa final'!$O$42),"")</f>
        <v/>
      </c>
      <c r="AI11" s="54" t="str">
        <f>IF(AND('Mapa final'!$Y$43="Muy Alta",'Mapa final'!$AA$43="Catastrófico"),CONCATENATE("R6C",'Mapa final'!$O$43),"")</f>
        <v/>
      </c>
      <c r="AJ11" s="54" t="str">
        <f>IF(AND('Mapa final'!$Y$44="Muy Alta",'Mapa final'!$AA$44="Catastrófico"),CONCATENATE("R6C",'Mapa final'!$O$44),"")</f>
        <v/>
      </c>
      <c r="AK11" s="54" t="str">
        <f>IF(AND('Mapa final'!$Y$45="Muy Alta",'Mapa final'!$AA$45="Catastrófico"),CONCATENATE("R6C",'Mapa final'!$O$45),"")</f>
        <v/>
      </c>
      <c r="AL11" s="54" t="str">
        <f>IF(AND('Mapa final'!$Y$46="Muy Alta",'Mapa final'!$AA$46="Catastrófico"),CONCATENATE("R6C",'Mapa final'!$O$46),"")</f>
        <v/>
      </c>
      <c r="AM11" s="55" t="str">
        <f>IF(AND('Mapa final'!$Y$47="Muy Alta",'Mapa final'!$AA$47="Catastrófico"),CONCATENATE("R6C",'Mapa final'!$O$47),"")</f>
        <v/>
      </c>
      <c r="AN11" s="81"/>
      <c r="AO11" s="436"/>
      <c r="AP11" s="437"/>
      <c r="AQ11" s="437"/>
      <c r="AR11" s="437"/>
      <c r="AS11" s="437"/>
      <c r="AT11" s="438"/>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331"/>
      <c r="C12" s="331"/>
      <c r="D12" s="332"/>
      <c r="E12" s="430"/>
      <c r="F12" s="429"/>
      <c r="G12" s="429"/>
      <c r="H12" s="429"/>
      <c r="I12" s="445"/>
      <c r="J12" s="50" t="str">
        <f>IF(AND('Mapa final'!$Y$48="Muy Alta",'Mapa final'!$AA$48="Leve"),CONCATENATE("R7C",'Mapa final'!$O$48),"")</f>
        <v/>
      </c>
      <c r="K12" s="51" t="str">
        <f>IF(AND('Mapa final'!$Y$49="Muy Alta",'Mapa final'!$AA$49="Leve"),CONCATENATE("R7C",'Mapa final'!$O$49),"")</f>
        <v/>
      </c>
      <c r="L12" s="51" t="str">
        <f>IF(AND('Mapa final'!$Y$50="Muy Alta",'Mapa final'!$AA$50="Leve"),CONCATENATE("R7C",'Mapa final'!$O$50),"")</f>
        <v/>
      </c>
      <c r="M12" s="51" t="str">
        <f>IF(AND('Mapa final'!$Y$51="Muy Alta",'Mapa final'!$AA$51="Leve"),CONCATENATE("R7C",'Mapa final'!$O$51),"")</f>
        <v/>
      </c>
      <c r="N12" s="51" t="str">
        <f>IF(AND('Mapa final'!$Y$52="Muy Alta",'Mapa final'!$AA$52="Leve"),CONCATENATE("R7C",'Mapa final'!$O$52),"")</f>
        <v/>
      </c>
      <c r="O12" s="52" t="str">
        <f>IF(AND('Mapa final'!$Y$53="Muy Alta",'Mapa final'!$AA$53="Leve"),CONCATENATE("R7C",'Mapa final'!$O$53),"")</f>
        <v/>
      </c>
      <c r="P12" s="50" t="str">
        <f>IF(AND('Mapa final'!$Y$48="Muy Alta",'Mapa final'!$AA$48="Menor"),CONCATENATE("R7C",'Mapa final'!$O$48),"")</f>
        <v/>
      </c>
      <c r="Q12" s="51" t="str">
        <f>IF(AND('Mapa final'!$Y$49="Muy Alta",'Mapa final'!$AA$49="Menor"),CONCATENATE("R7C",'Mapa final'!$O$49),"")</f>
        <v/>
      </c>
      <c r="R12" s="51" t="str">
        <f>IF(AND('Mapa final'!$Y$50="Muy Alta",'Mapa final'!$AA$50="Menor"),CONCATENATE("R7C",'Mapa final'!$O$50),"")</f>
        <v/>
      </c>
      <c r="S12" s="51" t="str">
        <f>IF(AND('Mapa final'!$Y$51="Muy Alta",'Mapa final'!$AA$51="Menor"),CONCATENATE("R7C",'Mapa final'!$O$51),"")</f>
        <v/>
      </c>
      <c r="T12" s="51" t="str">
        <f>IF(AND('Mapa final'!$Y$52="Muy Alta",'Mapa final'!$AA$52="Menor"),CONCATENATE("R7C",'Mapa final'!$O$52),"")</f>
        <v/>
      </c>
      <c r="U12" s="52" t="str">
        <f>IF(AND('Mapa final'!$Y$53="Muy Alta",'Mapa final'!$AA$53="Menor"),CONCATENATE("R7C",'Mapa final'!$O$53),"")</f>
        <v/>
      </c>
      <c r="V12" s="50" t="str">
        <f>IF(AND('Mapa final'!$Y$48="Muy Alta",'Mapa final'!$AA$48="Moderado"),CONCATENATE("R7C",'Mapa final'!$O$48),"")</f>
        <v/>
      </c>
      <c r="W12" s="51" t="str">
        <f>IF(AND('Mapa final'!$Y$49="Muy Alta",'Mapa final'!$AA$49="Moderado"),CONCATENATE("R7C",'Mapa final'!$O$49),"")</f>
        <v/>
      </c>
      <c r="X12" s="51" t="str">
        <f>IF(AND('Mapa final'!$Y$50="Muy Alta",'Mapa final'!$AA$50="Moderado"),CONCATENATE("R7C",'Mapa final'!$O$50),"")</f>
        <v/>
      </c>
      <c r="Y12" s="51" t="str">
        <f>IF(AND('Mapa final'!$Y$51="Muy Alta",'Mapa final'!$AA$51="Moderado"),CONCATENATE("R7C",'Mapa final'!$O$51),"")</f>
        <v/>
      </c>
      <c r="Z12" s="51" t="str">
        <f>IF(AND('Mapa final'!$Y$52="Muy Alta",'Mapa final'!$AA$52="Moderado"),CONCATENATE("R7C",'Mapa final'!$O$52),"")</f>
        <v/>
      </c>
      <c r="AA12" s="52" t="str">
        <f>IF(AND('Mapa final'!$Y$53="Muy Alta",'Mapa final'!$AA$53="Moderado"),CONCATENATE("R7C",'Mapa final'!$O$53),"")</f>
        <v/>
      </c>
      <c r="AB12" s="50" t="str">
        <f>IF(AND('Mapa final'!$Y$48="Muy Alta",'Mapa final'!$AA$48="Mayor"),CONCATENATE("R7C",'Mapa final'!$O$48),"")</f>
        <v/>
      </c>
      <c r="AC12" s="51" t="str">
        <f>IF(AND('Mapa final'!$Y$49="Muy Alta",'Mapa final'!$AA$49="Mayor"),CONCATENATE("R7C",'Mapa final'!$O$49),"")</f>
        <v/>
      </c>
      <c r="AD12" s="51" t="str">
        <f>IF(AND('Mapa final'!$Y$50="Muy Alta",'Mapa final'!$AA$50="Mayor"),CONCATENATE("R7C",'Mapa final'!$O$50),"")</f>
        <v/>
      </c>
      <c r="AE12" s="51" t="str">
        <f>IF(AND('Mapa final'!$Y$51="Muy Alta",'Mapa final'!$AA$51="Mayor"),CONCATENATE("R7C",'Mapa final'!$O$51),"")</f>
        <v/>
      </c>
      <c r="AF12" s="51" t="str">
        <f>IF(AND('Mapa final'!$Y$52="Muy Alta",'Mapa final'!$AA$52="Mayor"),CONCATENATE("R7C",'Mapa final'!$O$52),"")</f>
        <v/>
      </c>
      <c r="AG12" s="52" t="str">
        <f>IF(AND('Mapa final'!$Y$53="Muy Alta",'Mapa final'!$AA$53="Mayor"),CONCATENATE("R7C",'Mapa final'!$O$53),"")</f>
        <v/>
      </c>
      <c r="AH12" s="53" t="str">
        <f>IF(AND('Mapa final'!$Y$48="Muy Alta",'Mapa final'!$AA$48="Catastrófico"),CONCATENATE("R7C",'Mapa final'!$O$48),"")</f>
        <v/>
      </c>
      <c r="AI12" s="54" t="str">
        <f>IF(AND('Mapa final'!$Y$49="Muy Alta",'Mapa final'!$AA$49="Catastrófico"),CONCATENATE("R7C",'Mapa final'!$O$49),"")</f>
        <v/>
      </c>
      <c r="AJ12" s="54" t="str">
        <f>IF(AND('Mapa final'!$Y$50="Muy Alta",'Mapa final'!$AA$50="Catastrófico"),CONCATENATE("R7C",'Mapa final'!$O$50),"")</f>
        <v/>
      </c>
      <c r="AK12" s="54" t="str">
        <f>IF(AND('Mapa final'!$Y$51="Muy Alta",'Mapa final'!$AA$51="Catastrófico"),CONCATENATE("R7C",'Mapa final'!$O$51),"")</f>
        <v/>
      </c>
      <c r="AL12" s="54" t="str">
        <f>IF(AND('Mapa final'!$Y$52="Muy Alta",'Mapa final'!$AA$52="Catastrófico"),CONCATENATE("R7C",'Mapa final'!$O$52),"")</f>
        <v/>
      </c>
      <c r="AM12" s="55" t="str">
        <f>IF(AND('Mapa final'!$Y$53="Muy Alta",'Mapa final'!$AA$53="Catastrófico"),CONCATENATE("R7C",'Mapa final'!$O$53),"")</f>
        <v/>
      </c>
      <c r="AN12" s="81"/>
      <c r="AO12" s="436"/>
      <c r="AP12" s="437"/>
      <c r="AQ12" s="437"/>
      <c r="AR12" s="437"/>
      <c r="AS12" s="437"/>
      <c r="AT12" s="438"/>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331"/>
      <c r="C13" s="331"/>
      <c r="D13" s="332"/>
      <c r="E13" s="430"/>
      <c r="F13" s="429"/>
      <c r="G13" s="429"/>
      <c r="H13" s="429"/>
      <c r="I13" s="445"/>
      <c r="J13" s="50" t="str">
        <f>IF(AND('Mapa final'!$Y$54="Muy Alta",'Mapa final'!$AA$54="Leve"),CONCATENATE("R8C",'Mapa final'!$O$54),"")</f>
        <v/>
      </c>
      <c r="K13" s="51" t="str">
        <f>IF(AND('Mapa final'!$Y$55="Muy Alta",'Mapa final'!$AA$55="Leve"),CONCATENATE("R8C",'Mapa final'!$O$55),"")</f>
        <v/>
      </c>
      <c r="L13" s="51" t="str">
        <f>IF(AND('Mapa final'!$Y$56="Muy Alta",'Mapa final'!$AA$56="Leve"),CONCATENATE("R8C",'Mapa final'!$O$56),"")</f>
        <v/>
      </c>
      <c r="M13" s="51" t="str">
        <f>IF(AND('Mapa final'!$Y$57="Muy Alta",'Mapa final'!$AA$57="Leve"),CONCATENATE("R8C",'Mapa final'!$O$57),"")</f>
        <v/>
      </c>
      <c r="N13" s="51" t="str">
        <f>IF(AND('Mapa final'!$Y$58="Muy Alta",'Mapa final'!$AA$58="Leve"),CONCATENATE("R8C",'Mapa final'!$O$58),"")</f>
        <v/>
      </c>
      <c r="O13" s="52" t="str">
        <f>IF(AND('Mapa final'!$Y$59="Muy Alta",'Mapa final'!$AA$59="Leve"),CONCATENATE("R8C",'Mapa final'!$O$59),"")</f>
        <v/>
      </c>
      <c r="P13" s="50" t="str">
        <f>IF(AND('Mapa final'!$Y$54="Muy Alta",'Mapa final'!$AA$54="Menor"),CONCATENATE("R8C",'Mapa final'!$O$54),"")</f>
        <v/>
      </c>
      <c r="Q13" s="51" t="str">
        <f>IF(AND('Mapa final'!$Y$55="Muy Alta",'Mapa final'!$AA$55="Menor"),CONCATENATE("R8C",'Mapa final'!$O$55),"")</f>
        <v/>
      </c>
      <c r="R13" s="51" t="str">
        <f>IF(AND('Mapa final'!$Y$56="Muy Alta",'Mapa final'!$AA$56="Menor"),CONCATENATE("R8C",'Mapa final'!$O$56),"")</f>
        <v/>
      </c>
      <c r="S13" s="51" t="str">
        <f>IF(AND('Mapa final'!$Y$57="Muy Alta",'Mapa final'!$AA$57="Menor"),CONCATENATE("R8C",'Mapa final'!$O$57),"")</f>
        <v/>
      </c>
      <c r="T13" s="51" t="str">
        <f>IF(AND('Mapa final'!$Y$58="Muy Alta",'Mapa final'!$AA$58="Menor"),CONCATENATE("R8C",'Mapa final'!$O$58),"")</f>
        <v/>
      </c>
      <c r="U13" s="52" t="str">
        <f>IF(AND('Mapa final'!$Y$59="Muy Alta",'Mapa final'!$AA$59="Menor"),CONCATENATE("R8C",'Mapa final'!$O$59),"")</f>
        <v/>
      </c>
      <c r="V13" s="50" t="str">
        <f>IF(AND('Mapa final'!$Y$54="Muy Alta",'Mapa final'!$AA$54="Moderado"),CONCATENATE("R8C",'Mapa final'!$O$54),"")</f>
        <v/>
      </c>
      <c r="W13" s="51" t="str">
        <f>IF(AND('Mapa final'!$Y$55="Muy Alta",'Mapa final'!$AA$55="Moderado"),CONCATENATE("R8C",'Mapa final'!$O$55),"")</f>
        <v/>
      </c>
      <c r="X13" s="51" t="str">
        <f>IF(AND('Mapa final'!$Y$56="Muy Alta",'Mapa final'!$AA$56="Moderado"),CONCATENATE("R8C",'Mapa final'!$O$56),"")</f>
        <v/>
      </c>
      <c r="Y13" s="51" t="str">
        <f>IF(AND('Mapa final'!$Y$57="Muy Alta",'Mapa final'!$AA$57="Moderado"),CONCATENATE("R8C",'Mapa final'!$O$57),"")</f>
        <v/>
      </c>
      <c r="Z13" s="51" t="str">
        <f>IF(AND('Mapa final'!$Y$58="Muy Alta",'Mapa final'!$AA$58="Moderado"),CONCATENATE("R8C",'Mapa final'!$O$58),"")</f>
        <v/>
      </c>
      <c r="AA13" s="52" t="str">
        <f>IF(AND('Mapa final'!$Y$59="Muy Alta",'Mapa final'!$AA$59="Moderado"),CONCATENATE("R8C",'Mapa final'!$O$59),"")</f>
        <v/>
      </c>
      <c r="AB13" s="50" t="str">
        <f>IF(AND('Mapa final'!$Y$54="Muy Alta",'Mapa final'!$AA$54="Mayor"),CONCATENATE("R8C",'Mapa final'!$O$54),"")</f>
        <v/>
      </c>
      <c r="AC13" s="51" t="str">
        <f>IF(AND('Mapa final'!$Y$55="Muy Alta",'Mapa final'!$AA$55="Mayor"),CONCATENATE("R8C",'Mapa final'!$O$55),"")</f>
        <v/>
      </c>
      <c r="AD13" s="51" t="str">
        <f>IF(AND('Mapa final'!$Y$56="Muy Alta",'Mapa final'!$AA$56="Mayor"),CONCATENATE("R8C",'Mapa final'!$O$56),"")</f>
        <v/>
      </c>
      <c r="AE13" s="51" t="str">
        <f>IF(AND('Mapa final'!$Y$57="Muy Alta",'Mapa final'!$AA$57="Mayor"),CONCATENATE("R8C",'Mapa final'!$O$57),"")</f>
        <v/>
      </c>
      <c r="AF13" s="51" t="str">
        <f>IF(AND('Mapa final'!$Y$58="Muy Alta",'Mapa final'!$AA$58="Mayor"),CONCATENATE("R8C",'Mapa final'!$O$58),"")</f>
        <v/>
      </c>
      <c r="AG13" s="52" t="str">
        <f>IF(AND('Mapa final'!$Y$59="Muy Alta",'Mapa final'!$AA$59="Mayor"),CONCATENATE("R8C",'Mapa final'!$O$59),"")</f>
        <v/>
      </c>
      <c r="AH13" s="53" t="str">
        <f>IF(AND('Mapa final'!$Y$54="Muy Alta",'Mapa final'!$AA$54="Catastrófico"),CONCATENATE("R8C",'Mapa final'!$O$54),"")</f>
        <v/>
      </c>
      <c r="AI13" s="54" t="str">
        <f>IF(AND('Mapa final'!$Y$55="Muy Alta",'Mapa final'!$AA$55="Catastrófico"),CONCATENATE("R8C",'Mapa final'!$O$55),"")</f>
        <v/>
      </c>
      <c r="AJ13" s="54" t="str">
        <f>IF(AND('Mapa final'!$Y$56="Muy Alta",'Mapa final'!$AA$56="Catastrófico"),CONCATENATE("R8C",'Mapa final'!$O$56),"")</f>
        <v/>
      </c>
      <c r="AK13" s="54" t="str">
        <f>IF(AND('Mapa final'!$Y$57="Muy Alta",'Mapa final'!$AA$57="Catastrófico"),CONCATENATE("R8C",'Mapa final'!$O$57),"")</f>
        <v/>
      </c>
      <c r="AL13" s="54" t="str">
        <f>IF(AND('Mapa final'!$Y$58="Muy Alta",'Mapa final'!$AA$58="Catastrófico"),CONCATENATE("R8C",'Mapa final'!$O$58),"")</f>
        <v/>
      </c>
      <c r="AM13" s="55" t="str">
        <f>IF(AND('Mapa final'!$Y$59="Muy Alta",'Mapa final'!$AA$59="Catastrófico"),CONCATENATE("R8C",'Mapa final'!$O$59),"")</f>
        <v/>
      </c>
      <c r="AN13" s="81"/>
      <c r="AO13" s="436"/>
      <c r="AP13" s="437"/>
      <c r="AQ13" s="437"/>
      <c r="AR13" s="437"/>
      <c r="AS13" s="437"/>
      <c r="AT13" s="438"/>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331"/>
      <c r="C14" s="331"/>
      <c r="D14" s="332"/>
      <c r="E14" s="430"/>
      <c r="F14" s="429"/>
      <c r="G14" s="429"/>
      <c r="H14" s="429"/>
      <c r="I14" s="445"/>
      <c r="J14" s="50" t="str">
        <f>IF(AND('Mapa final'!$Y$60="Muy Alta",'Mapa final'!$AA$60="Leve"),CONCATENATE("R9C",'Mapa final'!$O$60),"")</f>
        <v/>
      </c>
      <c r="K14" s="51" t="str">
        <f>IF(AND('Mapa final'!$Y$61="Muy Alta",'Mapa final'!$AA$61="Leve"),CONCATENATE("R9C",'Mapa final'!$O$61),"")</f>
        <v/>
      </c>
      <c r="L14" s="51" t="str">
        <f>IF(AND('Mapa final'!$Y$62="Muy Alta",'Mapa final'!$AA$62="Leve"),CONCATENATE("R9C",'Mapa final'!$O$62),"")</f>
        <v/>
      </c>
      <c r="M14" s="51" t="str">
        <f>IF(AND('Mapa final'!$Y$63="Muy Alta",'Mapa final'!$AA$63="Leve"),CONCATENATE("R9C",'Mapa final'!$O$63),"")</f>
        <v/>
      </c>
      <c r="N14" s="51" t="str">
        <f>IF(AND('Mapa final'!$Y$64="Muy Alta",'Mapa final'!$AA$64="Leve"),CONCATENATE("R9C",'Mapa final'!$O$64),"")</f>
        <v/>
      </c>
      <c r="O14" s="52" t="str">
        <f>IF(AND('Mapa final'!$Y$65="Muy Alta",'Mapa final'!$AA$65="Leve"),CONCATENATE("R9C",'Mapa final'!$O$65),"")</f>
        <v/>
      </c>
      <c r="P14" s="50" t="str">
        <f>IF(AND('Mapa final'!$Y$60="Muy Alta",'Mapa final'!$AA$60="Menor"),CONCATENATE("R9C",'Mapa final'!$O$60),"")</f>
        <v/>
      </c>
      <c r="Q14" s="51" t="str">
        <f>IF(AND('Mapa final'!$Y$61="Muy Alta",'Mapa final'!$AA$61="Menor"),CONCATENATE("R9C",'Mapa final'!$O$61),"")</f>
        <v/>
      </c>
      <c r="R14" s="51" t="str">
        <f>IF(AND('Mapa final'!$Y$62="Muy Alta",'Mapa final'!$AA$62="Menor"),CONCATENATE("R9C",'Mapa final'!$O$62),"")</f>
        <v/>
      </c>
      <c r="S14" s="51" t="str">
        <f>IF(AND('Mapa final'!$Y$63="Muy Alta",'Mapa final'!$AA$63="Menor"),CONCATENATE("R9C",'Mapa final'!$O$63),"")</f>
        <v/>
      </c>
      <c r="T14" s="51" t="str">
        <f>IF(AND('Mapa final'!$Y$64="Muy Alta",'Mapa final'!$AA$64="Menor"),CONCATENATE("R9C",'Mapa final'!$O$64),"")</f>
        <v/>
      </c>
      <c r="U14" s="52" t="str">
        <f>IF(AND('Mapa final'!$Y$65="Muy Alta",'Mapa final'!$AA$65="Menor"),CONCATENATE("R9C",'Mapa final'!$O$65),"")</f>
        <v/>
      </c>
      <c r="V14" s="50" t="str">
        <f>IF(AND('Mapa final'!$Y$60="Muy Alta",'Mapa final'!$AA$60="Moderado"),CONCATENATE("R9C",'Mapa final'!$O$60),"")</f>
        <v/>
      </c>
      <c r="W14" s="51" t="str">
        <f>IF(AND('Mapa final'!$Y$61="Muy Alta",'Mapa final'!$AA$61="Moderado"),CONCATENATE("R9C",'Mapa final'!$O$61),"")</f>
        <v/>
      </c>
      <c r="X14" s="51" t="str">
        <f>IF(AND('Mapa final'!$Y$62="Muy Alta",'Mapa final'!$AA$62="Moderado"),CONCATENATE("R9C",'Mapa final'!$O$62),"")</f>
        <v/>
      </c>
      <c r="Y14" s="51" t="str">
        <f>IF(AND('Mapa final'!$Y$63="Muy Alta",'Mapa final'!$AA$63="Moderado"),CONCATENATE("R9C",'Mapa final'!$O$63),"")</f>
        <v/>
      </c>
      <c r="Z14" s="51" t="str">
        <f>IF(AND('Mapa final'!$Y$64="Muy Alta",'Mapa final'!$AA$64="Moderado"),CONCATENATE("R9C",'Mapa final'!$O$64),"")</f>
        <v/>
      </c>
      <c r="AA14" s="52" t="str">
        <f>IF(AND('Mapa final'!$Y$65="Muy Alta",'Mapa final'!$AA$65="Moderado"),CONCATENATE("R9C",'Mapa final'!$O$65),"")</f>
        <v/>
      </c>
      <c r="AB14" s="50" t="str">
        <f>IF(AND('Mapa final'!$Y$60="Muy Alta",'Mapa final'!$AA$60="Mayor"),CONCATENATE("R9C",'Mapa final'!$O$60),"")</f>
        <v/>
      </c>
      <c r="AC14" s="51" t="str">
        <f>IF(AND('Mapa final'!$Y$61="Muy Alta",'Mapa final'!$AA$61="Mayor"),CONCATENATE("R9C",'Mapa final'!$O$61),"")</f>
        <v/>
      </c>
      <c r="AD14" s="51" t="str">
        <f>IF(AND('Mapa final'!$Y$62="Muy Alta",'Mapa final'!$AA$62="Mayor"),CONCATENATE("R9C",'Mapa final'!$O$62),"")</f>
        <v/>
      </c>
      <c r="AE14" s="51" t="str">
        <f>IF(AND('Mapa final'!$Y$63="Muy Alta",'Mapa final'!$AA$63="Mayor"),CONCATENATE("R9C",'Mapa final'!$O$63),"")</f>
        <v/>
      </c>
      <c r="AF14" s="51" t="str">
        <f>IF(AND('Mapa final'!$Y$64="Muy Alta",'Mapa final'!$AA$64="Mayor"),CONCATENATE("R9C",'Mapa final'!$O$64),"")</f>
        <v/>
      </c>
      <c r="AG14" s="52" t="str">
        <f>IF(AND('Mapa final'!$Y$65="Muy Alta",'Mapa final'!$AA$65="Mayor"),CONCATENATE("R9C",'Mapa final'!$O$65),"")</f>
        <v/>
      </c>
      <c r="AH14" s="53" t="str">
        <f>IF(AND('Mapa final'!$Y$60="Muy Alta",'Mapa final'!$AA$60="Catastrófico"),CONCATENATE("R9C",'Mapa final'!$O$60),"")</f>
        <v/>
      </c>
      <c r="AI14" s="54" t="str">
        <f>IF(AND('Mapa final'!$Y$61="Muy Alta",'Mapa final'!$AA$61="Catastrófico"),CONCATENATE("R9C",'Mapa final'!$O$61),"")</f>
        <v/>
      </c>
      <c r="AJ14" s="54" t="str">
        <f>IF(AND('Mapa final'!$Y$62="Muy Alta",'Mapa final'!$AA$62="Catastrófico"),CONCATENATE("R9C",'Mapa final'!$O$62),"")</f>
        <v/>
      </c>
      <c r="AK14" s="54" t="str">
        <f>IF(AND('Mapa final'!$Y$63="Muy Alta",'Mapa final'!$AA$63="Catastrófico"),CONCATENATE("R9C",'Mapa final'!$O$63),"")</f>
        <v/>
      </c>
      <c r="AL14" s="54" t="str">
        <f>IF(AND('Mapa final'!$Y$64="Muy Alta",'Mapa final'!$AA$64="Catastrófico"),CONCATENATE("R9C",'Mapa final'!$O$64),"")</f>
        <v/>
      </c>
      <c r="AM14" s="55" t="str">
        <f>IF(AND('Mapa final'!$Y$65="Muy Alta",'Mapa final'!$AA$65="Catastrófico"),CONCATENATE("R9C",'Mapa final'!$O$65),"")</f>
        <v/>
      </c>
      <c r="AN14" s="81"/>
      <c r="AO14" s="436"/>
      <c r="AP14" s="437"/>
      <c r="AQ14" s="437"/>
      <c r="AR14" s="437"/>
      <c r="AS14" s="437"/>
      <c r="AT14" s="438"/>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331"/>
      <c r="C15" s="331"/>
      <c r="D15" s="332"/>
      <c r="E15" s="431"/>
      <c r="F15" s="432"/>
      <c r="G15" s="432"/>
      <c r="H15" s="432"/>
      <c r="I15" s="446"/>
      <c r="J15" s="56" t="str">
        <f>IF(AND('Mapa final'!$Y$66="Muy Alta",'Mapa final'!$AA$66="Leve"),CONCATENATE("R10C",'Mapa final'!$O$66),"")</f>
        <v/>
      </c>
      <c r="K15" s="57" t="str">
        <f>IF(AND('Mapa final'!$Y$67="Muy Alta",'Mapa final'!$AA$67="Leve"),CONCATENATE("R10C",'Mapa final'!$O$67),"")</f>
        <v/>
      </c>
      <c r="L15" s="57" t="str">
        <f>IF(AND('Mapa final'!$Y$68="Muy Alta",'Mapa final'!$AA$68="Leve"),CONCATENATE("R10C",'Mapa final'!$O$68),"")</f>
        <v/>
      </c>
      <c r="M15" s="57" t="str">
        <f>IF(AND('Mapa final'!$Y$69="Muy Alta",'Mapa final'!$AA$69="Leve"),CONCATENATE("R10C",'Mapa final'!$O$69),"")</f>
        <v/>
      </c>
      <c r="N15" s="57" t="str">
        <f>IF(AND('Mapa final'!$Y$70="Muy Alta",'Mapa final'!$AA$70="Leve"),CONCATENATE("R10C",'Mapa final'!$O$70),"")</f>
        <v/>
      </c>
      <c r="O15" s="58" t="str">
        <f>IF(AND('Mapa final'!$Y$71="Muy Alta",'Mapa final'!$AA$71="Leve"),CONCATENATE("R10C",'Mapa final'!$O$71),"")</f>
        <v/>
      </c>
      <c r="P15" s="50" t="str">
        <f>IF(AND('Mapa final'!$Y$66="Muy Alta",'Mapa final'!$AA$66="Menor"),CONCATENATE("R10C",'Mapa final'!$O$66),"")</f>
        <v/>
      </c>
      <c r="Q15" s="51" t="str">
        <f>IF(AND('Mapa final'!$Y$67="Muy Alta",'Mapa final'!$AA$67="Menor"),CONCATENATE("R10C",'Mapa final'!$O$67),"")</f>
        <v/>
      </c>
      <c r="R15" s="51" t="str">
        <f>IF(AND('Mapa final'!$Y$68="Muy Alta",'Mapa final'!$AA$68="Menor"),CONCATENATE("R10C",'Mapa final'!$O$68),"")</f>
        <v/>
      </c>
      <c r="S15" s="51" t="str">
        <f>IF(AND('Mapa final'!$Y$69="Muy Alta",'Mapa final'!$AA$69="Menor"),CONCATENATE("R10C",'Mapa final'!$O$69),"")</f>
        <v/>
      </c>
      <c r="T15" s="51" t="str">
        <f>IF(AND('Mapa final'!$Y$70="Muy Alta",'Mapa final'!$AA$70="Menor"),CONCATENATE("R10C",'Mapa final'!$O$70),"")</f>
        <v/>
      </c>
      <c r="U15" s="52" t="str">
        <f>IF(AND('Mapa final'!$Y$71="Muy Alta",'Mapa final'!$AA$71="Menor"),CONCATENATE("R10C",'Mapa final'!$O$71),"")</f>
        <v/>
      </c>
      <c r="V15" s="56" t="str">
        <f>IF(AND('Mapa final'!$Y$66="Muy Alta",'Mapa final'!$AA$66="Moderado"),CONCATENATE("R10C",'Mapa final'!$O$66),"")</f>
        <v/>
      </c>
      <c r="W15" s="57" t="str">
        <f>IF(AND('Mapa final'!$Y$67="Muy Alta",'Mapa final'!$AA$67="Moderado"),CONCATENATE("R10C",'Mapa final'!$O$67),"")</f>
        <v/>
      </c>
      <c r="X15" s="57" t="str">
        <f>IF(AND('Mapa final'!$Y$68="Muy Alta",'Mapa final'!$AA$68="Moderado"),CONCATENATE("R10C",'Mapa final'!$O$68),"")</f>
        <v/>
      </c>
      <c r="Y15" s="57" t="str">
        <f>IF(AND('Mapa final'!$Y$69="Muy Alta",'Mapa final'!$AA$69="Moderado"),CONCATENATE("R10C",'Mapa final'!$O$69),"")</f>
        <v/>
      </c>
      <c r="Z15" s="57" t="str">
        <f>IF(AND('Mapa final'!$Y$70="Muy Alta",'Mapa final'!$AA$70="Moderado"),CONCATENATE("R10C",'Mapa final'!$O$70),"")</f>
        <v/>
      </c>
      <c r="AA15" s="58" t="str">
        <f>IF(AND('Mapa final'!$Y$71="Muy Alta",'Mapa final'!$AA$71="Moderado"),CONCATENATE("R10C",'Mapa final'!$O$71),"")</f>
        <v/>
      </c>
      <c r="AB15" s="50" t="str">
        <f>IF(AND('Mapa final'!$Y$66="Muy Alta",'Mapa final'!$AA$66="Mayor"),CONCATENATE("R10C",'Mapa final'!$O$66),"")</f>
        <v/>
      </c>
      <c r="AC15" s="51" t="str">
        <f>IF(AND('Mapa final'!$Y$67="Muy Alta",'Mapa final'!$AA$67="Mayor"),CONCATENATE("R10C",'Mapa final'!$O$67),"")</f>
        <v/>
      </c>
      <c r="AD15" s="51" t="str">
        <f>IF(AND('Mapa final'!$Y$68="Muy Alta",'Mapa final'!$AA$68="Mayor"),CONCATENATE("R10C",'Mapa final'!$O$68),"")</f>
        <v/>
      </c>
      <c r="AE15" s="51" t="str">
        <f>IF(AND('Mapa final'!$Y$69="Muy Alta",'Mapa final'!$AA$69="Mayor"),CONCATENATE("R10C",'Mapa final'!$O$69),"")</f>
        <v/>
      </c>
      <c r="AF15" s="51" t="str">
        <f>IF(AND('Mapa final'!$Y$70="Muy Alta",'Mapa final'!$AA$70="Mayor"),CONCATENATE("R10C",'Mapa final'!$O$70),"")</f>
        <v/>
      </c>
      <c r="AG15" s="52" t="str">
        <f>IF(AND('Mapa final'!$Y$71="Muy Alta",'Mapa final'!$AA$71="Mayor"),CONCATENATE("R10C",'Mapa final'!$O$71),"")</f>
        <v/>
      </c>
      <c r="AH15" s="59" t="str">
        <f>IF(AND('Mapa final'!$Y$66="Muy Alta",'Mapa final'!$AA$66="Catastrófico"),CONCATENATE("R10C",'Mapa final'!$O$66),"")</f>
        <v/>
      </c>
      <c r="AI15" s="60" t="str">
        <f>IF(AND('Mapa final'!$Y$67="Muy Alta",'Mapa final'!$AA$67="Catastrófico"),CONCATENATE("R10C",'Mapa final'!$O$67),"")</f>
        <v/>
      </c>
      <c r="AJ15" s="60" t="str">
        <f>IF(AND('Mapa final'!$Y$68="Muy Alta",'Mapa final'!$AA$68="Catastrófico"),CONCATENATE("R10C",'Mapa final'!$O$68),"")</f>
        <v/>
      </c>
      <c r="AK15" s="60" t="str">
        <f>IF(AND('Mapa final'!$Y$69="Muy Alta",'Mapa final'!$AA$69="Catastrófico"),CONCATENATE("R10C",'Mapa final'!$O$69),"")</f>
        <v/>
      </c>
      <c r="AL15" s="60" t="str">
        <f>IF(AND('Mapa final'!$Y$70="Muy Alta",'Mapa final'!$AA$70="Catastrófico"),CONCATENATE("R10C",'Mapa final'!$O$70),"")</f>
        <v/>
      </c>
      <c r="AM15" s="61" t="str">
        <f>IF(AND('Mapa final'!$Y$71="Muy Alta",'Mapa final'!$AA$71="Catastrófico"),CONCATENATE("R10C",'Mapa final'!$O$71),"")</f>
        <v/>
      </c>
      <c r="AN15" s="81"/>
      <c r="AO15" s="439"/>
      <c r="AP15" s="440"/>
      <c r="AQ15" s="440"/>
      <c r="AR15" s="440"/>
      <c r="AS15" s="440"/>
      <c r="AT15" s="44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331"/>
      <c r="C16" s="331"/>
      <c r="D16" s="332"/>
      <c r="E16" s="426" t="s">
        <v>94</v>
      </c>
      <c r="F16" s="427"/>
      <c r="G16" s="427"/>
      <c r="H16" s="427"/>
      <c r="I16" s="427"/>
      <c r="J16" s="62" t="str">
        <f>IF(AND('Mapa final'!$Y$23="Alta",'Mapa final'!$AA$23="Leve"),CONCATENATE("R1C",'Mapa final'!$O$23),"")</f>
        <v/>
      </c>
      <c r="K16" s="63" t="str">
        <f>IF(AND('Mapa final'!$Y$24="Alta",'Mapa final'!$AA$24="Leve"),CONCATENATE("R1C",'Mapa final'!$O$24),"")</f>
        <v/>
      </c>
      <c r="L16" s="63" t="str">
        <f>IF(AND('Mapa final'!$Y$25="Alta",'Mapa final'!$AA$25="Leve"),CONCATENATE("R1C",'Mapa final'!$O$25),"")</f>
        <v/>
      </c>
      <c r="M16" s="63" t="e">
        <f>IF(AND('Mapa final'!#REF!="Alta",'Mapa final'!#REF!="Leve"),CONCATENATE("R1C",'Mapa final'!#REF!),"")</f>
        <v>#REF!</v>
      </c>
      <c r="N16" s="63" t="e">
        <f>IF(AND('Mapa final'!#REF!="Alta",'Mapa final'!#REF!="Leve"),CONCATENATE("R1C",'Mapa final'!#REF!),"")</f>
        <v>#REF!</v>
      </c>
      <c r="O16" s="64" t="e">
        <f>IF(AND('Mapa final'!#REF!="Alta",'Mapa final'!#REF!="Leve"),CONCATENATE("R1C",'Mapa final'!#REF!),"")</f>
        <v>#REF!</v>
      </c>
      <c r="P16" s="62" t="str">
        <f>IF(AND('Mapa final'!$Y$23="Alta",'Mapa final'!$AA$23="Menor"),CONCATENATE("R1C",'Mapa final'!$O$23),"")</f>
        <v/>
      </c>
      <c r="Q16" s="63" t="str">
        <f>IF(AND('Mapa final'!$Y$24="Alta",'Mapa final'!$AA$24="Menor"),CONCATENATE("R1C",'Mapa final'!$O$24),"")</f>
        <v/>
      </c>
      <c r="R16" s="63" t="str">
        <f>IF(AND('Mapa final'!$Y$25="Alta",'Mapa final'!$AA$25="Menor"),CONCATENATE("R1C",'Mapa final'!$O$25),"")</f>
        <v/>
      </c>
      <c r="S16" s="63" t="e">
        <f>IF(AND('Mapa final'!#REF!="Alta",'Mapa final'!#REF!="Menor"),CONCATENATE("R1C",'Mapa final'!#REF!),"")</f>
        <v>#REF!</v>
      </c>
      <c r="T16" s="63" t="e">
        <f>IF(AND('Mapa final'!#REF!="Alta",'Mapa final'!#REF!="Menor"),CONCATENATE("R1C",'Mapa final'!#REF!),"")</f>
        <v>#REF!</v>
      </c>
      <c r="U16" s="64" t="e">
        <f>IF(AND('Mapa final'!#REF!="Alta",'Mapa final'!#REF!="Menor"),CONCATENATE("R1C",'Mapa final'!#REF!),"")</f>
        <v>#REF!</v>
      </c>
      <c r="V16" s="44" t="str">
        <f>IF(AND('Mapa final'!$Y$23="Alta",'Mapa final'!$AA$23="Moderado"),CONCATENATE("R1C",'Mapa final'!$O$23),"")</f>
        <v/>
      </c>
      <c r="W16" s="45" t="str">
        <f>IF(AND('Mapa final'!$Y$24="Alta",'Mapa final'!$AA$24="Moderado"),CONCATENATE("R1C",'Mapa final'!$O$24),"")</f>
        <v/>
      </c>
      <c r="X16" s="45" t="str">
        <f>IF(AND('Mapa final'!$Y$25="Alta",'Mapa final'!$AA$25="Moderado"),CONCATENATE("R1C",'Mapa final'!$O$25),"")</f>
        <v/>
      </c>
      <c r="Y16" s="45" t="e">
        <f>IF(AND('Mapa final'!#REF!="Alta",'Mapa final'!#REF!="Moderado"),CONCATENATE("R1C",'Mapa final'!#REF!),"")</f>
        <v>#REF!</v>
      </c>
      <c r="Z16" s="45" t="e">
        <f>IF(AND('Mapa final'!#REF!="Alta",'Mapa final'!#REF!="Moderado"),CONCATENATE("R1C",'Mapa final'!#REF!),"")</f>
        <v>#REF!</v>
      </c>
      <c r="AA16" s="46" t="e">
        <f>IF(AND('Mapa final'!#REF!="Alta",'Mapa final'!#REF!="Moderado"),CONCATENATE("R1C",'Mapa final'!#REF!),"")</f>
        <v>#REF!</v>
      </c>
      <c r="AB16" s="44" t="str">
        <f>IF(AND('Mapa final'!$Y$23="Alta",'Mapa final'!$AA$23="Mayor"),CONCATENATE("R1C",'Mapa final'!$O$23),"")</f>
        <v/>
      </c>
      <c r="AC16" s="45" t="str">
        <f>IF(AND('Mapa final'!$Y$24="Alta",'Mapa final'!$AA$24="Mayor"),CONCATENATE("R1C",'Mapa final'!$O$24),"")</f>
        <v/>
      </c>
      <c r="AD16" s="45" t="str">
        <f>IF(AND('Mapa final'!$Y$25="Alta",'Mapa final'!$AA$25="Mayor"),CONCATENATE("R1C",'Mapa final'!$O$25),"")</f>
        <v/>
      </c>
      <c r="AE16" s="45" t="e">
        <f>IF(AND('Mapa final'!#REF!="Alta",'Mapa final'!#REF!="Mayor"),CONCATENATE("R1C",'Mapa final'!#REF!),"")</f>
        <v>#REF!</v>
      </c>
      <c r="AF16" s="45" t="e">
        <f>IF(AND('Mapa final'!#REF!="Alta",'Mapa final'!#REF!="Mayor"),CONCATENATE("R1C",'Mapa final'!#REF!),"")</f>
        <v>#REF!</v>
      </c>
      <c r="AG16" s="46" t="e">
        <f>IF(AND('Mapa final'!#REF!="Alta",'Mapa final'!#REF!="Mayor"),CONCATENATE("R1C",'Mapa final'!#REF!),"")</f>
        <v>#REF!</v>
      </c>
      <c r="AH16" s="47" t="str">
        <f>IF(AND('Mapa final'!$Y$23="Alta",'Mapa final'!$AA$23="Catastrófico"),CONCATENATE("R1C",'Mapa final'!$O$23),"")</f>
        <v/>
      </c>
      <c r="AI16" s="48" t="str">
        <f>IF(AND('Mapa final'!$Y$24="Alta",'Mapa final'!$AA$24="Catastrófico"),CONCATENATE("R1C",'Mapa final'!$O$24),"")</f>
        <v/>
      </c>
      <c r="AJ16" s="48" t="str">
        <f>IF(AND('Mapa final'!$Y$25="Alta",'Mapa final'!$AA$25="Catastrófico"),CONCATENATE("R1C",'Mapa final'!$O$25),"")</f>
        <v/>
      </c>
      <c r="AK16" s="48" t="e">
        <f>IF(AND('Mapa final'!#REF!="Alta",'Mapa final'!#REF!="Catastrófico"),CONCATENATE("R1C",'Mapa final'!#REF!),"")</f>
        <v>#REF!</v>
      </c>
      <c r="AL16" s="48" t="e">
        <f>IF(AND('Mapa final'!#REF!="Alta",'Mapa final'!#REF!="Catastrófico"),CONCATENATE("R1C",'Mapa final'!#REF!),"")</f>
        <v>#REF!</v>
      </c>
      <c r="AM16" s="49" t="e">
        <f>IF(AND('Mapa final'!#REF!="Alta",'Mapa final'!#REF!="Catastrófico"),CONCATENATE("R1C",'Mapa final'!#REF!),"")</f>
        <v>#REF!</v>
      </c>
      <c r="AN16" s="81"/>
      <c r="AO16" s="417" t="s">
        <v>95</v>
      </c>
      <c r="AP16" s="418"/>
      <c r="AQ16" s="418"/>
      <c r="AR16" s="418"/>
      <c r="AS16" s="418"/>
      <c r="AT16" s="41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331"/>
      <c r="C17" s="331"/>
      <c r="D17" s="332"/>
      <c r="E17" s="428"/>
      <c r="F17" s="429"/>
      <c r="G17" s="429"/>
      <c r="H17" s="429"/>
      <c r="I17" s="429"/>
      <c r="J17" s="65" t="str">
        <f>IF(AND('Mapa final'!$Y$26="Alta",'Mapa final'!$AA$26="Leve"),CONCATENATE("R2C",'Mapa final'!$O$26),"")</f>
        <v/>
      </c>
      <c r="K17" s="66" t="str">
        <f>IF(AND('Mapa final'!$Y$27="Alta",'Mapa final'!$AA$27="Leve"),CONCATENATE("R2C",'Mapa final'!$O$27),"")</f>
        <v/>
      </c>
      <c r="L17" s="66" t="e">
        <f>IF(AND('Mapa final'!#REF!="Alta",'Mapa final'!#REF!="Leve"),CONCATENATE("R2C",'Mapa final'!#REF!),"")</f>
        <v>#REF!</v>
      </c>
      <c r="M17" s="66" t="e">
        <f>IF(AND('Mapa final'!#REF!="Alta",'Mapa final'!#REF!="Leve"),CONCATENATE("R2C",'Mapa final'!#REF!),"")</f>
        <v>#REF!</v>
      </c>
      <c r="N17" s="66" t="e">
        <f>IF(AND('Mapa final'!#REF!="Alta",'Mapa final'!#REF!="Leve"),CONCATENATE("R2C",'Mapa final'!#REF!),"")</f>
        <v>#REF!</v>
      </c>
      <c r="O17" s="67" t="e">
        <f>IF(AND('Mapa final'!#REF!="Alta",'Mapa final'!#REF!="Leve"),CONCATENATE("R2C",'Mapa final'!#REF!),"")</f>
        <v>#REF!</v>
      </c>
      <c r="P17" s="65" t="str">
        <f>IF(AND('Mapa final'!$Y$26="Alta",'Mapa final'!$AA$26="Menor"),CONCATENATE("R2C",'Mapa final'!$O$26),"")</f>
        <v/>
      </c>
      <c r="Q17" s="66" t="str">
        <f>IF(AND('Mapa final'!$Y$27="Alta",'Mapa final'!$AA$27="Menor"),CONCATENATE("R2C",'Mapa final'!$O$27),"")</f>
        <v/>
      </c>
      <c r="R17" s="66" t="e">
        <f>IF(AND('Mapa final'!#REF!="Alta",'Mapa final'!#REF!="Menor"),CONCATENATE("R2C",'Mapa final'!#REF!),"")</f>
        <v>#REF!</v>
      </c>
      <c r="S17" s="66" t="e">
        <f>IF(AND('Mapa final'!#REF!="Alta",'Mapa final'!#REF!="Menor"),CONCATENATE("R2C",'Mapa final'!#REF!),"")</f>
        <v>#REF!</v>
      </c>
      <c r="T17" s="66" t="e">
        <f>IF(AND('Mapa final'!#REF!="Alta",'Mapa final'!#REF!="Menor"),CONCATENATE("R2C",'Mapa final'!#REF!),"")</f>
        <v>#REF!</v>
      </c>
      <c r="U17" s="67" t="e">
        <f>IF(AND('Mapa final'!#REF!="Alta",'Mapa final'!#REF!="Menor"),CONCATENATE("R2C",'Mapa final'!#REF!),"")</f>
        <v>#REF!</v>
      </c>
      <c r="V17" s="50" t="str">
        <f>IF(AND('Mapa final'!$Y$26="Alta",'Mapa final'!$AA$26="Moderado"),CONCATENATE("R2C",'Mapa final'!$O$26),"")</f>
        <v/>
      </c>
      <c r="W17" s="51" t="str">
        <f>IF(AND('Mapa final'!$Y$27="Alta",'Mapa final'!$AA$27="Moderado"),CONCATENATE("R2C",'Mapa final'!$O$27),"")</f>
        <v/>
      </c>
      <c r="X17" s="51" t="e">
        <f>IF(AND('Mapa final'!#REF!="Alta",'Mapa final'!#REF!="Moderado"),CONCATENATE("R2C",'Mapa final'!#REF!),"")</f>
        <v>#REF!</v>
      </c>
      <c r="Y17" s="51" t="e">
        <f>IF(AND('Mapa final'!#REF!="Alta",'Mapa final'!#REF!="Moderado"),CONCATENATE("R2C",'Mapa final'!#REF!),"")</f>
        <v>#REF!</v>
      </c>
      <c r="Z17" s="51" t="e">
        <f>IF(AND('Mapa final'!#REF!="Alta",'Mapa final'!#REF!="Moderado"),CONCATENATE("R2C",'Mapa final'!#REF!),"")</f>
        <v>#REF!</v>
      </c>
      <c r="AA17" s="52" t="e">
        <f>IF(AND('Mapa final'!#REF!="Alta",'Mapa final'!#REF!="Moderado"),CONCATENATE("R2C",'Mapa final'!#REF!),"")</f>
        <v>#REF!</v>
      </c>
      <c r="AB17" s="50" t="str">
        <f>IF(AND('Mapa final'!$Y$26="Alta",'Mapa final'!$AA$26="Mayor"),CONCATENATE("R2C",'Mapa final'!$O$26),"")</f>
        <v/>
      </c>
      <c r="AC17" s="51" t="str">
        <f>IF(AND('Mapa final'!$Y$27="Alta",'Mapa final'!$AA$27="Mayor"),CONCATENATE("R2C",'Mapa final'!$O$27),"")</f>
        <v/>
      </c>
      <c r="AD17" s="51" t="e">
        <f>IF(AND('Mapa final'!#REF!="Alta",'Mapa final'!#REF!="Mayor"),CONCATENATE("R2C",'Mapa final'!#REF!),"")</f>
        <v>#REF!</v>
      </c>
      <c r="AE17" s="51" t="e">
        <f>IF(AND('Mapa final'!#REF!="Alta",'Mapa final'!#REF!="Mayor"),CONCATENATE("R2C",'Mapa final'!#REF!),"")</f>
        <v>#REF!</v>
      </c>
      <c r="AF17" s="51" t="e">
        <f>IF(AND('Mapa final'!#REF!="Alta",'Mapa final'!#REF!="Mayor"),CONCATENATE("R2C",'Mapa final'!#REF!),"")</f>
        <v>#REF!</v>
      </c>
      <c r="AG17" s="52" t="e">
        <f>IF(AND('Mapa final'!#REF!="Alta",'Mapa final'!#REF!="Mayor"),CONCATENATE("R2C",'Mapa final'!#REF!),"")</f>
        <v>#REF!</v>
      </c>
      <c r="AH17" s="53" t="str">
        <f>IF(AND('Mapa final'!$Y$26="Alta",'Mapa final'!$AA$26="Catastrófico"),CONCATENATE("R2C",'Mapa final'!$O$26),"")</f>
        <v/>
      </c>
      <c r="AI17" s="54" t="str">
        <f>IF(AND('Mapa final'!$Y$27="Alta",'Mapa final'!$AA$27="Catastrófico"),CONCATENATE("R2C",'Mapa final'!$O$27),"")</f>
        <v/>
      </c>
      <c r="AJ17" s="54" t="e">
        <f>IF(AND('Mapa final'!#REF!="Alta",'Mapa final'!#REF!="Catastrófico"),CONCATENATE("R2C",'Mapa final'!#REF!),"")</f>
        <v>#REF!</v>
      </c>
      <c r="AK17" s="54" t="e">
        <f>IF(AND('Mapa final'!#REF!="Alta",'Mapa final'!#REF!="Catastrófico"),CONCATENATE("R2C",'Mapa final'!#REF!),"")</f>
        <v>#REF!</v>
      </c>
      <c r="AL17" s="54" t="e">
        <f>IF(AND('Mapa final'!#REF!="Alta",'Mapa final'!#REF!="Catastrófico"),CONCATENATE("R2C",'Mapa final'!#REF!),"")</f>
        <v>#REF!</v>
      </c>
      <c r="AM17" s="55" t="e">
        <f>IF(AND('Mapa final'!#REF!="Alta",'Mapa final'!#REF!="Catastrófico"),CONCATENATE("R2C",'Mapa final'!#REF!),"")</f>
        <v>#REF!</v>
      </c>
      <c r="AN17" s="81"/>
      <c r="AO17" s="420"/>
      <c r="AP17" s="421"/>
      <c r="AQ17" s="421"/>
      <c r="AR17" s="421"/>
      <c r="AS17" s="421"/>
      <c r="AT17" s="42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331"/>
      <c r="C18" s="331"/>
      <c r="D18" s="332"/>
      <c r="E18" s="430"/>
      <c r="F18" s="429"/>
      <c r="G18" s="429"/>
      <c r="H18" s="429"/>
      <c r="I18" s="429"/>
      <c r="J18" s="65" t="str">
        <f>IF(AND('Mapa final'!$Y$28="Alta",'Mapa final'!$AA$28="Leve"),CONCATENATE("R3C",'Mapa final'!$O$28),"")</f>
        <v/>
      </c>
      <c r="K18" s="66" t="str">
        <f>IF(AND('Mapa final'!$Y$29="Alta",'Mapa final'!$AA$29="Leve"),CONCATENATE("R3C",'Mapa final'!$O$29),"")</f>
        <v/>
      </c>
      <c r="L18" s="66" t="e">
        <f>IF(AND('Mapa final'!#REF!="Alta",'Mapa final'!#REF!="Leve"),CONCATENATE("R3C",'Mapa final'!#REF!),"")</f>
        <v>#REF!</v>
      </c>
      <c r="M18" s="66" t="e">
        <f>IF(AND('Mapa final'!#REF!="Alta",'Mapa final'!#REF!="Leve"),CONCATENATE("R3C",'Mapa final'!#REF!),"")</f>
        <v>#REF!</v>
      </c>
      <c r="N18" s="66" t="e">
        <f>IF(AND('Mapa final'!#REF!="Alta",'Mapa final'!#REF!="Leve"),CONCATENATE("R3C",'Mapa final'!#REF!),"")</f>
        <v>#REF!</v>
      </c>
      <c r="O18" s="67" t="e">
        <f>IF(AND('Mapa final'!#REF!="Alta",'Mapa final'!#REF!="Leve"),CONCATENATE("R3C",'Mapa final'!#REF!),"")</f>
        <v>#REF!</v>
      </c>
      <c r="P18" s="65" t="str">
        <f>IF(AND('Mapa final'!$Y$28="Alta",'Mapa final'!$AA$28="Menor"),CONCATENATE("R3C",'Mapa final'!$O$28),"")</f>
        <v/>
      </c>
      <c r="Q18" s="66" t="str">
        <f>IF(AND('Mapa final'!$Y$29="Alta",'Mapa final'!$AA$29="Menor"),CONCATENATE("R3C",'Mapa final'!$O$29),"")</f>
        <v/>
      </c>
      <c r="R18" s="66" t="e">
        <f>IF(AND('Mapa final'!#REF!="Alta",'Mapa final'!#REF!="Menor"),CONCATENATE("R3C",'Mapa final'!#REF!),"")</f>
        <v>#REF!</v>
      </c>
      <c r="S18" s="66" t="e">
        <f>IF(AND('Mapa final'!#REF!="Alta",'Mapa final'!#REF!="Menor"),CONCATENATE("R3C",'Mapa final'!#REF!),"")</f>
        <v>#REF!</v>
      </c>
      <c r="T18" s="66" t="e">
        <f>IF(AND('Mapa final'!#REF!="Alta",'Mapa final'!#REF!="Menor"),CONCATENATE("R3C",'Mapa final'!#REF!),"")</f>
        <v>#REF!</v>
      </c>
      <c r="U18" s="67" t="e">
        <f>IF(AND('Mapa final'!#REF!="Alta",'Mapa final'!#REF!="Menor"),CONCATENATE("R3C",'Mapa final'!#REF!),"")</f>
        <v>#REF!</v>
      </c>
      <c r="V18" s="50" t="str">
        <f>IF(AND('Mapa final'!$Y$28="Alta",'Mapa final'!$AA$28="Moderado"),CONCATENATE("R3C",'Mapa final'!$O$28),"")</f>
        <v/>
      </c>
      <c r="W18" s="51" t="str">
        <f>IF(AND('Mapa final'!$Y$29="Alta",'Mapa final'!$AA$29="Moderado"),CONCATENATE("R3C",'Mapa final'!$O$29),"")</f>
        <v/>
      </c>
      <c r="X18" s="51" t="e">
        <f>IF(AND('Mapa final'!#REF!="Alta",'Mapa final'!#REF!="Moderado"),CONCATENATE("R3C",'Mapa final'!#REF!),"")</f>
        <v>#REF!</v>
      </c>
      <c r="Y18" s="51" t="e">
        <f>IF(AND('Mapa final'!#REF!="Alta",'Mapa final'!#REF!="Moderado"),CONCATENATE("R3C",'Mapa final'!#REF!),"")</f>
        <v>#REF!</v>
      </c>
      <c r="Z18" s="51" t="e">
        <f>IF(AND('Mapa final'!#REF!="Alta",'Mapa final'!#REF!="Moderado"),CONCATENATE("R3C",'Mapa final'!#REF!),"")</f>
        <v>#REF!</v>
      </c>
      <c r="AA18" s="52" t="e">
        <f>IF(AND('Mapa final'!#REF!="Alta",'Mapa final'!#REF!="Moderado"),CONCATENATE("R3C",'Mapa final'!#REF!),"")</f>
        <v>#REF!</v>
      </c>
      <c r="AB18" s="50" t="str">
        <f>IF(AND('Mapa final'!$Y$28="Alta",'Mapa final'!$AA$28="Mayor"),CONCATENATE("R3C",'Mapa final'!$O$28),"")</f>
        <v/>
      </c>
      <c r="AC18" s="51" t="str">
        <f>IF(AND('Mapa final'!$Y$29="Alta",'Mapa final'!$AA$29="Mayor"),CONCATENATE("R3C",'Mapa final'!$O$29),"")</f>
        <v/>
      </c>
      <c r="AD18" s="51" t="e">
        <f>IF(AND('Mapa final'!#REF!="Alta",'Mapa final'!#REF!="Mayor"),CONCATENATE("R3C",'Mapa final'!#REF!),"")</f>
        <v>#REF!</v>
      </c>
      <c r="AE18" s="51" t="e">
        <f>IF(AND('Mapa final'!#REF!="Alta",'Mapa final'!#REF!="Mayor"),CONCATENATE("R3C",'Mapa final'!#REF!),"")</f>
        <v>#REF!</v>
      </c>
      <c r="AF18" s="51" t="e">
        <f>IF(AND('Mapa final'!#REF!="Alta",'Mapa final'!#REF!="Mayor"),CONCATENATE("R3C",'Mapa final'!#REF!),"")</f>
        <v>#REF!</v>
      </c>
      <c r="AG18" s="52" t="e">
        <f>IF(AND('Mapa final'!#REF!="Alta",'Mapa final'!#REF!="Mayor"),CONCATENATE("R3C",'Mapa final'!#REF!),"")</f>
        <v>#REF!</v>
      </c>
      <c r="AH18" s="53" t="str">
        <f>IF(AND('Mapa final'!$Y$28="Alta",'Mapa final'!$AA$28="Catastrófico"),CONCATENATE("R3C",'Mapa final'!$O$28),"")</f>
        <v/>
      </c>
      <c r="AI18" s="54" t="str">
        <f>IF(AND('Mapa final'!$Y$29="Alta",'Mapa final'!$AA$29="Catastrófico"),CONCATENATE("R3C",'Mapa final'!$O$29),"")</f>
        <v/>
      </c>
      <c r="AJ18" s="54" t="e">
        <f>IF(AND('Mapa final'!#REF!="Alta",'Mapa final'!#REF!="Catastrófico"),CONCATENATE("R3C",'Mapa final'!#REF!),"")</f>
        <v>#REF!</v>
      </c>
      <c r="AK18" s="54" t="e">
        <f>IF(AND('Mapa final'!#REF!="Alta",'Mapa final'!#REF!="Catastrófico"),CONCATENATE("R3C",'Mapa final'!#REF!),"")</f>
        <v>#REF!</v>
      </c>
      <c r="AL18" s="54" t="e">
        <f>IF(AND('Mapa final'!#REF!="Alta",'Mapa final'!#REF!="Catastrófico"),CONCATENATE("R3C",'Mapa final'!#REF!),"")</f>
        <v>#REF!</v>
      </c>
      <c r="AM18" s="55" t="e">
        <f>IF(AND('Mapa final'!#REF!="Alta",'Mapa final'!#REF!="Catastrófico"),CONCATENATE("R3C",'Mapa final'!#REF!),"")</f>
        <v>#REF!</v>
      </c>
      <c r="AN18" s="81"/>
      <c r="AO18" s="420"/>
      <c r="AP18" s="421"/>
      <c r="AQ18" s="421"/>
      <c r="AR18" s="421"/>
      <c r="AS18" s="421"/>
      <c r="AT18" s="42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331"/>
      <c r="C19" s="331"/>
      <c r="D19" s="332"/>
      <c r="E19" s="430"/>
      <c r="F19" s="429"/>
      <c r="G19" s="429"/>
      <c r="H19" s="429"/>
      <c r="I19" s="429"/>
      <c r="J19" s="65" t="str">
        <f>IF(AND('Mapa final'!$Y$30="Alta",'Mapa final'!$AA$30="Leve"),CONCATENATE("R4C",'Mapa final'!$O$30),"")</f>
        <v/>
      </c>
      <c r="K19" s="66" t="str">
        <f>IF(AND('Mapa final'!$Y$31="Alta",'Mapa final'!$AA$31="Leve"),CONCATENATE("R4C",'Mapa final'!$O$31),"")</f>
        <v/>
      </c>
      <c r="L19" s="66" t="str">
        <f>IF(AND('Mapa final'!$Y$32="Alta",'Mapa final'!$AA$32="Leve"),CONCATENATE("R4C",'Mapa final'!$O$32),"")</f>
        <v/>
      </c>
      <c r="M19" s="66" t="str">
        <f>IF(AND('Mapa final'!$Y$33="Alta",'Mapa final'!$AA$33="Leve"),CONCATENATE("R4C",'Mapa final'!$O$33),"")</f>
        <v/>
      </c>
      <c r="N19" s="66" t="str">
        <f>IF(AND('Mapa final'!$Y$34="Alta",'Mapa final'!$AA$34="Leve"),CONCATENATE("R4C",'Mapa final'!$O$34),"")</f>
        <v/>
      </c>
      <c r="O19" s="67" t="str">
        <f>IF(AND('Mapa final'!$Y$35="Alta",'Mapa final'!$AA$35="Leve"),CONCATENATE("R4C",'Mapa final'!$O$35),"")</f>
        <v/>
      </c>
      <c r="P19" s="65" t="str">
        <f>IF(AND('Mapa final'!$Y$30="Alta",'Mapa final'!$AA$30="Menor"),CONCATENATE("R4C",'Mapa final'!$O$30),"")</f>
        <v/>
      </c>
      <c r="Q19" s="66" t="str">
        <f>IF(AND('Mapa final'!$Y$31="Alta",'Mapa final'!$AA$31="Menor"),CONCATENATE("R4C",'Mapa final'!$O$31),"")</f>
        <v/>
      </c>
      <c r="R19" s="66" t="str">
        <f>IF(AND('Mapa final'!$Y$32="Alta",'Mapa final'!$AA$32="Menor"),CONCATENATE("R4C",'Mapa final'!$O$32),"")</f>
        <v/>
      </c>
      <c r="S19" s="66" t="str">
        <f>IF(AND('Mapa final'!$Y$33="Alta",'Mapa final'!$AA$33="Menor"),CONCATENATE("R4C",'Mapa final'!$O$33),"")</f>
        <v/>
      </c>
      <c r="T19" s="66" t="str">
        <f>IF(AND('Mapa final'!$Y$34="Alta",'Mapa final'!$AA$34="Menor"),CONCATENATE("R4C",'Mapa final'!$O$34),"")</f>
        <v/>
      </c>
      <c r="U19" s="67" t="str">
        <f>IF(AND('Mapa final'!$Y$35="Alta",'Mapa final'!$AA$35="Menor"),CONCATENATE("R4C",'Mapa final'!$O$35),"")</f>
        <v/>
      </c>
      <c r="V19" s="50" t="str">
        <f>IF(AND('Mapa final'!$Y$30="Alta",'Mapa final'!$AA$30="Moderado"),CONCATENATE("R4C",'Mapa final'!$O$30),"")</f>
        <v/>
      </c>
      <c r="W19" s="51" t="str">
        <f>IF(AND('Mapa final'!$Y$31="Alta",'Mapa final'!$AA$31="Moderado"),CONCATENATE("R4C",'Mapa final'!$O$31),"")</f>
        <v/>
      </c>
      <c r="X19" s="51" t="str">
        <f>IF(AND('Mapa final'!$Y$32="Alta",'Mapa final'!$AA$32="Moderado"),CONCATENATE("R4C",'Mapa final'!$O$32),"")</f>
        <v/>
      </c>
      <c r="Y19" s="51" t="str">
        <f>IF(AND('Mapa final'!$Y$33="Alta",'Mapa final'!$AA$33="Moderado"),CONCATENATE("R4C",'Mapa final'!$O$33),"")</f>
        <v/>
      </c>
      <c r="Z19" s="51" t="str">
        <f>IF(AND('Mapa final'!$Y$34="Alta",'Mapa final'!$AA$34="Moderado"),CONCATENATE("R4C",'Mapa final'!$O$34),"")</f>
        <v/>
      </c>
      <c r="AA19" s="52" t="str">
        <f>IF(AND('Mapa final'!$Y$35="Alta",'Mapa final'!$AA$35="Moderado"),CONCATENATE("R4C",'Mapa final'!$O$35),"")</f>
        <v/>
      </c>
      <c r="AB19" s="50" t="str">
        <f>IF(AND('Mapa final'!$Y$30="Alta",'Mapa final'!$AA$30="Mayor"),CONCATENATE("R4C",'Mapa final'!$O$30),"")</f>
        <v/>
      </c>
      <c r="AC19" s="51" t="str">
        <f>IF(AND('Mapa final'!$Y$31="Alta",'Mapa final'!$AA$31="Mayor"),CONCATENATE("R4C",'Mapa final'!$O$31),"")</f>
        <v/>
      </c>
      <c r="AD19" s="51" t="str">
        <f>IF(AND('Mapa final'!$Y$32="Alta",'Mapa final'!$AA$32="Mayor"),CONCATENATE("R4C",'Mapa final'!$O$32),"")</f>
        <v/>
      </c>
      <c r="AE19" s="51" t="str">
        <f>IF(AND('Mapa final'!$Y$33="Alta",'Mapa final'!$AA$33="Mayor"),CONCATENATE("R4C",'Mapa final'!$O$33),"")</f>
        <v/>
      </c>
      <c r="AF19" s="51" t="str">
        <f>IF(AND('Mapa final'!$Y$34="Alta",'Mapa final'!$AA$34="Mayor"),CONCATENATE("R4C",'Mapa final'!$O$34),"")</f>
        <v/>
      </c>
      <c r="AG19" s="52" t="str">
        <f>IF(AND('Mapa final'!$Y$35="Alta",'Mapa final'!$AA$35="Mayor"),CONCATENATE("R4C",'Mapa final'!$O$35),"")</f>
        <v/>
      </c>
      <c r="AH19" s="53" t="str">
        <f>IF(AND('Mapa final'!$Y$30="Alta",'Mapa final'!$AA$30="Catastrófico"),CONCATENATE("R4C",'Mapa final'!$O$30),"")</f>
        <v/>
      </c>
      <c r="AI19" s="54" t="str">
        <f>IF(AND('Mapa final'!$Y$31="Alta",'Mapa final'!$AA$31="Catastrófico"),CONCATENATE("R4C",'Mapa final'!$O$31),"")</f>
        <v/>
      </c>
      <c r="AJ19" s="54" t="str">
        <f>IF(AND('Mapa final'!$Y$32="Alta",'Mapa final'!$AA$32="Catastrófico"),CONCATENATE("R4C",'Mapa final'!$O$32),"")</f>
        <v/>
      </c>
      <c r="AK19" s="54" t="str">
        <f>IF(AND('Mapa final'!$Y$33="Alta",'Mapa final'!$AA$33="Catastrófico"),CONCATENATE("R4C",'Mapa final'!$O$33),"")</f>
        <v/>
      </c>
      <c r="AL19" s="54" t="str">
        <f>IF(AND('Mapa final'!$Y$34="Alta",'Mapa final'!$AA$34="Catastrófico"),CONCATENATE("R4C",'Mapa final'!$O$34),"")</f>
        <v/>
      </c>
      <c r="AM19" s="55" t="str">
        <f>IF(AND('Mapa final'!$Y$35="Alta",'Mapa final'!$AA$35="Catastrófico"),CONCATENATE("R4C",'Mapa final'!$O$35),"")</f>
        <v/>
      </c>
      <c r="AN19" s="81"/>
      <c r="AO19" s="420"/>
      <c r="AP19" s="421"/>
      <c r="AQ19" s="421"/>
      <c r="AR19" s="421"/>
      <c r="AS19" s="421"/>
      <c r="AT19" s="42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331"/>
      <c r="C20" s="331"/>
      <c r="D20" s="332"/>
      <c r="E20" s="430"/>
      <c r="F20" s="429"/>
      <c r="G20" s="429"/>
      <c r="H20" s="429"/>
      <c r="I20" s="429"/>
      <c r="J20" s="65" t="str">
        <f>IF(AND('Mapa final'!$Y$36="Alta",'Mapa final'!$AA$36="Leve"),CONCATENATE("R5C",'Mapa final'!$O$36),"")</f>
        <v/>
      </c>
      <c r="K20" s="66" t="str">
        <f>IF(AND('Mapa final'!$Y$37="Alta",'Mapa final'!$AA$37="Leve"),CONCATENATE("R5C",'Mapa final'!$O$37),"")</f>
        <v/>
      </c>
      <c r="L20" s="66" t="str">
        <f>IF(AND('Mapa final'!$Y$38="Alta",'Mapa final'!$AA$38="Leve"),CONCATENATE("R5C",'Mapa final'!$O$38),"")</f>
        <v/>
      </c>
      <c r="M20" s="66" t="str">
        <f>IF(AND('Mapa final'!$Y$39="Alta",'Mapa final'!$AA$39="Leve"),CONCATENATE("R5C",'Mapa final'!$O$39),"")</f>
        <v/>
      </c>
      <c r="N20" s="66" t="str">
        <f>IF(AND('Mapa final'!$Y$40="Alta",'Mapa final'!$AA$40="Leve"),CONCATENATE("R5C",'Mapa final'!$O$40),"")</f>
        <v/>
      </c>
      <c r="O20" s="67" t="str">
        <f>IF(AND('Mapa final'!$Y$41="Alta",'Mapa final'!$AA$41="Leve"),CONCATENATE("R5C",'Mapa final'!$O$41),"")</f>
        <v/>
      </c>
      <c r="P20" s="65" t="str">
        <f>IF(AND('Mapa final'!$Y$36="Alta",'Mapa final'!$AA$36="Menor"),CONCATENATE("R5C",'Mapa final'!$O$36),"")</f>
        <v/>
      </c>
      <c r="Q20" s="66" t="str">
        <f>IF(AND('Mapa final'!$Y$37="Alta",'Mapa final'!$AA$37="Menor"),CONCATENATE("R5C",'Mapa final'!$O$37),"")</f>
        <v/>
      </c>
      <c r="R20" s="66" t="str">
        <f>IF(AND('Mapa final'!$Y$38="Alta",'Mapa final'!$AA$38="Menor"),CONCATENATE("R5C",'Mapa final'!$O$38),"")</f>
        <v/>
      </c>
      <c r="S20" s="66" t="str">
        <f>IF(AND('Mapa final'!$Y$39="Alta",'Mapa final'!$AA$39="Menor"),CONCATENATE("R5C",'Mapa final'!$O$39),"")</f>
        <v/>
      </c>
      <c r="T20" s="66" t="str">
        <f>IF(AND('Mapa final'!$Y$40="Alta",'Mapa final'!$AA$40="Menor"),CONCATENATE("R5C",'Mapa final'!$O$40),"")</f>
        <v/>
      </c>
      <c r="U20" s="67" t="str">
        <f>IF(AND('Mapa final'!$Y$41="Alta",'Mapa final'!$AA$41="Menor"),CONCATENATE("R5C",'Mapa final'!$O$41),"")</f>
        <v/>
      </c>
      <c r="V20" s="50" t="str">
        <f>IF(AND('Mapa final'!$Y$36="Alta",'Mapa final'!$AA$36="Moderado"),CONCATENATE("R5C",'Mapa final'!$O$36),"")</f>
        <v/>
      </c>
      <c r="W20" s="51" t="str">
        <f>IF(AND('Mapa final'!$Y$37="Alta",'Mapa final'!$AA$37="Moderado"),CONCATENATE("R5C",'Mapa final'!$O$37),"")</f>
        <v/>
      </c>
      <c r="X20" s="51" t="str">
        <f>IF(AND('Mapa final'!$Y$38="Alta",'Mapa final'!$AA$38="Moderado"),CONCATENATE("R5C",'Mapa final'!$O$38),"")</f>
        <v/>
      </c>
      <c r="Y20" s="51" t="str">
        <f>IF(AND('Mapa final'!$Y$39="Alta",'Mapa final'!$AA$39="Moderado"),CONCATENATE("R5C",'Mapa final'!$O$39),"")</f>
        <v/>
      </c>
      <c r="Z20" s="51" t="str">
        <f>IF(AND('Mapa final'!$Y$40="Alta",'Mapa final'!$AA$40="Moderado"),CONCATENATE("R5C",'Mapa final'!$O$40),"")</f>
        <v/>
      </c>
      <c r="AA20" s="52" t="str">
        <f>IF(AND('Mapa final'!$Y$41="Alta",'Mapa final'!$AA$41="Moderado"),CONCATENATE("R5C",'Mapa final'!$O$41),"")</f>
        <v/>
      </c>
      <c r="AB20" s="50" t="str">
        <f>IF(AND('Mapa final'!$Y$36="Alta",'Mapa final'!$AA$36="Mayor"),CONCATENATE("R5C",'Mapa final'!$O$36),"")</f>
        <v/>
      </c>
      <c r="AC20" s="51" t="str">
        <f>IF(AND('Mapa final'!$Y$37="Alta",'Mapa final'!$AA$37="Mayor"),CONCATENATE("R5C",'Mapa final'!$O$37),"")</f>
        <v/>
      </c>
      <c r="AD20" s="51" t="str">
        <f>IF(AND('Mapa final'!$Y$38="Alta",'Mapa final'!$AA$38="Mayor"),CONCATENATE("R5C",'Mapa final'!$O$38),"")</f>
        <v/>
      </c>
      <c r="AE20" s="51" t="str">
        <f>IF(AND('Mapa final'!$Y$39="Alta",'Mapa final'!$AA$39="Mayor"),CONCATENATE("R5C",'Mapa final'!$O$39),"")</f>
        <v/>
      </c>
      <c r="AF20" s="51" t="str">
        <f>IF(AND('Mapa final'!$Y$40="Alta",'Mapa final'!$AA$40="Mayor"),CONCATENATE("R5C",'Mapa final'!$O$40),"")</f>
        <v/>
      </c>
      <c r="AG20" s="52" t="str">
        <f>IF(AND('Mapa final'!$Y$41="Alta",'Mapa final'!$AA$41="Mayor"),CONCATENATE("R5C",'Mapa final'!$O$41),"")</f>
        <v/>
      </c>
      <c r="AH20" s="53" t="str">
        <f>IF(AND('Mapa final'!$Y$36="Alta",'Mapa final'!$AA$36="Catastrófico"),CONCATENATE("R5C",'Mapa final'!$O$36),"")</f>
        <v/>
      </c>
      <c r="AI20" s="54" t="str">
        <f>IF(AND('Mapa final'!$Y$37="Alta",'Mapa final'!$AA$37="Catastrófico"),CONCATENATE("R5C",'Mapa final'!$O$37),"")</f>
        <v/>
      </c>
      <c r="AJ20" s="54" t="str">
        <f>IF(AND('Mapa final'!$Y$38="Alta",'Mapa final'!$AA$38="Catastrófico"),CONCATENATE("R5C",'Mapa final'!$O$38),"")</f>
        <v/>
      </c>
      <c r="AK20" s="54" t="str">
        <f>IF(AND('Mapa final'!$Y$39="Alta",'Mapa final'!$AA$39="Catastrófico"),CONCATENATE("R5C",'Mapa final'!$O$39),"")</f>
        <v/>
      </c>
      <c r="AL20" s="54" t="str">
        <f>IF(AND('Mapa final'!$Y$40="Alta",'Mapa final'!$AA$40="Catastrófico"),CONCATENATE("R5C",'Mapa final'!$O$40),"")</f>
        <v/>
      </c>
      <c r="AM20" s="55" t="str">
        <f>IF(AND('Mapa final'!$Y$41="Alta",'Mapa final'!$AA$41="Catastrófico"),CONCATENATE("R5C",'Mapa final'!$O$41),"")</f>
        <v/>
      </c>
      <c r="AN20" s="81"/>
      <c r="AO20" s="420"/>
      <c r="AP20" s="421"/>
      <c r="AQ20" s="421"/>
      <c r="AR20" s="421"/>
      <c r="AS20" s="421"/>
      <c r="AT20" s="42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331"/>
      <c r="C21" s="331"/>
      <c r="D21" s="332"/>
      <c r="E21" s="430"/>
      <c r="F21" s="429"/>
      <c r="G21" s="429"/>
      <c r="H21" s="429"/>
      <c r="I21" s="429"/>
      <c r="J21" s="65" t="str">
        <f>IF(AND('Mapa final'!$Y$42="Alta",'Mapa final'!$AA$42="Leve"),CONCATENATE("R6C",'Mapa final'!$O$42),"")</f>
        <v/>
      </c>
      <c r="K21" s="66" t="str">
        <f>IF(AND('Mapa final'!$Y$43="Alta",'Mapa final'!$AA$43="Leve"),CONCATENATE("R6C",'Mapa final'!$O$43),"")</f>
        <v/>
      </c>
      <c r="L21" s="66" t="str">
        <f>IF(AND('Mapa final'!$Y$44="Alta",'Mapa final'!$AA$44="Leve"),CONCATENATE("R6C",'Mapa final'!$O$44),"")</f>
        <v/>
      </c>
      <c r="M21" s="66" t="str">
        <f>IF(AND('Mapa final'!$Y$45="Alta",'Mapa final'!$AA$45="Leve"),CONCATENATE("R6C",'Mapa final'!$O$45),"")</f>
        <v/>
      </c>
      <c r="N21" s="66" t="str">
        <f>IF(AND('Mapa final'!$Y$46="Alta",'Mapa final'!$AA$46="Leve"),CONCATENATE("R6C",'Mapa final'!$O$46),"")</f>
        <v/>
      </c>
      <c r="O21" s="67" t="str">
        <f>IF(AND('Mapa final'!$Y$47="Alta",'Mapa final'!$AA$47="Leve"),CONCATENATE("R6C",'Mapa final'!$O$47),"")</f>
        <v/>
      </c>
      <c r="P21" s="65" t="str">
        <f>IF(AND('Mapa final'!$Y$42="Alta",'Mapa final'!$AA$42="Menor"),CONCATENATE("R6C",'Mapa final'!$O$42),"")</f>
        <v/>
      </c>
      <c r="Q21" s="66" t="str">
        <f>IF(AND('Mapa final'!$Y$43="Alta",'Mapa final'!$AA$43="Menor"),CONCATENATE("R6C",'Mapa final'!$O$43),"")</f>
        <v/>
      </c>
      <c r="R21" s="66" t="str">
        <f>IF(AND('Mapa final'!$Y$44="Alta",'Mapa final'!$AA$44="Menor"),CONCATENATE("R6C",'Mapa final'!$O$44),"")</f>
        <v/>
      </c>
      <c r="S21" s="66" t="str">
        <f>IF(AND('Mapa final'!$Y$45="Alta",'Mapa final'!$AA$45="Menor"),CONCATENATE("R6C",'Mapa final'!$O$45),"")</f>
        <v/>
      </c>
      <c r="T21" s="66" t="str">
        <f>IF(AND('Mapa final'!$Y$46="Alta",'Mapa final'!$AA$46="Menor"),CONCATENATE("R6C",'Mapa final'!$O$46),"")</f>
        <v/>
      </c>
      <c r="U21" s="67" t="str">
        <f>IF(AND('Mapa final'!$Y$47="Alta",'Mapa final'!$AA$47="Menor"),CONCATENATE("R6C",'Mapa final'!$O$47),"")</f>
        <v/>
      </c>
      <c r="V21" s="50" t="str">
        <f>IF(AND('Mapa final'!$Y$42="Alta",'Mapa final'!$AA$42="Moderado"),CONCATENATE("R6C",'Mapa final'!$O$42),"")</f>
        <v/>
      </c>
      <c r="W21" s="51" t="str">
        <f>IF(AND('Mapa final'!$Y$43="Alta",'Mapa final'!$AA$43="Moderado"),CONCATENATE("R6C",'Mapa final'!$O$43),"")</f>
        <v/>
      </c>
      <c r="X21" s="51" t="str">
        <f>IF(AND('Mapa final'!$Y$44="Alta",'Mapa final'!$AA$44="Moderado"),CONCATENATE("R6C",'Mapa final'!$O$44),"")</f>
        <v/>
      </c>
      <c r="Y21" s="51" t="str">
        <f>IF(AND('Mapa final'!$Y$45="Alta",'Mapa final'!$AA$45="Moderado"),CONCATENATE("R6C",'Mapa final'!$O$45),"")</f>
        <v/>
      </c>
      <c r="Z21" s="51" t="str">
        <f>IF(AND('Mapa final'!$Y$46="Alta",'Mapa final'!$AA$46="Moderado"),CONCATENATE("R6C",'Mapa final'!$O$46),"")</f>
        <v/>
      </c>
      <c r="AA21" s="52" t="str">
        <f>IF(AND('Mapa final'!$Y$47="Alta",'Mapa final'!$AA$47="Moderado"),CONCATENATE("R6C",'Mapa final'!$O$47),"")</f>
        <v/>
      </c>
      <c r="AB21" s="50" t="str">
        <f>IF(AND('Mapa final'!$Y$42="Alta",'Mapa final'!$AA$42="Mayor"),CONCATENATE("R6C",'Mapa final'!$O$42),"")</f>
        <v/>
      </c>
      <c r="AC21" s="51" t="str">
        <f>IF(AND('Mapa final'!$Y$43="Alta",'Mapa final'!$AA$43="Mayor"),CONCATENATE("R6C",'Mapa final'!$O$43),"")</f>
        <v/>
      </c>
      <c r="AD21" s="51" t="str">
        <f>IF(AND('Mapa final'!$Y$44="Alta",'Mapa final'!$AA$44="Mayor"),CONCATENATE("R6C",'Mapa final'!$O$44),"")</f>
        <v/>
      </c>
      <c r="AE21" s="51" t="str">
        <f>IF(AND('Mapa final'!$Y$45="Alta",'Mapa final'!$AA$45="Mayor"),CONCATENATE("R6C",'Mapa final'!$O$45),"")</f>
        <v/>
      </c>
      <c r="AF21" s="51" t="str">
        <f>IF(AND('Mapa final'!$Y$46="Alta",'Mapa final'!$AA$46="Mayor"),CONCATENATE("R6C",'Mapa final'!$O$46),"")</f>
        <v/>
      </c>
      <c r="AG21" s="52" t="str">
        <f>IF(AND('Mapa final'!$Y$47="Alta",'Mapa final'!$AA$47="Mayor"),CONCATENATE("R6C",'Mapa final'!$O$47),"")</f>
        <v/>
      </c>
      <c r="AH21" s="53" t="str">
        <f>IF(AND('Mapa final'!$Y$42="Alta",'Mapa final'!$AA$42="Catastrófico"),CONCATENATE("R6C",'Mapa final'!$O$42),"")</f>
        <v/>
      </c>
      <c r="AI21" s="54" t="str">
        <f>IF(AND('Mapa final'!$Y$43="Alta",'Mapa final'!$AA$43="Catastrófico"),CONCATENATE("R6C",'Mapa final'!$O$43),"")</f>
        <v/>
      </c>
      <c r="AJ21" s="54" t="str">
        <f>IF(AND('Mapa final'!$Y$44="Alta",'Mapa final'!$AA$44="Catastrófico"),CONCATENATE("R6C",'Mapa final'!$O$44),"")</f>
        <v/>
      </c>
      <c r="AK21" s="54" t="str">
        <f>IF(AND('Mapa final'!$Y$45="Alta",'Mapa final'!$AA$45="Catastrófico"),CONCATENATE("R6C",'Mapa final'!$O$45),"")</f>
        <v/>
      </c>
      <c r="AL21" s="54" t="str">
        <f>IF(AND('Mapa final'!$Y$46="Alta",'Mapa final'!$AA$46="Catastrófico"),CONCATENATE("R6C",'Mapa final'!$O$46),"")</f>
        <v/>
      </c>
      <c r="AM21" s="55" t="str">
        <f>IF(AND('Mapa final'!$Y$47="Alta",'Mapa final'!$AA$47="Catastrófico"),CONCATENATE("R6C",'Mapa final'!$O$47),"")</f>
        <v/>
      </c>
      <c r="AN21" s="81"/>
      <c r="AO21" s="420"/>
      <c r="AP21" s="421"/>
      <c r="AQ21" s="421"/>
      <c r="AR21" s="421"/>
      <c r="AS21" s="421"/>
      <c r="AT21" s="42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331"/>
      <c r="C22" s="331"/>
      <c r="D22" s="332"/>
      <c r="E22" s="430"/>
      <c r="F22" s="429"/>
      <c r="G22" s="429"/>
      <c r="H22" s="429"/>
      <c r="I22" s="429"/>
      <c r="J22" s="65" t="str">
        <f>IF(AND('Mapa final'!$Y$48="Alta",'Mapa final'!$AA$48="Leve"),CONCATENATE("R7C",'Mapa final'!$O$48),"")</f>
        <v/>
      </c>
      <c r="K22" s="66" t="str">
        <f>IF(AND('Mapa final'!$Y$49="Alta",'Mapa final'!$AA$49="Leve"),CONCATENATE("R7C",'Mapa final'!$O$49),"")</f>
        <v/>
      </c>
      <c r="L22" s="66" t="str">
        <f>IF(AND('Mapa final'!$Y$50="Alta",'Mapa final'!$AA$50="Leve"),CONCATENATE("R7C",'Mapa final'!$O$50),"")</f>
        <v/>
      </c>
      <c r="M22" s="66" t="str">
        <f>IF(AND('Mapa final'!$Y$51="Alta",'Mapa final'!$AA$51="Leve"),CONCATENATE("R7C",'Mapa final'!$O$51),"")</f>
        <v/>
      </c>
      <c r="N22" s="66" t="str">
        <f>IF(AND('Mapa final'!$Y$52="Alta",'Mapa final'!$AA$52="Leve"),CONCATENATE("R7C",'Mapa final'!$O$52),"")</f>
        <v/>
      </c>
      <c r="O22" s="67" t="str">
        <f>IF(AND('Mapa final'!$Y$53="Alta",'Mapa final'!$AA$53="Leve"),CONCATENATE("R7C",'Mapa final'!$O$53),"")</f>
        <v/>
      </c>
      <c r="P22" s="65" t="str">
        <f>IF(AND('Mapa final'!$Y$48="Alta",'Mapa final'!$AA$48="Menor"),CONCATENATE("R7C",'Mapa final'!$O$48),"")</f>
        <v/>
      </c>
      <c r="Q22" s="66" t="str">
        <f>IF(AND('Mapa final'!$Y$49="Alta",'Mapa final'!$AA$49="Menor"),CONCATENATE("R7C",'Mapa final'!$O$49),"")</f>
        <v/>
      </c>
      <c r="R22" s="66" t="str">
        <f>IF(AND('Mapa final'!$Y$50="Alta",'Mapa final'!$AA$50="Menor"),CONCATENATE("R7C",'Mapa final'!$O$50),"")</f>
        <v/>
      </c>
      <c r="S22" s="66" t="str">
        <f>IF(AND('Mapa final'!$Y$51="Alta",'Mapa final'!$AA$51="Menor"),CONCATENATE("R7C",'Mapa final'!$O$51),"")</f>
        <v/>
      </c>
      <c r="T22" s="66" t="str">
        <f>IF(AND('Mapa final'!$Y$52="Alta",'Mapa final'!$AA$52="Menor"),CONCATENATE("R7C",'Mapa final'!$O$52),"")</f>
        <v/>
      </c>
      <c r="U22" s="67" t="str">
        <f>IF(AND('Mapa final'!$Y$53="Alta",'Mapa final'!$AA$53="Menor"),CONCATENATE("R7C",'Mapa final'!$O$53),"")</f>
        <v/>
      </c>
      <c r="V22" s="50" t="str">
        <f>IF(AND('Mapa final'!$Y$48="Alta",'Mapa final'!$AA$48="Moderado"),CONCATENATE("R7C",'Mapa final'!$O$48),"")</f>
        <v/>
      </c>
      <c r="W22" s="51" t="str">
        <f>IF(AND('Mapa final'!$Y$49="Alta",'Mapa final'!$AA$49="Moderado"),CONCATENATE("R7C",'Mapa final'!$O$49),"")</f>
        <v/>
      </c>
      <c r="X22" s="51" t="str">
        <f>IF(AND('Mapa final'!$Y$50="Alta",'Mapa final'!$AA$50="Moderado"),CONCATENATE("R7C",'Mapa final'!$O$50),"")</f>
        <v/>
      </c>
      <c r="Y22" s="51" t="str">
        <f>IF(AND('Mapa final'!$Y$51="Alta",'Mapa final'!$AA$51="Moderado"),CONCATENATE("R7C",'Mapa final'!$O$51),"")</f>
        <v/>
      </c>
      <c r="Z22" s="51" t="str">
        <f>IF(AND('Mapa final'!$Y$52="Alta",'Mapa final'!$AA$52="Moderado"),CONCATENATE("R7C",'Mapa final'!$O$52),"")</f>
        <v/>
      </c>
      <c r="AA22" s="52" t="str">
        <f>IF(AND('Mapa final'!$Y$53="Alta",'Mapa final'!$AA$53="Moderado"),CONCATENATE("R7C",'Mapa final'!$O$53),"")</f>
        <v/>
      </c>
      <c r="AB22" s="50" t="str">
        <f>IF(AND('Mapa final'!$Y$48="Alta",'Mapa final'!$AA$48="Mayor"),CONCATENATE("R7C",'Mapa final'!$O$48),"")</f>
        <v/>
      </c>
      <c r="AC22" s="51" t="str">
        <f>IF(AND('Mapa final'!$Y$49="Alta",'Mapa final'!$AA$49="Mayor"),CONCATENATE("R7C",'Mapa final'!$O$49),"")</f>
        <v/>
      </c>
      <c r="AD22" s="51" t="str">
        <f>IF(AND('Mapa final'!$Y$50="Alta",'Mapa final'!$AA$50="Mayor"),CONCATENATE("R7C",'Mapa final'!$O$50),"")</f>
        <v/>
      </c>
      <c r="AE22" s="51" t="str">
        <f>IF(AND('Mapa final'!$Y$51="Alta",'Mapa final'!$AA$51="Mayor"),CONCATENATE("R7C",'Mapa final'!$O$51),"")</f>
        <v/>
      </c>
      <c r="AF22" s="51" t="str">
        <f>IF(AND('Mapa final'!$Y$52="Alta",'Mapa final'!$AA$52="Mayor"),CONCATENATE("R7C",'Mapa final'!$O$52),"")</f>
        <v/>
      </c>
      <c r="AG22" s="52" t="str">
        <f>IF(AND('Mapa final'!$Y$53="Alta",'Mapa final'!$AA$53="Mayor"),CONCATENATE("R7C",'Mapa final'!$O$53),"")</f>
        <v/>
      </c>
      <c r="AH22" s="53" t="str">
        <f>IF(AND('Mapa final'!$Y$48="Alta",'Mapa final'!$AA$48="Catastrófico"),CONCATENATE("R7C",'Mapa final'!$O$48),"")</f>
        <v/>
      </c>
      <c r="AI22" s="54" t="str">
        <f>IF(AND('Mapa final'!$Y$49="Alta",'Mapa final'!$AA$49="Catastrófico"),CONCATENATE("R7C",'Mapa final'!$O$49),"")</f>
        <v/>
      </c>
      <c r="AJ22" s="54" t="str">
        <f>IF(AND('Mapa final'!$Y$50="Alta",'Mapa final'!$AA$50="Catastrófico"),CONCATENATE("R7C",'Mapa final'!$O$50),"")</f>
        <v/>
      </c>
      <c r="AK22" s="54" t="str">
        <f>IF(AND('Mapa final'!$Y$51="Alta",'Mapa final'!$AA$51="Catastrófico"),CONCATENATE("R7C",'Mapa final'!$O$51),"")</f>
        <v/>
      </c>
      <c r="AL22" s="54" t="str">
        <f>IF(AND('Mapa final'!$Y$52="Alta",'Mapa final'!$AA$52="Catastrófico"),CONCATENATE("R7C",'Mapa final'!$O$52),"")</f>
        <v/>
      </c>
      <c r="AM22" s="55" t="str">
        <f>IF(AND('Mapa final'!$Y$53="Alta",'Mapa final'!$AA$53="Catastrófico"),CONCATENATE("R7C",'Mapa final'!$O$53),"")</f>
        <v/>
      </c>
      <c r="AN22" s="81"/>
      <c r="AO22" s="420"/>
      <c r="AP22" s="421"/>
      <c r="AQ22" s="421"/>
      <c r="AR22" s="421"/>
      <c r="AS22" s="421"/>
      <c r="AT22" s="42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331"/>
      <c r="C23" s="331"/>
      <c r="D23" s="332"/>
      <c r="E23" s="430"/>
      <c r="F23" s="429"/>
      <c r="G23" s="429"/>
      <c r="H23" s="429"/>
      <c r="I23" s="429"/>
      <c r="J23" s="65" t="str">
        <f>IF(AND('Mapa final'!$Y$54="Alta",'Mapa final'!$AA$54="Leve"),CONCATENATE("R8C",'Mapa final'!$O$54),"")</f>
        <v/>
      </c>
      <c r="K23" s="66" t="str">
        <f>IF(AND('Mapa final'!$Y$55="Alta",'Mapa final'!$AA$55="Leve"),CONCATENATE("R8C",'Mapa final'!$O$55),"")</f>
        <v/>
      </c>
      <c r="L23" s="66" t="str">
        <f>IF(AND('Mapa final'!$Y$56="Alta",'Mapa final'!$AA$56="Leve"),CONCATENATE("R8C",'Mapa final'!$O$56),"")</f>
        <v/>
      </c>
      <c r="M23" s="66" t="str">
        <f>IF(AND('Mapa final'!$Y$57="Alta",'Mapa final'!$AA$57="Leve"),CONCATENATE("R8C",'Mapa final'!$O$57),"")</f>
        <v/>
      </c>
      <c r="N23" s="66" t="str">
        <f>IF(AND('Mapa final'!$Y$58="Alta",'Mapa final'!$AA$58="Leve"),CONCATENATE("R8C",'Mapa final'!$O$58),"")</f>
        <v/>
      </c>
      <c r="O23" s="67" t="str">
        <f>IF(AND('Mapa final'!$Y$59="Alta",'Mapa final'!$AA$59="Leve"),CONCATENATE("R8C",'Mapa final'!$O$59),"")</f>
        <v/>
      </c>
      <c r="P23" s="65" t="str">
        <f>IF(AND('Mapa final'!$Y$54="Alta",'Mapa final'!$AA$54="Menor"),CONCATENATE("R8C",'Mapa final'!$O$54),"")</f>
        <v/>
      </c>
      <c r="Q23" s="66" t="str">
        <f>IF(AND('Mapa final'!$Y$55="Alta",'Mapa final'!$AA$55="Menor"),CONCATENATE("R8C",'Mapa final'!$O$55),"")</f>
        <v/>
      </c>
      <c r="R23" s="66" t="str">
        <f>IF(AND('Mapa final'!$Y$56="Alta",'Mapa final'!$AA$56="Menor"),CONCATENATE("R8C",'Mapa final'!$O$56),"")</f>
        <v/>
      </c>
      <c r="S23" s="66" t="str">
        <f>IF(AND('Mapa final'!$Y$57="Alta",'Mapa final'!$AA$57="Menor"),CONCATENATE("R8C",'Mapa final'!$O$57),"")</f>
        <v/>
      </c>
      <c r="T23" s="66" t="str">
        <f>IF(AND('Mapa final'!$Y$58="Alta",'Mapa final'!$AA$58="Menor"),CONCATENATE("R8C",'Mapa final'!$O$58),"")</f>
        <v/>
      </c>
      <c r="U23" s="67" t="str">
        <f>IF(AND('Mapa final'!$Y$59="Alta",'Mapa final'!$AA$59="Menor"),CONCATENATE("R8C",'Mapa final'!$O$59),"")</f>
        <v/>
      </c>
      <c r="V23" s="50" t="str">
        <f>IF(AND('Mapa final'!$Y$54="Alta",'Mapa final'!$AA$54="Moderado"),CONCATENATE("R8C",'Mapa final'!$O$54),"")</f>
        <v/>
      </c>
      <c r="W23" s="51" t="str">
        <f>IF(AND('Mapa final'!$Y$55="Alta",'Mapa final'!$AA$55="Moderado"),CONCATENATE("R8C",'Mapa final'!$O$55),"")</f>
        <v/>
      </c>
      <c r="X23" s="51" t="str">
        <f>IF(AND('Mapa final'!$Y$56="Alta",'Mapa final'!$AA$56="Moderado"),CONCATENATE("R8C",'Mapa final'!$O$56),"")</f>
        <v/>
      </c>
      <c r="Y23" s="51" t="str">
        <f>IF(AND('Mapa final'!$Y$57="Alta",'Mapa final'!$AA$57="Moderado"),CONCATENATE("R8C",'Mapa final'!$O$57),"")</f>
        <v/>
      </c>
      <c r="Z23" s="51" t="str">
        <f>IF(AND('Mapa final'!$Y$58="Alta",'Mapa final'!$AA$58="Moderado"),CONCATENATE("R8C",'Mapa final'!$O$58),"")</f>
        <v/>
      </c>
      <c r="AA23" s="52" t="str">
        <f>IF(AND('Mapa final'!$Y$59="Alta",'Mapa final'!$AA$59="Moderado"),CONCATENATE("R8C",'Mapa final'!$O$59),"")</f>
        <v/>
      </c>
      <c r="AB23" s="50" t="str">
        <f>IF(AND('Mapa final'!$Y$54="Alta",'Mapa final'!$AA$54="Mayor"),CONCATENATE("R8C",'Mapa final'!$O$54),"")</f>
        <v/>
      </c>
      <c r="AC23" s="51" t="str">
        <f>IF(AND('Mapa final'!$Y$55="Alta",'Mapa final'!$AA$55="Mayor"),CONCATENATE("R8C",'Mapa final'!$O$55),"")</f>
        <v/>
      </c>
      <c r="AD23" s="51" t="str">
        <f>IF(AND('Mapa final'!$Y$56="Alta",'Mapa final'!$AA$56="Mayor"),CONCATENATE("R8C",'Mapa final'!$O$56),"")</f>
        <v/>
      </c>
      <c r="AE23" s="51" t="str">
        <f>IF(AND('Mapa final'!$Y$57="Alta",'Mapa final'!$AA$57="Mayor"),CONCATENATE("R8C",'Mapa final'!$O$57),"")</f>
        <v/>
      </c>
      <c r="AF23" s="51" t="str">
        <f>IF(AND('Mapa final'!$Y$58="Alta",'Mapa final'!$AA$58="Mayor"),CONCATENATE("R8C",'Mapa final'!$O$58),"")</f>
        <v/>
      </c>
      <c r="AG23" s="52" t="str">
        <f>IF(AND('Mapa final'!$Y$59="Alta",'Mapa final'!$AA$59="Mayor"),CONCATENATE("R8C",'Mapa final'!$O$59),"")</f>
        <v/>
      </c>
      <c r="AH23" s="53" t="str">
        <f>IF(AND('Mapa final'!$Y$54="Alta",'Mapa final'!$AA$54="Catastrófico"),CONCATENATE("R8C",'Mapa final'!$O$54),"")</f>
        <v/>
      </c>
      <c r="AI23" s="54" t="str">
        <f>IF(AND('Mapa final'!$Y$55="Alta",'Mapa final'!$AA$55="Catastrófico"),CONCATENATE("R8C",'Mapa final'!$O$55),"")</f>
        <v/>
      </c>
      <c r="AJ23" s="54" t="str">
        <f>IF(AND('Mapa final'!$Y$56="Alta",'Mapa final'!$AA$56="Catastrófico"),CONCATENATE("R8C",'Mapa final'!$O$56),"")</f>
        <v/>
      </c>
      <c r="AK23" s="54" t="str">
        <f>IF(AND('Mapa final'!$Y$57="Alta",'Mapa final'!$AA$57="Catastrófico"),CONCATENATE("R8C",'Mapa final'!$O$57),"")</f>
        <v/>
      </c>
      <c r="AL23" s="54" t="str">
        <f>IF(AND('Mapa final'!$Y$58="Alta",'Mapa final'!$AA$58="Catastrófico"),CONCATENATE("R8C",'Mapa final'!$O$58),"")</f>
        <v/>
      </c>
      <c r="AM23" s="55" t="str">
        <f>IF(AND('Mapa final'!$Y$59="Alta",'Mapa final'!$AA$59="Catastrófico"),CONCATENATE("R8C",'Mapa final'!$O$59),"")</f>
        <v/>
      </c>
      <c r="AN23" s="81"/>
      <c r="AO23" s="420"/>
      <c r="AP23" s="421"/>
      <c r="AQ23" s="421"/>
      <c r="AR23" s="421"/>
      <c r="AS23" s="421"/>
      <c r="AT23" s="42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331"/>
      <c r="C24" s="331"/>
      <c r="D24" s="332"/>
      <c r="E24" s="430"/>
      <c r="F24" s="429"/>
      <c r="G24" s="429"/>
      <c r="H24" s="429"/>
      <c r="I24" s="429"/>
      <c r="J24" s="65" t="str">
        <f>IF(AND('Mapa final'!$Y$60="Alta",'Mapa final'!$AA$60="Leve"),CONCATENATE("R9C",'Mapa final'!$O$60),"")</f>
        <v/>
      </c>
      <c r="K24" s="66" t="str">
        <f>IF(AND('Mapa final'!$Y$61="Alta",'Mapa final'!$AA$61="Leve"),CONCATENATE("R9C",'Mapa final'!$O$61),"")</f>
        <v/>
      </c>
      <c r="L24" s="66" t="str">
        <f>IF(AND('Mapa final'!$Y$62="Alta",'Mapa final'!$AA$62="Leve"),CONCATENATE("R9C",'Mapa final'!$O$62),"")</f>
        <v/>
      </c>
      <c r="M24" s="66" t="str">
        <f>IF(AND('Mapa final'!$Y$63="Alta",'Mapa final'!$AA$63="Leve"),CONCATENATE("R9C",'Mapa final'!$O$63),"")</f>
        <v/>
      </c>
      <c r="N24" s="66" t="str">
        <f>IF(AND('Mapa final'!$Y$64="Alta",'Mapa final'!$AA$64="Leve"),CONCATENATE("R9C",'Mapa final'!$O$64),"")</f>
        <v/>
      </c>
      <c r="O24" s="67" t="str">
        <f>IF(AND('Mapa final'!$Y$65="Alta",'Mapa final'!$AA$65="Leve"),CONCATENATE("R9C",'Mapa final'!$O$65),"")</f>
        <v/>
      </c>
      <c r="P24" s="65" t="str">
        <f>IF(AND('Mapa final'!$Y$60="Alta",'Mapa final'!$AA$60="Menor"),CONCATENATE("R9C",'Mapa final'!$O$60),"")</f>
        <v/>
      </c>
      <c r="Q24" s="66" t="str">
        <f>IF(AND('Mapa final'!$Y$61="Alta",'Mapa final'!$AA$61="Menor"),CONCATENATE("R9C",'Mapa final'!$O$61),"")</f>
        <v/>
      </c>
      <c r="R24" s="66" t="str">
        <f>IF(AND('Mapa final'!$Y$62="Alta",'Mapa final'!$AA$62="Menor"),CONCATENATE("R9C",'Mapa final'!$O$62),"")</f>
        <v/>
      </c>
      <c r="S24" s="66" t="str">
        <f>IF(AND('Mapa final'!$Y$63="Alta",'Mapa final'!$AA$63="Menor"),CONCATENATE("R9C",'Mapa final'!$O$63),"")</f>
        <v/>
      </c>
      <c r="T24" s="66" t="str">
        <f>IF(AND('Mapa final'!$Y$64="Alta",'Mapa final'!$AA$64="Menor"),CONCATENATE("R9C",'Mapa final'!$O$64),"")</f>
        <v/>
      </c>
      <c r="U24" s="67" t="str">
        <f>IF(AND('Mapa final'!$Y$65="Alta",'Mapa final'!$AA$65="Menor"),CONCATENATE("R9C",'Mapa final'!$O$65),"")</f>
        <v/>
      </c>
      <c r="V24" s="50" t="str">
        <f>IF(AND('Mapa final'!$Y$60="Alta",'Mapa final'!$AA$60="Moderado"),CONCATENATE("R9C",'Mapa final'!$O$60),"")</f>
        <v/>
      </c>
      <c r="W24" s="51" t="str">
        <f>IF(AND('Mapa final'!$Y$61="Alta",'Mapa final'!$AA$61="Moderado"),CONCATENATE("R9C",'Mapa final'!$O$61),"")</f>
        <v/>
      </c>
      <c r="X24" s="51" t="str">
        <f>IF(AND('Mapa final'!$Y$62="Alta",'Mapa final'!$AA$62="Moderado"),CONCATENATE("R9C",'Mapa final'!$O$62),"")</f>
        <v/>
      </c>
      <c r="Y24" s="51" t="str">
        <f>IF(AND('Mapa final'!$Y$63="Alta",'Mapa final'!$AA$63="Moderado"),CONCATENATE("R9C",'Mapa final'!$O$63),"")</f>
        <v/>
      </c>
      <c r="Z24" s="51" t="str">
        <f>IF(AND('Mapa final'!$Y$64="Alta",'Mapa final'!$AA$64="Moderado"),CONCATENATE("R9C",'Mapa final'!$O$64),"")</f>
        <v/>
      </c>
      <c r="AA24" s="52" t="str">
        <f>IF(AND('Mapa final'!$Y$65="Alta",'Mapa final'!$AA$65="Moderado"),CONCATENATE("R9C",'Mapa final'!$O$65),"")</f>
        <v/>
      </c>
      <c r="AB24" s="50" t="str">
        <f>IF(AND('Mapa final'!$Y$60="Alta",'Mapa final'!$AA$60="Mayor"),CONCATENATE("R9C",'Mapa final'!$O$60),"")</f>
        <v/>
      </c>
      <c r="AC24" s="51" t="str">
        <f>IF(AND('Mapa final'!$Y$61="Alta",'Mapa final'!$AA$61="Mayor"),CONCATENATE("R9C",'Mapa final'!$O$61),"")</f>
        <v/>
      </c>
      <c r="AD24" s="51" t="str">
        <f>IF(AND('Mapa final'!$Y$62="Alta",'Mapa final'!$AA$62="Mayor"),CONCATENATE("R9C",'Mapa final'!$O$62),"")</f>
        <v/>
      </c>
      <c r="AE24" s="51" t="str">
        <f>IF(AND('Mapa final'!$Y$63="Alta",'Mapa final'!$AA$63="Mayor"),CONCATENATE("R9C",'Mapa final'!$O$63),"")</f>
        <v/>
      </c>
      <c r="AF24" s="51" t="str">
        <f>IF(AND('Mapa final'!$Y$64="Alta",'Mapa final'!$AA$64="Mayor"),CONCATENATE("R9C",'Mapa final'!$O$64),"")</f>
        <v/>
      </c>
      <c r="AG24" s="52" t="str">
        <f>IF(AND('Mapa final'!$Y$65="Alta",'Mapa final'!$AA$65="Mayor"),CONCATENATE("R9C",'Mapa final'!$O$65),"")</f>
        <v/>
      </c>
      <c r="AH24" s="53" t="str">
        <f>IF(AND('Mapa final'!$Y$60="Alta",'Mapa final'!$AA$60="Catastrófico"),CONCATENATE("R9C",'Mapa final'!$O$60),"")</f>
        <v/>
      </c>
      <c r="AI24" s="54" t="str">
        <f>IF(AND('Mapa final'!$Y$61="Alta",'Mapa final'!$AA$61="Catastrófico"),CONCATENATE("R9C",'Mapa final'!$O$61),"")</f>
        <v/>
      </c>
      <c r="AJ24" s="54" t="str">
        <f>IF(AND('Mapa final'!$Y$62="Alta",'Mapa final'!$AA$62="Catastrófico"),CONCATENATE("R9C",'Mapa final'!$O$62),"")</f>
        <v/>
      </c>
      <c r="AK24" s="54" t="str">
        <f>IF(AND('Mapa final'!$Y$63="Alta",'Mapa final'!$AA$63="Catastrófico"),CONCATENATE("R9C",'Mapa final'!$O$63),"")</f>
        <v/>
      </c>
      <c r="AL24" s="54" t="str">
        <f>IF(AND('Mapa final'!$Y$64="Alta",'Mapa final'!$AA$64="Catastrófico"),CONCATENATE("R9C",'Mapa final'!$O$64),"")</f>
        <v/>
      </c>
      <c r="AM24" s="55" t="str">
        <f>IF(AND('Mapa final'!$Y$65="Alta",'Mapa final'!$AA$65="Catastrófico"),CONCATENATE("R9C",'Mapa final'!$O$65),"")</f>
        <v/>
      </c>
      <c r="AN24" s="81"/>
      <c r="AO24" s="420"/>
      <c r="AP24" s="421"/>
      <c r="AQ24" s="421"/>
      <c r="AR24" s="421"/>
      <c r="AS24" s="421"/>
      <c r="AT24" s="42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331"/>
      <c r="C25" s="331"/>
      <c r="D25" s="332"/>
      <c r="E25" s="431"/>
      <c r="F25" s="432"/>
      <c r="G25" s="432"/>
      <c r="H25" s="432"/>
      <c r="I25" s="432"/>
      <c r="J25" s="68" t="str">
        <f>IF(AND('Mapa final'!$Y$66="Alta",'Mapa final'!$AA$66="Leve"),CONCATENATE("R10C",'Mapa final'!$O$66),"")</f>
        <v/>
      </c>
      <c r="K25" s="69" t="str">
        <f>IF(AND('Mapa final'!$Y$67="Alta",'Mapa final'!$AA$67="Leve"),CONCATENATE("R10C",'Mapa final'!$O$67),"")</f>
        <v/>
      </c>
      <c r="L25" s="69" t="str">
        <f>IF(AND('Mapa final'!$Y$68="Alta",'Mapa final'!$AA$68="Leve"),CONCATENATE("R10C",'Mapa final'!$O$68),"")</f>
        <v/>
      </c>
      <c r="M25" s="69" t="str">
        <f>IF(AND('Mapa final'!$Y$69="Alta",'Mapa final'!$AA$69="Leve"),CONCATENATE("R10C",'Mapa final'!$O$69),"")</f>
        <v/>
      </c>
      <c r="N25" s="69" t="str">
        <f>IF(AND('Mapa final'!$Y$70="Alta",'Mapa final'!$AA$70="Leve"),CONCATENATE("R10C",'Mapa final'!$O$70),"")</f>
        <v/>
      </c>
      <c r="O25" s="70" t="str">
        <f>IF(AND('Mapa final'!$Y$71="Alta",'Mapa final'!$AA$71="Leve"),CONCATENATE("R10C",'Mapa final'!$O$71),"")</f>
        <v/>
      </c>
      <c r="P25" s="68" t="str">
        <f>IF(AND('Mapa final'!$Y$66="Alta",'Mapa final'!$AA$66="Menor"),CONCATENATE("R10C",'Mapa final'!$O$66),"")</f>
        <v/>
      </c>
      <c r="Q25" s="69" t="str">
        <f>IF(AND('Mapa final'!$Y$67="Alta",'Mapa final'!$AA$67="Menor"),CONCATENATE("R10C",'Mapa final'!$O$67),"")</f>
        <v/>
      </c>
      <c r="R25" s="69" t="str">
        <f>IF(AND('Mapa final'!$Y$68="Alta",'Mapa final'!$AA$68="Menor"),CONCATENATE("R10C",'Mapa final'!$O$68),"")</f>
        <v/>
      </c>
      <c r="S25" s="69" t="str">
        <f>IF(AND('Mapa final'!$Y$69="Alta",'Mapa final'!$AA$69="Menor"),CONCATENATE("R10C",'Mapa final'!$O$69),"")</f>
        <v/>
      </c>
      <c r="T25" s="69" t="str">
        <f>IF(AND('Mapa final'!$Y$70="Alta",'Mapa final'!$AA$70="Menor"),CONCATENATE("R10C",'Mapa final'!$O$70),"")</f>
        <v/>
      </c>
      <c r="U25" s="70" t="str">
        <f>IF(AND('Mapa final'!$Y$71="Alta",'Mapa final'!$AA$71="Menor"),CONCATENATE("R10C",'Mapa final'!$O$71),"")</f>
        <v/>
      </c>
      <c r="V25" s="56" t="str">
        <f>IF(AND('Mapa final'!$Y$66="Alta",'Mapa final'!$AA$66="Moderado"),CONCATENATE("R10C",'Mapa final'!$O$66),"")</f>
        <v/>
      </c>
      <c r="W25" s="57" t="str">
        <f>IF(AND('Mapa final'!$Y$67="Alta",'Mapa final'!$AA$67="Moderado"),CONCATENATE("R10C",'Mapa final'!$O$67),"")</f>
        <v/>
      </c>
      <c r="X25" s="57" t="str">
        <f>IF(AND('Mapa final'!$Y$68="Alta",'Mapa final'!$AA$68="Moderado"),CONCATENATE("R10C",'Mapa final'!$O$68),"")</f>
        <v/>
      </c>
      <c r="Y25" s="57" t="str">
        <f>IF(AND('Mapa final'!$Y$69="Alta",'Mapa final'!$AA$69="Moderado"),CONCATENATE("R10C",'Mapa final'!$O$69),"")</f>
        <v/>
      </c>
      <c r="Z25" s="57" t="str">
        <f>IF(AND('Mapa final'!$Y$70="Alta",'Mapa final'!$AA$70="Moderado"),CONCATENATE("R10C",'Mapa final'!$O$70),"")</f>
        <v/>
      </c>
      <c r="AA25" s="58" t="str">
        <f>IF(AND('Mapa final'!$Y$71="Alta",'Mapa final'!$AA$71="Moderado"),CONCATENATE("R10C",'Mapa final'!$O$71),"")</f>
        <v/>
      </c>
      <c r="AB25" s="56" t="str">
        <f>IF(AND('Mapa final'!$Y$66="Alta",'Mapa final'!$AA$66="Mayor"),CONCATENATE("R10C",'Mapa final'!$O$66),"")</f>
        <v/>
      </c>
      <c r="AC25" s="57" t="str">
        <f>IF(AND('Mapa final'!$Y$67="Alta",'Mapa final'!$AA$67="Mayor"),CONCATENATE("R10C",'Mapa final'!$O$67),"")</f>
        <v/>
      </c>
      <c r="AD25" s="57" t="str">
        <f>IF(AND('Mapa final'!$Y$68="Alta",'Mapa final'!$AA$68="Mayor"),CONCATENATE("R10C",'Mapa final'!$O$68),"")</f>
        <v/>
      </c>
      <c r="AE25" s="57" t="str">
        <f>IF(AND('Mapa final'!$Y$69="Alta",'Mapa final'!$AA$69="Mayor"),CONCATENATE("R10C",'Mapa final'!$O$69),"")</f>
        <v/>
      </c>
      <c r="AF25" s="57" t="str">
        <f>IF(AND('Mapa final'!$Y$70="Alta",'Mapa final'!$AA$70="Mayor"),CONCATENATE("R10C",'Mapa final'!$O$70),"")</f>
        <v/>
      </c>
      <c r="AG25" s="58" t="str">
        <f>IF(AND('Mapa final'!$Y$71="Alta",'Mapa final'!$AA$71="Mayor"),CONCATENATE("R10C",'Mapa final'!$O$71),"")</f>
        <v/>
      </c>
      <c r="AH25" s="59" t="str">
        <f>IF(AND('Mapa final'!$Y$66="Alta",'Mapa final'!$AA$66="Catastrófico"),CONCATENATE("R10C",'Mapa final'!$O$66),"")</f>
        <v/>
      </c>
      <c r="AI25" s="60" t="str">
        <f>IF(AND('Mapa final'!$Y$67="Alta",'Mapa final'!$AA$67="Catastrófico"),CONCATENATE("R10C",'Mapa final'!$O$67),"")</f>
        <v/>
      </c>
      <c r="AJ25" s="60" t="str">
        <f>IF(AND('Mapa final'!$Y$68="Alta",'Mapa final'!$AA$68="Catastrófico"),CONCATENATE("R10C",'Mapa final'!$O$68),"")</f>
        <v/>
      </c>
      <c r="AK25" s="60" t="str">
        <f>IF(AND('Mapa final'!$Y$69="Alta",'Mapa final'!$AA$69="Catastrófico"),CONCATENATE("R10C",'Mapa final'!$O$69),"")</f>
        <v/>
      </c>
      <c r="AL25" s="60" t="str">
        <f>IF(AND('Mapa final'!$Y$70="Alta",'Mapa final'!$AA$70="Catastrófico"),CONCATENATE("R10C",'Mapa final'!$O$70),"")</f>
        <v/>
      </c>
      <c r="AM25" s="61" t="str">
        <f>IF(AND('Mapa final'!$Y$71="Alta",'Mapa final'!$AA$71="Catastrófico"),CONCATENATE("R10C",'Mapa final'!$O$71),"")</f>
        <v/>
      </c>
      <c r="AN25" s="81"/>
      <c r="AO25" s="423"/>
      <c r="AP25" s="424"/>
      <c r="AQ25" s="424"/>
      <c r="AR25" s="424"/>
      <c r="AS25" s="424"/>
      <c r="AT25" s="42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331"/>
      <c r="C26" s="331"/>
      <c r="D26" s="332"/>
      <c r="E26" s="426" t="s">
        <v>96</v>
      </c>
      <c r="F26" s="427"/>
      <c r="G26" s="427"/>
      <c r="H26" s="427"/>
      <c r="I26" s="444"/>
      <c r="J26" s="62" t="str">
        <f>IF(AND('Mapa final'!$Y$23="Media",'Mapa final'!$AA$23="Leve"),CONCATENATE("R1C",'Mapa final'!$O$23),"")</f>
        <v/>
      </c>
      <c r="K26" s="63" t="str">
        <f>IF(AND('Mapa final'!$Y$24="Media",'Mapa final'!$AA$24="Leve"),CONCATENATE("R1C",'Mapa final'!$O$24),"")</f>
        <v/>
      </c>
      <c r="L26" s="63" t="str">
        <f>IF(AND('Mapa final'!$Y$25="Media",'Mapa final'!$AA$25="Leve"),CONCATENATE("R1C",'Mapa final'!$O$25),"")</f>
        <v/>
      </c>
      <c r="M26" s="63" t="e">
        <f>IF(AND('Mapa final'!#REF!="Media",'Mapa final'!#REF!="Leve"),CONCATENATE("R1C",'Mapa final'!#REF!),"")</f>
        <v>#REF!</v>
      </c>
      <c r="N26" s="63" t="e">
        <f>IF(AND('Mapa final'!#REF!="Media",'Mapa final'!#REF!="Leve"),CONCATENATE("R1C",'Mapa final'!#REF!),"")</f>
        <v>#REF!</v>
      </c>
      <c r="O26" s="64" t="e">
        <f>IF(AND('Mapa final'!#REF!="Media",'Mapa final'!#REF!="Leve"),CONCATENATE("R1C",'Mapa final'!#REF!),"")</f>
        <v>#REF!</v>
      </c>
      <c r="P26" s="62" t="str">
        <f>IF(AND('Mapa final'!$Y$23="Media",'Mapa final'!$AA$23="Menor"),CONCATENATE("R1C",'Mapa final'!$O$23),"")</f>
        <v/>
      </c>
      <c r="Q26" s="63" t="str">
        <f>IF(AND('Mapa final'!$Y$24="Media",'Mapa final'!$AA$24="Menor"),CONCATENATE("R1C",'Mapa final'!$O$24),"")</f>
        <v/>
      </c>
      <c r="R26" s="63" t="str">
        <f>IF(AND('Mapa final'!$Y$25="Media",'Mapa final'!$AA$25="Menor"),CONCATENATE("R1C",'Mapa final'!$O$25),"")</f>
        <v/>
      </c>
      <c r="S26" s="63" t="e">
        <f>IF(AND('Mapa final'!#REF!="Media",'Mapa final'!#REF!="Menor"),CONCATENATE("R1C",'Mapa final'!#REF!),"")</f>
        <v>#REF!</v>
      </c>
      <c r="T26" s="63" t="e">
        <f>IF(AND('Mapa final'!#REF!="Media",'Mapa final'!#REF!="Menor"),CONCATENATE("R1C",'Mapa final'!#REF!),"")</f>
        <v>#REF!</v>
      </c>
      <c r="U26" s="64" t="e">
        <f>IF(AND('Mapa final'!#REF!="Media",'Mapa final'!#REF!="Menor"),CONCATENATE("R1C",'Mapa final'!#REF!),"")</f>
        <v>#REF!</v>
      </c>
      <c r="V26" s="62" t="str">
        <f>IF(AND('Mapa final'!$Y$23="Media",'Mapa final'!$AA$23="Moderado"),CONCATENATE("R1C",'Mapa final'!$O$23),"")</f>
        <v/>
      </c>
      <c r="W26" s="63" t="str">
        <f>IF(AND('Mapa final'!$Y$24="Media",'Mapa final'!$AA$24="Moderado"),CONCATENATE("R1C",'Mapa final'!$O$24),"")</f>
        <v/>
      </c>
      <c r="X26" s="63" t="str">
        <f>IF(AND('Mapa final'!$Y$25="Media",'Mapa final'!$AA$25="Moderado"),CONCATENATE("R1C",'Mapa final'!$O$25),"")</f>
        <v/>
      </c>
      <c r="Y26" s="63" t="e">
        <f>IF(AND('Mapa final'!#REF!="Media",'Mapa final'!#REF!="Moderado"),CONCATENATE("R1C",'Mapa final'!#REF!),"")</f>
        <v>#REF!</v>
      </c>
      <c r="Z26" s="63" t="e">
        <f>IF(AND('Mapa final'!#REF!="Media",'Mapa final'!#REF!="Moderado"),CONCATENATE("R1C",'Mapa final'!#REF!),"")</f>
        <v>#REF!</v>
      </c>
      <c r="AA26" s="64" t="e">
        <f>IF(AND('Mapa final'!#REF!="Media",'Mapa final'!#REF!="Moderado"),CONCATENATE("R1C",'Mapa final'!#REF!),"")</f>
        <v>#REF!</v>
      </c>
      <c r="AB26" s="44" t="str">
        <f>IF(AND('Mapa final'!$Y$23="Media",'Mapa final'!$AA$23="Mayor"),CONCATENATE("R1C",'Mapa final'!$O$23),"")</f>
        <v/>
      </c>
      <c r="AC26" s="45" t="str">
        <f>IF(AND('Mapa final'!$Y$24="Media",'Mapa final'!$AA$24="Mayor"),CONCATENATE("R1C",'Mapa final'!$O$24),"")</f>
        <v/>
      </c>
      <c r="AD26" s="45" t="str">
        <f>IF(AND('Mapa final'!$Y$25="Media",'Mapa final'!$AA$25="Mayor"),CONCATENATE("R1C",'Mapa final'!$O$25),"")</f>
        <v/>
      </c>
      <c r="AE26" s="45" t="e">
        <f>IF(AND('Mapa final'!#REF!="Media",'Mapa final'!#REF!="Mayor"),CONCATENATE("R1C",'Mapa final'!#REF!),"")</f>
        <v>#REF!</v>
      </c>
      <c r="AF26" s="45" t="e">
        <f>IF(AND('Mapa final'!#REF!="Media",'Mapa final'!#REF!="Mayor"),CONCATENATE("R1C",'Mapa final'!#REF!),"")</f>
        <v>#REF!</v>
      </c>
      <c r="AG26" s="46" t="e">
        <f>IF(AND('Mapa final'!#REF!="Media",'Mapa final'!#REF!="Mayor"),CONCATENATE("R1C",'Mapa final'!#REF!),"")</f>
        <v>#REF!</v>
      </c>
      <c r="AH26" s="47" t="str">
        <f>IF(AND('Mapa final'!$Y$23="Media",'Mapa final'!$AA$23="Catastrófico"),CONCATENATE("R1C",'Mapa final'!$O$23),"")</f>
        <v/>
      </c>
      <c r="AI26" s="48" t="str">
        <f>IF(AND('Mapa final'!$Y$24="Media",'Mapa final'!$AA$24="Catastrófico"),CONCATENATE("R1C",'Mapa final'!$O$24),"")</f>
        <v/>
      </c>
      <c r="AJ26" s="48" t="str">
        <f>IF(AND('Mapa final'!$Y$25="Media",'Mapa final'!$AA$25="Catastrófico"),CONCATENATE("R1C",'Mapa final'!$O$25),"")</f>
        <v/>
      </c>
      <c r="AK26" s="48" t="e">
        <f>IF(AND('Mapa final'!#REF!="Media",'Mapa final'!#REF!="Catastrófico"),CONCATENATE("R1C",'Mapa final'!#REF!),"")</f>
        <v>#REF!</v>
      </c>
      <c r="AL26" s="48" t="e">
        <f>IF(AND('Mapa final'!#REF!="Media",'Mapa final'!#REF!="Catastrófico"),CONCATENATE("R1C",'Mapa final'!#REF!),"")</f>
        <v>#REF!</v>
      </c>
      <c r="AM26" s="49" t="e">
        <f>IF(AND('Mapa final'!#REF!="Media",'Mapa final'!#REF!="Catastrófico"),CONCATENATE("R1C",'Mapa final'!#REF!),"")</f>
        <v>#REF!</v>
      </c>
      <c r="AN26" s="81"/>
      <c r="AO26" s="456" t="s">
        <v>97</v>
      </c>
      <c r="AP26" s="457"/>
      <c r="AQ26" s="457"/>
      <c r="AR26" s="457"/>
      <c r="AS26" s="457"/>
      <c r="AT26" s="45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331"/>
      <c r="C27" s="331"/>
      <c r="D27" s="332"/>
      <c r="E27" s="428"/>
      <c r="F27" s="429"/>
      <c r="G27" s="429"/>
      <c r="H27" s="429"/>
      <c r="I27" s="445"/>
      <c r="J27" s="65" t="str">
        <f>IF(AND('Mapa final'!$Y$26="Media",'Mapa final'!$AA$26="Leve"),CONCATENATE("R2C",'Mapa final'!$O$26),"")</f>
        <v/>
      </c>
      <c r="K27" s="66" t="str">
        <f>IF(AND('Mapa final'!$Y$27="Media",'Mapa final'!$AA$27="Leve"),CONCATENATE("R2C",'Mapa final'!$O$27),"")</f>
        <v/>
      </c>
      <c r="L27" s="66" t="e">
        <f>IF(AND('Mapa final'!#REF!="Media",'Mapa final'!#REF!="Leve"),CONCATENATE("R2C",'Mapa final'!#REF!),"")</f>
        <v>#REF!</v>
      </c>
      <c r="M27" s="66" t="e">
        <f>IF(AND('Mapa final'!#REF!="Media",'Mapa final'!#REF!="Leve"),CONCATENATE("R2C",'Mapa final'!#REF!),"")</f>
        <v>#REF!</v>
      </c>
      <c r="N27" s="66" t="e">
        <f>IF(AND('Mapa final'!#REF!="Media",'Mapa final'!#REF!="Leve"),CONCATENATE("R2C",'Mapa final'!#REF!),"")</f>
        <v>#REF!</v>
      </c>
      <c r="O27" s="67" t="e">
        <f>IF(AND('Mapa final'!#REF!="Media",'Mapa final'!#REF!="Leve"),CONCATENATE("R2C",'Mapa final'!#REF!),"")</f>
        <v>#REF!</v>
      </c>
      <c r="P27" s="65" t="str">
        <f>IF(AND('Mapa final'!$Y$26="Media",'Mapa final'!$AA$26="Menor"),CONCATENATE("R2C",'Mapa final'!$O$26),"")</f>
        <v/>
      </c>
      <c r="Q27" s="66" t="str">
        <f>IF(AND('Mapa final'!$Y$27="Media",'Mapa final'!$AA$27="Menor"),CONCATENATE("R2C",'Mapa final'!$O$27),"")</f>
        <v/>
      </c>
      <c r="R27" s="66" t="e">
        <f>IF(AND('Mapa final'!#REF!="Media",'Mapa final'!#REF!="Menor"),CONCATENATE("R2C",'Mapa final'!#REF!),"")</f>
        <v>#REF!</v>
      </c>
      <c r="S27" s="66" t="e">
        <f>IF(AND('Mapa final'!#REF!="Media",'Mapa final'!#REF!="Menor"),CONCATENATE("R2C",'Mapa final'!#REF!),"")</f>
        <v>#REF!</v>
      </c>
      <c r="T27" s="66" t="e">
        <f>IF(AND('Mapa final'!#REF!="Media",'Mapa final'!#REF!="Menor"),CONCATENATE("R2C",'Mapa final'!#REF!),"")</f>
        <v>#REF!</v>
      </c>
      <c r="U27" s="67" t="e">
        <f>IF(AND('Mapa final'!#REF!="Media",'Mapa final'!#REF!="Menor"),CONCATENATE("R2C",'Mapa final'!#REF!),"")</f>
        <v>#REF!</v>
      </c>
      <c r="V27" s="65" t="str">
        <f>IF(AND('Mapa final'!$Y$26="Media",'Mapa final'!$AA$26="Moderado"),CONCATENATE("R2C",'Mapa final'!$O$26),"")</f>
        <v/>
      </c>
      <c r="W27" s="66" t="str">
        <f>IF(AND('Mapa final'!$Y$27="Media",'Mapa final'!$AA$27="Moderado"),CONCATENATE("R2C",'Mapa final'!$O$27),"")</f>
        <v/>
      </c>
      <c r="X27" s="66" t="e">
        <f>IF(AND('Mapa final'!#REF!="Media",'Mapa final'!#REF!="Moderado"),CONCATENATE("R2C",'Mapa final'!#REF!),"")</f>
        <v>#REF!</v>
      </c>
      <c r="Y27" s="66" t="e">
        <f>IF(AND('Mapa final'!#REF!="Media",'Mapa final'!#REF!="Moderado"),CONCATENATE("R2C",'Mapa final'!#REF!),"")</f>
        <v>#REF!</v>
      </c>
      <c r="Z27" s="66" t="e">
        <f>IF(AND('Mapa final'!#REF!="Media",'Mapa final'!#REF!="Moderado"),CONCATENATE("R2C",'Mapa final'!#REF!),"")</f>
        <v>#REF!</v>
      </c>
      <c r="AA27" s="67" t="e">
        <f>IF(AND('Mapa final'!#REF!="Media",'Mapa final'!#REF!="Moderado"),CONCATENATE("R2C",'Mapa final'!#REF!),"")</f>
        <v>#REF!</v>
      </c>
      <c r="AB27" s="50" t="str">
        <f>IF(AND('Mapa final'!$Y$26="Media",'Mapa final'!$AA$26="Mayor"),CONCATENATE("R2C",'Mapa final'!$O$26),"")</f>
        <v/>
      </c>
      <c r="AC27" s="51" t="str">
        <f>IF(AND('Mapa final'!$Y$27="Media",'Mapa final'!$AA$27="Mayor"),CONCATENATE("R2C",'Mapa final'!$O$27),"")</f>
        <v/>
      </c>
      <c r="AD27" s="51" t="e">
        <f>IF(AND('Mapa final'!#REF!="Media",'Mapa final'!#REF!="Mayor"),CONCATENATE("R2C",'Mapa final'!#REF!),"")</f>
        <v>#REF!</v>
      </c>
      <c r="AE27" s="51" t="e">
        <f>IF(AND('Mapa final'!#REF!="Media",'Mapa final'!#REF!="Mayor"),CONCATENATE("R2C",'Mapa final'!#REF!),"")</f>
        <v>#REF!</v>
      </c>
      <c r="AF27" s="51" t="e">
        <f>IF(AND('Mapa final'!#REF!="Media",'Mapa final'!#REF!="Mayor"),CONCATENATE("R2C",'Mapa final'!#REF!),"")</f>
        <v>#REF!</v>
      </c>
      <c r="AG27" s="52" t="e">
        <f>IF(AND('Mapa final'!#REF!="Media",'Mapa final'!#REF!="Mayor"),CONCATENATE("R2C",'Mapa final'!#REF!),"")</f>
        <v>#REF!</v>
      </c>
      <c r="AH27" s="53" t="str">
        <f>IF(AND('Mapa final'!$Y$26="Media",'Mapa final'!$AA$26="Catastrófico"),CONCATENATE("R2C",'Mapa final'!$O$26),"")</f>
        <v/>
      </c>
      <c r="AI27" s="54" t="str">
        <f>IF(AND('Mapa final'!$Y$27="Media",'Mapa final'!$AA$27="Catastrófico"),CONCATENATE("R2C",'Mapa final'!$O$27),"")</f>
        <v/>
      </c>
      <c r="AJ27" s="54" t="e">
        <f>IF(AND('Mapa final'!#REF!="Media",'Mapa final'!#REF!="Catastrófico"),CONCATENATE("R2C",'Mapa final'!#REF!),"")</f>
        <v>#REF!</v>
      </c>
      <c r="AK27" s="54" t="e">
        <f>IF(AND('Mapa final'!#REF!="Media",'Mapa final'!#REF!="Catastrófico"),CONCATENATE("R2C",'Mapa final'!#REF!),"")</f>
        <v>#REF!</v>
      </c>
      <c r="AL27" s="54" t="e">
        <f>IF(AND('Mapa final'!#REF!="Media",'Mapa final'!#REF!="Catastrófico"),CONCATENATE("R2C",'Mapa final'!#REF!),"")</f>
        <v>#REF!</v>
      </c>
      <c r="AM27" s="55" t="e">
        <f>IF(AND('Mapa final'!#REF!="Media",'Mapa final'!#REF!="Catastrófico"),CONCATENATE("R2C",'Mapa final'!#REF!),"")</f>
        <v>#REF!</v>
      </c>
      <c r="AN27" s="81"/>
      <c r="AO27" s="459"/>
      <c r="AP27" s="460"/>
      <c r="AQ27" s="460"/>
      <c r="AR27" s="460"/>
      <c r="AS27" s="460"/>
      <c r="AT27" s="46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331"/>
      <c r="C28" s="331"/>
      <c r="D28" s="332"/>
      <c r="E28" s="430"/>
      <c r="F28" s="429"/>
      <c r="G28" s="429"/>
      <c r="H28" s="429"/>
      <c r="I28" s="445"/>
      <c r="J28" s="65" t="str">
        <f>IF(AND('Mapa final'!$Y$28="Media",'Mapa final'!$AA$28="Leve"),CONCATENATE("R3C",'Mapa final'!$O$28),"")</f>
        <v/>
      </c>
      <c r="K28" s="66" t="str">
        <f>IF(AND('Mapa final'!$Y$29="Media",'Mapa final'!$AA$29="Leve"),CONCATENATE("R3C",'Mapa final'!$O$29),"")</f>
        <v/>
      </c>
      <c r="L28" s="66" t="e">
        <f>IF(AND('Mapa final'!#REF!="Media",'Mapa final'!#REF!="Leve"),CONCATENATE("R3C",'Mapa final'!#REF!),"")</f>
        <v>#REF!</v>
      </c>
      <c r="M28" s="66" t="e">
        <f>IF(AND('Mapa final'!#REF!="Media",'Mapa final'!#REF!="Leve"),CONCATENATE("R3C",'Mapa final'!#REF!),"")</f>
        <v>#REF!</v>
      </c>
      <c r="N28" s="66" t="e">
        <f>IF(AND('Mapa final'!#REF!="Media",'Mapa final'!#REF!="Leve"),CONCATENATE("R3C",'Mapa final'!#REF!),"")</f>
        <v>#REF!</v>
      </c>
      <c r="O28" s="67" t="e">
        <f>IF(AND('Mapa final'!#REF!="Media",'Mapa final'!#REF!="Leve"),CONCATENATE("R3C",'Mapa final'!#REF!),"")</f>
        <v>#REF!</v>
      </c>
      <c r="P28" s="65" t="str">
        <f>IF(AND('Mapa final'!$Y$28="Media",'Mapa final'!$AA$28="Menor"),CONCATENATE("R3C",'Mapa final'!$O$28),"")</f>
        <v/>
      </c>
      <c r="Q28" s="66" t="str">
        <f>IF(AND('Mapa final'!$Y$29="Media",'Mapa final'!$AA$29="Menor"),CONCATENATE("R3C",'Mapa final'!$O$29),"")</f>
        <v/>
      </c>
      <c r="R28" s="66" t="e">
        <f>IF(AND('Mapa final'!#REF!="Media",'Mapa final'!#REF!="Menor"),CONCATENATE("R3C",'Mapa final'!#REF!),"")</f>
        <v>#REF!</v>
      </c>
      <c r="S28" s="66" t="e">
        <f>IF(AND('Mapa final'!#REF!="Media",'Mapa final'!#REF!="Menor"),CONCATENATE("R3C",'Mapa final'!#REF!),"")</f>
        <v>#REF!</v>
      </c>
      <c r="T28" s="66" t="e">
        <f>IF(AND('Mapa final'!#REF!="Media",'Mapa final'!#REF!="Menor"),CONCATENATE("R3C",'Mapa final'!#REF!),"")</f>
        <v>#REF!</v>
      </c>
      <c r="U28" s="67" t="e">
        <f>IF(AND('Mapa final'!#REF!="Media",'Mapa final'!#REF!="Menor"),CONCATENATE("R3C",'Mapa final'!#REF!),"")</f>
        <v>#REF!</v>
      </c>
      <c r="V28" s="65" t="str">
        <f>IF(AND('Mapa final'!$Y$28="Media",'Mapa final'!$AA$28="Moderado"),CONCATENATE("R3C",'Mapa final'!$O$28),"")</f>
        <v/>
      </c>
      <c r="W28" s="66" t="str">
        <f>IF(AND('Mapa final'!$Y$29="Media",'Mapa final'!$AA$29="Moderado"),CONCATENATE("R3C",'Mapa final'!$O$29),"")</f>
        <v/>
      </c>
      <c r="X28" s="66" t="e">
        <f>IF(AND('Mapa final'!#REF!="Media",'Mapa final'!#REF!="Moderado"),CONCATENATE("R3C",'Mapa final'!#REF!),"")</f>
        <v>#REF!</v>
      </c>
      <c r="Y28" s="66" t="e">
        <f>IF(AND('Mapa final'!#REF!="Media",'Mapa final'!#REF!="Moderado"),CONCATENATE("R3C",'Mapa final'!#REF!),"")</f>
        <v>#REF!</v>
      </c>
      <c r="Z28" s="66" t="e">
        <f>IF(AND('Mapa final'!#REF!="Media",'Mapa final'!#REF!="Moderado"),CONCATENATE("R3C",'Mapa final'!#REF!),"")</f>
        <v>#REF!</v>
      </c>
      <c r="AA28" s="67" t="e">
        <f>IF(AND('Mapa final'!#REF!="Media",'Mapa final'!#REF!="Moderado"),CONCATENATE("R3C",'Mapa final'!#REF!),"")</f>
        <v>#REF!</v>
      </c>
      <c r="AB28" s="50" t="str">
        <f>IF(AND('Mapa final'!$Y$28="Media",'Mapa final'!$AA$28="Mayor"),CONCATENATE("R3C",'Mapa final'!$O$28),"")</f>
        <v/>
      </c>
      <c r="AC28" s="51" t="str">
        <f>IF(AND('Mapa final'!$Y$29="Media",'Mapa final'!$AA$29="Mayor"),CONCATENATE("R3C",'Mapa final'!$O$29),"")</f>
        <v/>
      </c>
      <c r="AD28" s="51" t="e">
        <f>IF(AND('Mapa final'!#REF!="Media",'Mapa final'!#REF!="Mayor"),CONCATENATE("R3C",'Mapa final'!#REF!),"")</f>
        <v>#REF!</v>
      </c>
      <c r="AE28" s="51" t="e">
        <f>IF(AND('Mapa final'!#REF!="Media",'Mapa final'!#REF!="Mayor"),CONCATENATE("R3C",'Mapa final'!#REF!),"")</f>
        <v>#REF!</v>
      </c>
      <c r="AF28" s="51" t="e">
        <f>IF(AND('Mapa final'!#REF!="Media",'Mapa final'!#REF!="Mayor"),CONCATENATE("R3C",'Mapa final'!#REF!),"")</f>
        <v>#REF!</v>
      </c>
      <c r="AG28" s="52" t="e">
        <f>IF(AND('Mapa final'!#REF!="Media",'Mapa final'!#REF!="Mayor"),CONCATENATE("R3C",'Mapa final'!#REF!),"")</f>
        <v>#REF!</v>
      </c>
      <c r="AH28" s="53" t="str">
        <f>IF(AND('Mapa final'!$Y$28="Media",'Mapa final'!$AA$28="Catastrófico"),CONCATENATE("R3C",'Mapa final'!$O$28),"")</f>
        <v/>
      </c>
      <c r="AI28" s="54" t="str">
        <f>IF(AND('Mapa final'!$Y$29="Media",'Mapa final'!$AA$29="Catastrófico"),CONCATENATE("R3C",'Mapa final'!$O$29),"")</f>
        <v/>
      </c>
      <c r="AJ28" s="54" t="e">
        <f>IF(AND('Mapa final'!#REF!="Media",'Mapa final'!#REF!="Catastrófico"),CONCATENATE("R3C",'Mapa final'!#REF!),"")</f>
        <v>#REF!</v>
      </c>
      <c r="AK28" s="54" t="e">
        <f>IF(AND('Mapa final'!#REF!="Media",'Mapa final'!#REF!="Catastrófico"),CONCATENATE("R3C",'Mapa final'!#REF!),"")</f>
        <v>#REF!</v>
      </c>
      <c r="AL28" s="54" t="e">
        <f>IF(AND('Mapa final'!#REF!="Media",'Mapa final'!#REF!="Catastrófico"),CONCATENATE("R3C",'Mapa final'!#REF!),"")</f>
        <v>#REF!</v>
      </c>
      <c r="AM28" s="55" t="e">
        <f>IF(AND('Mapa final'!#REF!="Media",'Mapa final'!#REF!="Catastrófico"),CONCATENATE("R3C",'Mapa final'!#REF!),"")</f>
        <v>#REF!</v>
      </c>
      <c r="AN28" s="81"/>
      <c r="AO28" s="459"/>
      <c r="AP28" s="460"/>
      <c r="AQ28" s="460"/>
      <c r="AR28" s="460"/>
      <c r="AS28" s="460"/>
      <c r="AT28" s="46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331"/>
      <c r="C29" s="331"/>
      <c r="D29" s="332"/>
      <c r="E29" s="430"/>
      <c r="F29" s="429"/>
      <c r="G29" s="429"/>
      <c r="H29" s="429"/>
      <c r="I29" s="445"/>
      <c r="J29" s="65" t="str">
        <f>IF(AND('Mapa final'!$Y$30="Media",'Mapa final'!$AA$30="Leve"),CONCATENATE("R4C",'Mapa final'!$O$30),"")</f>
        <v/>
      </c>
      <c r="K29" s="66" t="str">
        <f>IF(AND('Mapa final'!$Y$31="Media",'Mapa final'!$AA$31="Leve"),CONCATENATE("R4C",'Mapa final'!$O$31),"")</f>
        <v/>
      </c>
      <c r="L29" s="66" t="str">
        <f>IF(AND('Mapa final'!$Y$32="Media",'Mapa final'!$AA$32="Leve"),CONCATENATE("R4C",'Mapa final'!$O$32),"")</f>
        <v/>
      </c>
      <c r="M29" s="66" t="str">
        <f>IF(AND('Mapa final'!$Y$33="Media",'Mapa final'!$AA$33="Leve"),CONCATENATE("R4C",'Mapa final'!$O$33),"")</f>
        <v/>
      </c>
      <c r="N29" s="66" t="str">
        <f>IF(AND('Mapa final'!$Y$34="Media",'Mapa final'!$AA$34="Leve"),CONCATENATE("R4C",'Mapa final'!$O$34),"")</f>
        <v/>
      </c>
      <c r="O29" s="67" t="str">
        <f>IF(AND('Mapa final'!$Y$35="Media",'Mapa final'!$AA$35="Leve"),CONCATENATE("R4C",'Mapa final'!$O$35),"")</f>
        <v/>
      </c>
      <c r="P29" s="65" t="str">
        <f>IF(AND('Mapa final'!$Y$30="Media",'Mapa final'!$AA$30="Menor"),CONCATENATE("R4C",'Mapa final'!$O$30),"")</f>
        <v/>
      </c>
      <c r="Q29" s="66" t="str">
        <f>IF(AND('Mapa final'!$Y$31="Media",'Mapa final'!$AA$31="Menor"),CONCATENATE("R4C",'Mapa final'!$O$31),"")</f>
        <v/>
      </c>
      <c r="R29" s="66" t="str">
        <f>IF(AND('Mapa final'!$Y$32="Media",'Mapa final'!$AA$32="Menor"),CONCATENATE("R4C",'Mapa final'!$O$32),"")</f>
        <v/>
      </c>
      <c r="S29" s="66" t="str">
        <f>IF(AND('Mapa final'!$Y$33="Media",'Mapa final'!$AA$33="Menor"),CONCATENATE("R4C",'Mapa final'!$O$33),"")</f>
        <v/>
      </c>
      <c r="T29" s="66" t="str">
        <f>IF(AND('Mapa final'!$Y$34="Media",'Mapa final'!$AA$34="Menor"),CONCATENATE("R4C",'Mapa final'!$O$34),"")</f>
        <v/>
      </c>
      <c r="U29" s="67" t="str">
        <f>IF(AND('Mapa final'!$Y$35="Media",'Mapa final'!$AA$35="Menor"),CONCATENATE("R4C",'Mapa final'!$O$35),"")</f>
        <v/>
      </c>
      <c r="V29" s="65" t="str">
        <f>IF(AND('Mapa final'!$Y$30="Media",'Mapa final'!$AA$30="Moderado"),CONCATENATE("R4C",'Mapa final'!$O$30),"")</f>
        <v/>
      </c>
      <c r="W29" s="66" t="str">
        <f>IF(AND('Mapa final'!$Y$31="Media",'Mapa final'!$AA$31="Moderado"),CONCATENATE("R4C",'Mapa final'!$O$31),"")</f>
        <v/>
      </c>
      <c r="X29" s="66" t="str">
        <f>IF(AND('Mapa final'!$Y$32="Media",'Mapa final'!$AA$32="Moderado"),CONCATENATE("R4C",'Mapa final'!$O$32),"")</f>
        <v/>
      </c>
      <c r="Y29" s="66" t="str">
        <f>IF(AND('Mapa final'!$Y$33="Media",'Mapa final'!$AA$33="Moderado"),CONCATENATE("R4C",'Mapa final'!$O$33),"")</f>
        <v/>
      </c>
      <c r="Z29" s="66" t="str">
        <f>IF(AND('Mapa final'!$Y$34="Media",'Mapa final'!$AA$34="Moderado"),CONCATENATE("R4C",'Mapa final'!$O$34),"")</f>
        <v/>
      </c>
      <c r="AA29" s="67" t="str">
        <f>IF(AND('Mapa final'!$Y$35="Media",'Mapa final'!$AA$35="Moderado"),CONCATENATE("R4C",'Mapa final'!$O$35),"")</f>
        <v/>
      </c>
      <c r="AB29" s="50" t="str">
        <f>IF(AND('Mapa final'!$Y$30="Media",'Mapa final'!$AA$30="Mayor"),CONCATENATE("R4C",'Mapa final'!$O$30),"")</f>
        <v/>
      </c>
      <c r="AC29" s="51" t="str">
        <f>IF(AND('Mapa final'!$Y$31="Media",'Mapa final'!$AA$31="Mayor"),CONCATENATE("R4C",'Mapa final'!$O$31),"")</f>
        <v/>
      </c>
      <c r="AD29" s="51" t="str">
        <f>IF(AND('Mapa final'!$Y$32="Media",'Mapa final'!$AA$32="Mayor"),CONCATENATE("R4C",'Mapa final'!$O$32),"")</f>
        <v/>
      </c>
      <c r="AE29" s="51" t="str">
        <f>IF(AND('Mapa final'!$Y$33="Media",'Mapa final'!$AA$33="Mayor"),CONCATENATE("R4C",'Mapa final'!$O$33),"")</f>
        <v/>
      </c>
      <c r="AF29" s="51" t="str">
        <f>IF(AND('Mapa final'!$Y$34="Media",'Mapa final'!$AA$34="Mayor"),CONCATENATE("R4C",'Mapa final'!$O$34),"")</f>
        <v/>
      </c>
      <c r="AG29" s="52" t="str">
        <f>IF(AND('Mapa final'!$Y$35="Media",'Mapa final'!$AA$35="Mayor"),CONCATENATE("R4C",'Mapa final'!$O$35),"")</f>
        <v/>
      </c>
      <c r="AH29" s="53" t="str">
        <f>IF(AND('Mapa final'!$Y$30="Media",'Mapa final'!$AA$30="Catastrófico"),CONCATENATE("R4C",'Mapa final'!$O$30),"")</f>
        <v/>
      </c>
      <c r="AI29" s="54" t="str">
        <f>IF(AND('Mapa final'!$Y$31="Media",'Mapa final'!$AA$31="Catastrófico"),CONCATENATE("R4C",'Mapa final'!$O$31),"")</f>
        <v/>
      </c>
      <c r="AJ29" s="54" t="str">
        <f>IF(AND('Mapa final'!$Y$32="Media",'Mapa final'!$AA$32="Catastrófico"),CONCATENATE("R4C",'Mapa final'!$O$32),"")</f>
        <v/>
      </c>
      <c r="AK29" s="54" t="str">
        <f>IF(AND('Mapa final'!$Y$33="Media",'Mapa final'!$AA$33="Catastrófico"),CONCATENATE("R4C",'Mapa final'!$O$33),"")</f>
        <v/>
      </c>
      <c r="AL29" s="54" t="str">
        <f>IF(AND('Mapa final'!$Y$34="Media",'Mapa final'!$AA$34="Catastrófico"),CONCATENATE("R4C",'Mapa final'!$O$34),"")</f>
        <v/>
      </c>
      <c r="AM29" s="55" t="str">
        <f>IF(AND('Mapa final'!$Y$35="Media",'Mapa final'!$AA$35="Catastrófico"),CONCATENATE("R4C",'Mapa final'!$O$35),"")</f>
        <v/>
      </c>
      <c r="AN29" s="81"/>
      <c r="AO29" s="459"/>
      <c r="AP29" s="460"/>
      <c r="AQ29" s="460"/>
      <c r="AR29" s="460"/>
      <c r="AS29" s="460"/>
      <c r="AT29" s="46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331"/>
      <c r="C30" s="331"/>
      <c r="D30" s="332"/>
      <c r="E30" s="430"/>
      <c r="F30" s="429"/>
      <c r="G30" s="429"/>
      <c r="H30" s="429"/>
      <c r="I30" s="445"/>
      <c r="J30" s="65" t="str">
        <f>IF(AND('Mapa final'!$Y$36="Media",'Mapa final'!$AA$36="Leve"),CONCATENATE("R5C",'Mapa final'!$O$36),"")</f>
        <v/>
      </c>
      <c r="K30" s="66" t="str">
        <f>IF(AND('Mapa final'!$Y$37="Media",'Mapa final'!$AA$37="Leve"),CONCATENATE("R5C",'Mapa final'!$O$37),"")</f>
        <v/>
      </c>
      <c r="L30" s="66" t="str">
        <f>IF(AND('Mapa final'!$Y$38="Media",'Mapa final'!$AA$38="Leve"),CONCATENATE("R5C",'Mapa final'!$O$38),"")</f>
        <v/>
      </c>
      <c r="M30" s="66" t="str">
        <f>IF(AND('Mapa final'!$Y$39="Media",'Mapa final'!$AA$39="Leve"),CONCATENATE("R5C",'Mapa final'!$O$39),"")</f>
        <v/>
      </c>
      <c r="N30" s="66" t="str">
        <f>IF(AND('Mapa final'!$Y$40="Media",'Mapa final'!$AA$40="Leve"),CONCATENATE("R5C",'Mapa final'!$O$40),"")</f>
        <v/>
      </c>
      <c r="O30" s="67" t="str">
        <f>IF(AND('Mapa final'!$Y$41="Media",'Mapa final'!$AA$41="Leve"),CONCATENATE("R5C",'Mapa final'!$O$41),"")</f>
        <v/>
      </c>
      <c r="P30" s="65" t="str">
        <f>IF(AND('Mapa final'!$Y$36="Media",'Mapa final'!$AA$36="Menor"),CONCATENATE("R5C",'Mapa final'!$O$36),"")</f>
        <v/>
      </c>
      <c r="Q30" s="66" t="str">
        <f>IF(AND('Mapa final'!$Y$37="Media",'Mapa final'!$AA$37="Menor"),CONCATENATE("R5C",'Mapa final'!$O$37),"")</f>
        <v/>
      </c>
      <c r="R30" s="66" t="str">
        <f>IF(AND('Mapa final'!$Y$38="Media",'Mapa final'!$AA$38="Menor"),CONCATENATE("R5C",'Mapa final'!$O$38),"")</f>
        <v/>
      </c>
      <c r="S30" s="66" t="str">
        <f>IF(AND('Mapa final'!$Y$39="Media",'Mapa final'!$AA$39="Menor"),CONCATENATE("R5C",'Mapa final'!$O$39),"")</f>
        <v/>
      </c>
      <c r="T30" s="66" t="str">
        <f>IF(AND('Mapa final'!$Y$40="Media",'Mapa final'!$AA$40="Menor"),CONCATENATE("R5C",'Mapa final'!$O$40),"")</f>
        <v/>
      </c>
      <c r="U30" s="67" t="str">
        <f>IF(AND('Mapa final'!$Y$41="Media",'Mapa final'!$AA$41="Menor"),CONCATENATE("R5C",'Mapa final'!$O$41),"")</f>
        <v/>
      </c>
      <c r="V30" s="65" t="str">
        <f>IF(AND('Mapa final'!$Y$36="Media",'Mapa final'!$AA$36="Moderado"),CONCATENATE("R5C",'Mapa final'!$O$36),"")</f>
        <v/>
      </c>
      <c r="W30" s="66" t="str">
        <f>IF(AND('Mapa final'!$Y$37="Media",'Mapa final'!$AA$37="Moderado"),CONCATENATE("R5C",'Mapa final'!$O$37),"")</f>
        <v/>
      </c>
      <c r="X30" s="66" t="str">
        <f>IF(AND('Mapa final'!$Y$38="Media",'Mapa final'!$AA$38="Moderado"),CONCATENATE("R5C",'Mapa final'!$O$38),"")</f>
        <v/>
      </c>
      <c r="Y30" s="66" t="str">
        <f>IF(AND('Mapa final'!$Y$39="Media",'Mapa final'!$AA$39="Moderado"),CONCATENATE("R5C",'Mapa final'!$O$39),"")</f>
        <v/>
      </c>
      <c r="Z30" s="66" t="str">
        <f>IF(AND('Mapa final'!$Y$40="Media",'Mapa final'!$AA$40="Moderado"),CONCATENATE("R5C",'Mapa final'!$O$40),"")</f>
        <v/>
      </c>
      <c r="AA30" s="67" t="str">
        <f>IF(AND('Mapa final'!$Y$41="Media",'Mapa final'!$AA$41="Moderado"),CONCATENATE("R5C",'Mapa final'!$O$41),"")</f>
        <v/>
      </c>
      <c r="AB30" s="50" t="str">
        <f>IF(AND('Mapa final'!$Y$36="Media",'Mapa final'!$AA$36="Mayor"),CONCATENATE("R5C",'Mapa final'!$O$36),"")</f>
        <v/>
      </c>
      <c r="AC30" s="51" t="str">
        <f>IF(AND('Mapa final'!$Y$37="Media",'Mapa final'!$AA$37="Mayor"),CONCATENATE("R5C",'Mapa final'!$O$37),"")</f>
        <v/>
      </c>
      <c r="AD30" s="51" t="str">
        <f>IF(AND('Mapa final'!$Y$38="Media",'Mapa final'!$AA$38="Mayor"),CONCATENATE("R5C",'Mapa final'!$O$38),"")</f>
        <v/>
      </c>
      <c r="AE30" s="51" t="str">
        <f>IF(AND('Mapa final'!$Y$39="Media",'Mapa final'!$AA$39="Mayor"),CONCATENATE("R5C",'Mapa final'!$O$39),"")</f>
        <v/>
      </c>
      <c r="AF30" s="51" t="str">
        <f>IF(AND('Mapa final'!$Y$40="Media",'Mapa final'!$AA$40="Mayor"),CONCATENATE("R5C",'Mapa final'!$O$40),"")</f>
        <v/>
      </c>
      <c r="AG30" s="52" t="str">
        <f>IF(AND('Mapa final'!$Y$41="Media",'Mapa final'!$AA$41="Mayor"),CONCATENATE("R5C",'Mapa final'!$O$41),"")</f>
        <v/>
      </c>
      <c r="AH30" s="53" t="str">
        <f>IF(AND('Mapa final'!$Y$36="Media",'Mapa final'!$AA$36="Catastrófico"),CONCATENATE("R5C",'Mapa final'!$O$36),"")</f>
        <v/>
      </c>
      <c r="AI30" s="54" t="str">
        <f>IF(AND('Mapa final'!$Y$37="Media",'Mapa final'!$AA$37="Catastrófico"),CONCATENATE("R5C",'Mapa final'!$O$37),"")</f>
        <v/>
      </c>
      <c r="AJ30" s="54" t="str">
        <f>IF(AND('Mapa final'!$Y$38="Media",'Mapa final'!$AA$38="Catastrófico"),CONCATENATE("R5C",'Mapa final'!$O$38),"")</f>
        <v/>
      </c>
      <c r="AK30" s="54" t="str">
        <f>IF(AND('Mapa final'!$Y$39="Media",'Mapa final'!$AA$39="Catastrófico"),CONCATENATE("R5C",'Mapa final'!$O$39),"")</f>
        <v/>
      </c>
      <c r="AL30" s="54" t="str">
        <f>IF(AND('Mapa final'!$Y$40="Media",'Mapa final'!$AA$40="Catastrófico"),CONCATENATE("R5C",'Mapa final'!$O$40),"")</f>
        <v/>
      </c>
      <c r="AM30" s="55" t="str">
        <f>IF(AND('Mapa final'!$Y$41="Media",'Mapa final'!$AA$41="Catastrófico"),CONCATENATE("R5C",'Mapa final'!$O$41),"")</f>
        <v/>
      </c>
      <c r="AN30" s="81"/>
      <c r="AO30" s="459"/>
      <c r="AP30" s="460"/>
      <c r="AQ30" s="460"/>
      <c r="AR30" s="460"/>
      <c r="AS30" s="460"/>
      <c r="AT30" s="46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331"/>
      <c r="C31" s="331"/>
      <c r="D31" s="332"/>
      <c r="E31" s="430"/>
      <c r="F31" s="429"/>
      <c r="G31" s="429"/>
      <c r="H31" s="429"/>
      <c r="I31" s="445"/>
      <c r="J31" s="65" t="str">
        <f>IF(AND('Mapa final'!$Y$42="Media",'Mapa final'!$AA$42="Leve"),CONCATENATE("R6C",'Mapa final'!$O$42),"")</f>
        <v/>
      </c>
      <c r="K31" s="66" t="str">
        <f>IF(AND('Mapa final'!$Y$43="Media",'Mapa final'!$AA$43="Leve"),CONCATENATE("R6C",'Mapa final'!$O$43),"")</f>
        <v/>
      </c>
      <c r="L31" s="66" t="str">
        <f>IF(AND('Mapa final'!$Y$44="Media",'Mapa final'!$AA$44="Leve"),CONCATENATE("R6C",'Mapa final'!$O$44),"")</f>
        <v/>
      </c>
      <c r="M31" s="66" t="str">
        <f>IF(AND('Mapa final'!$Y$45="Media",'Mapa final'!$AA$45="Leve"),CONCATENATE("R6C",'Mapa final'!$O$45),"")</f>
        <v/>
      </c>
      <c r="N31" s="66" t="str">
        <f>IF(AND('Mapa final'!$Y$46="Media",'Mapa final'!$AA$46="Leve"),CONCATENATE("R6C",'Mapa final'!$O$46),"")</f>
        <v/>
      </c>
      <c r="O31" s="67" t="str">
        <f>IF(AND('Mapa final'!$Y$47="Media",'Mapa final'!$AA$47="Leve"),CONCATENATE("R6C",'Mapa final'!$O$47),"")</f>
        <v/>
      </c>
      <c r="P31" s="65" t="str">
        <f>IF(AND('Mapa final'!$Y$42="Media",'Mapa final'!$AA$42="Menor"),CONCATENATE("R6C",'Mapa final'!$O$42),"")</f>
        <v/>
      </c>
      <c r="Q31" s="66" t="str">
        <f>IF(AND('Mapa final'!$Y$43="Media",'Mapa final'!$AA$43="Menor"),CONCATENATE("R6C",'Mapa final'!$O$43),"")</f>
        <v/>
      </c>
      <c r="R31" s="66" t="str">
        <f>IF(AND('Mapa final'!$Y$44="Media",'Mapa final'!$AA$44="Menor"),CONCATENATE("R6C",'Mapa final'!$O$44),"")</f>
        <v/>
      </c>
      <c r="S31" s="66" t="str">
        <f>IF(AND('Mapa final'!$Y$45="Media",'Mapa final'!$AA$45="Menor"),CONCATENATE("R6C",'Mapa final'!$O$45),"")</f>
        <v/>
      </c>
      <c r="T31" s="66" t="str">
        <f>IF(AND('Mapa final'!$Y$46="Media",'Mapa final'!$AA$46="Menor"),CONCATENATE("R6C",'Mapa final'!$O$46),"")</f>
        <v/>
      </c>
      <c r="U31" s="67" t="str">
        <f>IF(AND('Mapa final'!$Y$47="Media",'Mapa final'!$AA$47="Menor"),CONCATENATE("R6C",'Mapa final'!$O$47),"")</f>
        <v/>
      </c>
      <c r="V31" s="65" t="str">
        <f>IF(AND('Mapa final'!$Y$42="Media",'Mapa final'!$AA$42="Moderado"),CONCATENATE("R6C",'Mapa final'!$O$42),"")</f>
        <v/>
      </c>
      <c r="W31" s="66" t="str">
        <f>IF(AND('Mapa final'!$Y$43="Media",'Mapa final'!$AA$43="Moderado"),CONCATENATE("R6C",'Mapa final'!$O$43),"")</f>
        <v/>
      </c>
      <c r="X31" s="66" t="str">
        <f>IF(AND('Mapa final'!$Y$44="Media",'Mapa final'!$AA$44="Moderado"),CONCATENATE("R6C",'Mapa final'!$O$44),"")</f>
        <v/>
      </c>
      <c r="Y31" s="66" t="str">
        <f>IF(AND('Mapa final'!$Y$45="Media",'Mapa final'!$AA$45="Moderado"),CONCATENATE("R6C",'Mapa final'!$O$45),"")</f>
        <v/>
      </c>
      <c r="Z31" s="66" t="str">
        <f>IF(AND('Mapa final'!$Y$46="Media",'Mapa final'!$AA$46="Moderado"),CONCATENATE("R6C",'Mapa final'!$O$46),"")</f>
        <v/>
      </c>
      <c r="AA31" s="67" t="str">
        <f>IF(AND('Mapa final'!$Y$47="Media",'Mapa final'!$AA$47="Moderado"),CONCATENATE("R6C",'Mapa final'!$O$47),"")</f>
        <v/>
      </c>
      <c r="AB31" s="50" t="str">
        <f>IF(AND('Mapa final'!$Y$42="Media",'Mapa final'!$AA$42="Mayor"),CONCATENATE("R6C",'Mapa final'!$O$42),"")</f>
        <v/>
      </c>
      <c r="AC31" s="51" t="str">
        <f>IF(AND('Mapa final'!$Y$43="Media",'Mapa final'!$AA$43="Mayor"),CONCATENATE("R6C",'Mapa final'!$O$43),"")</f>
        <v/>
      </c>
      <c r="AD31" s="51" t="str">
        <f>IF(AND('Mapa final'!$Y$44="Media",'Mapa final'!$AA$44="Mayor"),CONCATENATE("R6C",'Mapa final'!$O$44),"")</f>
        <v/>
      </c>
      <c r="AE31" s="51" t="str">
        <f>IF(AND('Mapa final'!$Y$45="Media",'Mapa final'!$AA$45="Mayor"),CONCATENATE("R6C",'Mapa final'!$O$45),"")</f>
        <v/>
      </c>
      <c r="AF31" s="51" t="str">
        <f>IF(AND('Mapa final'!$Y$46="Media",'Mapa final'!$AA$46="Mayor"),CONCATENATE("R6C",'Mapa final'!$O$46),"")</f>
        <v/>
      </c>
      <c r="AG31" s="52" t="str">
        <f>IF(AND('Mapa final'!$Y$47="Media",'Mapa final'!$AA$47="Mayor"),CONCATENATE("R6C",'Mapa final'!$O$47),"")</f>
        <v/>
      </c>
      <c r="AH31" s="53" t="str">
        <f>IF(AND('Mapa final'!$Y$42="Media",'Mapa final'!$AA$42="Catastrófico"),CONCATENATE("R6C",'Mapa final'!$O$42),"")</f>
        <v/>
      </c>
      <c r="AI31" s="54" t="str">
        <f>IF(AND('Mapa final'!$Y$43="Media",'Mapa final'!$AA$43="Catastrófico"),CONCATENATE("R6C",'Mapa final'!$O$43),"")</f>
        <v/>
      </c>
      <c r="AJ31" s="54" t="str">
        <f>IF(AND('Mapa final'!$Y$44="Media",'Mapa final'!$AA$44="Catastrófico"),CONCATENATE("R6C",'Mapa final'!$O$44),"")</f>
        <v/>
      </c>
      <c r="AK31" s="54" t="str">
        <f>IF(AND('Mapa final'!$Y$45="Media",'Mapa final'!$AA$45="Catastrófico"),CONCATENATE("R6C",'Mapa final'!$O$45),"")</f>
        <v/>
      </c>
      <c r="AL31" s="54" t="str">
        <f>IF(AND('Mapa final'!$Y$46="Media",'Mapa final'!$AA$46="Catastrófico"),CONCATENATE("R6C",'Mapa final'!$O$46),"")</f>
        <v/>
      </c>
      <c r="AM31" s="55" t="str">
        <f>IF(AND('Mapa final'!$Y$47="Media",'Mapa final'!$AA$47="Catastrófico"),CONCATENATE("R6C",'Mapa final'!$O$47),"")</f>
        <v/>
      </c>
      <c r="AN31" s="81"/>
      <c r="AO31" s="459"/>
      <c r="AP31" s="460"/>
      <c r="AQ31" s="460"/>
      <c r="AR31" s="460"/>
      <c r="AS31" s="460"/>
      <c r="AT31" s="46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331"/>
      <c r="C32" s="331"/>
      <c r="D32" s="332"/>
      <c r="E32" s="430"/>
      <c r="F32" s="429"/>
      <c r="G32" s="429"/>
      <c r="H32" s="429"/>
      <c r="I32" s="445"/>
      <c r="J32" s="65" t="str">
        <f>IF(AND('Mapa final'!$Y$48="Media",'Mapa final'!$AA$48="Leve"),CONCATENATE("R7C",'Mapa final'!$O$48),"")</f>
        <v/>
      </c>
      <c r="K32" s="66" t="str">
        <f>IF(AND('Mapa final'!$Y$49="Media",'Mapa final'!$AA$49="Leve"),CONCATENATE("R7C",'Mapa final'!$O$49),"")</f>
        <v/>
      </c>
      <c r="L32" s="66" t="str">
        <f>IF(AND('Mapa final'!$Y$50="Media",'Mapa final'!$AA$50="Leve"),CONCATENATE("R7C",'Mapa final'!$O$50),"")</f>
        <v/>
      </c>
      <c r="M32" s="66" t="str">
        <f>IF(AND('Mapa final'!$Y$51="Media",'Mapa final'!$AA$51="Leve"),CONCATENATE("R7C",'Mapa final'!$O$51),"")</f>
        <v/>
      </c>
      <c r="N32" s="66" t="str">
        <f>IF(AND('Mapa final'!$Y$52="Media",'Mapa final'!$AA$52="Leve"),CONCATENATE("R7C",'Mapa final'!$O$52),"")</f>
        <v/>
      </c>
      <c r="O32" s="67" t="str">
        <f>IF(AND('Mapa final'!$Y$53="Media",'Mapa final'!$AA$53="Leve"),CONCATENATE("R7C",'Mapa final'!$O$53),"")</f>
        <v/>
      </c>
      <c r="P32" s="65" t="str">
        <f>IF(AND('Mapa final'!$Y$48="Media",'Mapa final'!$AA$48="Menor"),CONCATENATE("R7C",'Mapa final'!$O$48),"")</f>
        <v/>
      </c>
      <c r="Q32" s="66" t="str">
        <f>IF(AND('Mapa final'!$Y$49="Media",'Mapa final'!$AA$49="Menor"),CONCATENATE("R7C",'Mapa final'!$O$49),"")</f>
        <v/>
      </c>
      <c r="R32" s="66" t="str">
        <f>IF(AND('Mapa final'!$Y$50="Media",'Mapa final'!$AA$50="Menor"),CONCATENATE("R7C",'Mapa final'!$O$50),"")</f>
        <v/>
      </c>
      <c r="S32" s="66" t="str">
        <f>IF(AND('Mapa final'!$Y$51="Media",'Mapa final'!$AA$51="Menor"),CONCATENATE("R7C",'Mapa final'!$O$51),"")</f>
        <v/>
      </c>
      <c r="T32" s="66" t="str">
        <f>IF(AND('Mapa final'!$Y$52="Media",'Mapa final'!$AA$52="Menor"),CONCATENATE("R7C",'Mapa final'!$O$52),"")</f>
        <v/>
      </c>
      <c r="U32" s="67" t="str">
        <f>IF(AND('Mapa final'!$Y$53="Media",'Mapa final'!$AA$53="Menor"),CONCATENATE("R7C",'Mapa final'!$O$53),"")</f>
        <v/>
      </c>
      <c r="V32" s="65" t="str">
        <f>IF(AND('Mapa final'!$Y$48="Media",'Mapa final'!$AA$48="Moderado"),CONCATENATE("R7C",'Mapa final'!$O$48),"")</f>
        <v/>
      </c>
      <c r="W32" s="66" t="str">
        <f>IF(AND('Mapa final'!$Y$49="Media",'Mapa final'!$AA$49="Moderado"),CONCATENATE("R7C",'Mapa final'!$O$49),"")</f>
        <v/>
      </c>
      <c r="X32" s="66" t="str">
        <f>IF(AND('Mapa final'!$Y$50="Media",'Mapa final'!$AA$50="Moderado"),CONCATENATE("R7C",'Mapa final'!$O$50),"")</f>
        <v/>
      </c>
      <c r="Y32" s="66" t="str">
        <f>IF(AND('Mapa final'!$Y$51="Media",'Mapa final'!$AA$51="Moderado"),CONCATENATE("R7C",'Mapa final'!$O$51),"")</f>
        <v/>
      </c>
      <c r="Z32" s="66" t="str">
        <f>IF(AND('Mapa final'!$Y$52="Media",'Mapa final'!$AA$52="Moderado"),CONCATENATE("R7C",'Mapa final'!$O$52),"")</f>
        <v/>
      </c>
      <c r="AA32" s="67" t="str">
        <f>IF(AND('Mapa final'!$Y$53="Media",'Mapa final'!$AA$53="Moderado"),CONCATENATE("R7C",'Mapa final'!$O$53),"")</f>
        <v/>
      </c>
      <c r="AB32" s="50" t="str">
        <f>IF(AND('Mapa final'!$Y$48="Media",'Mapa final'!$AA$48="Mayor"),CONCATENATE("R7C",'Mapa final'!$O$48),"")</f>
        <v/>
      </c>
      <c r="AC32" s="51" t="str">
        <f>IF(AND('Mapa final'!$Y$49="Media",'Mapa final'!$AA$49="Mayor"),CONCATENATE("R7C",'Mapa final'!$O$49),"")</f>
        <v/>
      </c>
      <c r="AD32" s="51" t="str">
        <f>IF(AND('Mapa final'!$Y$50="Media",'Mapa final'!$AA$50="Mayor"),CONCATENATE("R7C",'Mapa final'!$O$50),"")</f>
        <v/>
      </c>
      <c r="AE32" s="51" t="str">
        <f>IF(AND('Mapa final'!$Y$51="Media",'Mapa final'!$AA$51="Mayor"),CONCATENATE("R7C",'Mapa final'!$O$51),"")</f>
        <v/>
      </c>
      <c r="AF32" s="51" t="str">
        <f>IF(AND('Mapa final'!$Y$52="Media",'Mapa final'!$AA$52="Mayor"),CONCATENATE("R7C",'Mapa final'!$O$52),"")</f>
        <v/>
      </c>
      <c r="AG32" s="52" t="str">
        <f>IF(AND('Mapa final'!$Y$53="Media",'Mapa final'!$AA$53="Mayor"),CONCATENATE("R7C",'Mapa final'!$O$53),"")</f>
        <v/>
      </c>
      <c r="AH32" s="53" t="str">
        <f>IF(AND('Mapa final'!$Y$48="Media",'Mapa final'!$AA$48="Catastrófico"),CONCATENATE("R7C",'Mapa final'!$O$48),"")</f>
        <v/>
      </c>
      <c r="AI32" s="54" t="str">
        <f>IF(AND('Mapa final'!$Y$49="Media",'Mapa final'!$AA$49="Catastrófico"),CONCATENATE("R7C",'Mapa final'!$O$49),"")</f>
        <v/>
      </c>
      <c r="AJ32" s="54" t="str">
        <f>IF(AND('Mapa final'!$Y$50="Media",'Mapa final'!$AA$50="Catastrófico"),CONCATENATE("R7C",'Mapa final'!$O$50),"")</f>
        <v/>
      </c>
      <c r="AK32" s="54" t="str">
        <f>IF(AND('Mapa final'!$Y$51="Media",'Mapa final'!$AA$51="Catastrófico"),CONCATENATE("R7C",'Mapa final'!$O$51),"")</f>
        <v/>
      </c>
      <c r="AL32" s="54" t="str">
        <f>IF(AND('Mapa final'!$Y$52="Media",'Mapa final'!$AA$52="Catastrófico"),CONCATENATE("R7C",'Mapa final'!$O$52),"")</f>
        <v/>
      </c>
      <c r="AM32" s="55" t="str">
        <f>IF(AND('Mapa final'!$Y$53="Media",'Mapa final'!$AA$53="Catastrófico"),CONCATENATE("R7C",'Mapa final'!$O$53),"")</f>
        <v/>
      </c>
      <c r="AN32" s="81"/>
      <c r="AO32" s="459"/>
      <c r="AP32" s="460"/>
      <c r="AQ32" s="460"/>
      <c r="AR32" s="460"/>
      <c r="AS32" s="460"/>
      <c r="AT32" s="46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331"/>
      <c r="C33" s="331"/>
      <c r="D33" s="332"/>
      <c r="E33" s="430"/>
      <c r="F33" s="429"/>
      <c r="G33" s="429"/>
      <c r="H33" s="429"/>
      <c r="I33" s="445"/>
      <c r="J33" s="65" t="str">
        <f>IF(AND('Mapa final'!$Y$54="Media",'Mapa final'!$AA$54="Leve"),CONCATENATE("R8C",'Mapa final'!$O$54),"")</f>
        <v/>
      </c>
      <c r="K33" s="66" t="str">
        <f>IF(AND('Mapa final'!$Y$55="Media",'Mapa final'!$AA$55="Leve"),CONCATENATE("R8C",'Mapa final'!$O$55),"")</f>
        <v/>
      </c>
      <c r="L33" s="66" t="str">
        <f>IF(AND('Mapa final'!$Y$56="Media",'Mapa final'!$AA$56="Leve"),CONCATENATE("R8C",'Mapa final'!$O$56),"")</f>
        <v/>
      </c>
      <c r="M33" s="66" t="str">
        <f>IF(AND('Mapa final'!$Y$57="Media",'Mapa final'!$AA$57="Leve"),CONCATENATE("R8C",'Mapa final'!$O$57),"")</f>
        <v/>
      </c>
      <c r="N33" s="66" t="str">
        <f>IF(AND('Mapa final'!$Y$58="Media",'Mapa final'!$AA$58="Leve"),CONCATENATE("R8C",'Mapa final'!$O$58),"")</f>
        <v/>
      </c>
      <c r="O33" s="67" t="str">
        <f>IF(AND('Mapa final'!$Y$59="Media",'Mapa final'!$AA$59="Leve"),CONCATENATE("R8C",'Mapa final'!$O$59),"")</f>
        <v/>
      </c>
      <c r="P33" s="65" t="str">
        <f>IF(AND('Mapa final'!$Y$54="Media",'Mapa final'!$AA$54="Menor"),CONCATENATE("R8C",'Mapa final'!$O$54),"")</f>
        <v/>
      </c>
      <c r="Q33" s="66" t="str">
        <f>IF(AND('Mapa final'!$Y$55="Media",'Mapa final'!$AA$55="Menor"),CONCATENATE("R8C",'Mapa final'!$O$55),"")</f>
        <v/>
      </c>
      <c r="R33" s="66" t="str">
        <f>IF(AND('Mapa final'!$Y$56="Media",'Mapa final'!$AA$56="Menor"),CONCATENATE("R8C",'Mapa final'!$O$56),"")</f>
        <v/>
      </c>
      <c r="S33" s="66" t="str">
        <f>IF(AND('Mapa final'!$Y$57="Media",'Mapa final'!$AA$57="Menor"),CONCATENATE("R8C",'Mapa final'!$O$57),"")</f>
        <v/>
      </c>
      <c r="T33" s="66" t="str">
        <f>IF(AND('Mapa final'!$Y$58="Media",'Mapa final'!$AA$58="Menor"),CONCATENATE("R8C",'Mapa final'!$O$58),"")</f>
        <v/>
      </c>
      <c r="U33" s="67" t="str">
        <f>IF(AND('Mapa final'!$Y$59="Media",'Mapa final'!$AA$59="Menor"),CONCATENATE("R8C",'Mapa final'!$O$59),"")</f>
        <v/>
      </c>
      <c r="V33" s="65" t="str">
        <f>IF(AND('Mapa final'!$Y$54="Media",'Mapa final'!$AA$54="Moderado"),CONCATENATE("R8C",'Mapa final'!$O$54),"")</f>
        <v/>
      </c>
      <c r="W33" s="66" t="str">
        <f>IF(AND('Mapa final'!$Y$55="Media",'Mapa final'!$AA$55="Moderado"),CONCATENATE("R8C",'Mapa final'!$O$55),"")</f>
        <v/>
      </c>
      <c r="X33" s="66" t="str">
        <f>IF(AND('Mapa final'!$Y$56="Media",'Mapa final'!$AA$56="Moderado"),CONCATENATE("R8C",'Mapa final'!$O$56),"")</f>
        <v/>
      </c>
      <c r="Y33" s="66" t="str">
        <f>IF(AND('Mapa final'!$Y$57="Media",'Mapa final'!$AA$57="Moderado"),CONCATENATE("R8C",'Mapa final'!$O$57),"")</f>
        <v/>
      </c>
      <c r="Z33" s="66" t="str">
        <f>IF(AND('Mapa final'!$Y$58="Media",'Mapa final'!$AA$58="Moderado"),CONCATENATE("R8C",'Mapa final'!$O$58),"")</f>
        <v/>
      </c>
      <c r="AA33" s="67" t="str">
        <f>IF(AND('Mapa final'!$Y$59="Media",'Mapa final'!$AA$59="Moderado"),CONCATENATE("R8C",'Mapa final'!$O$59),"")</f>
        <v/>
      </c>
      <c r="AB33" s="50" t="str">
        <f>IF(AND('Mapa final'!$Y$54="Media",'Mapa final'!$AA$54="Mayor"),CONCATENATE("R8C",'Mapa final'!$O$54),"")</f>
        <v/>
      </c>
      <c r="AC33" s="51" t="str">
        <f>IF(AND('Mapa final'!$Y$55="Media",'Mapa final'!$AA$55="Mayor"),CONCATENATE("R8C",'Mapa final'!$O$55),"")</f>
        <v/>
      </c>
      <c r="AD33" s="51" t="str">
        <f>IF(AND('Mapa final'!$Y$56="Media",'Mapa final'!$AA$56="Mayor"),CONCATENATE("R8C",'Mapa final'!$O$56),"")</f>
        <v/>
      </c>
      <c r="AE33" s="51" t="str">
        <f>IF(AND('Mapa final'!$Y$57="Media",'Mapa final'!$AA$57="Mayor"),CONCATENATE("R8C",'Mapa final'!$O$57),"")</f>
        <v/>
      </c>
      <c r="AF33" s="51" t="str">
        <f>IF(AND('Mapa final'!$Y$58="Media",'Mapa final'!$AA$58="Mayor"),CONCATENATE("R8C",'Mapa final'!$O$58),"")</f>
        <v/>
      </c>
      <c r="AG33" s="52" t="str">
        <f>IF(AND('Mapa final'!$Y$59="Media",'Mapa final'!$AA$59="Mayor"),CONCATENATE("R8C",'Mapa final'!$O$59),"")</f>
        <v/>
      </c>
      <c r="AH33" s="53" t="str">
        <f>IF(AND('Mapa final'!$Y$54="Media",'Mapa final'!$AA$54="Catastrófico"),CONCATENATE("R8C",'Mapa final'!$O$54),"")</f>
        <v/>
      </c>
      <c r="AI33" s="54" t="str">
        <f>IF(AND('Mapa final'!$Y$55="Media",'Mapa final'!$AA$55="Catastrófico"),CONCATENATE("R8C",'Mapa final'!$O$55),"")</f>
        <v/>
      </c>
      <c r="AJ33" s="54" t="str">
        <f>IF(AND('Mapa final'!$Y$56="Media",'Mapa final'!$AA$56="Catastrófico"),CONCATENATE("R8C",'Mapa final'!$O$56),"")</f>
        <v/>
      </c>
      <c r="AK33" s="54" t="str">
        <f>IF(AND('Mapa final'!$Y$57="Media",'Mapa final'!$AA$57="Catastrófico"),CONCATENATE("R8C",'Mapa final'!$O$57),"")</f>
        <v/>
      </c>
      <c r="AL33" s="54" t="str">
        <f>IF(AND('Mapa final'!$Y$58="Media",'Mapa final'!$AA$58="Catastrófico"),CONCATENATE("R8C",'Mapa final'!$O$58),"")</f>
        <v/>
      </c>
      <c r="AM33" s="55" t="str">
        <f>IF(AND('Mapa final'!$Y$59="Media",'Mapa final'!$AA$59="Catastrófico"),CONCATENATE("R8C",'Mapa final'!$O$59),"")</f>
        <v/>
      </c>
      <c r="AN33" s="81"/>
      <c r="AO33" s="459"/>
      <c r="AP33" s="460"/>
      <c r="AQ33" s="460"/>
      <c r="AR33" s="460"/>
      <c r="AS33" s="460"/>
      <c r="AT33" s="46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331"/>
      <c r="C34" s="331"/>
      <c r="D34" s="332"/>
      <c r="E34" s="430"/>
      <c r="F34" s="429"/>
      <c r="G34" s="429"/>
      <c r="H34" s="429"/>
      <c r="I34" s="445"/>
      <c r="J34" s="65" t="str">
        <f>IF(AND('Mapa final'!$Y$60="Media",'Mapa final'!$AA$60="Leve"),CONCATENATE("R9C",'Mapa final'!$O$60),"")</f>
        <v/>
      </c>
      <c r="K34" s="66" t="str">
        <f>IF(AND('Mapa final'!$Y$61="Media",'Mapa final'!$AA$61="Leve"),CONCATENATE("R9C",'Mapa final'!$O$61),"")</f>
        <v/>
      </c>
      <c r="L34" s="66" t="str">
        <f>IF(AND('Mapa final'!$Y$62="Media",'Mapa final'!$AA$62="Leve"),CONCATENATE("R9C",'Mapa final'!$O$62),"")</f>
        <v/>
      </c>
      <c r="M34" s="66" t="str">
        <f>IF(AND('Mapa final'!$Y$63="Media",'Mapa final'!$AA$63="Leve"),CONCATENATE("R9C",'Mapa final'!$O$63),"")</f>
        <v/>
      </c>
      <c r="N34" s="66" t="str">
        <f>IF(AND('Mapa final'!$Y$64="Media",'Mapa final'!$AA$64="Leve"),CONCATENATE("R9C",'Mapa final'!$O$64),"")</f>
        <v/>
      </c>
      <c r="O34" s="67" t="str">
        <f>IF(AND('Mapa final'!$Y$65="Media",'Mapa final'!$AA$65="Leve"),CONCATENATE("R9C",'Mapa final'!$O$65),"")</f>
        <v/>
      </c>
      <c r="P34" s="65" t="str">
        <f>IF(AND('Mapa final'!$Y$60="Media",'Mapa final'!$AA$60="Menor"),CONCATENATE("R9C",'Mapa final'!$O$60),"")</f>
        <v/>
      </c>
      <c r="Q34" s="66" t="str">
        <f>IF(AND('Mapa final'!$Y$61="Media",'Mapa final'!$AA$61="Menor"),CONCATENATE("R9C",'Mapa final'!$O$61),"")</f>
        <v/>
      </c>
      <c r="R34" s="66" t="str">
        <f>IF(AND('Mapa final'!$Y$62="Media",'Mapa final'!$AA$62="Menor"),CONCATENATE("R9C",'Mapa final'!$O$62),"")</f>
        <v/>
      </c>
      <c r="S34" s="66" t="str">
        <f>IF(AND('Mapa final'!$Y$63="Media",'Mapa final'!$AA$63="Menor"),CONCATENATE("R9C",'Mapa final'!$O$63),"")</f>
        <v/>
      </c>
      <c r="T34" s="66" t="str">
        <f>IF(AND('Mapa final'!$Y$64="Media",'Mapa final'!$AA$64="Menor"),CONCATENATE("R9C",'Mapa final'!$O$64),"")</f>
        <v/>
      </c>
      <c r="U34" s="67" t="str">
        <f>IF(AND('Mapa final'!$Y$65="Media",'Mapa final'!$AA$65="Menor"),CONCATENATE("R9C",'Mapa final'!$O$65),"")</f>
        <v/>
      </c>
      <c r="V34" s="65" t="str">
        <f>IF(AND('Mapa final'!$Y$60="Media",'Mapa final'!$AA$60="Moderado"),CONCATENATE("R9C",'Mapa final'!$O$60),"")</f>
        <v/>
      </c>
      <c r="W34" s="66" t="str">
        <f>IF(AND('Mapa final'!$Y$61="Media",'Mapa final'!$AA$61="Moderado"),CONCATENATE("R9C",'Mapa final'!$O$61),"")</f>
        <v/>
      </c>
      <c r="X34" s="66" t="str">
        <f>IF(AND('Mapa final'!$Y$62="Media",'Mapa final'!$AA$62="Moderado"),CONCATENATE("R9C",'Mapa final'!$O$62),"")</f>
        <v/>
      </c>
      <c r="Y34" s="66" t="str">
        <f>IF(AND('Mapa final'!$Y$63="Media",'Mapa final'!$AA$63="Moderado"),CONCATENATE("R9C",'Mapa final'!$O$63),"")</f>
        <v/>
      </c>
      <c r="Z34" s="66" t="str">
        <f>IF(AND('Mapa final'!$Y$64="Media",'Mapa final'!$AA$64="Moderado"),CONCATENATE("R9C",'Mapa final'!$O$64),"")</f>
        <v/>
      </c>
      <c r="AA34" s="67" t="str">
        <f>IF(AND('Mapa final'!$Y$65="Media",'Mapa final'!$AA$65="Moderado"),CONCATENATE("R9C",'Mapa final'!$O$65),"")</f>
        <v/>
      </c>
      <c r="AB34" s="50" t="str">
        <f>IF(AND('Mapa final'!$Y$60="Media",'Mapa final'!$AA$60="Mayor"),CONCATENATE("R9C",'Mapa final'!$O$60),"")</f>
        <v/>
      </c>
      <c r="AC34" s="51" t="str">
        <f>IF(AND('Mapa final'!$Y$61="Media",'Mapa final'!$AA$61="Mayor"),CONCATENATE("R9C",'Mapa final'!$O$61),"")</f>
        <v/>
      </c>
      <c r="AD34" s="51" t="str">
        <f>IF(AND('Mapa final'!$Y$62="Media",'Mapa final'!$AA$62="Mayor"),CONCATENATE("R9C",'Mapa final'!$O$62),"")</f>
        <v/>
      </c>
      <c r="AE34" s="51" t="str">
        <f>IF(AND('Mapa final'!$Y$63="Media",'Mapa final'!$AA$63="Mayor"),CONCATENATE("R9C",'Mapa final'!$O$63),"")</f>
        <v/>
      </c>
      <c r="AF34" s="51" t="str">
        <f>IF(AND('Mapa final'!$Y$64="Media",'Mapa final'!$AA$64="Mayor"),CONCATENATE("R9C",'Mapa final'!$O$64),"")</f>
        <v/>
      </c>
      <c r="AG34" s="52" t="str">
        <f>IF(AND('Mapa final'!$Y$65="Media",'Mapa final'!$AA$65="Mayor"),CONCATENATE("R9C",'Mapa final'!$O$65),"")</f>
        <v/>
      </c>
      <c r="AH34" s="53" t="str">
        <f>IF(AND('Mapa final'!$Y$60="Media",'Mapa final'!$AA$60="Catastrófico"),CONCATENATE("R9C",'Mapa final'!$O$60),"")</f>
        <v/>
      </c>
      <c r="AI34" s="54" t="str">
        <f>IF(AND('Mapa final'!$Y$61="Media",'Mapa final'!$AA$61="Catastrófico"),CONCATENATE("R9C",'Mapa final'!$O$61),"")</f>
        <v/>
      </c>
      <c r="AJ34" s="54" t="str">
        <f>IF(AND('Mapa final'!$Y$62="Media",'Mapa final'!$AA$62="Catastrófico"),CONCATENATE("R9C",'Mapa final'!$O$62),"")</f>
        <v/>
      </c>
      <c r="AK34" s="54" t="str">
        <f>IF(AND('Mapa final'!$Y$63="Media",'Mapa final'!$AA$63="Catastrófico"),CONCATENATE("R9C",'Mapa final'!$O$63),"")</f>
        <v/>
      </c>
      <c r="AL34" s="54" t="str">
        <f>IF(AND('Mapa final'!$Y$64="Media",'Mapa final'!$AA$64="Catastrófico"),CONCATENATE("R9C",'Mapa final'!$O$64),"")</f>
        <v/>
      </c>
      <c r="AM34" s="55" t="str">
        <f>IF(AND('Mapa final'!$Y$65="Media",'Mapa final'!$AA$65="Catastrófico"),CONCATENATE("R9C",'Mapa final'!$O$65),"")</f>
        <v/>
      </c>
      <c r="AN34" s="81"/>
      <c r="AO34" s="459"/>
      <c r="AP34" s="460"/>
      <c r="AQ34" s="460"/>
      <c r="AR34" s="460"/>
      <c r="AS34" s="460"/>
      <c r="AT34" s="46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331"/>
      <c r="C35" s="331"/>
      <c r="D35" s="332"/>
      <c r="E35" s="431"/>
      <c r="F35" s="432"/>
      <c r="G35" s="432"/>
      <c r="H35" s="432"/>
      <c r="I35" s="446"/>
      <c r="J35" s="65" t="str">
        <f>IF(AND('Mapa final'!$Y$66="Media",'Mapa final'!$AA$66="Leve"),CONCATENATE("R10C",'Mapa final'!$O$66),"")</f>
        <v/>
      </c>
      <c r="K35" s="66" t="str">
        <f>IF(AND('Mapa final'!$Y$67="Media",'Mapa final'!$AA$67="Leve"),CONCATENATE("R10C",'Mapa final'!$O$67),"")</f>
        <v/>
      </c>
      <c r="L35" s="66" t="str">
        <f>IF(AND('Mapa final'!$Y$68="Media",'Mapa final'!$AA$68="Leve"),CONCATENATE("R10C",'Mapa final'!$O$68),"")</f>
        <v/>
      </c>
      <c r="M35" s="66" t="str">
        <f>IF(AND('Mapa final'!$Y$69="Media",'Mapa final'!$AA$69="Leve"),CONCATENATE("R10C",'Mapa final'!$O$69),"")</f>
        <v/>
      </c>
      <c r="N35" s="66" t="str">
        <f>IF(AND('Mapa final'!$Y$70="Media",'Mapa final'!$AA$70="Leve"),CONCATENATE("R10C",'Mapa final'!$O$70),"")</f>
        <v/>
      </c>
      <c r="O35" s="67" t="str">
        <f>IF(AND('Mapa final'!$Y$71="Media",'Mapa final'!$AA$71="Leve"),CONCATENATE("R10C",'Mapa final'!$O$71),"")</f>
        <v/>
      </c>
      <c r="P35" s="65" t="str">
        <f>IF(AND('Mapa final'!$Y$66="Media",'Mapa final'!$AA$66="Menor"),CONCATENATE("R10C",'Mapa final'!$O$66),"")</f>
        <v/>
      </c>
      <c r="Q35" s="66" t="str">
        <f>IF(AND('Mapa final'!$Y$67="Media",'Mapa final'!$AA$67="Menor"),CONCATENATE("R10C",'Mapa final'!$O$67),"")</f>
        <v/>
      </c>
      <c r="R35" s="66" t="str">
        <f>IF(AND('Mapa final'!$Y$68="Media",'Mapa final'!$AA$68="Menor"),CONCATENATE("R10C",'Mapa final'!$O$68),"")</f>
        <v/>
      </c>
      <c r="S35" s="66" t="str">
        <f>IF(AND('Mapa final'!$Y$69="Media",'Mapa final'!$AA$69="Menor"),CONCATENATE("R10C",'Mapa final'!$O$69),"")</f>
        <v/>
      </c>
      <c r="T35" s="66" t="str">
        <f>IF(AND('Mapa final'!$Y$70="Media",'Mapa final'!$AA$70="Menor"),CONCATENATE("R10C",'Mapa final'!$O$70),"")</f>
        <v/>
      </c>
      <c r="U35" s="67" t="str">
        <f>IF(AND('Mapa final'!$Y$71="Media",'Mapa final'!$AA$71="Menor"),CONCATENATE("R10C",'Mapa final'!$O$71),"")</f>
        <v/>
      </c>
      <c r="V35" s="65" t="str">
        <f>IF(AND('Mapa final'!$Y$66="Media",'Mapa final'!$AA$66="Moderado"),CONCATENATE("R10C",'Mapa final'!$O$66),"")</f>
        <v/>
      </c>
      <c r="W35" s="66" t="str">
        <f>IF(AND('Mapa final'!$Y$67="Media",'Mapa final'!$AA$67="Moderado"),CONCATENATE("R10C",'Mapa final'!$O$67),"")</f>
        <v/>
      </c>
      <c r="X35" s="66" t="str">
        <f>IF(AND('Mapa final'!$Y$68="Media",'Mapa final'!$AA$68="Moderado"),CONCATENATE("R10C",'Mapa final'!$O$68),"")</f>
        <v/>
      </c>
      <c r="Y35" s="66" t="str">
        <f>IF(AND('Mapa final'!$Y$69="Media",'Mapa final'!$AA$69="Moderado"),CONCATENATE("R10C",'Mapa final'!$O$69),"")</f>
        <v/>
      </c>
      <c r="Z35" s="66" t="str">
        <f>IF(AND('Mapa final'!$Y$70="Media",'Mapa final'!$AA$70="Moderado"),CONCATENATE("R10C",'Mapa final'!$O$70),"")</f>
        <v/>
      </c>
      <c r="AA35" s="67" t="str">
        <f>IF(AND('Mapa final'!$Y$71="Media",'Mapa final'!$AA$71="Moderado"),CONCATENATE("R10C",'Mapa final'!$O$71),"")</f>
        <v/>
      </c>
      <c r="AB35" s="56" t="str">
        <f>IF(AND('Mapa final'!$Y$66="Media",'Mapa final'!$AA$66="Mayor"),CONCATENATE("R10C",'Mapa final'!$O$66),"")</f>
        <v/>
      </c>
      <c r="AC35" s="57" t="str">
        <f>IF(AND('Mapa final'!$Y$67="Media",'Mapa final'!$AA$67="Mayor"),CONCATENATE("R10C",'Mapa final'!$O$67),"")</f>
        <v/>
      </c>
      <c r="AD35" s="57" t="str">
        <f>IF(AND('Mapa final'!$Y$68="Media",'Mapa final'!$AA$68="Mayor"),CONCATENATE("R10C",'Mapa final'!$O$68),"")</f>
        <v/>
      </c>
      <c r="AE35" s="57" t="str">
        <f>IF(AND('Mapa final'!$Y$69="Media",'Mapa final'!$AA$69="Mayor"),CONCATENATE("R10C",'Mapa final'!$O$69),"")</f>
        <v/>
      </c>
      <c r="AF35" s="57" t="str">
        <f>IF(AND('Mapa final'!$Y$70="Media",'Mapa final'!$AA$70="Mayor"),CONCATENATE("R10C",'Mapa final'!$O$70),"")</f>
        <v/>
      </c>
      <c r="AG35" s="58" t="str">
        <f>IF(AND('Mapa final'!$Y$71="Media",'Mapa final'!$AA$71="Mayor"),CONCATENATE("R10C",'Mapa final'!$O$71),"")</f>
        <v/>
      </c>
      <c r="AH35" s="59" t="str">
        <f>IF(AND('Mapa final'!$Y$66="Media",'Mapa final'!$AA$66="Catastrófico"),CONCATENATE("R10C",'Mapa final'!$O$66),"")</f>
        <v/>
      </c>
      <c r="AI35" s="60" t="str">
        <f>IF(AND('Mapa final'!$Y$67="Media",'Mapa final'!$AA$67="Catastrófico"),CONCATENATE("R10C",'Mapa final'!$O$67),"")</f>
        <v/>
      </c>
      <c r="AJ35" s="60" t="str">
        <f>IF(AND('Mapa final'!$Y$68="Media",'Mapa final'!$AA$68="Catastrófico"),CONCATENATE("R10C",'Mapa final'!$O$68),"")</f>
        <v/>
      </c>
      <c r="AK35" s="60" t="str">
        <f>IF(AND('Mapa final'!$Y$69="Media",'Mapa final'!$AA$69="Catastrófico"),CONCATENATE("R10C",'Mapa final'!$O$69),"")</f>
        <v/>
      </c>
      <c r="AL35" s="60" t="str">
        <f>IF(AND('Mapa final'!$Y$70="Media",'Mapa final'!$AA$70="Catastrófico"),CONCATENATE("R10C",'Mapa final'!$O$70),"")</f>
        <v/>
      </c>
      <c r="AM35" s="61" t="str">
        <f>IF(AND('Mapa final'!$Y$71="Media",'Mapa final'!$AA$71="Catastrófico"),CONCATENATE("R10C",'Mapa final'!$O$71),"")</f>
        <v/>
      </c>
      <c r="AN35" s="81"/>
      <c r="AO35" s="462"/>
      <c r="AP35" s="463"/>
      <c r="AQ35" s="463"/>
      <c r="AR35" s="463"/>
      <c r="AS35" s="463"/>
      <c r="AT35" s="464"/>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331"/>
      <c r="C36" s="331"/>
      <c r="D36" s="332"/>
      <c r="E36" s="426" t="s">
        <v>98</v>
      </c>
      <c r="F36" s="427"/>
      <c r="G36" s="427"/>
      <c r="H36" s="427"/>
      <c r="I36" s="427"/>
      <c r="J36" s="71" t="str">
        <f>IF(AND('Mapa final'!$Y$23="Baja",'Mapa final'!$AA$23="Leve"),CONCATENATE("R1C",'Mapa final'!$O$23),"")</f>
        <v/>
      </c>
      <c r="K36" s="72" t="str">
        <f>IF(AND('Mapa final'!$Y$24="Baja",'Mapa final'!$AA$24="Leve"),CONCATENATE("R1C",'Mapa final'!$O$24),"")</f>
        <v/>
      </c>
      <c r="L36" s="72" t="str">
        <f>IF(AND('Mapa final'!$Y$25="Baja",'Mapa final'!$AA$25="Leve"),CONCATENATE("R1C",'Mapa final'!$O$25),"")</f>
        <v/>
      </c>
      <c r="M36" s="72" t="e">
        <f>IF(AND('Mapa final'!#REF!="Baja",'Mapa final'!#REF!="Leve"),CONCATENATE("R1C",'Mapa final'!#REF!),"")</f>
        <v>#REF!</v>
      </c>
      <c r="N36" s="72" t="e">
        <f>IF(AND('Mapa final'!#REF!="Baja",'Mapa final'!#REF!="Leve"),CONCATENATE("R1C",'Mapa final'!#REF!),"")</f>
        <v>#REF!</v>
      </c>
      <c r="O36" s="73" t="e">
        <f>IF(AND('Mapa final'!#REF!="Baja",'Mapa final'!#REF!="Leve"),CONCATENATE("R1C",'Mapa final'!#REF!),"")</f>
        <v>#REF!</v>
      </c>
      <c r="P36" s="62" t="str">
        <f>IF(AND('Mapa final'!$Y$23="Baja",'Mapa final'!$AA$23="Menor"),CONCATENATE("R1C",'Mapa final'!$O$23),"")</f>
        <v/>
      </c>
      <c r="Q36" s="63" t="str">
        <f>IF(AND('Mapa final'!$Y$24="Baja",'Mapa final'!$AA$24="Menor"),CONCATENATE("R1C",'Mapa final'!$O$24),"")</f>
        <v/>
      </c>
      <c r="R36" s="63" t="str">
        <f>IF(AND('Mapa final'!$Y$25="Baja",'Mapa final'!$AA$25="Menor"),CONCATENATE("R1C",'Mapa final'!$O$25),"")</f>
        <v/>
      </c>
      <c r="S36" s="63" t="e">
        <f>IF(AND('Mapa final'!#REF!="Baja",'Mapa final'!#REF!="Menor"),CONCATENATE("R1C",'Mapa final'!#REF!),"")</f>
        <v>#REF!</v>
      </c>
      <c r="T36" s="63" t="e">
        <f>IF(AND('Mapa final'!#REF!="Baja",'Mapa final'!#REF!="Menor"),CONCATENATE("R1C",'Mapa final'!#REF!),"")</f>
        <v>#REF!</v>
      </c>
      <c r="U36" s="64" t="e">
        <f>IF(AND('Mapa final'!#REF!="Baja",'Mapa final'!#REF!="Menor"),CONCATENATE("R1C",'Mapa final'!#REF!),"")</f>
        <v>#REF!</v>
      </c>
      <c r="V36" s="62" t="str">
        <f>IF(AND('Mapa final'!$Y$23="Baja",'Mapa final'!$AA$23="Moderado"),CONCATENATE("R1C",'Mapa final'!$O$23),"")</f>
        <v>R1C1</v>
      </c>
      <c r="W36" s="63" t="str">
        <f>IF(AND('Mapa final'!$Y$24="Baja",'Mapa final'!$AA$24="Moderado"),CONCATENATE("R1C",'Mapa final'!$O$24),"")</f>
        <v/>
      </c>
      <c r="X36" s="63" t="str">
        <f>IF(AND('Mapa final'!$Y$25="Baja",'Mapa final'!$AA$25="Moderado"),CONCATENATE("R1C",'Mapa final'!$O$25),"")</f>
        <v/>
      </c>
      <c r="Y36" s="63" t="e">
        <f>IF(AND('Mapa final'!#REF!="Baja",'Mapa final'!#REF!="Moderado"),CONCATENATE("R1C",'Mapa final'!#REF!),"")</f>
        <v>#REF!</v>
      </c>
      <c r="Z36" s="63" t="e">
        <f>IF(AND('Mapa final'!#REF!="Baja",'Mapa final'!#REF!="Moderado"),CONCATENATE("R1C",'Mapa final'!#REF!),"")</f>
        <v>#REF!</v>
      </c>
      <c r="AA36" s="64" t="e">
        <f>IF(AND('Mapa final'!#REF!="Baja",'Mapa final'!#REF!="Moderado"),CONCATENATE("R1C",'Mapa final'!#REF!),"")</f>
        <v>#REF!</v>
      </c>
      <c r="AB36" s="44" t="str">
        <f>IF(AND('Mapa final'!$Y$23="Baja",'Mapa final'!$AA$23="Mayor"),CONCATENATE("R1C",'Mapa final'!$O$23),"")</f>
        <v/>
      </c>
      <c r="AC36" s="45" t="str">
        <f>IF(AND('Mapa final'!$Y$24="Baja",'Mapa final'!$AA$24="Mayor"),CONCATENATE("R1C",'Mapa final'!$O$24),"")</f>
        <v/>
      </c>
      <c r="AD36" s="45" t="str">
        <f>IF(AND('Mapa final'!$Y$25="Baja",'Mapa final'!$AA$25="Mayor"),CONCATENATE("R1C",'Mapa final'!$O$25),"")</f>
        <v/>
      </c>
      <c r="AE36" s="45" t="e">
        <f>IF(AND('Mapa final'!#REF!="Baja",'Mapa final'!#REF!="Mayor"),CONCATENATE("R1C",'Mapa final'!#REF!),"")</f>
        <v>#REF!</v>
      </c>
      <c r="AF36" s="45" t="e">
        <f>IF(AND('Mapa final'!#REF!="Baja",'Mapa final'!#REF!="Mayor"),CONCATENATE("R1C",'Mapa final'!#REF!),"")</f>
        <v>#REF!</v>
      </c>
      <c r="AG36" s="46" t="e">
        <f>IF(AND('Mapa final'!#REF!="Baja",'Mapa final'!#REF!="Mayor"),CONCATENATE("R1C",'Mapa final'!#REF!),"")</f>
        <v>#REF!</v>
      </c>
      <c r="AH36" s="47" t="str">
        <f>IF(AND('Mapa final'!$Y$23="Baja",'Mapa final'!$AA$23="Catastrófico"),CONCATENATE("R1C",'Mapa final'!$O$23),"")</f>
        <v/>
      </c>
      <c r="AI36" s="48" t="str">
        <f>IF(AND('Mapa final'!$Y$24="Baja",'Mapa final'!$AA$24="Catastrófico"),CONCATENATE("R1C",'Mapa final'!$O$24),"")</f>
        <v/>
      </c>
      <c r="AJ36" s="48" t="str">
        <f>IF(AND('Mapa final'!$Y$25="Baja",'Mapa final'!$AA$25="Catastrófico"),CONCATENATE("R1C",'Mapa final'!$O$25),"")</f>
        <v/>
      </c>
      <c r="AK36" s="48" t="e">
        <f>IF(AND('Mapa final'!#REF!="Baja",'Mapa final'!#REF!="Catastrófico"),CONCATENATE("R1C",'Mapa final'!#REF!),"")</f>
        <v>#REF!</v>
      </c>
      <c r="AL36" s="48" t="e">
        <f>IF(AND('Mapa final'!#REF!="Baja",'Mapa final'!#REF!="Catastrófico"),CONCATENATE("R1C",'Mapa final'!#REF!),"")</f>
        <v>#REF!</v>
      </c>
      <c r="AM36" s="49" t="e">
        <f>IF(AND('Mapa final'!#REF!="Baja",'Mapa final'!#REF!="Catastrófico"),CONCATENATE("R1C",'Mapa final'!#REF!),"")</f>
        <v>#REF!</v>
      </c>
      <c r="AN36" s="81"/>
      <c r="AO36" s="447" t="s">
        <v>99</v>
      </c>
      <c r="AP36" s="448"/>
      <c r="AQ36" s="448"/>
      <c r="AR36" s="448"/>
      <c r="AS36" s="448"/>
      <c r="AT36" s="449"/>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331"/>
      <c r="C37" s="331"/>
      <c r="D37" s="332"/>
      <c r="E37" s="428"/>
      <c r="F37" s="429"/>
      <c r="G37" s="429"/>
      <c r="H37" s="429"/>
      <c r="I37" s="429"/>
      <c r="J37" s="74" t="str">
        <f>IF(AND('Mapa final'!$Y$26="Baja",'Mapa final'!$AA$26="Leve"),CONCATENATE("R2C",'Mapa final'!$O$26),"")</f>
        <v/>
      </c>
      <c r="K37" s="75" t="str">
        <f>IF(AND('Mapa final'!$Y$27="Baja",'Mapa final'!$AA$27="Leve"),CONCATENATE("R2C",'Mapa final'!$O$27),"")</f>
        <v/>
      </c>
      <c r="L37" s="75" t="e">
        <f>IF(AND('Mapa final'!#REF!="Baja",'Mapa final'!#REF!="Leve"),CONCATENATE("R2C",'Mapa final'!#REF!),"")</f>
        <v>#REF!</v>
      </c>
      <c r="M37" s="75" t="e">
        <f>IF(AND('Mapa final'!#REF!="Baja",'Mapa final'!#REF!="Leve"),CONCATENATE("R2C",'Mapa final'!#REF!),"")</f>
        <v>#REF!</v>
      </c>
      <c r="N37" s="75" t="e">
        <f>IF(AND('Mapa final'!#REF!="Baja",'Mapa final'!#REF!="Leve"),CONCATENATE("R2C",'Mapa final'!#REF!),"")</f>
        <v>#REF!</v>
      </c>
      <c r="O37" s="76" t="e">
        <f>IF(AND('Mapa final'!#REF!="Baja",'Mapa final'!#REF!="Leve"),CONCATENATE("R2C",'Mapa final'!#REF!),"")</f>
        <v>#REF!</v>
      </c>
      <c r="P37" s="65" t="str">
        <f>IF(AND('Mapa final'!$Y$26="Baja",'Mapa final'!$AA$26="Menor"),CONCATENATE("R2C",'Mapa final'!$O$26),"")</f>
        <v/>
      </c>
      <c r="Q37" s="66" t="str">
        <f>IF(AND('Mapa final'!$Y$27="Baja",'Mapa final'!$AA$27="Menor"),CONCATENATE("R2C",'Mapa final'!$O$27),"")</f>
        <v/>
      </c>
      <c r="R37" s="66" t="e">
        <f>IF(AND('Mapa final'!#REF!="Baja",'Mapa final'!#REF!="Menor"),CONCATENATE("R2C",'Mapa final'!#REF!),"")</f>
        <v>#REF!</v>
      </c>
      <c r="S37" s="66" t="e">
        <f>IF(AND('Mapa final'!#REF!="Baja",'Mapa final'!#REF!="Menor"),CONCATENATE("R2C",'Mapa final'!#REF!),"")</f>
        <v>#REF!</v>
      </c>
      <c r="T37" s="66" t="e">
        <f>IF(AND('Mapa final'!#REF!="Baja",'Mapa final'!#REF!="Menor"),CONCATENATE("R2C",'Mapa final'!#REF!),"")</f>
        <v>#REF!</v>
      </c>
      <c r="U37" s="67" t="e">
        <f>IF(AND('Mapa final'!#REF!="Baja",'Mapa final'!#REF!="Menor"),CONCATENATE("R2C",'Mapa final'!#REF!),"")</f>
        <v>#REF!</v>
      </c>
      <c r="V37" s="65" t="str">
        <f>IF(AND('Mapa final'!$Y$26="Baja",'Mapa final'!$AA$26="Moderado"),CONCATENATE("R2C",'Mapa final'!$O$26),"")</f>
        <v>R2C1</v>
      </c>
      <c r="W37" s="66" t="str">
        <f>IF(AND('Mapa final'!$Y$27="Baja",'Mapa final'!$AA$27="Moderado"),CONCATENATE("R2C",'Mapa final'!$O$27),"")</f>
        <v/>
      </c>
      <c r="X37" s="66" t="e">
        <f>IF(AND('Mapa final'!#REF!="Baja",'Mapa final'!#REF!="Moderado"),CONCATENATE("R2C",'Mapa final'!#REF!),"")</f>
        <v>#REF!</v>
      </c>
      <c r="Y37" s="66" t="e">
        <f>IF(AND('Mapa final'!#REF!="Baja",'Mapa final'!#REF!="Moderado"),CONCATENATE("R2C",'Mapa final'!#REF!),"")</f>
        <v>#REF!</v>
      </c>
      <c r="Z37" s="66" t="e">
        <f>IF(AND('Mapa final'!#REF!="Baja",'Mapa final'!#REF!="Moderado"),CONCATENATE("R2C",'Mapa final'!#REF!),"")</f>
        <v>#REF!</v>
      </c>
      <c r="AA37" s="67" t="e">
        <f>IF(AND('Mapa final'!#REF!="Baja",'Mapa final'!#REF!="Moderado"),CONCATENATE("R2C",'Mapa final'!#REF!),"")</f>
        <v>#REF!</v>
      </c>
      <c r="AB37" s="50" t="str">
        <f>IF(AND('Mapa final'!$Y$26="Baja",'Mapa final'!$AA$26="Mayor"),CONCATENATE("R2C",'Mapa final'!$O$26),"")</f>
        <v/>
      </c>
      <c r="AC37" s="51" t="str">
        <f>IF(AND('Mapa final'!$Y$27="Baja",'Mapa final'!$AA$27="Mayor"),CONCATENATE("R2C",'Mapa final'!$O$27),"")</f>
        <v/>
      </c>
      <c r="AD37" s="51" t="e">
        <f>IF(AND('Mapa final'!#REF!="Baja",'Mapa final'!#REF!="Mayor"),CONCATENATE("R2C",'Mapa final'!#REF!),"")</f>
        <v>#REF!</v>
      </c>
      <c r="AE37" s="51" t="e">
        <f>IF(AND('Mapa final'!#REF!="Baja",'Mapa final'!#REF!="Mayor"),CONCATENATE("R2C",'Mapa final'!#REF!),"")</f>
        <v>#REF!</v>
      </c>
      <c r="AF37" s="51" t="e">
        <f>IF(AND('Mapa final'!#REF!="Baja",'Mapa final'!#REF!="Mayor"),CONCATENATE("R2C",'Mapa final'!#REF!),"")</f>
        <v>#REF!</v>
      </c>
      <c r="AG37" s="52" t="e">
        <f>IF(AND('Mapa final'!#REF!="Baja",'Mapa final'!#REF!="Mayor"),CONCATENATE("R2C",'Mapa final'!#REF!),"")</f>
        <v>#REF!</v>
      </c>
      <c r="AH37" s="53" t="str">
        <f>IF(AND('Mapa final'!$Y$26="Baja",'Mapa final'!$AA$26="Catastrófico"),CONCATENATE("R2C",'Mapa final'!$O$26),"")</f>
        <v/>
      </c>
      <c r="AI37" s="54" t="str">
        <f>IF(AND('Mapa final'!$Y$27="Baja",'Mapa final'!$AA$27="Catastrófico"),CONCATENATE("R2C",'Mapa final'!$O$27),"")</f>
        <v/>
      </c>
      <c r="AJ37" s="54" t="e">
        <f>IF(AND('Mapa final'!#REF!="Baja",'Mapa final'!#REF!="Catastrófico"),CONCATENATE("R2C",'Mapa final'!#REF!),"")</f>
        <v>#REF!</v>
      </c>
      <c r="AK37" s="54" t="e">
        <f>IF(AND('Mapa final'!#REF!="Baja",'Mapa final'!#REF!="Catastrófico"),CONCATENATE("R2C",'Mapa final'!#REF!),"")</f>
        <v>#REF!</v>
      </c>
      <c r="AL37" s="54" t="e">
        <f>IF(AND('Mapa final'!#REF!="Baja",'Mapa final'!#REF!="Catastrófico"),CONCATENATE("R2C",'Mapa final'!#REF!),"")</f>
        <v>#REF!</v>
      </c>
      <c r="AM37" s="55" t="e">
        <f>IF(AND('Mapa final'!#REF!="Baja",'Mapa final'!#REF!="Catastrófico"),CONCATENATE("R2C",'Mapa final'!#REF!),"")</f>
        <v>#REF!</v>
      </c>
      <c r="AN37" s="81"/>
      <c r="AO37" s="450"/>
      <c r="AP37" s="451"/>
      <c r="AQ37" s="451"/>
      <c r="AR37" s="451"/>
      <c r="AS37" s="451"/>
      <c r="AT37" s="452"/>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331"/>
      <c r="C38" s="331"/>
      <c r="D38" s="332"/>
      <c r="E38" s="430"/>
      <c r="F38" s="429"/>
      <c r="G38" s="429"/>
      <c r="H38" s="429"/>
      <c r="I38" s="429"/>
      <c r="J38" s="74" t="str">
        <f>IF(AND('Mapa final'!$Y$28="Baja",'Mapa final'!$AA$28="Leve"),CONCATENATE("R3C",'Mapa final'!$O$28),"")</f>
        <v/>
      </c>
      <c r="K38" s="75" t="str">
        <f>IF(AND('Mapa final'!$Y$29="Baja",'Mapa final'!$AA$29="Leve"),CONCATENATE("R3C",'Mapa final'!$O$29),"")</f>
        <v/>
      </c>
      <c r="L38" s="75" t="e">
        <f>IF(AND('Mapa final'!#REF!="Baja",'Mapa final'!#REF!="Leve"),CONCATENATE("R3C",'Mapa final'!#REF!),"")</f>
        <v>#REF!</v>
      </c>
      <c r="M38" s="75" t="e">
        <f>IF(AND('Mapa final'!#REF!="Baja",'Mapa final'!#REF!="Leve"),CONCATENATE("R3C",'Mapa final'!#REF!),"")</f>
        <v>#REF!</v>
      </c>
      <c r="N38" s="75" t="e">
        <f>IF(AND('Mapa final'!#REF!="Baja",'Mapa final'!#REF!="Leve"),CONCATENATE("R3C",'Mapa final'!#REF!),"")</f>
        <v>#REF!</v>
      </c>
      <c r="O38" s="76" t="e">
        <f>IF(AND('Mapa final'!#REF!="Baja",'Mapa final'!#REF!="Leve"),CONCATENATE("R3C",'Mapa final'!#REF!),"")</f>
        <v>#REF!</v>
      </c>
      <c r="P38" s="65" t="str">
        <f>IF(AND('Mapa final'!$Y$28="Baja",'Mapa final'!$AA$28="Menor"),CONCATENATE("R3C",'Mapa final'!$O$28),"")</f>
        <v/>
      </c>
      <c r="Q38" s="66" t="str">
        <f>IF(AND('Mapa final'!$Y$29="Baja",'Mapa final'!$AA$29="Menor"),CONCATENATE("R3C",'Mapa final'!$O$29),"")</f>
        <v/>
      </c>
      <c r="R38" s="66" t="e">
        <f>IF(AND('Mapa final'!#REF!="Baja",'Mapa final'!#REF!="Menor"),CONCATENATE("R3C",'Mapa final'!#REF!),"")</f>
        <v>#REF!</v>
      </c>
      <c r="S38" s="66" t="e">
        <f>IF(AND('Mapa final'!#REF!="Baja",'Mapa final'!#REF!="Menor"),CONCATENATE("R3C",'Mapa final'!#REF!),"")</f>
        <v>#REF!</v>
      </c>
      <c r="T38" s="66" t="e">
        <f>IF(AND('Mapa final'!#REF!="Baja",'Mapa final'!#REF!="Menor"),CONCATENATE("R3C",'Mapa final'!#REF!),"")</f>
        <v>#REF!</v>
      </c>
      <c r="U38" s="67" t="e">
        <f>IF(AND('Mapa final'!#REF!="Baja",'Mapa final'!#REF!="Menor"),CONCATENATE("R3C",'Mapa final'!#REF!),"")</f>
        <v>#REF!</v>
      </c>
      <c r="V38" s="65" t="str">
        <f>IF(AND('Mapa final'!$Y$28="Baja",'Mapa final'!$AA$28="Moderado"),CONCATENATE("R3C",'Mapa final'!$O$28),"")</f>
        <v>R3C1</v>
      </c>
      <c r="W38" s="66" t="str">
        <f>IF(AND('Mapa final'!$Y$29="Baja",'Mapa final'!$AA$29="Moderado"),CONCATENATE("R3C",'Mapa final'!$O$29),"")</f>
        <v/>
      </c>
      <c r="X38" s="66" t="e">
        <f>IF(AND('Mapa final'!#REF!="Baja",'Mapa final'!#REF!="Moderado"),CONCATENATE("R3C",'Mapa final'!#REF!),"")</f>
        <v>#REF!</v>
      </c>
      <c r="Y38" s="66" t="e">
        <f>IF(AND('Mapa final'!#REF!="Baja",'Mapa final'!#REF!="Moderado"),CONCATENATE("R3C",'Mapa final'!#REF!),"")</f>
        <v>#REF!</v>
      </c>
      <c r="Z38" s="66" t="e">
        <f>IF(AND('Mapa final'!#REF!="Baja",'Mapa final'!#REF!="Moderado"),CONCATENATE("R3C",'Mapa final'!#REF!),"")</f>
        <v>#REF!</v>
      </c>
      <c r="AA38" s="67" t="e">
        <f>IF(AND('Mapa final'!#REF!="Baja",'Mapa final'!#REF!="Moderado"),CONCATENATE("R3C",'Mapa final'!#REF!),"")</f>
        <v>#REF!</v>
      </c>
      <c r="AB38" s="50" t="str">
        <f>IF(AND('Mapa final'!$Y$28="Baja",'Mapa final'!$AA$28="Mayor"),CONCATENATE("R3C",'Mapa final'!$O$28),"")</f>
        <v/>
      </c>
      <c r="AC38" s="51" t="str">
        <f>IF(AND('Mapa final'!$Y$29="Baja",'Mapa final'!$AA$29="Mayor"),CONCATENATE("R3C",'Mapa final'!$O$29),"")</f>
        <v/>
      </c>
      <c r="AD38" s="51" t="e">
        <f>IF(AND('Mapa final'!#REF!="Baja",'Mapa final'!#REF!="Mayor"),CONCATENATE("R3C",'Mapa final'!#REF!),"")</f>
        <v>#REF!</v>
      </c>
      <c r="AE38" s="51" t="e">
        <f>IF(AND('Mapa final'!#REF!="Baja",'Mapa final'!#REF!="Mayor"),CONCATENATE("R3C",'Mapa final'!#REF!),"")</f>
        <v>#REF!</v>
      </c>
      <c r="AF38" s="51" t="e">
        <f>IF(AND('Mapa final'!#REF!="Baja",'Mapa final'!#REF!="Mayor"),CONCATENATE("R3C",'Mapa final'!#REF!),"")</f>
        <v>#REF!</v>
      </c>
      <c r="AG38" s="52" t="e">
        <f>IF(AND('Mapa final'!#REF!="Baja",'Mapa final'!#REF!="Mayor"),CONCATENATE("R3C",'Mapa final'!#REF!),"")</f>
        <v>#REF!</v>
      </c>
      <c r="AH38" s="53" t="str">
        <f>IF(AND('Mapa final'!$Y$28="Baja",'Mapa final'!$AA$28="Catastrófico"),CONCATENATE("R3C",'Mapa final'!$O$28),"")</f>
        <v/>
      </c>
      <c r="AI38" s="54" t="str">
        <f>IF(AND('Mapa final'!$Y$29="Baja",'Mapa final'!$AA$29="Catastrófico"),CONCATENATE("R3C",'Mapa final'!$O$29),"")</f>
        <v/>
      </c>
      <c r="AJ38" s="54" t="e">
        <f>IF(AND('Mapa final'!#REF!="Baja",'Mapa final'!#REF!="Catastrófico"),CONCATENATE("R3C",'Mapa final'!#REF!),"")</f>
        <v>#REF!</v>
      </c>
      <c r="AK38" s="54" t="e">
        <f>IF(AND('Mapa final'!#REF!="Baja",'Mapa final'!#REF!="Catastrófico"),CONCATENATE("R3C",'Mapa final'!#REF!),"")</f>
        <v>#REF!</v>
      </c>
      <c r="AL38" s="54" t="e">
        <f>IF(AND('Mapa final'!#REF!="Baja",'Mapa final'!#REF!="Catastrófico"),CONCATENATE("R3C",'Mapa final'!#REF!),"")</f>
        <v>#REF!</v>
      </c>
      <c r="AM38" s="55" t="e">
        <f>IF(AND('Mapa final'!#REF!="Baja",'Mapa final'!#REF!="Catastrófico"),CONCATENATE("R3C",'Mapa final'!#REF!),"")</f>
        <v>#REF!</v>
      </c>
      <c r="AN38" s="81"/>
      <c r="AO38" s="450"/>
      <c r="AP38" s="451"/>
      <c r="AQ38" s="451"/>
      <c r="AR38" s="451"/>
      <c r="AS38" s="451"/>
      <c r="AT38" s="452"/>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331"/>
      <c r="C39" s="331"/>
      <c r="D39" s="332"/>
      <c r="E39" s="430"/>
      <c r="F39" s="429"/>
      <c r="G39" s="429"/>
      <c r="H39" s="429"/>
      <c r="I39" s="429"/>
      <c r="J39" s="74" t="str">
        <f>IF(AND('Mapa final'!$Y$30="Baja",'Mapa final'!$AA$30="Leve"),CONCATENATE("R4C",'Mapa final'!$O$30),"")</f>
        <v/>
      </c>
      <c r="K39" s="75" t="str">
        <f>IF(AND('Mapa final'!$Y$31="Baja",'Mapa final'!$AA$31="Leve"),CONCATENATE("R4C",'Mapa final'!$O$31),"")</f>
        <v/>
      </c>
      <c r="L39" s="75" t="str">
        <f>IF(AND('Mapa final'!$Y$32="Baja",'Mapa final'!$AA$32="Leve"),CONCATENATE("R4C",'Mapa final'!$O$32),"")</f>
        <v/>
      </c>
      <c r="M39" s="75" t="str">
        <f>IF(AND('Mapa final'!$Y$33="Baja",'Mapa final'!$AA$33="Leve"),CONCATENATE("R4C",'Mapa final'!$O$33),"")</f>
        <v/>
      </c>
      <c r="N39" s="75" t="str">
        <f>IF(AND('Mapa final'!$Y$34="Baja",'Mapa final'!$AA$34="Leve"),CONCATENATE("R4C",'Mapa final'!$O$34),"")</f>
        <v/>
      </c>
      <c r="O39" s="76" t="str">
        <f>IF(AND('Mapa final'!$Y$35="Baja",'Mapa final'!$AA$35="Leve"),CONCATENATE("R4C",'Mapa final'!$O$35),"")</f>
        <v/>
      </c>
      <c r="P39" s="65" t="str">
        <f>IF(AND('Mapa final'!$Y$30="Baja",'Mapa final'!$AA$30="Menor"),CONCATENATE("R4C",'Mapa final'!$O$30),"")</f>
        <v/>
      </c>
      <c r="Q39" s="66" t="str">
        <f>IF(AND('Mapa final'!$Y$31="Baja",'Mapa final'!$AA$31="Menor"),CONCATENATE("R4C",'Mapa final'!$O$31),"")</f>
        <v/>
      </c>
      <c r="R39" s="66" t="str">
        <f>IF(AND('Mapa final'!$Y$32="Baja",'Mapa final'!$AA$32="Menor"),CONCATENATE("R4C",'Mapa final'!$O$32),"")</f>
        <v/>
      </c>
      <c r="S39" s="66" t="str">
        <f>IF(AND('Mapa final'!$Y$33="Baja",'Mapa final'!$AA$33="Menor"),CONCATENATE("R4C",'Mapa final'!$O$33),"")</f>
        <v/>
      </c>
      <c r="T39" s="66" t="str">
        <f>IF(AND('Mapa final'!$Y$34="Baja",'Mapa final'!$AA$34="Menor"),CONCATENATE("R4C",'Mapa final'!$O$34),"")</f>
        <v/>
      </c>
      <c r="U39" s="67" t="str">
        <f>IF(AND('Mapa final'!$Y$35="Baja",'Mapa final'!$AA$35="Menor"),CONCATENATE("R4C",'Mapa final'!$O$35),"")</f>
        <v/>
      </c>
      <c r="V39" s="65" t="str">
        <f>IF(AND('Mapa final'!$Y$30="Baja",'Mapa final'!$AA$30="Moderado"),CONCATENATE("R4C",'Mapa final'!$O$30),"")</f>
        <v/>
      </c>
      <c r="W39" s="66" t="str">
        <f>IF(AND('Mapa final'!$Y$31="Baja",'Mapa final'!$AA$31="Moderado"),CONCATENATE("R4C",'Mapa final'!$O$31),"")</f>
        <v/>
      </c>
      <c r="X39" s="66" t="str">
        <f>IF(AND('Mapa final'!$Y$32="Baja",'Mapa final'!$AA$32="Moderado"),CONCATENATE("R4C",'Mapa final'!$O$32),"")</f>
        <v/>
      </c>
      <c r="Y39" s="66" t="str">
        <f>IF(AND('Mapa final'!$Y$33="Baja",'Mapa final'!$AA$33="Moderado"),CONCATENATE("R4C",'Mapa final'!$O$33),"")</f>
        <v/>
      </c>
      <c r="Z39" s="66" t="str">
        <f>IF(AND('Mapa final'!$Y$34="Baja",'Mapa final'!$AA$34="Moderado"),CONCATENATE("R4C",'Mapa final'!$O$34),"")</f>
        <v/>
      </c>
      <c r="AA39" s="67" t="str">
        <f>IF(AND('Mapa final'!$Y$35="Baja",'Mapa final'!$AA$35="Moderado"),CONCATENATE("R4C",'Mapa final'!$O$35),"")</f>
        <v/>
      </c>
      <c r="AB39" s="50" t="str">
        <f>IF(AND('Mapa final'!$Y$30="Baja",'Mapa final'!$AA$30="Mayor"),CONCATENATE("R4C",'Mapa final'!$O$30),"")</f>
        <v/>
      </c>
      <c r="AC39" s="51" t="str">
        <f>IF(AND('Mapa final'!$Y$31="Baja",'Mapa final'!$AA$31="Mayor"),CONCATENATE("R4C",'Mapa final'!$O$31),"")</f>
        <v/>
      </c>
      <c r="AD39" s="51" t="str">
        <f>IF(AND('Mapa final'!$Y$32="Baja",'Mapa final'!$AA$32="Mayor"),CONCATENATE("R4C",'Mapa final'!$O$32),"")</f>
        <v/>
      </c>
      <c r="AE39" s="51" t="str">
        <f>IF(AND('Mapa final'!$Y$33="Baja",'Mapa final'!$AA$33="Mayor"),CONCATENATE("R4C",'Mapa final'!$O$33),"")</f>
        <v/>
      </c>
      <c r="AF39" s="51" t="str">
        <f>IF(AND('Mapa final'!$Y$34="Baja",'Mapa final'!$AA$34="Mayor"),CONCATENATE("R4C",'Mapa final'!$O$34),"")</f>
        <v/>
      </c>
      <c r="AG39" s="52" t="str">
        <f>IF(AND('Mapa final'!$Y$35="Baja",'Mapa final'!$AA$35="Mayor"),CONCATENATE("R4C",'Mapa final'!$O$35),"")</f>
        <v/>
      </c>
      <c r="AH39" s="53" t="str">
        <f>IF(AND('Mapa final'!$Y$30="Baja",'Mapa final'!$AA$30="Catastrófico"),CONCATENATE("R4C",'Mapa final'!$O$30),"")</f>
        <v/>
      </c>
      <c r="AI39" s="54" t="str">
        <f>IF(AND('Mapa final'!$Y$31="Baja",'Mapa final'!$AA$31="Catastrófico"),CONCATENATE("R4C",'Mapa final'!$O$31),"")</f>
        <v/>
      </c>
      <c r="AJ39" s="54" t="str">
        <f>IF(AND('Mapa final'!$Y$32="Baja",'Mapa final'!$AA$32="Catastrófico"),CONCATENATE("R4C",'Mapa final'!$O$32),"")</f>
        <v/>
      </c>
      <c r="AK39" s="54" t="str">
        <f>IF(AND('Mapa final'!$Y$33="Baja",'Mapa final'!$AA$33="Catastrófico"),CONCATENATE("R4C",'Mapa final'!$O$33),"")</f>
        <v/>
      </c>
      <c r="AL39" s="54" t="str">
        <f>IF(AND('Mapa final'!$Y$34="Baja",'Mapa final'!$AA$34="Catastrófico"),CONCATENATE("R4C",'Mapa final'!$O$34),"")</f>
        <v/>
      </c>
      <c r="AM39" s="55" t="str">
        <f>IF(AND('Mapa final'!$Y$35="Baja",'Mapa final'!$AA$35="Catastrófico"),CONCATENATE("R4C",'Mapa final'!$O$35),"")</f>
        <v/>
      </c>
      <c r="AN39" s="81"/>
      <c r="AO39" s="450"/>
      <c r="AP39" s="451"/>
      <c r="AQ39" s="451"/>
      <c r="AR39" s="451"/>
      <c r="AS39" s="451"/>
      <c r="AT39" s="452"/>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331"/>
      <c r="C40" s="331"/>
      <c r="D40" s="332"/>
      <c r="E40" s="430"/>
      <c r="F40" s="429"/>
      <c r="G40" s="429"/>
      <c r="H40" s="429"/>
      <c r="I40" s="429"/>
      <c r="J40" s="74" t="str">
        <f>IF(AND('Mapa final'!$Y$36="Baja",'Mapa final'!$AA$36="Leve"),CONCATENATE("R5C",'Mapa final'!$O$36),"")</f>
        <v/>
      </c>
      <c r="K40" s="75" t="str">
        <f>IF(AND('Mapa final'!$Y$37="Baja",'Mapa final'!$AA$37="Leve"),CONCATENATE("R5C",'Mapa final'!$O$37),"")</f>
        <v/>
      </c>
      <c r="L40" s="75" t="str">
        <f>IF(AND('Mapa final'!$Y$38="Baja",'Mapa final'!$AA$38="Leve"),CONCATENATE("R5C",'Mapa final'!$O$38),"")</f>
        <v/>
      </c>
      <c r="M40" s="75" t="str">
        <f>IF(AND('Mapa final'!$Y$39="Baja",'Mapa final'!$AA$39="Leve"),CONCATENATE("R5C",'Mapa final'!$O$39),"")</f>
        <v/>
      </c>
      <c r="N40" s="75" t="str">
        <f>IF(AND('Mapa final'!$Y$40="Baja",'Mapa final'!$AA$40="Leve"),CONCATENATE("R5C",'Mapa final'!$O$40),"")</f>
        <v/>
      </c>
      <c r="O40" s="76" t="str">
        <f>IF(AND('Mapa final'!$Y$41="Baja",'Mapa final'!$AA$41="Leve"),CONCATENATE("R5C",'Mapa final'!$O$41),"")</f>
        <v/>
      </c>
      <c r="P40" s="65" t="str">
        <f>IF(AND('Mapa final'!$Y$36="Baja",'Mapa final'!$AA$36="Menor"),CONCATENATE("R5C",'Mapa final'!$O$36),"")</f>
        <v/>
      </c>
      <c r="Q40" s="66" t="str">
        <f>IF(AND('Mapa final'!$Y$37="Baja",'Mapa final'!$AA$37="Menor"),CONCATENATE("R5C",'Mapa final'!$O$37),"")</f>
        <v/>
      </c>
      <c r="R40" s="66" t="str">
        <f>IF(AND('Mapa final'!$Y$38="Baja",'Mapa final'!$AA$38="Menor"),CONCATENATE("R5C",'Mapa final'!$O$38),"")</f>
        <v/>
      </c>
      <c r="S40" s="66" t="str">
        <f>IF(AND('Mapa final'!$Y$39="Baja",'Mapa final'!$AA$39="Menor"),CONCATENATE("R5C",'Mapa final'!$O$39),"")</f>
        <v/>
      </c>
      <c r="T40" s="66" t="str">
        <f>IF(AND('Mapa final'!$Y$40="Baja",'Mapa final'!$AA$40="Menor"),CONCATENATE("R5C",'Mapa final'!$O$40),"")</f>
        <v/>
      </c>
      <c r="U40" s="67" t="str">
        <f>IF(AND('Mapa final'!$Y$41="Baja",'Mapa final'!$AA$41="Menor"),CONCATENATE("R5C",'Mapa final'!$O$41),"")</f>
        <v/>
      </c>
      <c r="V40" s="65" t="str">
        <f>IF(AND('Mapa final'!$Y$36="Baja",'Mapa final'!$AA$36="Moderado"),CONCATENATE("R5C",'Mapa final'!$O$36),"")</f>
        <v/>
      </c>
      <c r="W40" s="66" t="str">
        <f>IF(AND('Mapa final'!$Y$37="Baja",'Mapa final'!$AA$37="Moderado"),CONCATENATE("R5C",'Mapa final'!$O$37),"")</f>
        <v/>
      </c>
      <c r="X40" s="66" t="str">
        <f>IF(AND('Mapa final'!$Y$38="Baja",'Mapa final'!$AA$38="Moderado"),CONCATENATE("R5C",'Mapa final'!$O$38),"")</f>
        <v/>
      </c>
      <c r="Y40" s="66" t="str">
        <f>IF(AND('Mapa final'!$Y$39="Baja",'Mapa final'!$AA$39="Moderado"),CONCATENATE("R5C",'Mapa final'!$O$39),"")</f>
        <v/>
      </c>
      <c r="Z40" s="66" t="str">
        <f>IF(AND('Mapa final'!$Y$40="Baja",'Mapa final'!$AA$40="Moderado"),CONCATENATE("R5C",'Mapa final'!$O$40),"")</f>
        <v/>
      </c>
      <c r="AA40" s="67" t="str">
        <f>IF(AND('Mapa final'!$Y$41="Baja",'Mapa final'!$AA$41="Moderado"),CONCATENATE("R5C",'Mapa final'!$O$41),"")</f>
        <v/>
      </c>
      <c r="AB40" s="50" t="str">
        <f>IF(AND('Mapa final'!$Y$36="Baja",'Mapa final'!$AA$36="Mayor"),CONCATENATE("R5C",'Mapa final'!$O$36),"")</f>
        <v/>
      </c>
      <c r="AC40" s="51" t="str">
        <f>IF(AND('Mapa final'!$Y$37="Baja",'Mapa final'!$AA$37="Mayor"),CONCATENATE("R5C",'Mapa final'!$O$37),"")</f>
        <v/>
      </c>
      <c r="AD40" s="51" t="str">
        <f>IF(AND('Mapa final'!$Y$38="Baja",'Mapa final'!$AA$38="Mayor"),CONCATENATE("R5C",'Mapa final'!$O$38),"")</f>
        <v/>
      </c>
      <c r="AE40" s="51" t="str">
        <f>IF(AND('Mapa final'!$Y$39="Baja",'Mapa final'!$AA$39="Mayor"),CONCATENATE("R5C",'Mapa final'!$O$39),"")</f>
        <v/>
      </c>
      <c r="AF40" s="51" t="str">
        <f>IF(AND('Mapa final'!$Y$40="Baja",'Mapa final'!$AA$40="Mayor"),CONCATENATE("R5C",'Mapa final'!$O$40),"")</f>
        <v/>
      </c>
      <c r="AG40" s="52" t="str">
        <f>IF(AND('Mapa final'!$Y$41="Baja",'Mapa final'!$AA$41="Mayor"),CONCATENATE("R5C",'Mapa final'!$O$41),"")</f>
        <v/>
      </c>
      <c r="AH40" s="53" t="str">
        <f>IF(AND('Mapa final'!$Y$36="Baja",'Mapa final'!$AA$36="Catastrófico"),CONCATENATE("R5C",'Mapa final'!$O$36),"")</f>
        <v/>
      </c>
      <c r="AI40" s="54" t="str">
        <f>IF(AND('Mapa final'!$Y$37="Baja",'Mapa final'!$AA$37="Catastrófico"),CONCATENATE("R5C",'Mapa final'!$O$37),"")</f>
        <v/>
      </c>
      <c r="AJ40" s="54" t="str">
        <f>IF(AND('Mapa final'!$Y$38="Baja",'Mapa final'!$AA$38="Catastrófico"),CONCATENATE("R5C",'Mapa final'!$O$38),"")</f>
        <v/>
      </c>
      <c r="AK40" s="54" t="str">
        <f>IF(AND('Mapa final'!$Y$39="Baja",'Mapa final'!$AA$39="Catastrófico"),CONCATENATE("R5C",'Mapa final'!$O$39),"")</f>
        <v/>
      </c>
      <c r="AL40" s="54" t="str">
        <f>IF(AND('Mapa final'!$Y$40="Baja",'Mapa final'!$AA$40="Catastrófico"),CONCATENATE("R5C",'Mapa final'!$O$40),"")</f>
        <v/>
      </c>
      <c r="AM40" s="55" t="str">
        <f>IF(AND('Mapa final'!$Y$41="Baja",'Mapa final'!$AA$41="Catastrófico"),CONCATENATE("R5C",'Mapa final'!$O$41),"")</f>
        <v/>
      </c>
      <c r="AN40" s="81"/>
      <c r="AO40" s="450"/>
      <c r="AP40" s="451"/>
      <c r="AQ40" s="451"/>
      <c r="AR40" s="451"/>
      <c r="AS40" s="451"/>
      <c r="AT40" s="452"/>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331"/>
      <c r="C41" s="331"/>
      <c r="D41" s="332"/>
      <c r="E41" s="430"/>
      <c r="F41" s="429"/>
      <c r="G41" s="429"/>
      <c r="H41" s="429"/>
      <c r="I41" s="429"/>
      <c r="J41" s="74" t="str">
        <f>IF(AND('Mapa final'!$Y$42="Baja",'Mapa final'!$AA$42="Leve"),CONCATENATE("R6C",'Mapa final'!$O$42),"")</f>
        <v/>
      </c>
      <c r="K41" s="75" t="str">
        <f>IF(AND('Mapa final'!$Y$43="Baja",'Mapa final'!$AA$43="Leve"),CONCATENATE("R6C",'Mapa final'!$O$43),"")</f>
        <v/>
      </c>
      <c r="L41" s="75" t="str">
        <f>IF(AND('Mapa final'!$Y$44="Baja",'Mapa final'!$AA$44="Leve"),CONCATENATE("R6C",'Mapa final'!$O$44),"")</f>
        <v/>
      </c>
      <c r="M41" s="75" t="str">
        <f>IF(AND('Mapa final'!$Y$45="Baja",'Mapa final'!$AA$45="Leve"),CONCATENATE("R6C",'Mapa final'!$O$45),"")</f>
        <v/>
      </c>
      <c r="N41" s="75" t="str">
        <f>IF(AND('Mapa final'!$Y$46="Baja",'Mapa final'!$AA$46="Leve"),CONCATENATE("R6C",'Mapa final'!$O$46),"")</f>
        <v/>
      </c>
      <c r="O41" s="76" t="str">
        <f>IF(AND('Mapa final'!$Y$47="Baja",'Mapa final'!$AA$47="Leve"),CONCATENATE("R6C",'Mapa final'!$O$47),"")</f>
        <v/>
      </c>
      <c r="P41" s="65" t="str">
        <f>IF(AND('Mapa final'!$Y$42="Baja",'Mapa final'!$AA$42="Menor"),CONCATENATE("R6C",'Mapa final'!$O$42),"")</f>
        <v/>
      </c>
      <c r="Q41" s="66" t="str">
        <f>IF(AND('Mapa final'!$Y$43="Baja",'Mapa final'!$AA$43="Menor"),CONCATENATE("R6C",'Mapa final'!$O$43),"")</f>
        <v/>
      </c>
      <c r="R41" s="66" t="str">
        <f>IF(AND('Mapa final'!$Y$44="Baja",'Mapa final'!$AA$44="Menor"),CONCATENATE("R6C",'Mapa final'!$O$44),"")</f>
        <v/>
      </c>
      <c r="S41" s="66" t="str">
        <f>IF(AND('Mapa final'!$Y$45="Baja",'Mapa final'!$AA$45="Menor"),CONCATENATE("R6C",'Mapa final'!$O$45),"")</f>
        <v/>
      </c>
      <c r="T41" s="66" t="str">
        <f>IF(AND('Mapa final'!$Y$46="Baja",'Mapa final'!$AA$46="Menor"),CONCATENATE("R6C",'Mapa final'!$O$46),"")</f>
        <v/>
      </c>
      <c r="U41" s="67" t="str">
        <f>IF(AND('Mapa final'!$Y$47="Baja",'Mapa final'!$AA$47="Menor"),CONCATENATE("R6C",'Mapa final'!$O$47),"")</f>
        <v/>
      </c>
      <c r="V41" s="65" t="str">
        <f>IF(AND('Mapa final'!$Y$42="Baja",'Mapa final'!$AA$42="Moderado"),CONCATENATE("R6C",'Mapa final'!$O$42),"")</f>
        <v/>
      </c>
      <c r="W41" s="66" t="str">
        <f>IF(AND('Mapa final'!$Y$43="Baja",'Mapa final'!$AA$43="Moderado"),CONCATENATE("R6C",'Mapa final'!$O$43),"")</f>
        <v/>
      </c>
      <c r="X41" s="66" t="str">
        <f>IF(AND('Mapa final'!$Y$44="Baja",'Mapa final'!$AA$44="Moderado"),CONCATENATE("R6C",'Mapa final'!$O$44),"")</f>
        <v/>
      </c>
      <c r="Y41" s="66" t="str">
        <f>IF(AND('Mapa final'!$Y$45="Baja",'Mapa final'!$AA$45="Moderado"),CONCATENATE("R6C",'Mapa final'!$O$45),"")</f>
        <v/>
      </c>
      <c r="Z41" s="66" t="str">
        <f>IF(AND('Mapa final'!$Y$46="Baja",'Mapa final'!$AA$46="Moderado"),CONCATENATE("R6C",'Mapa final'!$O$46),"")</f>
        <v/>
      </c>
      <c r="AA41" s="67" t="str">
        <f>IF(AND('Mapa final'!$Y$47="Baja",'Mapa final'!$AA$47="Moderado"),CONCATENATE("R6C",'Mapa final'!$O$47),"")</f>
        <v/>
      </c>
      <c r="AB41" s="50" t="str">
        <f>IF(AND('Mapa final'!$Y$42="Baja",'Mapa final'!$AA$42="Mayor"),CONCATENATE("R6C",'Mapa final'!$O$42),"")</f>
        <v/>
      </c>
      <c r="AC41" s="51" t="str">
        <f>IF(AND('Mapa final'!$Y$43="Baja",'Mapa final'!$AA$43="Mayor"),CONCATENATE("R6C",'Mapa final'!$O$43),"")</f>
        <v/>
      </c>
      <c r="AD41" s="51" t="str">
        <f>IF(AND('Mapa final'!$Y$44="Baja",'Mapa final'!$AA$44="Mayor"),CONCATENATE("R6C",'Mapa final'!$O$44),"")</f>
        <v/>
      </c>
      <c r="AE41" s="51" t="str">
        <f>IF(AND('Mapa final'!$Y$45="Baja",'Mapa final'!$AA$45="Mayor"),CONCATENATE("R6C",'Mapa final'!$O$45),"")</f>
        <v/>
      </c>
      <c r="AF41" s="51" t="str">
        <f>IF(AND('Mapa final'!$Y$46="Baja",'Mapa final'!$AA$46="Mayor"),CONCATENATE("R6C",'Mapa final'!$O$46),"")</f>
        <v/>
      </c>
      <c r="AG41" s="52" t="str">
        <f>IF(AND('Mapa final'!$Y$47="Baja",'Mapa final'!$AA$47="Mayor"),CONCATENATE("R6C",'Mapa final'!$O$47),"")</f>
        <v/>
      </c>
      <c r="AH41" s="53" t="str">
        <f>IF(AND('Mapa final'!$Y$42="Baja",'Mapa final'!$AA$42="Catastrófico"),CONCATENATE("R6C",'Mapa final'!$O$42),"")</f>
        <v/>
      </c>
      <c r="AI41" s="54" t="str">
        <f>IF(AND('Mapa final'!$Y$43="Baja",'Mapa final'!$AA$43="Catastrófico"),CONCATENATE("R6C",'Mapa final'!$O$43),"")</f>
        <v/>
      </c>
      <c r="AJ41" s="54" t="str">
        <f>IF(AND('Mapa final'!$Y$44="Baja",'Mapa final'!$AA$44="Catastrófico"),CONCATENATE("R6C",'Mapa final'!$O$44),"")</f>
        <v/>
      </c>
      <c r="AK41" s="54" t="str">
        <f>IF(AND('Mapa final'!$Y$45="Baja",'Mapa final'!$AA$45="Catastrófico"),CONCATENATE("R6C",'Mapa final'!$O$45),"")</f>
        <v/>
      </c>
      <c r="AL41" s="54" t="str">
        <f>IF(AND('Mapa final'!$Y$46="Baja",'Mapa final'!$AA$46="Catastrófico"),CONCATENATE("R6C",'Mapa final'!$O$46),"")</f>
        <v/>
      </c>
      <c r="AM41" s="55" t="str">
        <f>IF(AND('Mapa final'!$Y$47="Baja",'Mapa final'!$AA$47="Catastrófico"),CONCATENATE("R6C",'Mapa final'!$O$47),"")</f>
        <v/>
      </c>
      <c r="AN41" s="81"/>
      <c r="AO41" s="450"/>
      <c r="AP41" s="451"/>
      <c r="AQ41" s="451"/>
      <c r="AR41" s="451"/>
      <c r="AS41" s="451"/>
      <c r="AT41" s="452"/>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331"/>
      <c r="C42" s="331"/>
      <c r="D42" s="332"/>
      <c r="E42" s="430"/>
      <c r="F42" s="429"/>
      <c r="G42" s="429"/>
      <c r="H42" s="429"/>
      <c r="I42" s="429"/>
      <c r="J42" s="74" t="str">
        <f>IF(AND('Mapa final'!$Y$48="Baja",'Mapa final'!$AA$48="Leve"),CONCATENATE("R7C",'Mapa final'!$O$48),"")</f>
        <v/>
      </c>
      <c r="K42" s="75" t="str">
        <f>IF(AND('Mapa final'!$Y$49="Baja",'Mapa final'!$AA$49="Leve"),CONCATENATE("R7C",'Mapa final'!$O$49),"")</f>
        <v/>
      </c>
      <c r="L42" s="75" t="str">
        <f>IF(AND('Mapa final'!$Y$50="Baja",'Mapa final'!$AA$50="Leve"),CONCATENATE("R7C",'Mapa final'!$O$50),"")</f>
        <v/>
      </c>
      <c r="M42" s="75" t="str">
        <f>IF(AND('Mapa final'!$Y$51="Baja",'Mapa final'!$AA$51="Leve"),CONCATENATE("R7C",'Mapa final'!$O$51),"")</f>
        <v/>
      </c>
      <c r="N42" s="75" t="str">
        <f>IF(AND('Mapa final'!$Y$52="Baja",'Mapa final'!$AA$52="Leve"),CONCATENATE("R7C",'Mapa final'!$O$52),"")</f>
        <v/>
      </c>
      <c r="O42" s="76" t="str">
        <f>IF(AND('Mapa final'!$Y$53="Baja",'Mapa final'!$AA$53="Leve"),CONCATENATE("R7C",'Mapa final'!$O$53),"")</f>
        <v/>
      </c>
      <c r="P42" s="65" t="str">
        <f>IF(AND('Mapa final'!$Y$48="Baja",'Mapa final'!$AA$48="Menor"),CONCATENATE("R7C",'Mapa final'!$O$48),"")</f>
        <v/>
      </c>
      <c r="Q42" s="66" t="str">
        <f>IF(AND('Mapa final'!$Y$49="Baja",'Mapa final'!$AA$49="Menor"),CONCATENATE("R7C",'Mapa final'!$O$49),"")</f>
        <v/>
      </c>
      <c r="R42" s="66" t="str">
        <f>IF(AND('Mapa final'!$Y$50="Baja",'Mapa final'!$AA$50="Menor"),CONCATENATE("R7C",'Mapa final'!$O$50),"")</f>
        <v/>
      </c>
      <c r="S42" s="66" t="str">
        <f>IF(AND('Mapa final'!$Y$51="Baja",'Mapa final'!$AA$51="Menor"),CONCATENATE("R7C",'Mapa final'!$O$51),"")</f>
        <v/>
      </c>
      <c r="T42" s="66" t="str">
        <f>IF(AND('Mapa final'!$Y$52="Baja",'Mapa final'!$AA$52="Menor"),CONCATENATE("R7C",'Mapa final'!$O$52),"")</f>
        <v/>
      </c>
      <c r="U42" s="67" t="str">
        <f>IF(AND('Mapa final'!$Y$53="Baja",'Mapa final'!$AA$53="Menor"),CONCATENATE("R7C",'Mapa final'!$O$53),"")</f>
        <v/>
      </c>
      <c r="V42" s="65" t="str">
        <f>IF(AND('Mapa final'!$Y$48="Baja",'Mapa final'!$AA$48="Moderado"),CONCATENATE("R7C",'Mapa final'!$O$48),"")</f>
        <v/>
      </c>
      <c r="W42" s="66" t="str">
        <f>IF(AND('Mapa final'!$Y$49="Baja",'Mapa final'!$AA$49="Moderado"),CONCATENATE("R7C",'Mapa final'!$O$49),"")</f>
        <v/>
      </c>
      <c r="X42" s="66" t="str">
        <f>IF(AND('Mapa final'!$Y$50="Baja",'Mapa final'!$AA$50="Moderado"),CONCATENATE("R7C",'Mapa final'!$O$50),"")</f>
        <v/>
      </c>
      <c r="Y42" s="66" t="str">
        <f>IF(AND('Mapa final'!$Y$51="Baja",'Mapa final'!$AA$51="Moderado"),CONCATENATE("R7C",'Mapa final'!$O$51),"")</f>
        <v/>
      </c>
      <c r="Z42" s="66" t="str">
        <f>IF(AND('Mapa final'!$Y$52="Baja",'Mapa final'!$AA$52="Moderado"),CONCATENATE("R7C",'Mapa final'!$O$52),"")</f>
        <v/>
      </c>
      <c r="AA42" s="67" t="str">
        <f>IF(AND('Mapa final'!$Y$53="Baja",'Mapa final'!$AA$53="Moderado"),CONCATENATE("R7C",'Mapa final'!$O$53),"")</f>
        <v/>
      </c>
      <c r="AB42" s="50" t="str">
        <f>IF(AND('Mapa final'!$Y$48="Baja",'Mapa final'!$AA$48="Mayor"),CONCATENATE("R7C",'Mapa final'!$O$48),"")</f>
        <v/>
      </c>
      <c r="AC42" s="51" t="str">
        <f>IF(AND('Mapa final'!$Y$49="Baja",'Mapa final'!$AA$49="Mayor"),CONCATENATE("R7C",'Mapa final'!$O$49),"")</f>
        <v/>
      </c>
      <c r="AD42" s="51" t="str">
        <f>IF(AND('Mapa final'!$Y$50="Baja",'Mapa final'!$AA$50="Mayor"),CONCATENATE("R7C",'Mapa final'!$O$50),"")</f>
        <v/>
      </c>
      <c r="AE42" s="51" t="str">
        <f>IF(AND('Mapa final'!$Y$51="Baja",'Mapa final'!$AA$51="Mayor"),CONCATENATE("R7C",'Mapa final'!$O$51),"")</f>
        <v/>
      </c>
      <c r="AF42" s="51" t="str">
        <f>IF(AND('Mapa final'!$Y$52="Baja",'Mapa final'!$AA$52="Mayor"),CONCATENATE("R7C",'Mapa final'!$O$52),"")</f>
        <v/>
      </c>
      <c r="AG42" s="52" t="str">
        <f>IF(AND('Mapa final'!$Y$53="Baja",'Mapa final'!$AA$53="Mayor"),CONCATENATE("R7C",'Mapa final'!$O$53),"")</f>
        <v/>
      </c>
      <c r="AH42" s="53" t="str">
        <f>IF(AND('Mapa final'!$Y$48="Baja",'Mapa final'!$AA$48="Catastrófico"),CONCATENATE("R7C",'Mapa final'!$O$48),"")</f>
        <v/>
      </c>
      <c r="AI42" s="54" t="str">
        <f>IF(AND('Mapa final'!$Y$49="Baja",'Mapa final'!$AA$49="Catastrófico"),CONCATENATE("R7C",'Mapa final'!$O$49),"")</f>
        <v/>
      </c>
      <c r="AJ42" s="54" t="str">
        <f>IF(AND('Mapa final'!$Y$50="Baja",'Mapa final'!$AA$50="Catastrófico"),CONCATENATE("R7C",'Mapa final'!$O$50),"")</f>
        <v/>
      </c>
      <c r="AK42" s="54" t="str">
        <f>IF(AND('Mapa final'!$Y$51="Baja",'Mapa final'!$AA$51="Catastrófico"),CONCATENATE("R7C",'Mapa final'!$O$51),"")</f>
        <v/>
      </c>
      <c r="AL42" s="54" t="str">
        <f>IF(AND('Mapa final'!$Y$52="Baja",'Mapa final'!$AA$52="Catastrófico"),CONCATENATE("R7C",'Mapa final'!$O$52),"")</f>
        <v/>
      </c>
      <c r="AM42" s="55" t="str">
        <f>IF(AND('Mapa final'!$Y$53="Baja",'Mapa final'!$AA$53="Catastrófico"),CONCATENATE("R7C",'Mapa final'!$O$53),"")</f>
        <v/>
      </c>
      <c r="AN42" s="81"/>
      <c r="AO42" s="450"/>
      <c r="AP42" s="451"/>
      <c r="AQ42" s="451"/>
      <c r="AR42" s="451"/>
      <c r="AS42" s="451"/>
      <c r="AT42" s="452"/>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331"/>
      <c r="C43" s="331"/>
      <c r="D43" s="332"/>
      <c r="E43" s="430"/>
      <c r="F43" s="429"/>
      <c r="G43" s="429"/>
      <c r="H43" s="429"/>
      <c r="I43" s="429"/>
      <c r="J43" s="74" t="str">
        <f>IF(AND('Mapa final'!$Y$54="Baja",'Mapa final'!$AA$54="Leve"),CONCATENATE("R8C",'Mapa final'!$O$54),"")</f>
        <v/>
      </c>
      <c r="K43" s="75" t="str">
        <f>IF(AND('Mapa final'!$Y$55="Baja",'Mapa final'!$AA$55="Leve"),CONCATENATE("R8C",'Mapa final'!$O$55),"")</f>
        <v/>
      </c>
      <c r="L43" s="75" t="str">
        <f>IF(AND('Mapa final'!$Y$56="Baja",'Mapa final'!$AA$56="Leve"),CONCATENATE("R8C",'Mapa final'!$O$56),"")</f>
        <v/>
      </c>
      <c r="M43" s="75" t="str">
        <f>IF(AND('Mapa final'!$Y$57="Baja",'Mapa final'!$AA$57="Leve"),CONCATENATE("R8C",'Mapa final'!$O$57),"")</f>
        <v/>
      </c>
      <c r="N43" s="75" t="str">
        <f>IF(AND('Mapa final'!$Y$58="Baja",'Mapa final'!$AA$58="Leve"),CONCATENATE("R8C",'Mapa final'!$O$58),"")</f>
        <v/>
      </c>
      <c r="O43" s="76" t="str">
        <f>IF(AND('Mapa final'!$Y$59="Baja",'Mapa final'!$AA$59="Leve"),CONCATENATE("R8C",'Mapa final'!$O$59),"")</f>
        <v/>
      </c>
      <c r="P43" s="65" t="str">
        <f>IF(AND('Mapa final'!$Y$54="Baja",'Mapa final'!$AA$54="Menor"),CONCATENATE("R8C",'Mapa final'!$O$54),"")</f>
        <v/>
      </c>
      <c r="Q43" s="66" t="str">
        <f>IF(AND('Mapa final'!$Y$55="Baja",'Mapa final'!$AA$55="Menor"),CONCATENATE("R8C",'Mapa final'!$O$55),"")</f>
        <v/>
      </c>
      <c r="R43" s="66" t="str">
        <f>IF(AND('Mapa final'!$Y$56="Baja",'Mapa final'!$AA$56="Menor"),CONCATENATE("R8C",'Mapa final'!$O$56),"")</f>
        <v/>
      </c>
      <c r="S43" s="66" t="str">
        <f>IF(AND('Mapa final'!$Y$57="Baja",'Mapa final'!$AA$57="Menor"),CONCATENATE("R8C",'Mapa final'!$O$57),"")</f>
        <v/>
      </c>
      <c r="T43" s="66" t="str">
        <f>IF(AND('Mapa final'!$Y$58="Baja",'Mapa final'!$AA$58="Menor"),CONCATENATE("R8C",'Mapa final'!$O$58),"")</f>
        <v/>
      </c>
      <c r="U43" s="67" t="str">
        <f>IF(AND('Mapa final'!$Y$59="Baja",'Mapa final'!$AA$59="Menor"),CONCATENATE("R8C",'Mapa final'!$O$59),"")</f>
        <v/>
      </c>
      <c r="V43" s="65" t="str">
        <f>IF(AND('Mapa final'!$Y$54="Baja",'Mapa final'!$AA$54="Moderado"),CONCATENATE("R8C",'Mapa final'!$O$54),"")</f>
        <v/>
      </c>
      <c r="W43" s="66" t="str">
        <f>IF(AND('Mapa final'!$Y$55="Baja",'Mapa final'!$AA$55="Moderado"),CONCATENATE("R8C",'Mapa final'!$O$55),"")</f>
        <v/>
      </c>
      <c r="X43" s="66" t="str">
        <f>IF(AND('Mapa final'!$Y$56="Baja",'Mapa final'!$AA$56="Moderado"),CONCATENATE("R8C",'Mapa final'!$O$56),"")</f>
        <v/>
      </c>
      <c r="Y43" s="66" t="str">
        <f>IF(AND('Mapa final'!$Y$57="Baja",'Mapa final'!$AA$57="Moderado"),CONCATENATE("R8C",'Mapa final'!$O$57),"")</f>
        <v/>
      </c>
      <c r="Z43" s="66" t="str">
        <f>IF(AND('Mapa final'!$Y$58="Baja",'Mapa final'!$AA$58="Moderado"),CONCATENATE("R8C",'Mapa final'!$O$58),"")</f>
        <v/>
      </c>
      <c r="AA43" s="67" t="str">
        <f>IF(AND('Mapa final'!$Y$59="Baja",'Mapa final'!$AA$59="Moderado"),CONCATENATE("R8C",'Mapa final'!$O$59),"")</f>
        <v/>
      </c>
      <c r="AB43" s="50" t="str">
        <f>IF(AND('Mapa final'!$Y$54="Baja",'Mapa final'!$AA$54="Mayor"),CONCATENATE("R8C",'Mapa final'!$O$54),"")</f>
        <v/>
      </c>
      <c r="AC43" s="51" t="str">
        <f>IF(AND('Mapa final'!$Y$55="Baja",'Mapa final'!$AA$55="Mayor"),CONCATENATE("R8C",'Mapa final'!$O$55),"")</f>
        <v/>
      </c>
      <c r="AD43" s="51" t="str">
        <f>IF(AND('Mapa final'!$Y$56="Baja",'Mapa final'!$AA$56="Mayor"),CONCATENATE("R8C",'Mapa final'!$O$56),"")</f>
        <v/>
      </c>
      <c r="AE43" s="51" t="str">
        <f>IF(AND('Mapa final'!$Y$57="Baja",'Mapa final'!$AA$57="Mayor"),CONCATENATE("R8C",'Mapa final'!$O$57),"")</f>
        <v/>
      </c>
      <c r="AF43" s="51" t="str">
        <f>IF(AND('Mapa final'!$Y$58="Baja",'Mapa final'!$AA$58="Mayor"),CONCATENATE("R8C",'Mapa final'!$O$58),"")</f>
        <v/>
      </c>
      <c r="AG43" s="52" t="str">
        <f>IF(AND('Mapa final'!$Y$59="Baja",'Mapa final'!$AA$59="Mayor"),CONCATENATE("R8C",'Mapa final'!$O$59),"")</f>
        <v/>
      </c>
      <c r="AH43" s="53" t="str">
        <f>IF(AND('Mapa final'!$Y$54="Baja",'Mapa final'!$AA$54="Catastrófico"),CONCATENATE("R8C",'Mapa final'!$O$54),"")</f>
        <v/>
      </c>
      <c r="AI43" s="54" t="str">
        <f>IF(AND('Mapa final'!$Y$55="Baja",'Mapa final'!$AA$55="Catastrófico"),CONCATENATE("R8C",'Mapa final'!$O$55),"")</f>
        <v/>
      </c>
      <c r="AJ43" s="54" t="str">
        <f>IF(AND('Mapa final'!$Y$56="Baja",'Mapa final'!$AA$56="Catastrófico"),CONCATENATE("R8C",'Mapa final'!$O$56),"")</f>
        <v/>
      </c>
      <c r="AK43" s="54" t="str">
        <f>IF(AND('Mapa final'!$Y$57="Baja",'Mapa final'!$AA$57="Catastrófico"),CONCATENATE("R8C",'Mapa final'!$O$57),"")</f>
        <v/>
      </c>
      <c r="AL43" s="54" t="str">
        <f>IF(AND('Mapa final'!$Y$58="Baja",'Mapa final'!$AA$58="Catastrófico"),CONCATENATE("R8C",'Mapa final'!$O$58),"")</f>
        <v/>
      </c>
      <c r="AM43" s="55" t="str">
        <f>IF(AND('Mapa final'!$Y$59="Baja",'Mapa final'!$AA$59="Catastrófico"),CONCATENATE("R8C",'Mapa final'!$O$59),"")</f>
        <v/>
      </c>
      <c r="AN43" s="81"/>
      <c r="AO43" s="450"/>
      <c r="AP43" s="451"/>
      <c r="AQ43" s="451"/>
      <c r="AR43" s="451"/>
      <c r="AS43" s="451"/>
      <c r="AT43" s="452"/>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331"/>
      <c r="C44" s="331"/>
      <c r="D44" s="332"/>
      <c r="E44" s="430"/>
      <c r="F44" s="429"/>
      <c r="G44" s="429"/>
      <c r="H44" s="429"/>
      <c r="I44" s="429"/>
      <c r="J44" s="74" t="str">
        <f>IF(AND('Mapa final'!$Y$60="Baja",'Mapa final'!$AA$60="Leve"),CONCATENATE("R9C",'Mapa final'!$O$60),"")</f>
        <v/>
      </c>
      <c r="K44" s="75" t="str">
        <f>IF(AND('Mapa final'!$Y$61="Baja",'Mapa final'!$AA$61="Leve"),CONCATENATE("R9C",'Mapa final'!$O$61),"")</f>
        <v/>
      </c>
      <c r="L44" s="75" t="str">
        <f>IF(AND('Mapa final'!$Y$62="Baja",'Mapa final'!$AA$62="Leve"),CONCATENATE("R9C",'Mapa final'!$O$62),"")</f>
        <v/>
      </c>
      <c r="M44" s="75" t="str">
        <f>IF(AND('Mapa final'!$Y$63="Baja",'Mapa final'!$AA$63="Leve"),CONCATENATE("R9C",'Mapa final'!$O$63),"")</f>
        <v/>
      </c>
      <c r="N44" s="75" t="str">
        <f>IF(AND('Mapa final'!$Y$64="Baja",'Mapa final'!$AA$64="Leve"),CONCATENATE("R9C",'Mapa final'!$O$64),"")</f>
        <v/>
      </c>
      <c r="O44" s="76" t="str">
        <f>IF(AND('Mapa final'!$Y$65="Baja",'Mapa final'!$AA$65="Leve"),CONCATENATE("R9C",'Mapa final'!$O$65),"")</f>
        <v/>
      </c>
      <c r="P44" s="65" t="str">
        <f>IF(AND('Mapa final'!$Y$60="Baja",'Mapa final'!$AA$60="Menor"),CONCATENATE("R9C",'Mapa final'!$O$60),"")</f>
        <v/>
      </c>
      <c r="Q44" s="66" t="str">
        <f>IF(AND('Mapa final'!$Y$61="Baja",'Mapa final'!$AA$61="Menor"),CONCATENATE("R9C",'Mapa final'!$O$61),"")</f>
        <v/>
      </c>
      <c r="R44" s="66" t="str">
        <f>IF(AND('Mapa final'!$Y$62="Baja",'Mapa final'!$AA$62="Menor"),CONCATENATE("R9C",'Mapa final'!$O$62),"")</f>
        <v/>
      </c>
      <c r="S44" s="66" t="str">
        <f>IF(AND('Mapa final'!$Y$63="Baja",'Mapa final'!$AA$63="Menor"),CONCATENATE("R9C",'Mapa final'!$O$63),"")</f>
        <v/>
      </c>
      <c r="T44" s="66" t="str">
        <f>IF(AND('Mapa final'!$Y$64="Baja",'Mapa final'!$AA$64="Menor"),CONCATENATE("R9C",'Mapa final'!$O$64),"")</f>
        <v/>
      </c>
      <c r="U44" s="67" t="str">
        <f>IF(AND('Mapa final'!$Y$65="Baja",'Mapa final'!$AA$65="Menor"),CONCATENATE("R9C",'Mapa final'!$O$65),"")</f>
        <v/>
      </c>
      <c r="V44" s="65" t="str">
        <f>IF(AND('Mapa final'!$Y$60="Baja",'Mapa final'!$AA$60="Moderado"),CONCATENATE("R9C",'Mapa final'!$O$60),"")</f>
        <v/>
      </c>
      <c r="W44" s="66" t="str">
        <f>IF(AND('Mapa final'!$Y$61="Baja",'Mapa final'!$AA$61="Moderado"),CONCATENATE("R9C",'Mapa final'!$O$61),"")</f>
        <v/>
      </c>
      <c r="X44" s="66" t="str">
        <f>IF(AND('Mapa final'!$Y$62="Baja",'Mapa final'!$AA$62="Moderado"),CONCATENATE("R9C",'Mapa final'!$O$62),"")</f>
        <v/>
      </c>
      <c r="Y44" s="66" t="str">
        <f>IF(AND('Mapa final'!$Y$63="Baja",'Mapa final'!$AA$63="Moderado"),CONCATENATE("R9C",'Mapa final'!$O$63),"")</f>
        <v/>
      </c>
      <c r="Z44" s="66" t="str">
        <f>IF(AND('Mapa final'!$Y$64="Baja",'Mapa final'!$AA$64="Moderado"),CONCATENATE("R9C",'Mapa final'!$O$64),"")</f>
        <v/>
      </c>
      <c r="AA44" s="67" t="str">
        <f>IF(AND('Mapa final'!$Y$65="Baja",'Mapa final'!$AA$65="Moderado"),CONCATENATE("R9C",'Mapa final'!$O$65),"")</f>
        <v/>
      </c>
      <c r="AB44" s="50" t="str">
        <f>IF(AND('Mapa final'!$Y$60="Baja",'Mapa final'!$AA$60="Mayor"),CONCATENATE("R9C",'Mapa final'!$O$60),"")</f>
        <v/>
      </c>
      <c r="AC44" s="51" t="str">
        <f>IF(AND('Mapa final'!$Y$61="Baja",'Mapa final'!$AA$61="Mayor"),CONCATENATE("R9C",'Mapa final'!$O$61),"")</f>
        <v/>
      </c>
      <c r="AD44" s="51" t="str">
        <f>IF(AND('Mapa final'!$Y$62="Baja",'Mapa final'!$AA$62="Mayor"),CONCATENATE("R9C",'Mapa final'!$O$62),"")</f>
        <v/>
      </c>
      <c r="AE44" s="51" t="str">
        <f>IF(AND('Mapa final'!$Y$63="Baja",'Mapa final'!$AA$63="Mayor"),CONCATENATE("R9C",'Mapa final'!$O$63),"")</f>
        <v/>
      </c>
      <c r="AF44" s="51" t="str">
        <f>IF(AND('Mapa final'!$Y$64="Baja",'Mapa final'!$AA$64="Mayor"),CONCATENATE("R9C",'Mapa final'!$O$64),"")</f>
        <v/>
      </c>
      <c r="AG44" s="52" t="str">
        <f>IF(AND('Mapa final'!$Y$65="Baja",'Mapa final'!$AA$65="Mayor"),CONCATENATE("R9C",'Mapa final'!$O$65),"")</f>
        <v/>
      </c>
      <c r="AH44" s="53" t="str">
        <f>IF(AND('Mapa final'!$Y$60="Baja",'Mapa final'!$AA$60="Catastrófico"),CONCATENATE("R9C",'Mapa final'!$O$60),"")</f>
        <v/>
      </c>
      <c r="AI44" s="54" t="str">
        <f>IF(AND('Mapa final'!$Y$61="Baja",'Mapa final'!$AA$61="Catastrófico"),CONCATENATE("R9C",'Mapa final'!$O$61),"")</f>
        <v/>
      </c>
      <c r="AJ44" s="54" t="str">
        <f>IF(AND('Mapa final'!$Y$62="Baja",'Mapa final'!$AA$62="Catastrófico"),CONCATENATE("R9C",'Mapa final'!$O$62),"")</f>
        <v/>
      </c>
      <c r="AK44" s="54" t="str">
        <f>IF(AND('Mapa final'!$Y$63="Baja",'Mapa final'!$AA$63="Catastrófico"),CONCATENATE("R9C",'Mapa final'!$O$63),"")</f>
        <v/>
      </c>
      <c r="AL44" s="54" t="str">
        <f>IF(AND('Mapa final'!$Y$64="Baja",'Mapa final'!$AA$64="Catastrófico"),CONCATENATE("R9C",'Mapa final'!$O$64),"")</f>
        <v/>
      </c>
      <c r="AM44" s="55" t="str">
        <f>IF(AND('Mapa final'!$Y$65="Baja",'Mapa final'!$AA$65="Catastrófico"),CONCATENATE("R9C",'Mapa final'!$O$65),"")</f>
        <v/>
      </c>
      <c r="AN44" s="81"/>
      <c r="AO44" s="450"/>
      <c r="AP44" s="451"/>
      <c r="AQ44" s="451"/>
      <c r="AR44" s="451"/>
      <c r="AS44" s="451"/>
      <c r="AT44" s="452"/>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331"/>
      <c r="C45" s="331"/>
      <c r="D45" s="332"/>
      <c r="E45" s="431"/>
      <c r="F45" s="432"/>
      <c r="G45" s="432"/>
      <c r="H45" s="432"/>
      <c r="I45" s="432"/>
      <c r="J45" s="77" t="str">
        <f>IF(AND('Mapa final'!$Y$66="Baja",'Mapa final'!$AA$66="Leve"),CONCATENATE("R10C",'Mapa final'!$O$66),"")</f>
        <v/>
      </c>
      <c r="K45" s="78" t="str">
        <f>IF(AND('Mapa final'!$Y$67="Baja",'Mapa final'!$AA$67="Leve"),CONCATENATE("R10C",'Mapa final'!$O$67),"")</f>
        <v/>
      </c>
      <c r="L45" s="78" t="str">
        <f>IF(AND('Mapa final'!$Y$68="Baja",'Mapa final'!$AA$68="Leve"),CONCATENATE("R10C",'Mapa final'!$O$68),"")</f>
        <v/>
      </c>
      <c r="M45" s="78" t="str">
        <f>IF(AND('Mapa final'!$Y$69="Baja",'Mapa final'!$AA$69="Leve"),CONCATENATE("R10C",'Mapa final'!$O$69),"")</f>
        <v/>
      </c>
      <c r="N45" s="78" t="str">
        <f>IF(AND('Mapa final'!$Y$70="Baja",'Mapa final'!$AA$70="Leve"),CONCATENATE("R10C",'Mapa final'!$O$70),"")</f>
        <v/>
      </c>
      <c r="O45" s="79" t="str">
        <f>IF(AND('Mapa final'!$Y$71="Baja",'Mapa final'!$AA$71="Leve"),CONCATENATE("R10C",'Mapa final'!$O$71),"")</f>
        <v/>
      </c>
      <c r="P45" s="65" t="str">
        <f>IF(AND('Mapa final'!$Y$66="Baja",'Mapa final'!$AA$66="Menor"),CONCATENATE("R10C",'Mapa final'!$O$66),"")</f>
        <v/>
      </c>
      <c r="Q45" s="66" t="str">
        <f>IF(AND('Mapa final'!$Y$67="Baja",'Mapa final'!$AA$67="Menor"),CONCATENATE("R10C",'Mapa final'!$O$67),"")</f>
        <v/>
      </c>
      <c r="R45" s="66" t="str">
        <f>IF(AND('Mapa final'!$Y$68="Baja",'Mapa final'!$AA$68="Menor"),CONCATENATE("R10C",'Mapa final'!$O$68),"")</f>
        <v/>
      </c>
      <c r="S45" s="66" t="str">
        <f>IF(AND('Mapa final'!$Y$69="Baja",'Mapa final'!$AA$69="Menor"),CONCATENATE("R10C",'Mapa final'!$O$69),"")</f>
        <v/>
      </c>
      <c r="T45" s="66" t="str">
        <f>IF(AND('Mapa final'!$Y$70="Baja",'Mapa final'!$AA$70="Menor"),CONCATENATE("R10C",'Mapa final'!$O$70),"")</f>
        <v/>
      </c>
      <c r="U45" s="67" t="str">
        <f>IF(AND('Mapa final'!$Y$71="Baja",'Mapa final'!$AA$71="Menor"),CONCATENATE("R10C",'Mapa final'!$O$71),"")</f>
        <v/>
      </c>
      <c r="V45" s="68" t="str">
        <f>IF(AND('Mapa final'!$Y$66="Baja",'Mapa final'!$AA$66="Moderado"),CONCATENATE("R10C",'Mapa final'!$O$66),"")</f>
        <v/>
      </c>
      <c r="W45" s="69" t="str">
        <f>IF(AND('Mapa final'!$Y$67="Baja",'Mapa final'!$AA$67="Moderado"),CONCATENATE("R10C",'Mapa final'!$O$67),"")</f>
        <v/>
      </c>
      <c r="X45" s="69" t="str">
        <f>IF(AND('Mapa final'!$Y$68="Baja",'Mapa final'!$AA$68="Moderado"),CONCATENATE("R10C",'Mapa final'!$O$68),"")</f>
        <v/>
      </c>
      <c r="Y45" s="69" t="str">
        <f>IF(AND('Mapa final'!$Y$69="Baja",'Mapa final'!$AA$69="Moderado"),CONCATENATE("R10C",'Mapa final'!$O$69),"")</f>
        <v/>
      </c>
      <c r="Z45" s="69" t="str">
        <f>IF(AND('Mapa final'!$Y$70="Baja",'Mapa final'!$AA$70="Moderado"),CONCATENATE("R10C",'Mapa final'!$O$70),"")</f>
        <v/>
      </c>
      <c r="AA45" s="70" t="str">
        <f>IF(AND('Mapa final'!$Y$71="Baja",'Mapa final'!$AA$71="Moderado"),CONCATENATE("R10C",'Mapa final'!$O$71),"")</f>
        <v/>
      </c>
      <c r="AB45" s="56" t="str">
        <f>IF(AND('Mapa final'!$Y$66="Baja",'Mapa final'!$AA$66="Mayor"),CONCATENATE("R10C",'Mapa final'!$O$66),"")</f>
        <v/>
      </c>
      <c r="AC45" s="57" t="str">
        <f>IF(AND('Mapa final'!$Y$67="Baja",'Mapa final'!$AA$67="Mayor"),CONCATENATE("R10C",'Mapa final'!$O$67),"")</f>
        <v/>
      </c>
      <c r="AD45" s="57" t="str">
        <f>IF(AND('Mapa final'!$Y$68="Baja",'Mapa final'!$AA$68="Mayor"),CONCATENATE("R10C",'Mapa final'!$O$68),"")</f>
        <v/>
      </c>
      <c r="AE45" s="57" t="str">
        <f>IF(AND('Mapa final'!$Y$69="Baja",'Mapa final'!$AA$69="Mayor"),CONCATENATE("R10C",'Mapa final'!$O$69),"")</f>
        <v/>
      </c>
      <c r="AF45" s="57" t="str">
        <f>IF(AND('Mapa final'!$Y$70="Baja",'Mapa final'!$AA$70="Mayor"),CONCATENATE("R10C",'Mapa final'!$O$70),"")</f>
        <v/>
      </c>
      <c r="AG45" s="58" t="str">
        <f>IF(AND('Mapa final'!$Y$71="Baja",'Mapa final'!$AA$71="Mayor"),CONCATENATE("R10C",'Mapa final'!$O$71),"")</f>
        <v/>
      </c>
      <c r="AH45" s="59" t="str">
        <f>IF(AND('Mapa final'!$Y$66="Baja",'Mapa final'!$AA$66="Catastrófico"),CONCATENATE("R10C",'Mapa final'!$O$66),"")</f>
        <v/>
      </c>
      <c r="AI45" s="60" t="str">
        <f>IF(AND('Mapa final'!$Y$67="Baja",'Mapa final'!$AA$67="Catastrófico"),CONCATENATE("R10C",'Mapa final'!$O$67),"")</f>
        <v/>
      </c>
      <c r="AJ45" s="60" t="str">
        <f>IF(AND('Mapa final'!$Y$68="Baja",'Mapa final'!$AA$68="Catastrófico"),CONCATENATE("R10C",'Mapa final'!$O$68),"")</f>
        <v/>
      </c>
      <c r="AK45" s="60" t="str">
        <f>IF(AND('Mapa final'!$Y$69="Baja",'Mapa final'!$AA$69="Catastrófico"),CONCATENATE("R10C",'Mapa final'!$O$69),"")</f>
        <v/>
      </c>
      <c r="AL45" s="60" t="str">
        <f>IF(AND('Mapa final'!$Y$70="Baja",'Mapa final'!$AA$70="Catastrófico"),CONCATENATE("R10C",'Mapa final'!$O$70),"")</f>
        <v/>
      </c>
      <c r="AM45" s="61" t="str">
        <f>IF(AND('Mapa final'!$Y$71="Baja",'Mapa final'!$AA$71="Catastrófico"),CONCATENATE("R10C",'Mapa final'!$O$71),"")</f>
        <v/>
      </c>
      <c r="AN45" s="81"/>
      <c r="AO45" s="453"/>
      <c r="AP45" s="454"/>
      <c r="AQ45" s="454"/>
      <c r="AR45" s="454"/>
      <c r="AS45" s="454"/>
      <c r="AT45" s="455"/>
    </row>
    <row r="46" spans="1:80" ht="46.5" customHeight="1" x14ac:dyDescent="0.35">
      <c r="A46" s="81"/>
      <c r="B46" s="331"/>
      <c r="C46" s="331"/>
      <c r="D46" s="332"/>
      <c r="E46" s="426" t="s">
        <v>100</v>
      </c>
      <c r="F46" s="427"/>
      <c r="G46" s="427"/>
      <c r="H46" s="427"/>
      <c r="I46" s="444"/>
      <c r="J46" s="71" t="str">
        <f>IF(AND('Mapa final'!$Y$23="Muy Baja",'Mapa final'!$AA$23="Leve"),CONCATENATE("R1C",'Mapa final'!$O$23),"")</f>
        <v/>
      </c>
      <c r="K46" s="72" t="str">
        <f>IF(AND('Mapa final'!$Y$24="Muy Baja",'Mapa final'!$AA$24="Leve"),CONCATENATE("R1C",'Mapa final'!$O$24),"")</f>
        <v/>
      </c>
      <c r="L46" s="72" t="str">
        <f>IF(AND('Mapa final'!$Y$25="Muy Baja",'Mapa final'!$AA$25="Leve"),CONCATENATE("R1C",'Mapa final'!$O$25),"")</f>
        <v/>
      </c>
      <c r="M46" s="72" t="e">
        <f>IF(AND('Mapa final'!#REF!="Muy Baja",'Mapa final'!#REF!="Leve"),CONCATENATE("R1C",'Mapa final'!#REF!),"")</f>
        <v>#REF!</v>
      </c>
      <c r="N46" s="72" t="e">
        <f>IF(AND('Mapa final'!#REF!="Muy Baja",'Mapa final'!#REF!="Leve"),CONCATENATE("R1C",'Mapa final'!#REF!),"")</f>
        <v>#REF!</v>
      </c>
      <c r="O46" s="73" t="e">
        <f>IF(AND('Mapa final'!#REF!="Muy Baja",'Mapa final'!#REF!="Leve"),CONCATENATE("R1C",'Mapa final'!#REF!),"")</f>
        <v>#REF!</v>
      </c>
      <c r="P46" s="71" t="str">
        <f>IF(AND('Mapa final'!$Y$23="Muy Baja",'Mapa final'!$AA$23="Menor"),CONCATENATE("R1C",'Mapa final'!$O$23),"")</f>
        <v/>
      </c>
      <c r="Q46" s="72" t="str">
        <f>IF(AND('Mapa final'!$Y$24="Muy Baja",'Mapa final'!$AA$24="Menor"),CONCATENATE("R1C",'Mapa final'!$O$24),"")</f>
        <v/>
      </c>
      <c r="R46" s="72" t="str">
        <f>IF(AND('Mapa final'!$Y$25="Muy Baja",'Mapa final'!$AA$25="Menor"),CONCATENATE("R1C",'Mapa final'!$O$25),"")</f>
        <v/>
      </c>
      <c r="S46" s="72" t="e">
        <f>IF(AND('Mapa final'!#REF!="Muy Baja",'Mapa final'!#REF!="Menor"),CONCATENATE("R1C",'Mapa final'!#REF!),"")</f>
        <v>#REF!</v>
      </c>
      <c r="T46" s="72" t="e">
        <f>IF(AND('Mapa final'!#REF!="Muy Baja",'Mapa final'!#REF!="Menor"),CONCATENATE("R1C",'Mapa final'!#REF!),"")</f>
        <v>#REF!</v>
      </c>
      <c r="U46" s="73" t="e">
        <f>IF(AND('Mapa final'!#REF!="Muy Baja",'Mapa final'!#REF!="Menor"),CONCATENATE("R1C",'Mapa final'!#REF!),"")</f>
        <v>#REF!</v>
      </c>
      <c r="V46" s="62" t="str">
        <f>IF(AND('Mapa final'!$Y$23="Muy Baja",'Mapa final'!$AA$23="Moderado"),CONCATENATE("R1C",'Mapa final'!$O$23),"")</f>
        <v/>
      </c>
      <c r="W46" s="80" t="str">
        <f>IF(AND('Mapa final'!$Y$24="Muy Baja",'Mapa final'!$AA$24="Moderado"),CONCATENATE("R1C",'Mapa final'!$O$24),"")</f>
        <v/>
      </c>
      <c r="X46" s="63" t="str">
        <f>IF(AND('Mapa final'!$Y$25="Muy Baja",'Mapa final'!$AA$25="Moderado"),CONCATENATE("R1C",'Mapa final'!$O$25),"")</f>
        <v/>
      </c>
      <c r="Y46" s="63" t="e">
        <f>IF(AND('Mapa final'!#REF!="Muy Baja",'Mapa final'!#REF!="Moderado"),CONCATENATE("R1C",'Mapa final'!#REF!),"")</f>
        <v>#REF!</v>
      </c>
      <c r="Z46" s="63" t="e">
        <f>IF(AND('Mapa final'!#REF!="Muy Baja",'Mapa final'!#REF!="Moderado"),CONCATENATE("R1C",'Mapa final'!#REF!),"")</f>
        <v>#REF!</v>
      </c>
      <c r="AA46" s="64" t="e">
        <f>IF(AND('Mapa final'!#REF!="Muy Baja",'Mapa final'!#REF!="Moderado"),CONCATENATE("R1C",'Mapa final'!#REF!),"")</f>
        <v>#REF!</v>
      </c>
      <c r="AB46" s="44" t="str">
        <f>IF(AND('Mapa final'!$Y$23="Muy Baja",'Mapa final'!$AA$23="Mayor"),CONCATENATE("R1C",'Mapa final'!$O$23),"")</f>
        <v/>
      </c>
      <c r="AC46" s="45" t="str">
        <f>IF(AND('Mapa final'!$Y$24="Muy Baja",'Mapa final'!$AA$24="Mayor"),CONCATENATE("R1C",'Mapa final'!$O$24),"")</f>
        <v/>
      </c>
      <c r="AD46" s="45" t="str">
        <f>IF(AND('Mapa final'!$Y$25="Muy Baja",'Mapa final'!$AA$25="Mayor"),CONCATENATE("R1C",'Mapa final'!$O$25),"")</f>
        <v/>
      </c>
      <c r="AE46" s="45" t="e">
        <f>IF(AND('Mapa final'!#REF!="Muy Baja",'Mapa final'!#REF!="Mayor"),CONCATENATE("R1C",'Mapa final'!#REF!),"")</f>
        <v>#REF!</v>
      </c>
      <c r="AF46" s="45" t="e">
        <f>IF(AND('Mapa final'!#REF!="Muy Baja",'Mapa final'!#REF!="Mayor"),CONCATENATE("R1C",'Mapa final'!#REF!),"")</f>
        <v>#REF!</v>
      </c>
      <c r="AG46" s="46" t="e">
        <f>IF(AND('Mapa final'!#REF!="Muy Baja",'Mapa final'!#REF!="Mayor"),CONCATENATE("R1C",'Mapa final'!#REF!),"")</f>
        <v>#REF!</v>
      </c>
      <c r="AH46" s="47" t="str">
        <f>IF(AND('Mapa final'!$Y$23="Muy Baja",'Mapa final'!$AA$23="Catastrófico"),CONCATENATE("R1C",'Mapa final'!$O$23),"")</f>
        <v/>
      </c>
      <c r="AI46" s="48" t="str">
        <f>IF(AND('Mapa final'!$Y$24="Muy Baja",'Mapa final'!$AA$24="Catastrófico"),CONCATENATE("R1C",'Mapa final'!$O$24),"")</f>
        <v/>
      </c>
      <c r="AJ46" s="48" t="str">
        <f>IF(AND('Mapa final'!$Y$25="Muy Baja",'Mapa final'!$AA$25="Catastrófico"),CONCATENATE("R1C",'Mapa final'!$O$25),"")</f>
        <v/>
      </c>
      <c r="AK46" s="48" t="e">
        <f>IF(AND('Mapa final'!#REF!="Muy Baja",'Mapa final'!#REF!="Catastrófico"),CONCATENATE("R1C",'Mapa final'!#REF!),"")</f>
        <v>#REF!</v>
      </c>
      <c r="AL46" s="48" t="e">
        <f>IF(AND('Mapa final'!#REF!="Muy Baja",'Mapa final'!#REF!="Catastrófico"),CONCATENATE("R1C",'Mapa final'!#REF!),"")</f>
        <v>#REF!</v>
      </c>
      <c r="AM46" s="49" t="e">
        <f>IF(AND('Mapa final'!#REF!="Muy Baja",'Mapa final'!#REF!="Catastrófico"),CONCATENATE("R1C",'Mapa final'!#REF!),"")</f>
        <v>#REF!</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331"/>
      <c r="C47" s="331"/>
      <c r="D47" s="332"/>
      <c r="E47" s="428"/>
      <c r="F47" s="429"/>
      <c r="G47" s="429"/>
      <c r="H47" s="429"/>
      <c r="I47" s="445"/>
      <c r="J47" s="74" t="str">
        <f>IF(AND('Mapa final'!$Y$26="Muy Baja",'Mapa final'!$AA$26="Leve"),CONCATENATE("R2C",'Mapa final'!$O$26),"")</f>
        <v/>
      </c>
      <c r="K47" s="75" t="str">
        <f>IF(AND('Mapa final'!$Y$27="Muy Baja",'Mapa final'!$AA$27="Leve"),CONCATENATE("R2C",'Mapa final'!$O$27),"")</f>
        <v/>
      </c>
      <c r="L47" s="75" t="e">
        <f>IF(AND('Mapa final'!#REF!="Muy Baja",'Mapa final'!#REF!="Leve"),CONCATENATE("R2C",'Mapa final'!#REF!),"")</f>
        <v>#REF!</v>
      </c>
      <c r="M47" s="75" t="e">
        <f>IF(AND('Mapa final'!#REF!="Muy Baja",'Mapa final'!#REF!="Leve"),CONCATENATE("R2C",'Mapa final'!#REF!),"")</f>
        <v>#REF!</v>
      </c>
      <c r="N47" s="75" t="e">
        <f>IF(AND('Mapa final'!#REF!="Muy Baja",'Mapa final'!#REF!="Leve"),CONCATENATE("R2C",'Mapa final'!#REF!),"")</f>
        <v>#REF!</v>
      </c>
      <c r="O47" s="76" t="e">
        <f>IF(AND('Mapa final'!#REF!="Muy Baja",'Mapa final'!#REF!="Leve"),CONCATENATE("R2C",'Mapa final'!#REF!),"")</f>
        <v>#REF!</v>
      </c>
      <c r="P47" s="74" t="str">
        <f>IF(AND('Mapa final'!$Y$26="Muy Baja",'Mapa final'!$AA$26="Menor"),CONCATENATE("R2C",'Mapa final'!$O$26),"")</f>
        <v/>
      </c>
      <c r="Q47" s="75" t="str">
        <f>IF(AND('Mapa final'!$Y$27="Muy Baja",'Mapa final'!$AA$27="Menor"),CONCATENATE("R2C",'Mapa final'!$O$27),"")</f>
        <v/>
      </c>
      <c r="R47" s="75" t="e">
        <f>IF(AND('Mapa final'!#REF!="Muy Baja",'Mapa final'!#REF!="Menor"),CONCATENATE("R2C",'Mapa final'!#REF!),"")</f>
        <v>#REF!</v>
      </c>
      <c r="S47" s="75" t="e">
        <f>IF(AND('Mapa final'!#REF!="Muy Baja",'Mapa final'!#REF!="Menor"),CONCATENATE("R2C",'Mapa final'!#REF!),"")</f>
        <v>#REF!</v>
      </c>
      <c r="T47" s="75" t="e">
        <f>IF(AND('Mapa final'!#REF!="Muy Baja",'Mapa final'!#REF!="Menor"),CONCATENATE("R2C",'Mapa final'!#REF!),"")</f>
        <v>#REF!</v>
      </c>
      <c r="U47" s="76" t="e">
        <f>IF(AND('Mapa final'!#REF!="Muy Baja",'Mapa final'!#REF!="Menor"),CONCATENATE("R2C",'Mapa final'!#REF!),"")</f>
        <v>#REF!</v>
      </c>
      <c r="V47" s="65" t="str">
        <f>IF(AND('Mapa final'!$Y$26="Muy Baja",'Mapa final'!$AA$26="Moderado"),CONCATENATE("R2C",'Mapa final'!$O$26),"")</f>
        <v/>
      </c>
      <c r="W47" s="66" t="str">
        <f>IF(AND('Mapa final'!$Y$27="Muy Baja",'Mapa final'!$AA$27="Moderado"),CONCATENATE("R2C",'Mapa final'!$O$27),"")</f>
        <v>R2C2</v>
      </c>
      <c r="X47" s="66" t="e">
        <f>IF(AND('Mapa final'!#REF!="Muy Baja",'Mapa final'!#REF!="Moderado"),CONCATENATE("R2C",'Mapa final'!#REF!),"")</f>
        <v>#REF!</v>
      </c>
      <c r="Y47" s="66" t="e">
        <f>IF(AND('Mapa final'!#REF!="Muy Baja",'Mapa final'!#REF!="Moderado"),CONCATENATE("R2C",'Mapa final'!#REF!),"")</f>
        <v>#REF!</v>
      </c>
      <c r="Z47" s="66" t="e">
        <f>IF(AND('Mapa final'!#REF!="Muy Baja",'Mapa final'!#REF!="Moderado"),CONCATENATE("R2C",'Mapa final'!#REF!),"")</f>
        <v>#REF!</v>
      </c>
      <c r="AA47" s="67" t="e">
        <f>IF(AND('Mapa final'!#REF!="Muy Baja",'Mapa final'!#REF!="Moderado"),CONCATENATE("R2C",'Mapa final'!#REF!),"")</f>
        <v>#REF!</v>
      </c>
      <c r="AB47" s="50" t="str">
        <f>IF(AND('Mapa final'!$Y$26="Muy Baja",'Mapa final'!$AA$26="Mayor"),CONCATENATE("R2C",'Mapa final'!$O$26),"")</f>
        <v/>
      </c>
      <c r="AC47" s="51" t="str">
        <f>IF(AND('Mapa final'!$Y$27="Muy Baja",'Mapa final'!$AA$27="Mayor"),CONCATENATE("R2C",'Mapa final'!$O$27),"")</f>
        <v/>
      </c>
      <c r="AD47" s="51" t="e">
        <f>IF(AND('Mapa final'!#REF!="Muy Baja",'Mapa final'!#REF!="Mayor"),CONCATENATE("R2C",'Mapa final'!#REF!),"")</f>
        <v>#REF!</v>
      </c>
      <c r="AE47" s="51" t="e">
        <f>IF(AND('Mapa final'!#REF!="Muy Baja",'Mapa final'!#REF!="Mayor"),CONCATENATE("R2C",'Mapa final'!#REF!),"")</f>
        <v>#REF!</v>
      </c>
      <c r="AF47" s="51" t="e">
        <f>IF(AND('Mapa final'!#REF!="Muy Baja",'Mapa final'!#REF!="Mayor"),CONCATENATE("R2C",'Mapa final'!#REF!),"")</f>
        <v>#REF!</v>
      </c>
      <c r="AG47" s="52" t="e">
        <f>IF(AND('Mapa final'!#REF!="Muy Baja",'Mapa final'!#REF!="Mayor"),CONCATENATE("R2C",'Mapa final'!#REF!),"")</f>
        <v>#REF!</v>
      </c>
      <c r="AH47" s="53" t="str">
        <f>IF(AND('Mapa final'!$Y$26="Muy Baja",'Mapa final'!$AA$26="Catastrófico"),CONCATENATE("R2C",'Mapa final'!$O$26),"")</f>
        <v/>
      </c>
      <c r="AI47" s="54" t="str">
        <f>IF(AND('Mapa final'!$Y$27="Muy Baja",'Mapa final'!$AA$27="Catastrófico"),CONCATENATE("R2C",'Mapa final'!$O$27),"")</f>
        <v/>
      </c>
      <c r="AJ47" s="54" t="e">
        <f>IF(AND('Mapa final'!#REF!="Muy Baja",'Mapa final'!#REF!="Catastrófico"),CONCATENATE("R2C",'Mapa final'!#REF!),"")</f>
        <v>#REF!</v>
      </c>
      <c r="AK47" s="54" t="e">
        <f>IF(AND('Mapa final'!#REF!="Muy Baja",'Mapa final'!#REF!="Catastrófico"),CONCATENATE("R2C",'Mapa final'!#REF!),"")</f>
        <v>#REF!</v>
      </c>
      <c r="AL47" s="54" t="e">
        <f>IF(AND('Mapa final'!#REF!="Muy Baja",'Mapa final'!#REF!="Catastrófico"),CONCATENATE("R2C",'Mapa final'!#REF!),"")</f>
        <v>#REF!</v>
      </c>
      <c r="AM47" s="55" t="e">
        <f>IF(AND('Mapa final'!#REF!="Muy Baja",'Mapa final'!#REF!="Catastrófico"),CONCATENATE("R2C",'Mapa final'!#REF!),"")</f>
        <v>#REF!</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331"/>
      <c r="C48" s="331"/>
      <c r="D48" s="332"/>
      <c r="E48" s="428"/>
      <c r="F48" s="429"/>
      <c r="G48" s="429"/>
      <c r="H48" s="429"/>
      <c r="I48" s="445"/>
      <c r="J48" s="74" t="str">
        <f>IF(AND('Mapa final'!$Y$28="Muy Baja",'Mapa final'!$AA$28="Leve"),CONCATENATE("R3C",'Mapa final'!$O$28),"")</f>
        <v/>
      </c>
      <c r="K48" s="75" t="str">
        <f>IF(AND('Mapa final'!$Y$29="Muy Baja",'Mapa final'!$AA$29="Leve"),CONCATENATE("R3C",'Mapa final'!$O$29),"")</f>
        <v/>
      </c>
      <c r="L48" s="75" t="e">
        <f>IF(AND('Mapa final'!#REF!="Muy Baja",'Mapa final'!#REF!="Leve"),CONCATENATE("R3C",'Mapa final'!#REF!),"")</f>
        <v>#REF!</v>
      </c>
      <c r="M48" s="75" t="e">
        <f>IF(AND('Mapa final'!#REF!="Muy Baja",'Mapa final'!#REF!="Leve"),CONCATENATE("R3C",'Mapa final'!#REF!),"")</f>
        <v>#REF!</v>
      </c>
      <c r="N48" s="75" t="e">
        <f>IF(AND('Mapa final'!#REF!="Muy Baja",'Mapa final'!#REF!="Leve"),CONCATENATE("R3C",'Mapa final'!#REF!),"")</f>
        <v>#REF!</v>
      </c>
      <c r="O48" s="76" t="e">
        <f>IF(AND('Mapa final'!#REF!="Muy Baja",'Mapa final'!#REF!="Leve"),CONCATENATE("R3C",'Mapa final'!#REF!),"")</f>
        <v>#REF!</v>
      </c>
      <c r="P48" s="74" t="str">
        <f>IF(AND('Mapa final'!$Y$28="Muy Baja",'Mapa final'!$AA$28="Menor"),CONCATENATE("R3C",'Mapa final'!$O$28),"")</f>
        <v/>
      </c>
      <c r="Q48" s="75" t="str">
        <f>IF(AND('Mapa final'!$Y$29="Muy Baja",'Mapa final'!$AA$29="Menor"),CONCATENATE("R3C",'Mapa final'!$O$29),"")</f>
        <v/>
      </c>
      <c r="R48" s="75" t="e">
        <f>IF(AND('Mapa final'!#REF!="Muy Baja",'Mapa final'!#REF!="Menor"),CONCATENATE("R3C",'Mapa final'!#REF!),"")</f>
        <v>#REF!</v>
      </c>
      <c r="S48" s="75" t="e">
        <f>IF(AND('Mapa final'!#REF!="Muy Baja",'Mapa final'!#REF!="Menor"),CONCATENATE("R3C",'Mapa final'!#REF!),"")</f>
        <v>#REF!</v>
      </c>
      <c r="T48" s="75" t="e">
        <f>IF(AND('Mapa final'!#REF!="Muy Baja",'Mapa final'!#REF!="Menor"),CONCATENATE("R3C",'Mapa final'!#REF!),"")</f>
        <v>#REF!</v>
      </c>
      <c r="U48" s="76" t="e">
        <f>IF(AND('Mapa final'!#REF!="Muy Baja",'Mapa final'!#REF!="Menor"),CONCATENATE("R3C",'Mapa final'!#REF!),"")</f>
        <v>#REF!</v>
      </c>
      <c r="V48" s="65" t="str">
        <f>IF(AND('Mapa final'!$Y$28="Muy Baja",'Mapa final'!$AA$28="Moderado"),CONCATENATE("R3C",'Mapa final'!$O$28),"")</f>
        <v/>
      </c>
      <c r="W48" s="66" t="str">
        <f>IF(AND('Mapa final'!$Y$29="Muy Baja",'Mapa final'!$AA$29="Moderado"),CONCATENATE("R3C",'Mapa final'!$O$29),"")</f>
        <v>R3C2</v>
      </c>
      <c r="X48" s="66" t="e">
        <f>IF(AND('Mapa final'!#REF!="Muy Baja",'Mapa final'!#REF!="Moderado"),CONCATENATE("R3C",'Mapa final'!#REF!),"")</f>
        <v>#REF!</v>
      </c>
      <c r="Y48" s="66" t="e">
        <f>IF(AND('Mapa final'!#REF!="Muy Baja",'Mapa final'!#REF!="Moderado"),CONCATENATE("R3C",'Mapa final'!#REF!),"")</f>
        <v>#REF!</v>
      </c>
      <c r="Z48" s="66" t="e">
        <f>IF(AND('Mapa final'!#REF!="Muy Baja",'Mapa final'!#REF!="Moderado"),CONCATENATE("R3C",'Mapa final'!#REF!),"")</f>
        <v>#REF!</v>
      </c>
      <c r="AA48" s="67" t="e">
        <f>IF(AND('Mapa final'!#REF!="Muy Baja",'Mapa final'!#REF!="Moderado"),CONCATENATE("R3C",'Mapa final'!#REF!),"")</f>
        <v>#REF!</v>
      </c>
      <c r="AB48" s="50" t="str">
        <f>IF(AND('Mapa final'!$Y$28="Muy Baja",'Mapa final'!$AA$28="Mayor"),CONCATENATE("R3C",'Mapa final'!$O$28),"")</f>
        <v/>
      </c>
      <c r="AC48" s="51" t="str">
        <f>IF(AND('Mapa final'!$Y$29="Muy Baja",'Mapa final'!$AA$29="Mayor"),CONCATENATE("R3C",'Mapa final'!$O$29),"")</f>
        <v/>
      </c>
      <c r="AD48" s="51" t="e">
        <f>IF(AND('Mapa final'!#REF!="Muy Baja",'Mapa final'!#REF!="Mayor"),CONCATENATE("R3C",'Mapa final'!#REF!),"")</f>
        <v>#REF!</v>
      </c>
      <c r="AE48" s="51" t="e">
        <f>IF(AND('Mapa final'!#REF!="Muy Baja",'Mapa final'!#REF!="Mayor"),CONCATENATE("R3C",'Mapa final'!#REF!),"")</f>
        <v>#REF!</v>
      </c>
      <c r="AF48" s="51" t="e">
        <f>IF(AND('Mapa final'!#REF!="Muy Baja",'Mapa final'!#REF!="Mayor"),CONCATENATE("R3C",'Mapa final'!#REF!),"")</f>
        <v>#REF!</v>
      </c>
      <c r="AG48" s="52" t="e">
        <f>IF(AND('Mapa final'!#REF!="Muy Baja",'Mapa final'!#REF!="Mayor"),CONCATENATE("R3C",'Mapa final'!#REF!),"")</f>
        <v>#REF!</v>
      </c>
      <c r="AH48" s="53" t="str">
        <f>IF(AND('Mapa final'!$Y$28="Muy Baja",'Mapa final'!$AA$28="Catastrófico"),CONCATENATE("R3C",'Mapa final'!$O$28),"")</f>
        <v/>
      </c>
      <c r="AI48" s="54" t="str">
        <f>IF(AND('Mapa final'!$Y$29="Muy Baja",'Mapa final'!$AA$29="Catastrófico"),CONCATENATE("R3C",'Mapa final'!$O$29),"")</f>
        <v/>
      </c>
      <c r="AJ48" s="54" t="e">
        <f>IF(AND('Mapa final'!#REF!="Muy Baja",'Mapa final'!#REF!="Catastrófico"),CONCATENATE("R3C",'Mapa final'!#REF!),"")</f>
        <v>#REF!</v>
      </c>
      <c r="AK48" s="54" t="e">
        <f>IF(AND('Mapa final'!#REF!="Muy Baja",'Mapa final'!#REF!="Catastrófico"),CONCATENATE("R3C",'Mapa final'!#REF!),"")</f>
        <v>#REF!</v>
      </c>
      <c r="AL48" s="54" t="e">
        <f>IF(AND('Mapa final'!#REF!="Muy Baja",'Mapa final'!#REF!="Catastrófico"),CONCATENATE("R3C",'Mapa final'!#REF!),"")</f>
        <v>#REF!</v>
      </c>
      <c r="AM48" s="55" t="e">
        <f>IF(AND('Mapa final'!#REF!="Muy Baja",'Mapa final'!#REF!="Catastrófico"),CONCATENATE("R3C",'Mapa final'!#REF!),"")</f>
        <v>#REF!</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331"/>
      <c r="C49" s="331"/>
      <c r="D49" s="332"/>
      <c r="E49" s="430"/>
      <c r="F49" s="429"/>
      <c r="G49" s="429"/>
      <c r="H49" s="429"/>
      <c r="I49" s="445"/>
      <c r="J49" s="74" t="str">
        <f>IF(AND('Mapa final'!$Y$30="Muy Baja",'Mapa final'!$AA$30="Leve"),CONCATENATE("R4C",'Mapa final'!$O$30),"")</f>
        <v/>
      </c>
      <c r="K49" s="75" t="str">
        <f>IF(AND('Mapa final'!$Y$31="Muy Baja",'Mapa final'!$AA$31="Leve"),CONCATENATE("R4C",'Mapa final'!$O$31),"")</f>
        <v/>
      </c>
      <c r="L49" s="75" t="str">
        <f>IF(AND('Mapa final'!$Y$32="Muy Baja",'Mapa final'!$AA$32="Leve"),CONCATENATE("R4C",'Mapa final'!$O$32),"")</f>
        <v/>
      </c>
      <c r="M49" s="75" t="str">
        <f>IF(AND('Mapa final'!$Y$33="Muy Baja",'Mapa final'!$AA$33="Leve"),CONCATENATE("R4C",'Mapa final'!$O$33),"")</f>
        <v/>
      </c>
      <c r="N49" s="75" t="str">
        <f>IF(AND('Mapa final'!$Y$34="Muy Baja",'Mapa final'!$AA$34="Leve"),CONCATENATE("R4C",'Mapa final'!$O$34),"")</f>
        <v/>
      </c>
      <c r="O49" s="76" t="str">
        <f>IF(AND('Mapa final'!$Y$35="Muy Baja",'Mapa final'!$AA$35="Leve"),CONCATENATE("R4C",'Mapa final'!$O$35),"")</f>
        <v/>
      </c>
      <c r="P49" s="74" t="str">
        <f>IF(AND('Mapa final'!$Y$30="Muy Baja",'Mapa final'!$AA$30="Menor"),CONCATENATE("R4C",'Mapa final'!$O$30),"")</f>
        <v/>
      </c>
      <c r="Q49" s="75" t="str">
        <f>IF(AND('Mapa final'!$Y$31="Muy Baja",'Mapa final'!$AA$31="Menor"),CONCATENATE("R4C",'Mapa final'!$O$31),"")</f>
        <v/>
      </c>
      <c r="R49" s="75" t="str">
        <f>IF(AND('Mapa final'!$Y$32="Muy Baja",'Mapa final'!$AA$32="Menor"),CONCATENATE("R4C",'Mapa final'!$O$32),"")</f>
        <v/>
      </c>
      <c r="S49" s="75" t="str">
        <f>IF(AND('Mapa final'!$Y$33="Muy Baja",'Mapa final'!$AA$33="Menor"),CONCATENATE("R4C",'Mapa final'!$O$33),"")</f>
        <v/>
      </c>
      <c r="T49" s="75" t="str">
        <f>IF(AND('Mapa final'!$Y$34="Muy Baja",'Mapa final'!$AA$34="Menor"),CONCATENATE("R4C",'Mapa final'!$O$34),"")</f>
        <v/>
      </c>
      <c r="U49" s="76" t="str">
        <f>IF(AND('Mapa final'!$Y$35="Muy Baja",'Mapa final'!$AA$35="Menor"),CONCATENATE("R4C",'Mapa final'!$O$35),"")</f>
        <v/>
      </c>
      <c r="V49" s="65" t="str">
        <f>IF(AND('Mapa final'!$Y$30="Muy Baja",'Mapa final'!$AA$30="Moderado"),CONCATENATE("R4C",'Mapa final'!$O$30),"")</f>
        <v/>
      </c>
      <c r="W49" s="66" t="str">
        <f>IF(AND('Mapa final'!$Y$31="Muy Baja",'Mapa final'!$AA$31="Moderado"),CONCATENATE("R4C",'Mapa final'!$O$31),"")</f>
        <v/>
      </c>
      <c r="X49" s="66" t="str">
        <f>IF(AND('Mapa final'!$Y$32="Muy Baja",'Mapa final'!$AA$32="Moderado"),CONCATENATE("R4C",'Mapa final'!$O$32),"")</f>
        <v/>
      </c>
      <c r="Y49" s="66" t="str">
        <f>IF(AND('Mapa final'!$Y$33="Muy Baja",'Mapa final'!$AA$33="Moderado"),CONCATENATE("R4C",'Mapa final'!$O$33),"")</f>
        <v/>
      </c>
      <c r="Z49" s="66" t="str">
        <f>IF(AND('Mapa final'!$Y$34="Muy Baja",'Mapa final'!$AA$34="Moderado"),CONCATENATE("R4C",'Mapa final'!$O$34),"")</f>
        <v/>
      </c>
      <c r="AA49" s="67" t="str">
        <f>IF(AND('Mapa final'!$Y$35="Muy Baja",'Mapa final'!$AA$35="Moderado"),CONCATENATE("R4C",'Mapa final'!$O$35),"")</f>
        <v/>
      </c>
      <c r="AB49" s="50" t="str">
        <f>IF(AND('Mapa final'!$Y$30="Muy Baja",'Mapa final'!$AA$30="Mayor"),CONCATENATE("R4C",'Mapa final'!$O$30),"")</f>
        <v/>
      </c>
      <c r="AC49" s="51" t="str">
        <f>IF(AND('Mapa final'!$Y$31="Muy Baja",'Mapa final'!$AA$31="Mayor"),CONCATENATE("R4C",'Mapa final'!$O$31),"")</f>
        <v/>
      </c>
      <c r="AD49" s="51" t="str">
        <f>IF(AND('Mapa final'!$Y$32="Muy Baja",'Mapa final'!$AA$32="Mayor"),CONCATENATE("R4C",'Mapa final'!$O$32),"")</f>
        <v/>
      </c>
      <c r="AE49" s="51" t="str">
        <f>IF(AND('Mapa final'!$Y$33="Muy Baja",'Mapa final'!$AA$33="Mayor"),CONCATENATE("R4C",'Mapa final'!$O$33),"")</f>
        <v/>
      </c>
      <c r="AF49" s="51" t="str">
        <f>IF(AND('Mapa final'!$Y$34="Muy Baja",'Mapa final'!$AA$34="Mayor"),CONCATENATE("R4C",'Mapa final'!$O$34),"")</f>
        <v/>
      </c>
      <c r="AG49" s="52" t="str">
        <f>IF(AND('Mapa final'!$Y$35="Muy Baja",'Mapa final'!$AA$35="Mayor"),CONCATENATE("R4C",'Mapa final'!$O$35),"")</f>
        <v/>
      </c>
      <c r="AH49" s="53" t="str">
        <f>IF(AND('Mapa final'!$Y$30="Muy Baja",'Mapa final'!$AA$30="Catastrófico"),CONCATENATE("R4C",'Mapa final'!$O$30),"")</f>
        <v/>
      </c>
      <c r="AI49" s="54" t="str">
        <f>IF(AND('Mapa final'!$Y$31="Muy Baja",'Mapa final'!$AA$31="Catastrófico"),CONCATENATE("R4C",'Mapa final'!$O$31),"")</f>
        <v/>
      </c>
      <c r="AJ49" s="54" t="str">
        <f>IF(AND('Mapa final'!$Y$32="Muy Baja",'Mapa final'!$AA$32="Catastrófico"),CONCATENATE("R4C",'Mapa final'!$O$32),"")</f>
        <v/>
      </c>
      <c r="AK49" s="54" t="str">
        <f>IF(AND('Mapa final'!$Y$33="Muy Baja",'Mapa final'!$AA$33="Catastrófico"),CONCATENATE("R4C",'Mapa final'!$O$33),"")</f>
        <v/>
      </c>
      <c r="AL49" s="54" t="str">
        <f>IF(AND('Mapa final'!$Y$34="Muy Baja",'Mapa final'!$AA$34="Catastrófico"),CONCATENATE("R4C",'Mapa final'!$O$34),"")</f>
        <v/>
      </c>
      <c r="AM49" s="55" t="str">
        <f>IF(AND('Mapa final'!$Y$35="Muy Baja",'Mapa final'!$AA$35="Catastrófico"),CONCATENATE("R4C",'Mapa final'!$O$35),"")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331"/>
      <c r="C50" s="331"/>
      <c r="D50" s="332"/>
      <c r="E50" s="430"/>
      <c r="F50" s="429"/>
      <c r="G50" s="429"/>
      <c r="H50" s="429"/>
      <c r="I50" s="445"/>
      <c r="J50" s="74" t="str">
        <f>IF(AND('Mapa final'!$Y$36="Muy Baja",'Mapa final'!$AA$36="Leve"),CONCATENATE("R5C",'Mapa final'!$O$36),"")</f>
        <v/>
      </c>
      <c r="K50" s="75" t="str">
        <f>IF(AND('Mapa final'!$Y$37="Muy Baja",'Mapa final'!$AA$37="Leve"),CONCATENATE("R5C",'Mapa final'!$O$37),"")</f>
        <v/>
      </c>
      <c r="L50" s="75" t="str">
        <f>IF(AND('Mapa final'!$Y$38="Muy Baja",'Mapa final'!$AA$38="Leve"),CONCATENATE("R5C",'Mapa final'!$O$38),"")</f>
        <v/>
      </c>
      <c r="M50" s="75" t="str">
        <f>IF(AND('Mapa final'!$Y$39="Muy Baja",'Mapa final'!$AA$39="Leve"),CONCATENATE("R5C",'Mapa final'!$O$39),"")</f>
        <v/>
      </c>
      <c r="N50" s="75" t="str">
        <f>IF(AND('Mapa final'!$Y$40="Muy Baja",'Mapa final'!$AA$40="Leve"),CONCATENATE("R5C",'Mapa final'!$O$40),"")</f>
        <v/>
      </c>
      <c r="O50" s="76" t="str">
        <f>IF(AND('Mapa final'!$Y$41="Muy Baja",'Mapa final'!$AA$41="Leve"),CONCATENATE("R5C",'Mapa final'!$O$41),"")</f>
        <v/>
      </c>
      <c r="P50" s="74" t="str">
        <f>IF(AND('Mapa final'!$Y$36="Muy Baja",'Mapa final'!$AA$36="Menor"),CONCATENATE("R5C",'Mapa final'!$O$36),"")</f>
        <v/>
      </c>
      <c r="Q50" s="75" t="str">
        <f>IF(AND('Mapa final'!$Y$37="Muy Baja",'Mapa final'!$AA$37="Menor"),CONCATENATE("R5C",'Mapa final'!$O$37),"")</f>
        <v/>
      </c>
      <c r="R50" s="75" t="str">
        <f>IF(AND('Mapa final'!$Y$38="Muy Baja",'Mapa final'!$AA$38="Menor"),CONCATENATE("R5C",'Mapa final'!$O$38),"")</f>
        <v/>
      </c>
      <c r="S50" s="75" t="str">
        <f>IF(AND('Mapa final'!$Y$39="Muy Baja",'Mapa final'!$AA$39="Menor"),CONCATENATE("R5C",'Mapa final'!$O$39),"")</f>
        <v/>
      </c>
      <c r="T50" s="75" t="str">
        <f>IF(AND('Mapa final'!$Y$40="Muy Baja",'Mapa final'!$AA$40="Menor"),CONCATENATE("R5C",'Mapa final'!$O$40),"")</f>
        <v/>
      </c>
      <c r="U50" s="76" t="str">
        <f>IF(AND('Mapa final'!$Y$41="Muy Baja",'Mapa final'!$AA$41="Menor"),CONCATENATE("R5C",'Mapa final'!$O$41),"")</f>
        <v/>
      </c>
      <c r="V50" s="65" t="str">
        <f>IF(AND('Mapa final'!$Y$36="Muy Baja",'Mapa final'!$AA$36="Moderado"),CONCATENATE("R5C",'Mapa final'!$O$36),"")</f>
        <v/>
      </c>
      <c r="W50" s="66" t="str">
        <f>IF(AND('Mapa final'!$Y$37="Muy Baja",'Mapa final'!$AA$37="Moderado"),CONCATENATE("R5C",'Mapa final'!$O$37),"")</f>
        <v/>
      </c>
      <c r="X50" s="66" t="str">
        <f>IF(AND('Mapa final'!$Y$38="Muy Baja",'Mapa final'!$AA$38="Moderado"),CONCATENATE("R5C",'Mapa final'!$O$38),"")</f>
        <v/>
      </c>
      <c r="Y50" s="66" t="str">
        <f>IF(AND('Mapa final'!$Y$39="Muy Baja",'Mapa final'!$AA$39="Moderado"),CONCATENATE("R5C",'Mapa final'!$O$39),"")</f>
        <v/>
      </c>
      <c r="Z50" s="66" t="str">
        <f>IF(AND('Mapa final'!$Y$40="Muy Baja",'Mapa final'!$AA$40="Moderado"),CONCATENATE("R5C",'Mapa final'!$O$40),"")</f>
        <v/>
      </c>
      <c r="AA50" s="67" t="str">
        <f>IF(AND('Mapa final'!$Y$41="Muy Baja",'Mapa final'!$AA$41="Moderado"),CONCATENATE("R5C",'Mapa final'!$O$41),"")</f>
        <v/>
      </c>
      <c r="AB50" s="50" t="str">
        <f>IF(AND('Mapa final'!$Y$36="Muy Baja",'Mapa final'!$AA$36="Mayor"),CONCATENATE("R5C",'Mapa final'!$O$36),"")</f>
        <v/>
      </c>
      <c r="AC50" s="51" t="str">
        <f>IF(AND('Mapa final'!$Y$37="Muy Baja",'Mapa final'!$AA$37="Mayor"),CONCATENATE("R5C",'Mapa final'!$O$37),"")</f>
        <v/>
      </c>
      <c r="AD50" s="51" t="str">
        <f>IF(AND('Mapa final'!$Y$38="Muy Baja",'Mapa final'!$AA$38="Mayor"),CONCATENATE("R5C",'Mapa final'!$O$38),"")</f>
        <v/>
      </c>
      <c r="AE50" s="51" t="str">
        <f>IF(AND('Mapa final'!$Y$39="Muy Baja",'Mapa final'!$AA$39="Mayor"),CONCATENATE("R5C",'Mapa final'!$O$39),"")</f>
        <v/>
      </c>
      <c r="AF50" s="51" t="str">
        <f>IF(AND('Mapa final'!$Y$40="Muy Baja",'Mapa final'!$AA$40="Mayor"),CONCATENATE("R5C",'Mapa final'!$O$40),"")</f>
        <v/>
      </c>
      <c r="AG50" s="52" t="str">
        <f>IF(AND('Mapa final'!$Y$41="Muy Baja",'Mapa final'!$AA$41="Mayor"),CONCATENATE("R5C",'Mapa final'!$O$41),"")</f>
        <v/>
      </c>
      <c r="AH50" s="53" t="str">
        <f>IF(AND('Mapa final'!$Y$36="Muy Baja",'Mapa final'!$AA$36="Catastrófico"),CONCATENATE("R5C",'Mapa final'!$O$36),"")</f>
        <v/>
      </c>
      <c r="AI50" s="54" t="str">
        <f>IF(AND('Mapa final'!$Y$37="Muy Baja",'Mapa final'!$AA$37="Catastrófico"),CONCATENATE("R5C",'Mapa final'!$O$37),"")</f>
        <v/>
      </c>
      <c r="AJ50" s="54" t="str">
        <f>IF(AND('Mapa final'!$Y$38="Muy Baja",'Mapa final'!$AA$38="Catastrófico"),CONCATENATE("R5C",'Mapa final'!$O$38),"")</f>
        <v/>
      </c>
      <c r="AK50" s="54" t="str">
        <f>IF(AND('Mapa final'!$Y$39="Muy Baja",'Mapa final'!$AA$39="Catastrófico"),CONCATENATE("R5C",'Mapa final'!$O$39),"")</f>
        <v/>
      </c>
      <c r="AL50" s="54" t="str">
        <f>IF(AND('Mapa final'!$Y$40="Muy Baja",'Mapa final'!$AA$40="Catastrófico"),CONCATENATE("R5C",'Mapa final'!$O$40),"")</f>
        <v/>
      </c>
      <c r="AM50" s="55" t="str">
        <f>IF(AND('Mapa final'!$Y$41="Muy Baja",'Mapa final'!$AA$41="Catastrófico"),CONCATENATE("R5C",'Mapa final'!$O$41),"")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331"/>
      <c r="C51" s="331"/>
      <c r="D51" s="332"/>
      <c r="E51" s="430"/>
      <c r="F51" s="429"/>
      <c r="G51" s="429"/>
      <c r="H51" s="429"/>
      <c r="I51" s="445"/>
      <c r="J51" s="74" t="str">
        <f>IF(AND('Mapa final'!$Y$42="Muy Baja",'Mapa final'!$AA$42="Leve"),CONCATENATE("R6C",'Mapa final'!$O$42),"")</f>
        <v/>
      </c>
      <c r="K51" s="75" t="str">
        <f>IF(AND('Mapa final'!$Y$43="Muy Baja",'Mapa final'!$AA$43="Leve"),CONCATENATE("R6C",'Mapa final'!$O$43),"")</f>
        <v/>
      </c>
      <c r="L51" s="75" t="str">
        <f>IF(AND('Mapa final'!$Y$44="Muy Baja",'Mapa final'!$AA$44="Leve"),CONCATENATE("R6C",'Mapa final'!$O$44),"")</f>
        <v/>
      </c>
      <c r="M51" s="75" t="str">
        <f>IF(AND('Mapa final'!$Y$45="Muy Baja",'Mapa final'!$AA$45="Leve"),CONCATENATE("R6C",'Mapa final'!$O$45),"")</f>
        <v/>
      </c>
      <c r="N51" s="75" t="str">
        <f>IF(AND('Mapa final'!$Y$46="Muy Baja",'Mapa final'!$AA$46="Leve"),CONCATENATE("R6C",'Mapa final'!$O$46),"")</f>
        <v/>
      </c>
      <c r="O51" s="76" t="str">
        <f>IF(AND('Mapa final'!$Y$47="Muy Baja",'Mapa final'!$AA$47="Leve"),CONCATENATE("R6C",'Mapa final'!$O$47),"")</f>
        <v/>
      </c>
      <c r="P51" s="74" t="str">
        <f>IF(AND('Mapa final'!$Y$42="Muy Baja",'Mapa final'!$AA$42="Menor"),CONCATENATE("R6C",'Mapa final'!$O$42),"")</f>
        <v/>
      </c>
      <c r="Q51" s="75" t="str">
        <f>IF(AND('Mapa final'!$Y$43="Muy Baja",'Mapa final'!$AA$43="Menor"),CONCATENATE("R6C",'Mapa final'!$O$43),"")</f>
        <v/>
      </c>
      <c r="R51" s="75" t="str">
        <f>IF(AND('Mapa final'!$Y$44="Muy Baja",'Mapa final'!$AA$44="Menor"),CONCATENATE("R6C",'Mapa final'!$O$44),"")</f>
        <v/>
      </c>
      <c r="S51" s="75" t="str">
        <f>IF(AND('Mapa final'!$Y$45="Muy Baja",'Mapa final'!$AA$45="Menor"),CONCATENATE("R6C",'Mapa final'!$O$45),"")</f>
        <v/>
      </c>
      <c r="T51" s="75" t="str">
        <f>IF(AND('Mapa final'!$Y$46="Muy Baja",'Mapa final'!$AA$46="Menor"),CONCATENATE("R6C",'Mapa final'!$O$46),"")</f>
        <v/>
      </c>
      <c r="U51" s="76" t="str">
        <f>IF(AND('Mapa final'!$Y$47="Muy Baja",'Mapa final'!$AA$47="Menor"),CONCATENATE("R6C",'Mapa final'!$O$47),"")</f>
        <v/>
      </c>
      <c r="V51" s="65" t="str">
        <f>IF(AND('Mapa final'!$Y$42="Muy Baja",'Mapa final'!$AA$42="Moderado"),CONCATENATE("R6C",'Mapa final'!$O$42),"")</f>
        <v/>
      </c>
      <c r="W51" s="66" t="str">
        <f>IF(AND('Mapa final'!$Y$43="Muy Baja",'Mapa final'!$AA$43="Moderado"),CONCATENATE("R6C",'Mapa final'!$O$43),"")</f>
        <v/>
      </c>
      <c r="X51" s="66" t="str">
        <f>IF(AND('Mapa final'!$Y$44="Muy Baja",'Mapa final'!$AA$44="Moderado"),CONCATENATE("R6C",'Mapa final'!$O$44),"")</f>
        <v/>
      </c>
      <c r="Y51" s="66" t="str">
        <f>IF(AND('Mapa final'!$Y$45="Muy Baja",'Mapa final'!$AA$45="Moderado"),CONCATENATE("R6C",'Mapa final'!$O$45),"")</f>
        <v/>
      </c>
      <c r="Z51" s="66" t="str">
        <f>IF(AND('Mapa final'!$Y$46="Muy Baja",'Mapa final'!$AA$46="Moderado"),CONCATENATE("R6C",'Mapa final'!$O$46),"")</f>
        <v/>
      </c>
      <c r="AA51" s="67" t="str">
        <f>IF(AND('Mapa final'!$Y$47="Muy Baja",'Mapa final'!$AA$47="Moderado"),CONCATENATE("R6C",'Mapa final'!$O$47),"")</f>
        <v/>
      </c>
      <c r="AB51" s="50" t="str">
        <f>IF(AND('Mapa final'!$Y$42="Muy Baja",'Mapa final'!$AA$42="Mayor"),CONCATENATE("R6C",'Mapa final'!$O$42),"")</f>
        <v/>
      </c>
      <c r="AC51" s="51" t="str">
        <f>IF(AND('Mapa final'!$Y$43="Muy Baja",'Mapa final'!$AA$43="Mayor"),CONCATENATE("R6C",'Mapa final'!$O$43),"")</f>
        <v/>
      </c>
      <c r="AD51" s="51" t="str">
        <f>IF(AND('Mapa final'!$Y$44="Muy Baja",'Mapa final'!$AA$44="Mayor"),CONCATENATE("R6C",'Mapa final'!$O$44),"")</f>
        <v/>
      </c>
      <c r="AE51" s="51" t="str">
        <f>IF(AND('Mapa final'!$Y$45="Muy Baja",'Mapa final'!$AA$45="Mayor"),CONCATENATE("R6C",'Mapa final'!$O$45),"")</f>
        <v/>
      </c>
      <c r="AF51" s="51" t="str">
        <f>IF(AND('Mapa final'!$Y$46="Muy Baja",'Mapa final'!$AA$46="Mayor"),CONCATENATE("R6C",'Mapa final'!$O$46),"")</f>
        <v/>
      </c>
      <c r="AG51" s="52" t="str">
        <f>IF(AND('Mapa final'!$Y$47="Muy Baja",'Mapa final'!$AA$47="Mayor"),CONCATENATE("R6C",'Mapa final'!$O$47),"")</f>
        <v/>
      </c>
      <c r="AH51" s="53" t="str">
        <f>IF(AND('Mapa final'!$Y$42="Muy Baja",'Mapa final'!$AA$42="Catastrófico"),CONCATENATE("R6C",'Mapa final'!$O$42),"")</f>
        <v/>
      </c>
      <c r="AI51" s="54" t="str">
        <f>IF(AND('Mapa final'!$Y$43="Muy Baja",'Mapa final'!$AA$43="Catastrófico"),CONCATENATE("R6C",'Mapa final'!$O$43),"")</f>
        <v/>
      </c>
      <c r="AJ51" s="54" t="str">
        <f>IF(AND('Mapa final'!$Y$44="Muy Baja",'Mapa final'!$AA$44="Catastrófico"),CONCATENATE("R6C",'Mapa final'!$O$44),"")</f>
        <v/>
      </c>
      <c r="AK51" s="54" t="str">
        <f>IF(AND('Mapa final'!$Y$45="Muy Baja",'Mapa final'!$AA$45="Catastrófico"),CONCATENATE("R6C",'Mapa final'!$O$45),"")</f>
        <v/>
      </c>
      <c r="AL51" s="54" t="str">
        <f>IF(AND('Mapa final'!$Y$46="Muy Baja",'Mapa final'!$AA$46="Catastrófico"),CONCATENATE("R6C",'Mapa final'!$O$46),"")</f>
        <v/>
      </c>
      <c r="AM51" s="55" t="str">
        <f>IF(AND('Mapa final'!$Y$47="Muy Baja",'Mapa final'!$AA$47="Catastrófico"),CONCATENATE("R6C",'Mapa final'!$O$47),"")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331"/>
      <c r="C52" s="331"/>
      <c r="D52" s="332"/>
      <c r="E52" s="430"/>
      <c r="F52" s="429"/>
      <c r="G52" s="429"/>
      <c r="H52" s="429"/>
      <c r="I52" s="445"/>
      <c r="J52" s="74" t="str">
        <f>IF(AND('Mapa final'!$Y$48="Muy Baja",'Mapa final'!$AA$48="Leve"),CONCATENATE("R7C",'Mapa final'!$O$48),"")</f>
        <v/>
      </c>
      <c r="K52" s="75" t="str">
        <f>IF(AND('Mapa final'!$Y$49="Muy Baja",'Mapa final'!$AA$49="Leve"),CONCATENATE("R7C",'Mapa final'!$O$49),"")</f>
        <v/>
      </c>
      <c r="L52" s="75" t="str">
        <f>IF(AND('Mapa final'!$Y$50="Muy Baja",'Mapa final'!$AA$50="Leve"),CONCATENATE("R7C",'Mapa final'!$O$50),"")</f>
        <v/>
      </c>
      <c r="M52" s="75" t="str">
        <f>IF(AND('Mapa final'!$Y$51="Muy Baja",'Mapa final'!$AA$51="Leve"),CONCATENATE("R7C",'Mapa final'!$O$51),"")</f>
        <v/>
      </c>
      <c r="N52" s="75" t="str">
        <f>IF(AND('Mapa final'!$Y$52="Muy Baja",'Mapa final'!$AA$52="Leve"),CONCATENATE("R7C",'Mapa final'!$O$52),"")</f>
        <v/>
      </c>
      <c r="O52" s="76" t="str">
        <f>IF(AND('Mapa final'!$Y$53="Muy Baja",'Mapa final'!$AA$53="Leve"),CONCATENATE("R7C",'Mapa final'!$O$53),"")</f>
        <v/>
      </c>
      <c r="P52" s="74" t="str">
        <f>IF(AND('Mapa final'!$Y$48="Muy Baja",'Mapa final'!$AA$48="Menor"),CONCATENATE("R7C",'Mapa final'!$O$48),"")</f>
        <v/>
      </c>
      <c r="Q52" s="75" t="str">
        <f>IF(AND('Mapa final'!$Y$49="Muy Baja",'Mapa final'!$AA$49="Menor"),CONCATENATE("R7C",'Mapa final'!$O$49),"")</f>
        <v/>
      </c>
      <c r="R52" s="75" t="str">
        <f>IF(AND('Mapa final'!$Y$50="Muy Baja",'Mapa final'!$AA$50="Menor"),CONCATENATE("R7C",'Mapa final'!$O$50),"")</f>
        <v/>
      </c>
      <c r="S52" s="75" t="str">
        <f>IF(AND('Mapa final'!$Y$51="Muy Baja",'Mapa final'!$AA$51="Menor"),CONCATENATE("R7C",'Mapa final'!$O$51),"")</f>
        <v/>
      </c>
      <c r="T52" s="75" t="str">
        <f>IF(AND('Mapa final'!$Y$52="Muy Baja",'Mapa final'!$AA$52="Menor"),CONCATENATE("R7C",'Mapa final'!$O$52),"")</f>
        <v/>
      </c>
      <c r="U52" s="76" t="str">
        <f>IF(AND('Mapa final'!$Y$53="Muy Baja",'Mapa final'!$AA$53="Menor"),CONCATENATE("R7C",'Mapa final'!$O$53),"")</f>
        <v/>
      </c>
      <c r="V52" s="65" t="str">
        <f>IF(AND('Mapa final'!$Y$48="Muy Baja",'Mapa final'!$AA$48="Moderado"),CONCATENATE("R7C",'Mapa final'!$O$48),"")</f>
        <v/>
      </c>
      <c r="W52" s="66" t="str">
        <f>IF(AND('Mapa final'!$Y$49="Muy Baja",'Mapa final'!$AA$49="Moderado"),CONCATENATE("R7C",'Mapa final'!$O$49),"")</f>
        <v/>
      </c>
      <c r="X52" s="66" t="str">
        <f>IF(AND('Mapa final'!$Y$50="Muy Baja",'Mapa final'!$AA$50="Moderado"),CONCATENATE("R7C",'Mapa final'!$O$50),"")</f>
        <v/>
      </c>
      <c r="Y52" s="66" t="str">
        <f>IF(AND('Mapa final'!$Y$51="Muy Baja",'Mapa final'!$AA$51="Moderado"),CONCATENATE("R7C",'Mapa final'!$O$51),"")</f>
        <v/>
      </c>
      <c r="Z52" s="66" t="str">
        <f>IF(AND('Mapa final'!$Y$52="Muy Baja",'Mapa final'!$AA$52="Moderado"),CONCATENATE("R7C",'Mapa final'!$O$52),"")</f>
        <v/>
      </c>
      <c r="AA52" s="67" t="str">
        <f>IF(AND('Mapa final'!$Y$53="Muy Baja",'Mapa final'!$AA$53="Moderado"),CONCATENATE("R7C",'Mapa final'!$O$53),"")</f>
        <v/>
      </c>
      <c r="AB52" s="50" t="str">
        <f>IF(AND('Mapa final'!$Y$48="Muy Baja",'Mapa final'!$AA$48="Mayor"),CONCATENATE("R7C",'Mapa final'!$O$48),"")</f>
        <v/>
      </c>
      <c r="AC52" s="51" t="str">
        <f>IF(AND('Mapa final'!$Y$49="Muy Baja",'Mapa final'!$AA$49="Mayor"),CONCATENATE("R7C",'Mapa final'!$O$49),"")</f>
        <v/>
      </c>
      <c r="AD52" s="51" t="str">
        <f>IF(AND('Mapa final'!$Y$50="Muy Baja",'Mapa final'!$AA$50="Mayor"),CONCATENATE("R7C",'Mapa final'!$O$50),"")</f>
        <v/>
      </c>
      <c r="AE52" s="51" t="str">
        <f>IF(AND('Mapa final'!$Y$51="Muy Baja",'Mapa final'!$AA$51="Mayor"),CONCATENATE("R7C",'Mapa final'!$O$51),"")</f>
        <v/>
      </c>
      <c r="AF52" s="51" t="str">
        <f>IF(AND('Mapa final'!$Y$52="Muy Baja",'Mapa final'!$AA$52="Mayor"),CONCATENATE("R7C",'Mapa final'!$O$52),"")</f>
        <v/>
      </c>
      <c r="AG52" s="52" t="str">
        <f>IF(AND('Mapa final'!$Y$53="Muy Baja",'Mapa final'!$AA$53="Mayor"),CONCATENATE("R7C",'Mapa final'!$O$53),"")</f>
        <v/>
      </c>
      <c r="AH52" s="53" t="str">
        <f>IF(AND('Mapa final'!$Y$48="Muy Baja",'Mapa final'!$AA$48="Catastrófico"),CONCATENATE("R7C",'Mapa final'!$O$48),"")</f>
        <v/>
      </c>
      <c r="AI52" s="54" t="str">
        <f>IF(AND('Mapa final'!$Y$49="Muy Baja",'Mapa final'!$AA$49="Catastrófico"),CONCATENATE("R7C",'Mapa final'!$O$49),"")</f>
        <v/>
      </c>
      <c r="AJ52" s="54" t="str">
        <f>IF(AND('Mapa final'!$Y$50="Muy Baja",'Mapa final'!$AA$50="Catastrófico"),CONCATENATE("R7C",'Mapa final'!$O$50),"")</f>
        <v/>
      </c>
      <c r="AK52" s="54" t="str">
        <f>IF(AND('Mapa final'!$Y$51="Muy Baja",'Mapa final'!$AA$51="Catastrófico"),CONCATENATE("R7C",'Mapa final'!$O$51),"")</f>
        <v/>
      </c>
      <c r="AL52" s="54" t="str">
        <f>IF(AND('Mapa final'!$Y$52="Muy Baja",'Mapa final'!$AA$52="Catastrófico"),CONCATENATE("R7C",'Mapa final'!$O$52),"")</f>
        <v/>
      </c>
      <c r="AM52" s="55" t="str">
        <f>IF(AND('Mapa final'!$Y$53="Muy Baja",'Mapa final'!$AA$53="Catastrófico"),CONCATENATE("R7C",'Mapa final'!$O$53),"")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331"/>
      <c r="C53" s="331"/>
      <c r="D53" s="332"/>
      <c r="E53" s="430"/>
      <c r="F53" s="429"/>
      <c r="G53" s="429"/>
      <c r="H53" s="429"/>
      <c r="I53" s="445"/>
      <c r="J53" s="74" t="str">
        <f>IF(AND('Mapa final'!$Y$54="Muy Baja",'Mapa final'!$AA$54="Leve"),CONCATENATE("R8C",'Mapa final'!$O$54),"")</f>
        <v/>
      </c>
      <c r="K53" s="75" t="str">
        <f>IF(AND('Mapa final'!$Y$55="Muy Baja",'Mapa final'!$AA$55="Leve"),CONCATENATE("R8C",'Mapa final'!$O$55),"")</f>
        <v/>
      </c>
      <c r="L53" s="75" t="str">
        <f>IF(AND('Mapa final'!$Y$56="Muy Baja",'Mapa final'!$AA$56="Leve"),CONCATENATE("R8C",'Mapa final'!$O$56),"")</f>
        <v/>
      </c>
      <c r="M53" s="75" t="str">
        <f>IF(AND('Mapa final'!$Y$57="Muy Baja",'Mapa final'!$AA$57="Leve"),CONCATENATE("R8C",'Mapa final'!$O$57),"")</f>
        <v/>
      </c>
      <c r="N53" s="75" t="str">
        <f>IF(AND('Mapa final'!$Y$58="Muy Baja",'Mapa final'!$AA$58="Leve"),CONCATENATE("R8C",'Mapa final'!$O$58),"")</f>
        <v/>
      </c>
      <c r="O53" s="76" t="str">
        <f>IF(AND('Mapa final'!$Y$59="Muy Baja",'Mapa final'!$AA$59="Leve"),CONCATENATE("R8C",'Mapa final'!$O$59),"")</f>
        <v/>
      </c>
      <c r="P53" s="74" t="str">
        <f>IF(AND('Mapa final'!$Y$54="Muy Baja",'Mapa final'!$AA$54="Menor"),CONCATENATE("R8C",'Mapa final'!$O$54),"")</f>
        <v/>
      </c>
      <c r="Q53" s="75" t="str">
        <f>IF(AND('Mapa final'!$Y$55="Muy Baja",'Mapa final'!$AA$55="Menor"),CONCATENATE("R8C",'Mapa final'!$O$55),"")</f>
        <v/>
      </c>
      <c r="R53" s="75" t="str">
        <f>IF(AND('Mapa final'!$Y$56="Muy Baja",'Mapa final'!$AA$56="Menor"),CONCATENATE("R8C",'Mapa final'!$O$56),"")</f>
        <v/>
      </c>
      <c r="S53" s="75" t="str">
        <f>IF(AND('Mapa final'!$Y$57="Muy Baja",'Mapa final'!$AA$57="Menor"),CONCATENATE("R8C",'Mapa final'!$O$57),"")</f>
        <v/>
      </c>
      <c r="T53" s="75" t="str">
        <f>IF(AND('Mapa final'!$Y$58="Muy Baja",'Mapa final'!$AA$58="Menor"),CONCATENATE("R8C",'Mapa final'!$O$58),"")</f>
        <v/>
      </c>
      <c r="U53" s="76" t="str">
        <f>IF(AND('Mapa final'!$Y$59="Muy Baja",'Mapa final'!$AA$59="Menor"),CONCATENATE("R8C",'Mapa final'!$O$59),"")</f>
        <v/>
      </c>
      <c r="V53" s="65" t="str">
        <f>IF(AND('Mapa final'!$Y$54="Muy Baja",'Mapa final'!$AA$54="Moderado"),CONCATENATE("R8C",'Mapa final'!$O$54),"")</f>
        <v/>
      </c>
      <c r="W53" s="66" t="str">
        <f>IF(AND('Mapa final'!$Y$55="Muy Baja",'Mapa final'!$AA$55="Moderado"),CONCATENATE("R8C",'Mapa final'!$O$55),"")</f>
        <v/>
      </c>
      <c r="X53" s="66" t="str">
        <f>IF(AND('Mapa final'!$Y$56="Muy Baja",'Mapa final'!$AA$56="Moderado"),CONCATENATE("R8C",'Mapa final'!$O$56),"")</f>
        <v/>
      </c>
      <c r="Y53" s="66" t="str">
        <f>IF(AND('Mapa final'!$Y$57="Muy Baja",'Mapa final'!$AA$57="Moderado"),CONCATENATE("R8C",'Mapa final'!$O$57),"")</f>
        <v/>
      </c>
      <c r="Z53" s="66" t="str">
        <f>IF(AND('Mapa final'!$Y$58="Muy Baja",'Mapa final'!$AA$58="Moderado"),CONCATENATE("R8C",'Mapa final'!$O$58),"")</f>
        <v/>
      </c>
      <c r="AA53" s="67" t="str">
        <f>IF(AND('Mapa final'!$Y$59="Muy Baja",'Mapa final'!$AA$59="Moderado"),CONCATENATE("R8C",'Mapa final'!$O$59),"")</f>
        <v/>
      </c>
      <c r="AB53" s="50" t="str">
        <f>IF(AND('Mapa final'!$Y$54="Muy Baja",'Mapa final'!$AA$54="Mayor"),CONCATENATE("R8C",'Mapa final'!$O$54),"")</f>
        <v/>
      </c>
      <c r="AC53" s="51" t="str">
        <f>IF(AND('Mapa final'!$Y$55="Muy Baja",'Mapa final'!$AA$55="Mayor"),CONCATENATE("R8C",'Mapa final'!$O$55),"")</f>
        <v/>
      </c>
      <c r="AD53" s="51" t="str">
        <f>IF(AND('Mapa final'!$Y$56="Muy Baja",'Mapa final'!$AA$56="Mayor"),CONCATENATE("R8C",'Mapa final'!$O$56),"")</f>
        <v/>
      </c>
      <c r="AE53" s="51" t="str">
        <f>IF(AND('Mapa final'!$Y$57="Muy Baja",'Mapa final'!$AA$57="Mayor"),CONCATENATE("R8C",'Mapa final'!$O$57),"")</f>
        <v/>
      </c>
      <c r="AF53" s="51" t="str">
        <f>IF(AND('Mapa final'!$Y$58="Muy Baja",'Mapa final'!$AA$58="Mayor"),CONCATENATE("R8C",'Mapa final'!$O$58),"")</f>
        <v/>
      </c>
      <c r="AG53" s="52" t="str">
        <f>IF(AND('Mapa final'!$Y$59="Muy Baja",'Mapa final'!$AA$59="Mayor"),CONCATENATE("R8C",'Mapa final'!$O$59),"")</f>
        <v/>
      </c>
      <c r="AH53" s="53" t="str">
        <f>IF(AND('Mapa final'!$Y$54="Muy Baja",'Mapa final'!$AA$54="Catastrófico"),CONCATENATE("R8C",'Mapa final'!$O$54),"")</f>
        <v/>
      </c>
      <c r="AI53" s="54" t="str">
        <f>IF(AND('Mapa final'!$Y$55="Muy Baja",'Mapa final'!$AA$55="Catastrófico"),CONCATENATE("R8C",'Mapa final'!$O$55),"")</f>
        <v/>
      </c>
      <c r="AJ53" s="54" t="str">
        <f>IF(AND('Mapa final'!$Y$56="Muy Baja",'Mapa final'!$AA$56="Catastrófico"),CONCATENATE("R8C",'Mapa final'!$O$56),"")</f>
        <v/>
      </c>
      <c r="AK53" s="54" t="str">
        <f>IF(AND('Mapa final'!$Y$57="Muy Baja",'Mapa final'!$AA$57="Catastrófico"),CONCATENATE("R8C",'Mapa final'!$O$57),"")</f>
        <v/>
      </c>
      <c r="AL53" s="54" t="str">
        <f>IF(AND('Mapa final'!$Y$58="Muy Baja",'Mapa final'!$AA$58="Catastrófico"),CONCATENATE("R8C",'Mapa final'!$O$58),"")</f>
        <v/>
      </c>
      <c r="AM53" s="55" t="str">
        <f>IF(AND('Mapa final'!$Y$59="Muy Baja",'Mapa final'!$AA$59="Catastrófico"),CONCATENATE("R8C",'Mapa final'!$O$59),"")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331"/>
      <c r="C54" s="331"/>
      <c r="D54" s="332"/>
      <c r="E54" s="430"/>
      <c r="F54" s="429"/>
      <c r="G54" s="429"/>
      <c r="H54" s="429"/>
      <c r="I54" s="445"/>
      <c r="J54" s="74" t="str">
        <f>IF(AND('Mapa final'!$Y$60="Muy Baja",'Mapa final'!$AA$60="Leve"),CONCATENATE("R9C",'Mapa final'!$O$60),"")</f>
        <v/>
      </c>
      <c r="K54" s="75" t="str">
        <f>IF(AND('Mapa final'!$Y$61="Muy Baja",'Mapa final'!$AA$61="Leve"),CONCATENATE("R9C",'Mapa final'!$O$61),"")</f>
        <v/>
      </c>
      <c r="L54" s="75" t="str">
        <f>IF(AND('Mapa final'!$Y$62="Muy Baja",'Mapa final'!$AA$62="Leve"),CONCATENATE("R9C",'Mapa final'!$O$62),"")</f>
        <v/>
      </c>
      <c r="M54" s="75" t="str">
        <f>IF(AND('Mapa final'!$Y$63="Muy Baja",'Mapa final'!$AA$63="Leve"),CONCATENATE("R9C",'Mapa final'!$O$63),"")</f>
        <v/>
      </c>
      <c r="N54" s="75" t="str">
        <f>IF(AND('Mapa final'!$Y$64="Muy Baja",'Mapa final'!$AA$64="Leve"),CONCATENATE("R9C",'Mapa final'!$O$64),"")</f>
        <v/>
      </c>
      <c r="O54" s="76" t="str">
        <f>IF(AND('Mapa final'!$Y$65="Muy Baja",'Mapa final'!$AA$65="Leve"),CONCATENATE("R9C",'Mapa final'!$O$65),"")</f>
        <v/>
      </c>
      <c r="P54" s="74" t="str">
        <f>IF(AND('Mapa final'!$Y$60="Muy Baja",'Mapa final'!$AA$60="Menor"),CONCATENATE("R9C",'Mapa final'!$O$60),"")</f>
        <v/>
      </c>
      <c r="Q54" s="75" t="str">
        <f>IF(AND('Mapa final'!$Y$61="Muy Baja",'Mapa final'!$AA$61="Menor"),CONCATENATE("R9C",'Mapa final'!$O$61),"")</f>
        <v/>
      </c>
      <c r="R54" s="75" t="str">
        <f>IF(AND('Mapa final'!$Y$62="Muy Baja",'Mapa final'!$AA$62="Menor"),CONCATENATE("R9C",'Mapa final'!$O$62),"")</f>
        <v/>
      </c>
      <c r="S54" s="75" t="str">
        <f>IF(AND('Mapa final'!$Y$63="Muy Baja",'Mapa final'!$AA$63="Menor"),CONCATENATE("R9C",'Mapa final'!$O$63),"")</f>
        <v/>
      </c>
      <c r="T54" s="75" t="str">
        <f>IF(AND('Mapa final'!$Y$64="Muy Baja",'Mapa final'!$AA$64="Menor"),CONCATENATE("R9C",'Mapa final'!$O$64),"")</f>
        <v/>
      </c>
      <c r="U54" s="76" t="str">
        <f>IF(AND('Mapa final'!$Y$65="Muy Baja",'Mapa final'!$AA$65="Menor"),CONCATENATE("R9C",'Mapa final'!$O$65),"")</f>
        <v/>
      </c>
      <c r="V54" s="65" t="str">
        <f>IF(AND('Mapa final'!$Y$60="Muy Baja",'Mapa final'!$AA$60="Moderado"),CONCATENATE("R9C",'Mapa final'!$O$60),"")</f>
        <v/>
      </c>
      <c r="W54" s="66" t="str">
        <f>IF(AND('Mapa final'!$Y$61="Muy Baja",'Mapa final'!$AA$61="Moderado"),CONCATENATE("R9C",'Mapa final'!$O$61),"")</f>
        <v/>
      </c>
      <c r="X54" s="66" t="str">
        <f>IF(AND('Mapa final'!$Y$62="Muy Baja",'Mapa final'!$AA$62="Moderado"),CONCATENATE("R9C",'Mapa final'!$O$62),"")</f>
        <v/>
      </c>
      <c r="Y54" s="66" t="str">
        <f>IF(AND('Mapa final'!$Y$63="Muy Baja",'Mapa final'!$AA$63="Moderado"),CONCATENATE("R9C",'Mapa final'!$O$63),"")</f>
        <v/>
      </c>
      <c r="Z54" s="66" t="str">
        <f>IF(AND('Mapa final'!$Y$64="Muy Baja",'Mapa final'!$AA$64="Moderado"),CONCATENATE("R9C",'Mapa final'!$O$64),"")</f>
        <v/>
      </c>
      <c r="AA54" s="67" t="str">
        <f>IF(AND('Mapa final'!$Y$65="Muy Baja",'Mapa final'!$AA$65="Moderado"),CONCATENATE("R9C",'Mapa final'!$O$65),"")</f>
        <v/>
      </c>
      <c r="AB54" s="50" t="str">
        <f>IF(AND('Mapa final'!$Y$60="Muy Baja",'Mapa final'!$AA$60="Mayor"),CONCATENATE("R9C",'Mapa final'!$O$60),"")</f>
        <v/>
      </c>
      <c r="AC54" s="51" t="str">
        <f>IF(AND('Mapa final'!$Y$61="Muy Baja",'Mapa final'!$AA$61="Mayor"),CONCATENATE("R9C",'Mapa final'!$O$61),"")</f>
        <v/>
      </c>
      <c r="AD54" s="51" t="str">
        <f>IF(AND('Mapa final'!$Y$62="Muy Baja",'Mapa final'!$AA$62="Mayor"),CONCATENATE("R9C",'Mapa final'!$O$62),"")</f>
        <v/>
      </c>
      <c r="AE54" s="51" t="str">
        <f>IF(AND('Mapa final'!$Y$63="Muy Baja",'Mapa final'!$AA$63="Mayor"),CONCATENATE("R9C",'Mapa final'!$O$63),"")</f>
        <v/>
      </c>
      <c r="AF54" s="51" t="str">
        <f>IF(AND('Mapa final'!$Y$64="Muy Baja",'Mapa final'!$AA$64="Mayor"),CONCATENATE("R9C",'Mapa final'!$O$64),"")</f>
        <v/>
      </c>
      <c r="AG54" s="52" t="str">
        <f>IF(AND('Mapa final'!$Y$65="Muy Baja",'Mapa final'!$AA$65="Mayor"),CONCATENATE("R9C",'Mapa final'!$O$65),"")</f>
        <v/>
      </c>
      <c r="AH54" s="53" t="str">
        <f>IF(AND('Mapa final'!$Y$60="Muy Baja",'Mapa final'!$AA$60="Catastrófico"),CONCATENATE("R9C",'Mapa final'!$O$60),"")</f>
        <v/>
      </c>
      <c r="AI54" s="54" t="str">
        <f>IF(AND('Mapa final'!$Y$61="Muy Baja",'Mapa final'!$AA$61="Catastrófico"),CONCATENATE("R9C",'Mapa final'!$O$61),"")</f>
        <v/>
      </c>
      <c r="AJ54" s="54" t="str">
        <f>IF(AND('Mapa final'!$Y$62="Muy Baja",'Mapa final'!$AA$62="Catastrófico"),CONCATENATE("R9C",'Mapa final'!$O$62),"")</f>
        <v/>
      </c>
      <c r="AK54" s="54" t="str">
        <f>IF(AND('Mapa final'!$Y$63="Muy Baja",'Mapa final'!$AA$63="Catastrófico"),CONCATENATE("R9C",'Mapa final'!$O$63),"")</f>
        <v/>
      </c>
      <c r="AL54" s="54" t="str">
        <f>IF(AND('Mapa final'!$Y$64="Muy Baja",'Mapa final'!$AA$64="Catastrófico"),CONCATENATE("R9C",'Mapa final'!$O$64),"")</f>
        <v/>
      </c>
      <c r="AM54" s="55" t="str">
        <f>IF(AND('Mapa final'!$Y$65="Muy Baja",'Mapa final'!$AA$65="Catastrófico"),CONCATENATE("R9C",'Mapa final'!$O$65),"")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331"/>
      <c r="C55" s="331"/>
      <c r="D55" s="332"/>
      <c r="E55" s="431"/>
      <c r="F55" s="432"/>
      <c r="G55" s="432"/>
      <c r="H55" s="432"/>
      <c r="I55" s="446"/>
      <c r="J55" s="77" t="str">
        <f>IF(AND('Mapa final'!$Y$66="Muy Baja",'Mapa final'!$AA$66="Leve"),CONCATENATE("R10C",'Mapa final'!$O$66),"")</f>
        <v/>
      </c>
      <c r="K55" s="78" t="str">
        <f>IF(AND('Mapa final'!$Y$67="Muy Baja",'Mapa final'!$AA$67="Leve"),CONCATENATE("R10C",'Mapa final'!$O$67),"")</f>
        <v/>
      </c>
      <c r="L55" s="78" t="str">
        <f>IF(AND('Mapa final'!$Y$68="Muy Baja",'Mapa final'!$AA$68="Leve"),CONCATENATE("R10C",'Mapa final'!$O$68),"")</f>
        <v/>
      </c>
      <c r="M55" s="78" t="str">
        <f>IF(AND('Mapa final'!$Y$69="Muy Baja",'Mapa final'!$AA$69="Leve"),CONCATENATE("R10C",'Mapa final'!$O$69),"")</f>
        <v/>
      </c>
      <c r="N55" s="78" t="str">
        <f>IF(AND('Mapa final'!$Y$70="Muy Baja",'Mapa final'!$AA$70="Leve"),CONCATENATE("R10C",'Mapa final'!$O$70),"")</f>
        <v/>
      </c>
      <c r="O55" s="79" t="str">
        <f>IF(AND('Mapa final'!$Y$71="Muy Baja",'Mapa final'!$AA$71="Leve"),CONCATENATE("R10C",'Mapa final'!$O$71),"")</f>
        <v/>
      </c>
      <c r="P55" s="77" t="str">
        <f>IF(AND('Mapa final'!$Y$66="Muy Baja",'Mapa final'!$AA$66="Menor"),CONCATENATE("R10C",'Mapa final'!$O$66),"")</f>
        <v/>
      </c>
      <c r="Q55" s="78" t="str">
        <f>IF(AND('Mapa final'!$Y$67="Muy Baja",'Mapa final'!$AA$67="Menor"),CONCATENATE("R10C",'Mapa final'!$O$67),"")</f>
        <v/>
      </c>
      <c r="R55" s="78" t="str">
        <f>IF(AND('Mapa final'!$Y$68="Muy Baja",'Mapa final'!$AA$68="Menor"),CONCATENATE("R10C",'Mapa final'!$O$68),"")</f>
        <v/>
      </c>
      <c r="S55" s="78" t="str">
        <f>IF(AND('Mapa final'!$Y$69="Muy Baja",'Mapa final'!$AA$69="Menor"),CONCATENATE("R10C",'Mapa final'!$O$69),"")</f>
        <v/>
      </c>
      <c r="T55" s="78" t="str">
        <f>IF(AND('Mapa final'!$Y$70="Muy Baja",'Mapa final'!$AA$70="Menor"),CONCATENATE("R10C",'Mapa final'!$O$70),"")</f>
        <v/>
      </c>
      <c r="U55" s="79" t="str">
        <f>IF(AND('Mapa final'!$Y$71="Muy Baja",'Mapa final'!$AA$71="Menor"),CONCATENATE("R10C",'Mapa final'!$O$71),"")</f>
        <v/>
      </c>
      <c r="V55" s="68" t="str">
        <f>IF(AND('Mapa final'!$Y$66="Muy Baja",'Mapa final'!$AA$66="Moderado"),CONCATENATE("R10C",'Mapa final'!$O$66),"")</f>
        <v/>
      </c>
      <c r="W55" s="69" t="str">
        <f>IF(AND('Mapa final'!$Y$67="Muy Baja",'Mapa final'!$AA$67="Moderado"),CONCATENATE("R10C",'Mapa final'!$O$67),"")</f>
        <v/>
      </c>
      <c r="X55" s="69" t="str">
        <f>IF(AND('Mapa final'!$Y$68="Muy Baja",'Mapa final'!$AA$68="Moderado"),CONCATENATE("R10C",'Mapa final'!$O$68),"")</f>
        <v/>
      </c>
      <c r="Y55" s="69" t="str">
        <f>IF(AND('Mapa final'!$Y$69="Muy Baja",'Mapa final'!$AA$69="Moderado"),CONCATENATE("R10C",'Mapa final'!$O$69),"")</f>
        <v/>
      </c>
      <c r="Z55" s="69" t="str">
        <f>IF(AND('Mapa final'!$Y$70="Muy Baja",'Mapa final'!$AA$70="Moderado"),CONCATENATE("R10C",'Mapa final'!$O$70),"")</f>
        <v/>
      </c>
      <c r="AA55" s="70" t="str">
        <f>IF(AND('Mapa final'!$Y$71="Muy Baja",'Mapa final'!$AA$71="Moderado"),CONCATENATE("R10C",'Mapa final'!$O$71),"")</f>
        <v/>
      </c>
      <c r="AB55" s="56" t="str">
        <f>IF(AND('Mapa final'!$Y$66="Muy Baja",'Mapa final'!$AA$66="Mayor"),CONCATENATE("R10C",'Mapa final'!$O$66),"")</f>
        <v/>
      </c>
      <c r="AC55" s="57" t="str">
        <f>IF(AND('Mapa final'!$Y$67="Muy Baja",'Mapa final'!$AA$67="Mayor"),CONCATENATE("R10C",'Mapa final'!$O$67),"")</f>
        <v/>
      </c>
      <c r="AD55" s="57" t="str">
        <f>IF(AND('Mapa final'!$Y$68="Muy Baja",'Mapa final'!$AA$68="Mayor"),CONCATENATE("R10C",'Mapa final'!$O$68),"")</f>
        <v/>
      </c>
      <c r="AE55" s="57" t="str">
        <f>IF(AND('Mapa final'!$Y$69="Muy Baja",'Mapa final'!$AA$69="Mayor"),CONCATENATE("R10C",'Mapa final'!$O$69),"")</f>
        <v/>
      </c>
      <c r="AF55" s="57" t="str">
        <f>IF(AND('Mapa final'!$Y$70="Muy Baja",'Mapa final'!$AA$70="Mayor"),CONCATENATE("R10C",'Mapa final'!$O$70),"")</f>
        <v/>
      </c>
      <c r="AG55" s="58" t="str">
        <f>IF(AND('Mapa final'!$Y$71="Muy Baja",'Mapa final'!$AA$71="Mayor"),CONCATENATE("R10C",'Mapa final'!$O$71),"")</f>
        <v/>
      </c>
      <c r="AH55" s="59" t="str">
        <f>IF(AND('Mapa final'!$Y$66="Muy Baja",'Mapa final'!$AA$66="Catastrófico"),CONCATENATE("R10C",'Mapa final'!$O$66),"")</f>
        <v/>
      </c>
      <c r="AI55" s="60" t="str">
        <f>IF(AND('Mapa final'!$Y$67="Muy Baja",'Mapa final'!$AA$67="Catastrófico"),CONCATENATE("R10C",'Mapa final'!$O$67),"")</f>
        <v/>
      </c>
      <c r="AJ55" s="60" t="str">
        <f>IF(AND('Mapa final'!$Y$68="Muy Baja",'Mapa final'!$AA$68="Catastrófico"),CONCATENATE("R10C",'Mapa final'!$O$68),"")</f>
        <v/>
      </c>
      <c r="AK55" s="60" t="str">
        <f>IF(AND('Mapa final'!$Y$69="Muy Baja",'Mapa final'!$AA$69="Catastrófico"),CONCATENATE("R10C",'Mapa final'!$O$69),"")</f>
        <v/>
      </c>
      <c r="AL55" s="60" t="str">
        <f>IF(AND('Mapa final'!$Y$70="Muy Baja",'Mapa final'!$AA$70="Catastrófico"),CONCATENATE("R10C",'Mapa final'!$O$70),"")</f>
        <v/>
      </c>
      <c r="AM55" s="61" t="str">
        <f>IF(AND('Mapa final'!$Y$71="Muy Baja",'Mapa final'!$AA$71="Catastrófico"),CONCATENATE("R10C",'Mapa final'!$O$71),"")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426" t="s">
        <v>101</v>
      </c>
      <c r="K56" s="427"/>
      <c r="L56" s="427"/>
      <c r="M56" s="427"/>
      <c r="N56" s="427"/>
      <c r="O56" s="444"/>
      <c r="P56" s="426" t="s">
        <v>102</v>
      </c>
      <c r="Q56" s="427"/>
      <c r="R56" s="427"/>
      <c r="S56" s="427"/>
      <c r="T56" s="427"/>
      <c r="U56" s="444"/>
      <c r="V56" s="426" t="s">
        <v>103</v>
      </c>
      <c r="W56" s="427"/>
      <c r="X56" s="427"/>
      <c r="Y56" s="427"/>
      <c r="Z56" s="427"/>
      <c r="AA56" s="444"/>
      <c r="AB56" s="426" t="s">
        <v>104</v>
      </c>
      <c r="AC56" s="465"/>
      <c r="AD56" s="427"/>
      <c r="AE56" s="427"/>
      <c r="AF56" s="427"/>
      <c r="AG56" s="444"/>
      <c r="AH56" s="426" t="s">
        <v>105</v>
      </c>
      <c r="AI56" s="427"/>
      <c r="AJ56" s="427"/>
      <c r="AK56" s="427"/>
      <c r="AL56" s="427"/>
      <c r="AM56" s="444"/>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430"/>
      <c r="K57" s="429"/>
      <c r="L57" s="429"/>
      <c r="M57" s="429"/>
      <c r="N57" s="429"/>
      <c r="O57" s="445"/>
      <c r="P57" s="430"/>
      <c r="Q57" s="429"/>
      <c r="R57" s="429"/>
      <c r="S57" s="429"/>
      <c r="T57" s="429"/>
      <c r="U57" s="445"/>
      <c r="V57" s="430"/>
      <c r="W57" s="429"/>
      <c r="X57" s="429"/>
      <c r="Y57" s="429"/>
      <c r="Z57" s="429"/>
      <c r="AA57" s="445"/>
      <c r="AB57" s="430"/>
      <c r="AC57" s="429"/>
      <c r="AD57" s="429"/>
      <c r="AE57" s="429"/>
      <c r="AF57" s="429"/>
      <c r="AG57" s="445"/>
      <c r="AH57" s="430"/>
      <c r="AI57" s="429"/>
      <c r="AJ57" s="429"/>
      <c r="AK57" s="429"/>
      <c r="AL57" s="429"/>
      <c r="AM57" s="445"/>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430"/>
      <c r="K58" s="429"/>
      <c r="L58" s="429"/>
      <c r="M58" s="429"/>
      <c r="N58" s="429"/>
      <c r="O58" s="445"/>
      <c r="P58" s="430"/>
      <c r="Q58" s="429"/>
      <c r="R58" s="429"/>
      <c r="S58" s="429"/>
      <c r="T58" s="429"/>
      <c r="U58" s="445"/>
      <c r="V58" s="430"/>
      <c r="W58" s="429"/>
      <c r="X58" s="429"/>
      <c r="Y58" s="429"/>
      <c r="Z58" s="429"/>
      <c r="AA58" s="445"/>
      <c r="AB58" s="430"/>
      <c r="AC58" s="429"/>
      <c r="AD58" s="429"/>
      <c r="AE58" s="429"/>
      <c r="AF58" s="429"/>
      <c r="AG58" s="445"/>
      <c r="AH58" s="430"/>
      <c r="AI58" s="429"/>
      <c r="AJ58" s="429"/>
      <c r="AK58" s="429"/>
      <c r="AL58" s="429"/>
      <c r="AM58" s="445"/>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430"/>
      <c r="K59" s="429"/>
      <c r="L59" s="429"/>
      <c r="M59" s="429"/>
      <c r="N59" s="429"/>
      <c r="O59" s="445"/>
      <c r="P59" s="430"/>
      <c r="Q59" s="429"/>
      <c r="R59" s="429"/>
      <c r="S59" s="429"/>
      <c r="T59" s="429"/>
      <c r="U59" s="445"/>
      <c r="V59" s="430"/>
      <c r="W59" s="429"/>
      <c r="X59" s="429"/>
      <c r="Y59" s="429"/>
      <c r="Z59" s="429"/>
      <c r="AA59" s="445"/>
      <c r="AB59" s="430"/>
      <c r="AC59" s="429"/>
      <c r="AD59" s="429"/>
      <c r="AE59" s="429"/>
      <c r="AF59" s="429"/>
      <c r="AG59" s="445"/>
      <c r="AH59" s="430"/>
      <c r="AI59" s="429"/>
      <c r="AJ59" s="429"/>
      <c r="AK59" s="429"/>
      <c r="AL59" s="429"/>
      <c r="AM59" s="445"/>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430"/>
      <c r="K60" s="429"/>
      <c r="L60" s="429"/>
      <c r="M60" s="429"/>
      <c r="N60" s="429"/>
      <c r="O60" s="445"/>
      <c r="P60" s="430"/>
      <c r="Q60" s="429"/>
      <c r="R60" s="429"/>
      <c r="S60" s="429"/>
      <c r="T60" s="429"/>
      <c r="U60" s="445"/>
      <c r="V60" s="430"/>
      <c r="W60" s="429"/>
      <c r="X60" s="429"/>
      <c r="Y60" s="429"/>
      <c r="Z60" s="429"/>
      <c r="AA60" s="445"/>
      <c r="AB60" s="430"/>
      <c r="AC60" s="429"/>
      <c r="AD60" s="429"/>
      <c r="AE60" s="429"/>
      <c r="AF60" s="429"/>
      <c r="AG60" s="445"/>
      <c r="AH60" s="430"/>
      <c r="AI60" s="429"/>
      <c r="AJ60" s="429"/>
      <c r="AK60" s="429"/>
      <c r="AL60" s="429"/>
      <c r="AM60" s="445"/>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431"/>
      <c r="K61" s="432"/>
      <c r="L61" s="432"/>
      <c r="M61" s="432"/>
      <c r="N61" s="432"/>
      <c r="O61" s="446"/>
      <c r="P61" s="431"/>
      <c r="Q61" s="432"/>
      <c r="R61" s="432"/>
      <c r="S61" s="432"/>
      <c r="T61" s="432"/>
      <c r="U61" s="446"/>
      <c r="V61" s="431"/>
      <c r="W61" s="432"/>
      <c r="X61" s="432"/>
      <c r="Y61" s="432"/>
      <c r="Z61" s="432"/>
      <c r="AA61" s="446"/>
      <c r="AB61" s="431"/>
      <c r="AC61" s="432"/>
      <c r="AD61" s="432"/>
      <c r="AE61" s="432"/>
      <c r="AF61" s="432"/>
      <c r="AG61" s="446"/>
      <c r="AH61" s="431"/>
      <c r="AI61" s="432"/>
      <c r="AJ61" s="432"/>
      <c r="AK61" s="432"/>
      <c r="AL61" s="432"/>
      <c r="AM61" s="446"/>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1"/>
      <c r="AV63" s="81"/>
      <c r="AW63" s="81"/>
      <c r="AX63" s="81"/>
      <c r="AY63" s="81"/>
      <c r="AZ63" s="81"/>
      <c r="BA63" s="81"/>
      <c r="BB63" s="81"/>
      <c r="BC63" s="81"/>
      <c r="BD63" s="81"/>
      <c r="BE63" s="81"/>
      <c r="BF63" s="81"/>
      <c r="BG63" s="81"/>
      <c r="BH63" s="81"/>
    </row>
    <row r="64" spans="1:80" ht="15" customHeight="1" x14ac:dyDescent="0.25">
      <c r="A64" s="81"/>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7" sqref="C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466" t="s">
        <v>107</v>
      </c>
      <c r="C1" s="466"/>
      <c r="D1" s="46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108</v>
      </c>
      <c r="D3" s="11" t="s">
        <v>91</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109</v>
      </c>
      <c r="C4" s="13" t="s">
        <v>110</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111</v>
      </c>
      <c r="C5" s="16" t="s">
        <v>112</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113</v>
      </c>
      <c r="C6" s="16" t="s">
        <v>114</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115</v>
      </c>
      <c r="C7" s="16" t="s">
        <v>116</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117</v>
      </c>
      <c r="C8" s="16" t="s">
        <v>118</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5"/>
      <c r="C9" s="105"/>
      <c r="D9" s="105"/>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6"/>
      <c r="C10" s="105"/>
      <c r="D10" s="105"/>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5"/>
      <c r="C11" s="105"/>
      <c r="D11" s="105"/>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5"/>
      <c r="C12" s="105"/>
      <c r="D12" s="105"/>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5"/>
      <c r="C13" s="105"/>
      <c r="D13" s="105"/>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5"/>
      <c r="C14" s="105"/>
      <c r="D14" s="105"/>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5"/>
      <c r="C15" s="105"/>
      <c r="D15" s="105"/>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5"/>
      <c r="C16" s="105"/>
      <c r="D16" s="105"/>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5"/>
      <c r="C17" s="105"/>
      <c r="D17" s="105"/>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5"/>
      <c r="C18" s="105"/>
      <c r="D18" s="105"/>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A6" sqref="A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467" t="s">
        <v>119</v>
      </c>
      <c r="C1" s="467"/>
      <c r="D1" s="467"/>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102"/>
      <c r="C3" s="34" t="s">
        <v>120</v>
      </c>
      <c r="D3" s="34" t="s">
        <v>121</v>
      </c>
      <c r="E3" s="81"/>
      <c r="F3" s="81"/>
      <c r="G3" s="81"/>
      <c r="H3" s="81"/>
      <c r="I3" s="81"/>
      <c r="J3" s="81"/>
      <c r="K3" s="81"/>
      <c r="L3" s="81"/>
      <c r="M3" s="81"/>
      <c r="N3" s="81"/>
      <c r="O3" s="81"/>
      <c r="P3" s="81"/>
      <c r="Q3" s="81"/>
      <c r="R3" s="81"/>
      <c r="S3" s="81"/>
      <c r="T3" s="81"/>
      <c r="U3" s="81"/>
    </row>
    <row r="4" spans="1:21" ht="33.75" x14ac:dyDescent="0.25">
      <c r="A4" s="101" t="s">
        <v>122</v>
      </c>
      <c r="B4" s="37" t="s">
        <v>123</v>
      </c>
      <c r="C4" s="42" t="s">
        <v>124</v>
      </c>
      <c r="D4" s="35" t="s">
        <v>125</v>
      </c>
      <c r="E4" s="81"/>
      <c r="F4" s="81"/>
      <c r="G4" s="81"/>
      <c r="H4" s="81"/>
      <c r="I4" s="81"/>
      <c r="J4" s="81"/>
      <c r="K4" s="81"/>
      <c r="L4" s="81"/>
      <c r="M4" s="81"/>
      <c r="N4" s="81"/>
      <c r="O4" s="81"/>
      <c r="P4" s="81"/>
      <c r="Q4" s="81"/>
      <c r="R4" s="81"/>
      <c r="S4" s="81"/>
      <c r="T4" s="81"/>
      <c r="U4" s="81"/>
    </row>
    <row r="5" spans="1:21" ht="67.5" x14ac:dyDescent="0.25">
      <c r="A5" s="101" t="s">
        <v>126</v>
      </c>
      <c r="B5" s="38" t="s">
        <v>127</v>
      </c>
      <c r="C5" s="43" t="s">
        <v>128</v>
      </c>
      <c r="D5" s="36" t="s">
        <v>129</v>
      </c>
      <c r="E5" s="81"/>
      <c r="F5" s="81"/>
      <c r="G5" s="81"/>
      <c r="H5" s="81"/>
      <c r="I5" s="81"/>
      <c r="J5" s="81"/>
      <c r="K5" s="81"/>
      <c r="L5" s="81"/>
      <c r="M5" s="81"/>
      <c r="N5" s="81"/>
      <c r="O5" s="81"/>
      <c r="P5" s="81"/>
      <c r="Q5" s="81"/>
      <c r="R5" s="81"/>
      <c r="S5" s="81"/>
      <c r="T5" s="81"/>
      <c r="U5" s="81"/>
    </row>
    <row r="6" spans="1:21" ht="67.5" x14ac:dyDescent="0.25">
      <c r="A6" s="101" t="s">
        <v>97</v>
      </c>
      <c r="B6" s="39" t="s">
        <v>130</v>
      </c>
      <c r="C6" s="43" t="s">
        <v>131</v>
      </c>
      <c r="D6" s="36" t="s">
        <v>132</v>
      </c>
      <c r="E6" s="81"/>
      <c r="F6" s="81"/>
      <c r="G6" s="81"/>
      <c r="H6" s="81"/>
      <c r="I6" s="81"/>
      <c r="J6" s="81"/>
      <c r="K6" s="81"/>
      <c r="L6" s="81"/>
      <c r="M6" s="81"/>
      <c r="N6" s="81"/>
      <c r="O6" s="81"/>
      <c r="P6" s="81"/>
      <c r="Q6" s="81"/>
      <c r="R6" s="81"/>
      <c r="S6" s="81"/>
      <c r="T6" s="81"/>
      <c r="U6" s="81"/>
    </row>
    <row r="7" spans="1:21" ht="101.25" x14ac:dyDescent="0.25">
      <c r="A7" s="101" t="s">
        <v>133</v>
      </c>
      <c r="B7" s="40" t="s">
        <v>134</v>
      </c>
      <c r="C7" s="43" t="s">
        <v>135</v>
      </c>
      <c r="D7" s="36" t="s">
        <v>136</v>
      </c>
      <c r="E7" s="81"/>
      <c r="F7" s="81"/>
      <c r="G7" s="81"/>
      <c r="H7" s="81"/>
      <c r="I7" s="81"/>
      <c r="J7" s="81"/>
      <c r="K7" s="81"/>
      <c r="L7" s="81"/>
      <c r="M7" s="81"/>
      <c r="N7" s="81"/>
      <c r="O7" s="81"/>
      <c r="P7" s="81"/>
      <c r="Q7" s="81"/>
      <c r="R7" s="81"/>
      <c r="S7" s="81"/>
      <c r="T7" s="81"/>
      <c r="U7" s="81"/>
    </row>
    <row r="8" spans="1:21" ht="67.5" x14ac:dyDescent="0.25">
      <c r="A8" s="101" t="s">
        <v>137</v>
      </c>
      <c r="B8" s="41" t="s">
        <v>138</v>
      </c>
      <c r="C8" s="43" t="s">
        <v>139</v>
      </c>
      <c r="D8" s="36" t="s">
        <v>140</v>
      </c>
      <c r="E8" s="81"/>
      <c r="F8" s="81"/>
      <c r="G8" s="81"/>
      <c r="H8" s="81"/>
      <c r="I8" s="81"/>
      <c r="J8" s="81"/>
      <c r="K8" s="81"/>
      <c r="L8" s="81"/>
      <c r="M8" s="81"/>
      <c r="N8" s="81"/>
      <c r="O8" s="81"/>
      <c r="P8" s="81"/>
      <c r="Q8" s="81"/>
      <c r="R8" s="81"/>
      <c r="S8" s="81"/>
      <c r="T8" s="81"/>
      <c r="U8" s="81"/>
    </row>
    <row r="9" spans="1:21" ht="20.25" x14ac:dyDescent="0.25">
      <c r="A9" s="101"/>
      <c r="B9" s="101"/>
      <c r="C9" s="103"/>
      <c r="D9" s="103"/>
      <c r="E9" s="81"/>
      <c r="F9" s="81"/>
      <c r="G9" s="81"/>
      <c r="H9" s="81"/>
      <c r="I9" s="81"/>
      <c r="J9" s="81"/>
      <c r="K9" s="81"/>
      <c r="L9" s="81"/>
      <c r="M9" s="81"/>
      <c r="N9" s="81"/>
      <c r="O9" s="81"/>
      <c r="P9" s="81"/>
      <c r="Q9" s="81"/>
      <c r="R9" s="81"/>
      <c r="S9" s="81"/>
      <c r="T9" s="81"/>
      <c r="U9" s="81"/>
    </row>
    <row r="10" spans="1:21" ht="16.5" x14ac:dyDescent="0.25">
      <c r="A10" s="101"/>
      <c r="B10" s="104"/>
      <c r="C10" s="104"/>
      <c r="D10" s="104"/>
      <c r="E10" s="81"/>
      <c r="F10" s="81"/>
      <c r="G10" s="81"/>
      <c r="H10" s="81"/>
      <c r="I10" s="81"/>
      <c r="J10" s="81"/>
      <c r="K10" s="81"/>
      <c r="L10" s="81"/>
      <c r="M10" s="81"/>
      <c r="N10" s="81"/>
      <c r="O10" s="81"/>
      <c r="P10" s="81"/>
      <c r="Q10" s="81"/>
      <c r="R10" s="81"/>
      <c r="S10" s="81"/>
      <c r="T10" s="81"/>
      <c r="U10" s="81"/>
    </row>
    <row r="11" spans="1:21" x14ac:dyDescent="0.25">
      <c r="A11" s="101"/>
      <c r="B11" s="101" t="s">
        <v>141</v>
      </c>
      <c r="C11" s="101" t="s">
        <v>142</v>
      </c>
      <c r="D11" s="101" t="s">
        <v>143</v>
      </c>
      <c r="E11" s="81"/>
      <c r="F11" s="81"/>
      <c r="G11" s="81"/>
      <c r="H11" s="81"/>
      <c r="I11" s="81"/>
      <c r="J11" s="81"/>
      <c r="K11" s="81"/>
      <c r="L11" s="81"/>
      <c r="M11" s="81"/>
      <c r="N11" s="81"/>
      <c r="O11" s="81"/>
      <c r="P11" s="81"/>
      <c r="Q11" s="81"/>
      <c r="R11" s="81"/>
      <c r="S11" s="81"/>
      <c r="T11" s="81"/>
      <c r="U11" s="81"/>
    </row>
    <row r="12" spans="1:21" x14ac:dyDescent="0.25">
      <c r="A12" s="101"/>
      <c r="B12" s="101" t="s">
        <v>144</v>
      </c>
      <c r="C12" s="101" t="s">
        <v>145</v>
      </c>
      <c r="D12" s="101" t="s">
        <v>146</v>
      </c>
      <c r="E12" s="81"/>
      <c r="F12" s="81"/>
      <c r="G12" s="81"/>
      <c r="H12" s="81"/>
      <c r="I12" s="81"/>
      <c r="J12" s="81"/>
      <c r="K12" s="81"/>
      <c r="L12" s="81"/>
      <c r="M12" s="81"/>
      <c r="N12" s="81"/>
      <c r="O12" s="81"/>
      <c r="P12" s="81"/>
      <c r="Q12" s="81"/>
      <c r="R12" s="81"/>
      <c r="S12" s="81"/>
      <c r="T12" s="81"/>
      <c r="U12" s="81"/>
    </row>
    <row r="13" spans="1:21" x14ac:dyDescent="0.25">
      <c r="A13" s="101"/>
      <c r="B13" s="101"/>
      <c r="C13" s="101" t="s">
        <v>147</v>
      </c>
      <c r="D13" s="101" t="s">
        <v>148</v>
      </c>
      <c r="E13" s="81"/>
      <c r="F13" s="81"/>
      <c r="G13" s="81"/>
      <c r="H13" s="81"/>
      <c r="I13" s="81"/>
      <c r="J13" s="81"/>
      <c r="K13" s="81"/>
      <c r="L13" s="81"/>
      <c r="M13" s="81"/>
      <c r="N13" s="81"/>
      <c r="O13" s="81"/>
      <c r="P13" s="81"/>
      <c r="Q13" s="81"/>
      <c r="R13" s="81"/>
      <c r="S13" s="81"/>
      <c r="T13" s="81"/>
      <c r="U13" s="81"/>
    </row>
    <row r="14" spans="1:21" x14ac:dyDescent="0.25">
      <c r="A14" s="101"/>
      <c r="B14" s="101"/>
      <c r="C14" s="101" t="s">
        <v>149</v>
      </c>
      <c r="D14" s="101" t="s">
        <v>150</v>
      </c>
      <c r="E14" s="81"/>
      <c r="F14" s="81"/>
      <c r="G14" s="81"/>
      <c r="H14" s="81"/>
      <c r="I14" s="81"/>
      <c r="J14" s="81"/>
      <c r="K14" s="81"/>
      <c r="L14" s="81"/>
      <c r="M14" s="81"/>
      <c r="N14" s="81"/>
      <c r="O14" s="81"/>
      <c r="P14" s="81"/>
      <c r="Q14" s="81"/>
      <c r="R14" s="81"/>
      <c r="S14" s="81"/>
      <c r="T14" s="81"/>
      <c r="U14" s="81"/>
    </row>
    <row r="15" spans="1:21" x14ac:dyDescent="0.25">
      <c r="A15" s="101"/>
      <c r="B15" s="101"/>
      <c r="C15" s="101" t="s">
        <v>151</v>
      </c>
      <c r="D15" s="101" t="s">
        <v>152</v>
      </c>
      <c r="E15" s="81"/>
      <c r="F15" s="81"/>
      <c r="G15" s="81"/>
      <c r="H15" s="81"/>
      <c r="I15" s="81"/>
      <c r="J15" s="81"/>
      <c r="K15" s="81"/>
      <c r="L15" s="81"/>
      <c r="M15" s="81"/>
      <c r="N15" s="81"/>
      <c r="O15" s="81"/>
      <c r="P15" s="81"/>
      <c r="Q15" s="81"/>
      <c r="R15" s="81"/>
      <c r="S15" s="81"/>
      <c r="T15" s="81"/>
      <c r="U15" s="81"/>
    </row>
    <row r="16" spans="1:21" x14ac:dyDescent="0.25">
      <c r="A16" s="101"/>
      <c r="B16" s="101"/>
      <c r="C16" s="101"/>
      <c r="D16" s="101"/>
      <c r="E16" s="81"/>
      <c r="F16" s="81"/>
      <c r="G16" s="81"/>
      <c r="H16" s="81"/>
      <c r="I16" s="81"/>
      <c r="J16" s="81"/>
      <c r="K16" s="81"/>
      <c r="L16" s="81"/>
      <c r="M16" s="81"/>
      <c r="N16" s="81"/>
      <c r="O16" s="81"/>
    </row>
    <row r="17" spans="1:15" x14ac:dyDescent="0.25">
      <c r="A17" s="101"/>
      <c r="B17" s="101"/>
      <c r="C17" s="101"/>
      <c r="D17" s="101"/>
      <c r="E17" s="81"/>
      <c r="F17" s="81"/>
      <c r="G17" s="81"/>
      <c r="H17" s="81"/>
      <c r="I17" s="81"/>
      <c r="J17" s="81"/>
      <c r="K17" s="81"/>
      <c r="L17" s="81"/>
      <c r="M17" s="81"/>
      <c r="N17" s="81"/>
      <c r="O17" s="81"/>
    </row>
    <row r="18" spans="1:15" x14ac:dyDescent="0.25">
      <c r="A18" s="101"/>
      <c r="B18" s="105"/>
      <c r="C18" s="105"/>
      <c r="D18" s="105"/>
      <c r="E18" s="81"/>
      <c r="F18" s="81"/>
      <c r="G18" s="81"/>
      <c r="H18" s="81"/>
      <c r="I18" s="81"/>
      <c r="J18" s="81"/>
      <c r="K18" s="81"/>
      <c r="L18" s="81"/>
      <c r="M18" s="81"/>
      <c r="N18" s="81"/>
      <c r="O18" s="81"/>
    </row>
    <row r="19" spans="1:15" x14ac:dyDescent="0.25">
      <c r="A19" s="101"/>
      <c r="B19" s="105"/>
      <c r="C19" s="105"/>
      <c r="D19" s="105"/>
      <c r="E19" s="81"/>
      <c r="F19" s="81"/>
      <c r="G19" s="81"/>
      <c r="H19" s="81"/>
      <c r="I19" s="81"/>
      <c r="J19" s="81"/>
      <c r="K19" s="81"/>
      <c r="L19" s="81"/>
      <c r="M19" s="81"/>
      <c r="N19" s="81"/>
      <c r="O19" s="81"/>
    </row>
    <row r="20" spans="1:15" x14ac:dyDescent="0.25">
      <c r="A20" s="101"/>
      <c r="B20" s="105"/>
      <c r="C20" s="105"/>
      <c r="D20" s="105"/>
      <c r="E20" s="81"/>
      <c r="F20" s="81"/>
      <c r="G20" s="81"/>
      <c r="H20" s="81"/>
      <c r="I20" s="81"/>
      <c r="J20" s="81"/>
      <c r="K20" s="81"/>
      <c r="L20" s="81"/>
      <c r="M20" s="81"/>
      <c r="N20" s="81"/>
      <c r="O20" s="81"/>
    </row>
    <row r="21" spans="1:15" x14ac:dyDescent="0.25">
      <c r="A21" s="101"/>
      <c r="B21" s="105"/>
      <c r="C21" s="105"/>
      <c r="D21" s="105"/>
      <c r="E21" s="81"/>
      <c r="F21" s="81"/>
      <c r="G21" s="81"/>
      <c r="H21" s="81"/>
      <c r="I21" s="81"/>
      <c r="J21" s="81"/>
      <c r="K21" s="81"/>
      <c r="L21" s="81"/>
      <c r="M21" s="81"/>
      <c r="N21" s="81"/>
      <c r="O21" s="81"/>
    </row>
    <row r="22" spans="1:15" ht="20.25" x14ac:dyDescent="0.25">
      <c r="A22" s="101"/>
      <c r="B22" s="101"/>
      <c r="C22" s="103"/>
      <c r="D22" s="103"/>
      <c r="E22" s="81"/>
      <c r="F22" s="81"/>
      <c r="G22" s="81"/>
      <c r="H22" s="81"/>
      <c r="I22" s="81"/>
      <c r="J22" s="81"/>
      <c r="K22" s="81"/>
      <c r="L22" s="81"/>
      <c r="M22" s="81"/>
      <c r="N22" s="81"/>
      <c r="O22" s="81"/>
    </row>
    <row r="23" spans="1:15" ht="20.25" x14ac:dyDescent="0.25">
      <c r="A23" s="101"/>
      <c r="B23" s="101"/>
      <c r="C23" s="103"/>
      <c r="D23" s="103"/>
      <c r="E23" s="81"/>
      <c r="F23" s="81"/>
      <c r="G23" s="81"/>
      <c r="H23" s="81"/>
      <c r="I23" s="81"/>
      <c r="J23" s="81"/>
      <c r="K23" s="81"/>
      <c r="L23" s="81"/>
      <c r="M23" s="81"/>
      <c r="N23" s="81"/>
      <c r="O23" s="81"/>
    </row>
    <row r="24" spans="1:15" ht="20.25" x14ac:dyDescent="0.25">
      <c r="A24" s="101"/>
      <c r="B24" s="101"/>
      <c r="C24" s="103"/>
      <c r="D24" s="103"/>
      <c r="E24" s="81"/>
      <c r="F24" s="81"/>
      <c r="G24" s="81"/>
      <c r="H24" s="81"/>
      <c r="I24" s="81"/>
      <c r="J24" s="81"/>
      <c r="K24" s="81"/>
      <c r="L24" s="81"/>
      <c r="M24" s="81"/>
      <c r="N24" s="81"/>
      <c r="O24" s="81"/>
    </row>
    <row r="25" spans="1:15" ht="20.25" x14ac:dyDescent="0.25">
      <c r="A25" s="101"/>
      <c r="B25" s="101"/>
      <c r="C25" s="103"/>
      <c r="D25" s="103"/>
      <c r="E25" s="81"/>
      <c r="F25" s="81"/>
      <c r="G25" s="81"/>
      <c r="H25" s="81"/>
      <c r="I25" s="81"/>
      <c r="J25" s="81"/>
      <c r="K25" s="81"/>
      <c r="L25" s="81"/>
      <c r="M25" s="81"/>
      <c r="N25" s="81"/>
      <c r="O25" s="81"/>
    </row>
    <row r="26" spans="1:15" ht="20.25" x14ac:dyDescent="0.25">
      <c r="A26" s="101"/>
      <c r="B26" s="101"/>
      <c r="C26" s="103"/>
      <c r="D26" s="103"/>
      <c r="E26" s="81"/>
      <c r="F26" s="81"/>
      <c r="G26" s="81"/>
      <c r="H26" s="81"/>
      <c r="I26" s="81"/>
      <c r="J26" s="81"/>
      <c r="K26" s="81"/>
      <c r="L26" s="81"/>
      <c r="M26" s="81"/>
      <c r="N26" s="81"/>
      <c r="O26" s="81"/>
    </row>
    <row r="27" spans="1:15" ht="20.25" x14ac:dyDescent="0.25">
      <c r="A27" s="101"/>
      <c r="B27" s="101"/>
      <c r="C27" s="103"/>
      <c r="D27" s="103"/>
      <c r="E27" s="81"/>
      <c r="F27" s="81"/>
      <c r="G27" s="81"/>
      <c r="H27" s="81"/>
      <c r="I27" s="81"/>
      <c r="J27" s="81"/>
      <c r="K27" s="81"/>
      <c r="L27" s="81"/>
      <c r="M27" s="81"/>
      <c r="N27" s="81"/>
      <c r="O27" s="81"/>
    </row>
    <row r="28" spans="1:15" ht="20.25" x14ac:dyDescent="0.25">
      <c r="A28" s="101"/>
      <c r="B28" s="101"/>
      <c r="C28" s="103"/>
      <c r="D28" s="103"/>
      <c r="E28" s="81"/>
      <c r="F28" s="81"/>
      <c r="G28" s="81"/>
      <c r="H28" s="81"/>
      <c r="I28" s="81"/>
      <c r="J28" s="81"/>
      <c r="K28" s="81"/>
      <c r="L28" s="81"/>
      <c r="M28" s="81"/>
      <c r="N28" s="81"/>
      <c r="O28" s="81"/>
    </row>
    <row r="29" spans="1:15" ht="20.25" x14ac:dyDescent="0.25">
      <c r="A29" s="101"/>
      <c r="B29" s="101"/>
      <c r="C29" s="103"/>
      <c r="D29" s="103"/>
      <c r="E29" s="81"/>
      <c r="F29" s="81"/>
      <c r="G29" s="81"/>
      <c r="H29" s="81"/>
      <c r="I29" s="81"/>
      <c r="J29" s="81"/>
      <c r="K29" s="81"/>
      <c r="L29" s="81"/>
      <c r="M29" s="81"/>
      <c r="N29" s="81"/>
      <c r="O29" s="81"/>
    </row>
    <row r="30" spans="1:15" ht="20.25" x14ac:dyDescent="0.25">
      <c r="A30" s="101"/>
      <c r="B30" s="101"/>
      <c r="C30" s="103"/>
      <c r="D30" s="103"/>
      <c r="E30" s="81"/>
      <c r="F30" s="81"/>
      <c r="G30" s="81"/>
      <c r="H30" s="81"/>
      <c r="I30" s="81"/>
      <c r="J30" s="81"/>
      <c r="K30" s="81"/>
      <c r="L30" s="81"/>
      <c r="M30" s="81"/>
      <c r="N30" s="81"/>
      <c r="O30" s="81"/>
    </row>
    <row r="31" spans="1:15" ht="20.25" x14ac:dyDescent="0.25">
      <c r="A31" s="101"/>
      <c r="B31" s="101"/>
      <c r="C31" s="103"/>
      <c r="D31" s="103"/>
      <c r="E31" s="81"/>
      <c r="F31" s="81"/>
      <c r="G31" s="81"/>
      <c r="H31" s="81"/>
      <c r="I31" s="81"/>
      <c r="J31" s="81"/>
      <c r="K31" s="81"/>
      <c r="L31" s="81"/>
      <c r="M31" s="81"/>
      <c r="N31" s="81"/>
      <c r="O31" s="81"/>
    </row>
    <row r="32" spans="1:15" ht="20.25" x14ac:dyDescent="0.25">
      <c r="A32" s="101"/>
      <c r="B32" s="101"/>
      <c r="C32" s="103"/>
      <c r="D32" s="103"/>
      <c r="E32" s="81"/>
      <c r="F32" s="81"/>
      <c r="G32" s="81"/>
      <c r="H32" s="81"/>
      <c r="I32" s="81"/>
      <c r="J32" s="81"/>
      <c r="K32" s="81"/>
      <c r="L32" s="81"/>
      <c r="M32" s="81"/>
      <c r="N32" s="81"/>
      <c r="O32" s="81"/>
    </row>
    <row r="33" spans="1:15" ht="20.25" x14ac:dyDescent="0.25">
      <c r="A33" s="101"/>
      <c r="B33" s="101"/>
      <c r="C33" s="103"/>
      <c r="D33" s="103"/>
      <c r="E33" s="81"/>
      <c r="F33" s="81"/>
      <c r="G33" s="81"/>
      <c r="H33" s="81"/>
      <c r="I33" s="81"/>
      <c r="J33" s="81"/>
      <c r="K33" s="81"/>
      <c r="L33" s="81"/>
      <c r="M33" s="81"/>
      <c r="N33" s="81"/>
      <c r="O33" s="81"/>
    </row>
    <row r="34" spans="1:15" ht="20.25" x14ac:dyDescent="0.25">
      <c r="A34" s="101"/>
      <c r="B34" s="101"/>
      <c r="C34" s="103"/>
      <c r="D34" s="103"/>
      <c r="E34" s="81"/>
      <c r="F34" s="81"/>
      <c r="G34" s="81"/>
      <c r="H34" s="81"/>
      <c r="I34" s="81"/>
      <c r="J34" s="81"/>
      <c r="K34" s="81"/>
      <c r="L34" s="81"/>
      <c r="M34" s="81"/>
      <c r="N34" s="81"/>
      <c r="O34" s="81"/>
    </row>
    <row r="35" spans="1:15" ht="20.25" x14ac:dyDescent="0.25">
      <c r="A35" s="101"/>
      <c r="B35" s="101"/>
      <c r="C35" s="103"/>
      <c r="D35" s="103"/>
      <c r="E35" s="81"/>
      <c r="F35" s="81"/>
      <c r="G35" s="81"/>
      <c r="H35" s="81"/>
      <c r="I35" s="81"/>
      <c r="J35" s="81"/>
      <c r="K35" s="81"/>
      <c r="L35" s="81"/>
      <c r="M35" s="81"/>
      <c r="N35" s="81"/>
      <c r="O35" s="81"/>
    </row>
    <row r="36" spans="1:15" ht="20.25" x14ac:dyDescent="0.25">
      <c r="A36" s="101"/>
      <c r="B36" s="101"/>
      <c r="C36" s="103"/>
      <c r="D36" s="103"/>
      <c r="E36" s="81"/>
      <c r="F36" s="81"/>
      <c r="G36" s="81"/>
      <c r="H36" s="81"/>
      <c r="I36" s="81"/>
      <c r="J36" s="81"/>
      <c r="K36" s="81"/>
      <c r="L36" s="81"/>
      <c r="M36" s="81"/>
      <c r="N36" s="81"/>
      <c r="O36" s="81"/>
    </row>
    <row r="37" spans="1:15" ht="20.25" x14ac:dyDescent="0.25">
      <c r="A37" s="101"/>
      <c r="B37" s="101"/>
      <c r="C37" s="103"/>
      <c r="D37" s="103"/>
      <c r="E37" s="81"/>
      <c r="F37" s="81"/>
      <c r="G37" s="81"/>
      <c r="H37" s="81"/>
      <c r="I37" s="81"/>
      <c r="J37" s="81"/>
      <c r="K37" s="81"/>
      <c r="L37" s="81"/>
      <c r="M37" s="81"/>
      <c r="N37" s="81"/>
      <c r="O37" s="81"/>
    </row>
    <row r="38" spans="1:15" ht="20.25" x14ac:dyDescent="0.25">
      <c r="A38" s="101"/>
      <c r="B38" s="101"/>
      <c r="C38" s="103"/>
      <c r="D38" s="103"/>
      <c r="E38" s="81"/>
      <c r="F38" s="81"/>
      <c r="G38" s="81"/>
      <c r="H38" s="81"/>
      <c r="I38" s="81"/>
      <c r="J38" s="81"/>
      <c r="K38" s="81"/>
      <c r="L38" s="81"/>
      <c r="M38" s="81"/>
      <c r="N38" s="81"/>
      <c r="O38" s="81"/>
    </row>
    <row r="39" spans="1:15" ht="20.25" x14ac:dyDescent="0.25">
      <c r="A39" s="101"/>
      <c r="B39" s="101"/>
      <c r="C39" s="103"/>
      <c r="D39" s="103"/>
      <c r="E39" s="81"/>
      <c r="F39" s="81"/>
      <c r="G39" s="81"/>
      <c r="H39" s="81"/>
      <c r="I39" s="81"/>
      <c r="J39" s="81"/>
      <c r="K39" s="81"/>
      <c r="L39" s="81"/>
      <c r="M39" s="81"/>
      <c r="N39" s="81"/>
      <c r="O39" s="81"/>
    </row>
    <row r="40" spans="1:15" ht="20.25" x14ac:dyDescent="0.25">
      <c r="A40" s="101"/>
      <c r="B40" s="101"/>
      <c r="C40" s="103"/>
      <c r="D40" s="103"/>
      <c r="E40" s="81"/>
      <c r="F40" s="81"/>
      <c r="G40" s="81"/>
      <c r="H40" s="81"/>
      <c r="I40" s="81"/>
      <c r="J40" s="81"/>
      <c r="K40" s="81"/>
      <c r="L40" s="81"/>
      <c r="M40" s="81"/>
      <c r="N40" s="81"/>
      <c r="O40" s="81"/>
    </row>
    <row r="41" spans="1:15" ht="20.25" x14ac:dyDescent="0.25">
      <c r="A41" s="101"/>
      <c r="B41" s="101"/>
      <c r="C41" s="103"/>
      <c r="D41" s="103"/>
      <c r="E41" s="81"/>
      <c r="F41" s="81"/>
      <c r="G41" s="81"/>
      <c r="H41" s="81"/>
      <c r="I41" s="81"/>
      <c r="J41" s="81"/>
      <c r="K41" s="81"/>
      <c r="L41" s="81"/>
      <c r="M41" s="81"/>
      <c r="N41" s="81"/>
      <c r="O41" s="81"/>
    </row>
    <row r="42" spans="1:15" ht="20.25" x14ac:dyDescent="0.25">
      <c r="A42" s="101"/>
      <c r="B42" s="101"/>
      <c r="C42" s="103"/>
      <c r="D42" s="103"/>
      <c r="E42" s="81"/>
      <c r="F42" s="81"/>
      <c r="G42" s="81"/>
      <c r="H42" s="81"/>
      <c r="I42" s="81"/>
      <c r="J42" s="81"/>
      <c r="K42" s="81"/>
      <c r="L42" s="81"/>
      <c r="M42" s="81"/>
      <c r="N42" s="81"/>
      <c r="O42" s="81"/>
    </row>
    <row r="43" spans="1:15" ht="20.25" x14ac:dyDescent="0.25">
      <c r="A43" s="101"/>
      <c r="B43" s="101"/>
      <c r="C43" s="103"/>
      <c r="D43" s="103"/>
      <c r="E43" s="81"/>
      <c r="F43" s="81"/>
      <c r="G43" s="81"/>
      <c r="H43" s="81"/>
      <c r="I43" s="81"/>
      <c r="J43" s="81"/>
      <c r="K43" s="81"/>
      <c r="L43" s="81"/>
      <c r="M43" s="81"/>
      <c r="N43" s="81"/>
      <c r="O43" s="81"/>
    </row>
    <row r="44" spans="1:15" ht="20.25" x14ac:dyDescent="0.25">
      <c r="A44" s="101"/>
      <c r="B44" s="101"/>
      <c r="C44" s="103"/>
      <c r="D44" s="103"/>
      <c r="E44" s="81"/>
      <c r="F44" s="81"/>
      <c r="G44" s="81"/>
      <c r="H44" s="81"/>
      <c r="I44" s="81"/>
      <c r="J44" s="81"/>
      <c r="K44" s="81"/>
      <c r="L44" s="81"/>
      <c r="M44" s="81"/>
      <c r="N44" s="81"/>
      <c r="O44" s="81"/>
    </row>
    <row r="45" spans="1:15" ht="20.25" x14ac:dyDescent="0.25">
      <c r="A45" s="101"/>
      <c r="B45" s="101"/>
      <c r="C45" s="103"/>
      <c r="D45" s="103"/>
      <c r="E45" s="81"/>
      <c r="F45" s="81"/>
      <c r="G45" s="81"/>
      <c r="H45" s="81"/>
      <c r="I45" s="81"/>
      <c r="J45" s="81"/>
      <c r="K45" s="81"/>
      <c r="L45" s="81"/>
      <c r="M45" s="81"/>
      <c r="N45" s="81"/>
      <c r="O45" s="81"/>
    </row>
    <row r="46" spans="1:15" ht="20.25" x14ac:dyDescent="0.25">
      <c r="A46" s="101"/>
      <c r="B46" s="101"/>
      <c r="C46" s="103"/>
      <c r="D46" s="103"/>
      <c r="E46" s="81"/>
      <c r="F46" s="81"/>
      <c r="G46" s="81"/>
      <c r="H46" s="81"/>
      <c r="I46" s="81"/>
      <c r="J46" s="81"/>
      <c r="K46" s="81"/>
      <c r="L46" s="81"/>
      <c r="M46" s="81"/>
      <c r="N46" s="81"/>
      <c r="O46" s="81"/>
    </row>
    <row r="47" spans="1:15" ht="20.25" x14ac:dyDescent="0.25">
      <c r="A47" s="101"/>
      <c r="B47" s="101"/>
      <c r="C47" s="103"/>
      <c r="D47" s="103"/>
      <c r="E47" s="81"/>
      <c r="F47" s="81"/>
      <c r="G47" s="81"/>
      <c r="H47" s="81"/>
      <c r="I47" s="81"/>
      <c r="J47" s="81"/>
      <c r="K47" s="81"/>
      <c r="L47" s="81"/>
      <c r="M47" s="81"/>
      <c r="N47" s="81"/>
      <c r="O47" s="81"/>
    </row>
    <row r="48" spans="1:15" ht="20.25" x14ac:dyDescent="0.25">
      <c r="A48" s="101"/>
      <c r="B48" s="101"/>
      <c r="C48" s="103"/>
      <c r="D48" s="103"/>
      <c r="E48" s="81"/>
      <c r="F48" s="81"/>
      <c r="G48" s="81"/>
      <c r="H48" s="81"/>
      <c r="I48" s="81"/>
      <c r="J48" s="81"/>
      <c r="K48" s="81"/>
      <c r="L48" s="81"/>
      <c r="M48" s="81"/>
      <c r="N48" s="81"/>
      <c r="O48" s="81"/>
    </row>
    <row r="49" spans="1:15" ht="20.25" x14ac:dyDescent="0.25">
      <c r="A49" s="101"/>
      <c r="B49" s="101"/>
      <c r="C49" s="103"/>
      <c r="D49" s="103"/>
      <c r="E49" s="81"/>
      <c r="F49" s="81"/>
      <c r="G49" s="81"/>
      <c r="H49" s="81"/>
      <c r="I49" s="81"/>
      <c r="J49" s="81"/>
      <c r="K49" s="81"/>
      <c r="L49" s="81"/>
      <c r="M49" s="81"/>
      <c r="N49" s="81"/>
      <c r="O49" s="81"/>
    </row>
    <row r="50" spans="1:15" ht="20.25" x14ac:dyDescent="0.25">
      <c r="A50" s="101"/>
      <c r="B50" s="101"/>
      <c r="C50" s="103"/>
      <c r="D50" s="103"/>
      <c r="E50" s="81"/>
      <c r="F50" s="81"/>
      <c r="G50" s="81"/>
      <c r="H50" s="81"/>
      <c r="I50" s="81"/>
      <c r="J50" s="81"/>
      <c r="K50" s="81"/>
      <c r="L50" s="81"/>
      <c r="M50" s="81"/>
      <c r="N50" s="81"/>
      <c r="O50" s="81"/>
    </row>
    <row r="51" spans="1:15" ht="20.25" x14ac:dyDescent="0.25">
      <c r="A51" s="101"/>
      <c r="B51" s="101"/>
      <c r="C51" s="103"/>
      <c r="D51" s="103"/>
      <c r="E51" s="81"/>
      <c r="F51" s="81"/>
      <c r="G51" s="81"/>
      <c r="H51" s="81"/>
      <c r="I51" s="81"/>
      <c r="J51" s="81"/>
      <c r="K51" s="81"/>
      <c r="L51" s="81"/>
      <c r="M51" s="81"/>
      <c r="N51" s="81"/>
      <c r="O51" s="81"/>
    </row>
    <row r="52" spans="1:15" ht="20.25" x14ac:dyDescent="0.25">
      <c r="A52" s="101"/>
      <c r="B52" s="22"/>
      <c r="C52" s="32"/>
      <c r="D52" s="32"/>
    </row>
    <row r="53" spans="1:15" ht="20.25" x14ac:dyDescent="0.25">
      <c r="A53" s="101"/>
      <c r="B53" s="22"/>
      <c r="C53" s="32"/>
      <c r="D53" s="32"/>
    </row>
    <row r="54" spans="1:15" ht="20.25" x14ac:dyDescent="0.25">
      <c r="A54" s="101"/>
      <c r="B54" s="22"/>
      <c r="C54" s="32"/>
      <c r="D54" s="32"/>
    </row>
    <row r="55" spans="1:15" ht="20.25" x14ac:dyDescent="0.25">
      <c r="A55" s="101"/>
      <c r="B55" s="22"/>
      <c r="C55" s="32"/>
      <c r="D55" s="32"/>
    </row>
    <row r="56" spans="1:15" ht="20.25" x14ac:dyDescent="0.25">
      <c r="A56" s="101"/>
      <c r="B56" s="22"/>
      <c r="C56" s="32"/>
      <c r="D56" s="32"/>
    </row>
    <row r="57" spans="1:15" ht="20.25" x14ac:dyDescent="0.25">
      <c r="A57" s="101"/>
      <c r="B57" s="22"/>
      <c r="C57" s="32"/>
      <c r="D57" s="32"/>
    </row>
    <row r="58" spans="1:15" ht="20.25" x14ac:dyDescent="0.25">
      <c r="A58" s="101"/>
      <c r="B58" s="22"/>
      <c r="C58" s="32"/>
      <c r="D58" s="32"/>
    </row>
    <row r="59" spans="1:15" ht="20.25" x14ac:dyDescent="0.25">
      <c r="A59" s="101"/>
      <c r="B59" s="22"/>
      <c r="C59" s="32"/>
      <c r="D59" s="32"/>
    </row>
    <row r="60" spans="1:15" ht="20.25" x14ac:dyDescent="0.25">
      <c r="A60" s="101"/>
      <c r="B60" s="22"/>
      <c r="C60" s="32"/>
      <c r="D60" s="32"/>
    </row>
    <row r="61" spans="1:15" ht="20.25" x14ac:dyDescent="0.25">
      <c r="A61" s="101"/>
      <c r="B61" s="22"/>
      <c r="C61" s="32"/>
      <c r="D61" s="32"/>
    </row>
    <row r="62" spans="1:15" ht="20.25" x14ac:dyDescent="0.25">
      <c r="A62" s="101"/>
      <c r="B62" s="22"/>
      <c r="C62" s="32"/>
      <c r="D62" s="32"/>
    </row>
    <row r="63" spans="1:15" ht="20.25" x14ac:dyDescent="0.25">
      <c r="A63" s="101"/>
      <c r="B63" s="22"/>
      <c r="C63" s="32"/>
      <c r="D63" s="32"/>
    </row>
    <row r="64" spans="1:15" ht="20.25" x14ac:dyDescent="0.25">
      <c r="A64" s="101"/>
      <c r="B64" s="22"/>
      <c r="C64" s="32"/>
      <c r="D64" s="32"/>
    </row>
    <row r="65" spans="1:4" ht="20.25" x14ac:dyDescent="0.25">
      <c r="A65" s="101"/>
      <c r="B65" s="22"/>
      <c r="C65" s="32"/>
      <c r="D65" s="32"/>
    </row>
    <row r="66" spans="1:4" ht="20.25" x14ac:dyDescent="0.25">
      <c r="A66" s="101"/>
      <c r="B66" s="22"/>
      <c r="C66" s="32"/>
      <c r="D66" s="32"/>
    </row>
    <row r="67" spans="1:4" ht="20.25" x14ac:dyDescent="0.25">
      <c r="A67" s="101"/>
      <c r="B67" s="22"/>
      <c r="C67" s="32"/>
      <c r="D67" s="32"/>
    </row>
    <row r="68" spans="1:4" ht="20.25" x14ac:dyDescent="0.25">
      <c r="A68" s="101"/>
      <c r="B68" s="22"/>
      <c r="C68" s="32"/>
      <c r="D68" s="32"/>
    </row>
    <row r="69" spans="1:4" ht="20.25" x14ac:dyDescent="0.25">
      <c r="A69" s="101"/>
      <c r="B69" s="22"/>
      <c r="C69" s="32"/>
      <c r="D69" s="32"/>
    </row>
    <row r="70" spans="1:4" ht="20.25" x14ac:dyDescent="0.25">
      <c r="A70" s="101"/>
      <c r="B70" s="22"/>
      <c r="C70" s="32"/>
      <c r="D70" s="32"/>
    </row>
    <row r="71" spans="1:4" ht="20.25" x14ac:dyDescent="0.25">
      <c r="A71" s="101"/>
      <c r="B71" s="22"/>
      <c r="C71" s="32"/>
      <c r="D71" s="32"/>
    </row>
    <row r="72" spans="1:4" ht="20.25" x14ac:dyDescent="0.25">
      <c r="A72" s="101"/>
      <c r="B72" s="22"/>
      <c r="C72" s="32"/>
      <c r="D72" s="32"/>
    </row>
    <row r="73" spans="1:4" ht="20.25" x14ac:dyDescent="0.25">
      <c r="A73" s="101"/>
      <c r="B73" s="22"/>
      <c r="C73" s="32"/>
      <c r="D73" s="32"/>
    </row>
    <row r="74" spans="1:4" ht="20.25" x14ac:dyDescent="0.25">
      <c r="A74" s="101"/>
      <c r="B74" s="22"/>
      <c r="C74" s="32"/>
      <c r="D74" s="32"/>
    </row>
    <row r="75" spans="1:4" ht="20.25" x14ac:dyDescent="0.25">
      <c r="A75" s="101"/>
      <c r="B75" s="22"/>
      <c r="C75" s="32"/>
      <c r="D75" s="32"/>
    </row>
    <row r="76" spans="1:4" ht="20.25" x14ac:dyDescent="0.25">
      <c r="A76" s="101"/>
      <c r="B76" s="22"/>
      <c r="C76" s="32"/>
      <c r="D76" s="32"/>
    </row>
    <row r="77" spans="1:4" ht="20.25" x14ac:dyDescent="0.25">
      <c r="A77" s="101"/>
      <c r="B77" s="22"/>
      <c r="C77" s="32"/>
      <c r="D77" s="32"/>
    </row>
    <row r="78" spans="1:4" ht="20.25" x14ac:dyDescent="0.25">
      <c r="A78" s="101"/>
      <c r="B78" s="22"/>
      <c r="C78" s="32"/>
      <c r="D78" s="32"/>
    </row>
    <row r="79" spans="1:4" ht="20.25" x14ac:dyDescent="0.25">
      <c r="A79" s="101"/>
      <c r="B79" s="22"/>
      <c r="C79" s="32"/>
      <c r="D79" s="32"/>
    </row>
    <row r="80" spans="1:4" ht="20.25" x14ac:dyDescent="0.25">
      <c r="A80" s="101"/>
      <c r="B80" s="22"/>
      <c r="C80" s="32"/>
      <c r="D80" s="32"/>
    </row>
    <row r="81" spans="1:4" ht="20.25" x14ac:dyDescent="0.25">
      <c r="A81" s="101"/>
      <c r="B81" s="22"/>
      <c r="C81" s="32"/>
      <c r="D81" s="32"/>
    </row>
    <row r="82" spans="1:4" ht="20.25" x14ac:dyDescent="0.25">
      <c r="A82" s="101"/>
      <c r="B82" s="22"/>
      <c r="C82" s="32"/>
      <c r="D82" s="32"/>
    </row>
    <row r="83" spans="1:4" ht="20.25" x14ac:dyDescent="0.25">
      <c r="A83" s="101"/>
      <c r="B83" s="22"/>
      <c r="C83" s="32"/>
      <c r="D83" s="32"/>
    </row>
    <row r="84" spans="1:4" ht="20.25" x14ac:dyDescent="0.25">
      <c r="A84" s="101"/>
      <c r="B84" s="22"/>
      <c r="C84" s="32"/>
      <c r="D84" s="32"/>
    </row>
    <row r="85" spans="1:4" ht="20.25" x14ac:dyDescent="0.25">
      <c r="A85" s="101"/>
      <c r="B85" s="22"/>
      <c r="C85" s="32"/>
      <c r="D85" s="32"/>
    </row>
    <row r="86" spans="1:4" ht="20.25" x14ac:dyDescent="0.25">
      <c r="A86" s="101"/>
      <c r="B86" s="22"/>
      <c r="C86" s="32"/>
      <c r="D86" s="32"/>
    </row>
    <row r="87" spans="1:4" ht="20.25" x14ac:dyDescent="0.25">
      <c r="A87" s="101"/>
      <c r="B87" s="22"/>
      <c r="C87" s="32"/>
      <c r="D87" s="32"/>
    </row>
    <row r="88" spans="1:4" ht="20.25" x14ac:dyDescent="0.25">
      <c r="A88" s="101"/>
      <c r="B88" s="22"/>
      <c r="C88" s="32"/>
      <c r="D88" s="32"/>
    </row>
    <row r="89" spans="1:4" ht="20.25" x14ac:dyDescent="0.25">
      <c r="A89" s="101"/>
      <c r="B89" s="22"/>
      <c r="C89" s="32"/>
      <c r="D89" s="32"/>
    </row>
    <row r="90" spans="1:4" ht="20.25" x14ac:dyDescent="0.25">
      <c r="A90" s="101"/>
      <c r="B90" s="22"/>
      <c r="C90" s="32"/>
      <c r="D90" s="32"/>
    </row>
    <row r="91" spans="1:4" ht="20.25" x14ac:dyDescent="0.25">
      <c r="A91" s="101"/>
      <c r="B91" s="22"/>
      <c r="C91" s="32"/>
      <c r="D91" s="32"/>
    </row>
    <row r="92" spans="1:4" ht="20.25" x14ac:dyDescent="0.25">
      <c r="A92" s="101"/>
      <c r="B92" s="22"/>
      <c r="C92" s="32"/>
      <c r="D92" s="32"/>
    </row>
    <row r="93" spans="1:4" ht="20.25" x14ac:dyDescent="0.25">
      <c r="A93" s="101"/>
      <c r="B93" s="22"/>
      <c r="C93" s="32"/>
      <c r="D93" s="32"/>
    </row>
    <row r="94" spans="1:4" ht="20.25" x14ac:dyDescent="0.25">
      <c r="A94" s="101"/>
      <c r="B94" s="22"/>
      <c r="C94" s="32"/>
      <c r="D94" s="32"/>
    </row>
    <row r="95" spans="1:4" ht="20.25" x14ac:dyDescent="0.25">
      <c r="A95" s="101"/>
      <c r="B95" s="22"/>
      <c r="C95" s="32"/>
      <c r="D95" s="32"/>
    </row>
    <row r="96" spans="1:4" ht="20.25" x14ac:dyDescent="0.25">
      <c r="A96" s="101"/>
      <c r="B96" s="22"/>
      <c r="C96" s="32"/>
      <c r="D96" s="32"/>
    </row>
    <row r="97" spans="1:4" ht="20.25" x14ac:dyDescent="0.25">
      <c r="A97" s="101"/>
      <c r="B97" s="22"/>
      <c r="C97" s="32"/>
      <c r="D97" s="32"/>
    </row>
    <row r="98" spans="1:4" ht="20.25" x14ac:dyDescent="0.25">
      <c r="A98" s="101"/>
      <c r="B98" s="22"/>
      <c r="C98" s="32"/>
      <c r="D98" s="32"/>
    </row>
    <row r="99" spans="1:4" ht="20.25" x14ac:dyDescent="0.25">
      <c r="A99" s="101"/>
      <c r="B99" s="22"/>
      <c r="C99" s="32"/>
      <c r="D99" s="32"/>
    </row>
    <row r="100" spans="1:4" ht="20.25" x14ac:dyDescent="0.25">
      <c r="A100" s="101"/>
      <c r="B100" s="22"/>
      <c r="C100" s="32"/>
      <c r="D100" s="32"/>
    </row>
    <row r="101" spans="1:4" ht="20.25" x14ac:dyDescent="0.25">
      <c r="A101" s="101"/>
      <c r="B101" s="22"/>
      <c r="C101" s="32"/>
      <c r="D101" s="32"/>
    </row>
    <row r="102" spans="1:4" ht="20.25" x14ac:dyDescent="0.25">
      <c r="A102" s="101"/>
      <c r="B102" s="22"/>
      <c r="C102" s="32"/>
      <c r="D102" s="32"/>
    </row>
    <row r="103" spans="1:4" ht="20.25" x14ac:dyDescent="0.25">
      <c r="A103" s="101"/>
      <c r="B103" s="22"/>
      <c r="C103" s="32"/>
      <c r="D103" s="32"/>
    </row>
    <row r="104" spans="1:4" ht="20.25" x14ac:dyDescent="0.25">
      <c r="A104" s="101"/>
      <c r="B104" s="22"/>
      <c r="C104" s="32"/>
      <c r="D104" s="32"/>
    </row>
    <row r="105" spans="1:4" ht="20.25" x14ac:dyDescent="0.25">
      <c r="A105" s="101"/>
      <c r="B105" s="22"/>
      <c r="C105" s="32"/>
      <c r="D105" s="32"/>
    </row>
    <row r="106" spans="1:4" ht="20.25" x14ac:dyDescent="0.25">
      <c r="A106" s="101"/>
      <c r="B106" s="22"/>
      <c r="C106" s="32"/>
      <c r="D106" s="32"/>
    </row>
    <row r="107" spans="1:4" ht="20.25" x14ac:dyDescent="0.25">
      <c r="A107" s="101"/>
      <c r="B107" s="22"/>
      <c r="C107" s="32"/>
      <c r="D107" s="32"/>
    </row>
    <row r="108" spans="1:4" ht="20.25" x14ac:dyDescent="0.25">
      <c r="A108" s="101"/>
      <c r="B108" s="22"/>
      <c r="C108" s="32"/>
      <c r="D108" s="32"/>
    </row>
    <row r="109" spans="1:4" ht="20.25" x14ac:dyDescent="0.25">
      <c r="A109" s="101"/>
      <c r="B109" s="22"/>
      <c r="C109" s="32"/>
      <c r="D109" s="32"/>
    </row>
    <row r="110" spans="1:4" ht="20.25" x14ac:dyDescent="0.25">
      <c r="A110" s="101"/>
      <c r="B110" s="22"/>
      <c r="C110" s="32"/>
      <c r="D110" s="32"/>
    </row>
    <row r="111" spans="1:4" ht="20.25" x14ac:dyDescent="0.25">
      <c r="A111" s="101"/>
      <c r="B111" s="22"/>
      <c r="C111" s="32"/>
      <c r="D111" s="32"/>
    </row>
    <row r="112" spans="1:4" ht="20.25" x14ac:dyDescent="0.25">
      <c r="A112" s="101"/>
      <c r="B112" s="22"/>
      <c r="C112" s="32"/>
      <c r="D112" s="32"/>
    </row>
    <row r="113" spans="1:4" ht="20.25" x14ac:dyDescent="0.25">
      <c r="A113" s="101"/>
      <c r="B113" s="22"/>
      <c r="C113" s="32"/>
      <c r="D113" s="32"/>
    </row>
    <row r="114" spans="1:4" ht="20.25" x14ac:dyDescent="0.25">
      <c r="A114" s="101"/>
      <c r="B114" s="22"/>
      <c r="C114" s="32"/>
      <c r="D114" s="32"/>
    </row>
    <row r="115" spans="1:4" ht="20.25" x14ac:dyDescent="0.25">
      <c r="A115" s="101"/>
      <c r="B115" s="22"/>
      <c r="C115" s="32"/>
      <c r="D115" s="32"/>
    </row>
    <row r="116" spans="1:4" ht="20.25" x14ac:dyDescent="0.25">
      <c r="A116" s="101"/>
      <c r="B116" s="22"/>
      <c r="C116" s="32"/>
      <c r="D116" s="32"/>
    </row>
    <row r="117" spans="1:4" ht="20.25" x14ac:dyDescent="0.25">
      <c r="A117" s="101"/>
      <c r="B117" s="22"/>
      <c r="C117" s="32"/>
      <c r="D117" s="32"/>
    </row>
    <row r="118" spans="1:4" ht="20.25" x14ac:dyDescent="0.25">
      <c r="A118" s="101"/>
      <c r="B118" s="22"/>
      <c r="C118" s="32"/>
      <c r="D118" s="32"/>
    </row>
    <row r="119" spans="1:4" ht="20.25" x14ac:dyDescent="0.25">
      <c r="A119" s="101"/>
      <c r="B119" s="22"/>
      <c r="C119" s="32"/>
      <c r="D119" s="32"/>
    </row>
    <row r="120" spans="1:4" ht="20.25" x14ac:dyDescent="0.25">
      <c r="A120" s="101"/>
      <c r="B120" s="22"/>
      <c r="C120" s="32"/>
      <c r="D120" s="32"/>
    </row>
    <row r="121" spans="1:4" ht="20.25" x14ac:dyDescent="0.25">
      <c r="A121" s="101"/>
      <c r="B121" s="22"/>
      <c r="C121" s="32"/>
      <c r="D121" s="32"/>
    </row>
    <row r="122" spans="1:4" ht="20.25" x14ac:dyDescent="0.25">
      <c r="A122" s="101"/>
      <c r="B122" s="22"/>
      <c r="C122" s="32"/>
      <c r="D122" s="32"/>
    </row>
    <row r="123" spans="1:4" ht="20.25" x14ac:dyDescent="0.25">
      <c r="A123" s="101"/>
      <c r="B123" s="22"/>
      <c r="C123" s="32"/>
      <c r="D123" s="32"/>
    </row>
    <row r="124" spans="1:4" ht="20.25" x14ac:dyDescent="0.25">
      <c r="A124" s="101"/>
      <c r="B124" s="22"/>
      <c r="C124" s="32"/>
      <c r="D124" s="32"/>
    </row>
    <row r="125" spans="1:4" ht="20.25" x14ac:dyDescent="0.25">
      <c r="A125" s="101"/>
      <c r="B125" s="22"/>
      <c r="C125" s="32"/>
      <c r="D125" s="32"/>
    </row>
    <row r="126" spans="1:4" ht="20.25" x14ac:dyDescent="0.25">
      <c r="A126" s="101"/>
      <c r="B126" s="22"/>
      <c r="C126" s="32"/>
      <c r="D126" s="32"/>
    </row>
    <row r="127" spans="1:4" ht="20.25" x14ac:dyDescent="0.25">
      <c r="A127" s="101"/>
      <c r="B127" s="22"/>
      <c r="C127" s="32"/>
      <c r="D127" s="32"/>
    </row>
    <row r="128" spans="1:4" ht="20.25" x14ac:dyDescent="0.25">
      <c r="A128" s="101"/>
      <c r="B128" s="22"/>
      <c r="C128" s="32"/>
      <c r="D128" s="32"/>
    </row>
    <row r="129" spans="1:4" ht="20.25" x14ac:dyDescent="0.25">
      <c r="A129" s="101"/>
      <c r="B129" s="22"/>
      <c r="C129" s="32"/>
      <c r="D129" s="32"/>
    </row>
    <row r="130" spans="1:4" ht="20.25" x14ac:dyDescent="0.25">
      <c r="A130" s="101"/>
      <c r="B130" s="22"/>
      <c r="C130" s="32"/>
      <c r="D130" s="32"/>
    </row>
    <row r="131" spans="1:4" ht="20.25" x14ac:dyDescent="0.25">
      <c r="A131" s="101"/>
      <c r="B131" s="22"/>
      <c r="C131" s="32"/>
      <c r="D131" s="32"/>
    </row>
    <row r="132" spans="1:4" ht="20.25" x14ac:dyDescent="0.25">
      <c r="A132" s="101"/>
      <c r="B132" s="22"/>
      <c r="C132" s="32"/>
      <c r="D132" s="32"/>
    </row>
    <row r="133" spans="1:4" ht="20.25" x14ac:dyDescent="0.25">
      <c r="A133" s="101"/>
      <c r="B133" s="22"/>
      <c r="C133" s="32"/>
      <c r="D133" s="32"/>
    </row>
    <row r="134" spans="1:4" ht="20.25" x14ac:dyDescent="0.25">
      <c r="A134" s="101"/>
      <c r="B134" s="22"/>
      <c r="C134" s="32"/>
      <c r="D134" s="32"/>
    </row>
    <row r="135" spans="1:4" ht="20.25" x14ac:dyDescent="0.25">
      <c r="A135" s="101"/>
      <c r="B135" s="22"/>
      <c r="C135" s="32"/>
      <c r="D135" s="32"/>
    </row>
    <row r="136" spans="1:4" ht="20.25" x14ac:dyDescent="0.25">
      <c r="A136" s="101"/>
      <c r="B136" s="22"/>
      <c r="C136" s="32"/>
      <c r="D136" s="32"/>
    </row>
    <row r="137" spans="1:4" ht="20.25" x14ac:dyDescent="0.25">
      <c r="A137" s="101"/>
      <c r="B137" s="22"/>
      <c r="C137" s="32"/>
      <c r="D137" s="32"/>
    </row>
    <row r="138" spans="1:4" ht="20.25" x14ac:dyDescent="0.25">
      <c r="A138" s="101"/>
      <c r="B138" s="22"/>
      <c r="C138" s="32"/>
      <c r="D138" s="32"/>
    </row>
    <row r="139" spans="1:4" ht="20.25" x14ac:dyDescent="0.25">
      <c r="A139" s="101"/>
      <c r="B139" s="22"/>
      <c r="C139" s="32"/>
      <c r="D139" s="32"/>
    </row>
    <row r="140" spans="1:4" ht="20.25" x14ac:dyDescent="0.25">
      <c r="A140" s="101"/>
      <c r="B140" s="22"/>
      <c r="C140" s="32"/>
      <c r="D140" s="32"/>
    </row>
    <row r="141" spans="1:4" ht="20.25" x14ac:dyDescent="0.25">
      <c r="A141" s="101"/>
      <c r="B141" s="22"/>
      <c r="C141" s="32"/>
      <c r="D141" s="32"/>
    </row>
    <row r="142" spans="1:4" ht="20.25" x14ac:dyDescent="0.25">
      <c r="A142" s="101"/>
      <c r="B142" s="22"/>
      <c r="C142" s="32"/>
      <c r="D142" s="32"/>
    </row>
    <row r="143" spans="1:4" ht="20.25" x14ac:dyDescent="0.25">
      <c r="A143" s="101"/>
      <c r="B143" s="22"/>
      <c r="C143" s="32"/>
      <c r="D143" s="32"/>
    </row>
    <row r="144" spans="1:4" ht="20.25" x14ac:dyDescent="0.25">
      <c r="A144" s="101"/>
      <c r="B144" s="22"/>
      <c r="C144" s="32"/>
      <c r="D144" s="32"/>
    </row>
    <row r="145" spans="1:4" ht="20.25" x14ac:dyDescent="0.25">
      <c r="A145" s="101"/>
      <c r="B145" s="22"/>
      <c r="C145" s="32"/>
      <c r="D145" s="32"/>
    </row>
    <row r="146" spans="1:4" ht="20.25" x14ac:dyDescent="0.25">
      <c r="A146" s="101"/>
      <c r="B146" s="22"/>
      <c r="C146" s="32"/>
      <c r="D146" s="32"/>
    </row>
    <row r="147" spans="1:4" ht="20.25" x14ac:dyDescent="0.25">
      <c r="A147" s="101"/>
      <c r="B147" s="22"/>
      <c r="C147" s="32"/>
      <c r="D147" s="32"/>
    </row>
    <row r="148" spans="1:4" ht="20.25" x14ac:dyDescent="0.25">
      <c r="A148" s="101"/>
      <c r="B148" s="22"/>
      <c r="C148" s="32"/>
      <c r="D148" s="32"/>
    </row>
    <row r="149" spans="1:4" ht="20.25" x14ac:dyDescent="0.25">
      <c r="A149" s="101"/>
      <c r="B149" s="22"/>
      <c r="C149" s="32"/>
      <c r="D149" s="32"/>
    </row>
    <row r="150" spans="1:4" ht="20.25" x14ac:dyDescent="0.25">
      <c r="A150" s="101"/>
      <c r="B150" s="22"/>
      <c r="C150" s="32"/>
      <c r="D150" s="32"/>
    </row>
    <row r="151" spans="1:4" ht="20.25" x14ac:dyDescent="0.25">
      <c r="A151" s="101"/>
      <c r="B151" s="22"/>
      <c r="C151" s="32"/>
      <c r="D151" s="32"/>
    </row>
    <row r="152" spans="1:4" ht="20.25" x14ac:dyDescent="0.25">
      <c r="A152" s="101"/>
      <c r="B152" s="22"/>
      <c r="C152" s="32"/>
      <c r="D152" s="32"/>
    </row>
    <row r="153" spans="1:4" ht="20.25" x14ac:dyDescent="0.25">
      <c r="A153" s="101"/>
      <c r="B153" s="22"/>
      <c r="C153" s="32"/>
      <c r="D153" s="32"/>
    </row>
    <row r="154" spans="1:4" ht="20.25" x14ac:dyDescent="0.25">
      <c r="A154" s="101"/>
      <c r="B154" s="22"/>
      <c r="C154" s="32"/>
      <c r="D154" s="32"/>
    </row>
    <row r="155" spans="1:4" ht="20.25" x14ac:dyDescent="0.25">
      <c r="A155" s="101"/>
      <c r="B155" s="22"/>
      <c r="C155" s="32"/>
      <c r="D155" s="32"/>
    </row>
    <row r="156" spans="1:4" ht="20.25" x14ac:dyDescent="0.25">
      <c r="A156" s="101"/>
      <c r="B156" s="22"/>
      <c r="C156" s="32"/>
      <c r="D156" s="32"/>
    </row>
    <row r="157" spans="1:4" ht="20.25" x14ac:dyDescent="0.25">
      <c r="A157" s="101"/>
      <c r="B157" s="22"/>
      <c r="C157" s="32"/>
      <c r="D157" s="32"/>
    </row>
    <row r="158" spans="1:4" ht="20.25" x14ac:dyDescent="0.25">
      <c r="A158" s="101"/>
      <c r="B158" s="22"/>
      <c r="C158" s="32"/>
      <c r="D158" s="32"/>
    </row>
    <row r="159" spans="1:4" ht="20.25" x14ac:dyDescent="0.25">
      <c r="A159" s="101"/>
      <c r="B159" s="22"/>
      <c r="C159" s="32"/>
      <c r="D159" s="32"/>
    </row>
    <row r="160" spans="1:4" ht="20.25" x14ac:dyDescent="0.25">
      <c r="A160" s="101"/>
      <c r="B160" s="22"/>
      <c r="C160" s="32"/>
      <c r="D160" s="32"/>
    </row>
    <row r="161" spans="1:4" ht="20.25" x14ac:dyDescent="0.25">
      <c r="A161" s="101"/>
      <c r="B161" s="22"/>
      <c r="C161" s="32"/>
      <c r="D161" s="32"/>
    </row>
    <row r="162" spans="1:4" ht="20.25" x14ac:dyDescent="0.25">
      <c r="A162" s="101"/>
      <c r="B162" s="22"/>
      <c r="C162" s="32"/>
      <c r="D162" s="32"/>
    </row>
    <row r="163" spans="1:4" ht="20.25" x14ac:dyDescent="0.25">
      <c r="A163" s="101"/>
      <c r="B163" s="22"/>
      <c r="C163" s="32"/>
      <c r="D163" s="32"/>
    </row>
    <row r="164" spans="1:4" ht="20.25" x14ac:dyDescent="0.25">
      <c r="A164" s="101"/>
      <c r="B164" s="22"/>
      <c r="C164" s="32"/>
      <c r="D164" s="32"/>
    </row>
    <row r="165" spans="1:4" ht="20.25" x14ac:dyDescent="0.25">
      <c r="A165" s="101"/>
      <c r="B165" s="22"/>
      <c r="C165" s="32"/>
      <c r="D165" s="32"/>
    </row>
    <row r="166" spans="1:4" ht="20.25" x14ac:dyDescent="0.25">
      <c r="A166" s="101"/>
      <c r="B166" s="22"/>
      <c r="C166" s="32"/>
      <c r="D166" s="32"/>
    </row>
    <row r="167" spans="1:4" ht="20.25" x14ac:dyDescent="0.25">
      <c r="A167" s="101"/>
      <c r="B167" s="22"/>
      <c r="C167" s="32"/>
      <c r="D167" s="32"/>
    </row>
    <row r="168" spans="1:4" ht="20.25" x14ac:dyDescent="0.25">
      <c r="A168" s="101"/>
      <c r="B168" s="22"/>
      <c r="C168" s="32"/>
      <c r="D168" s="32"/>
    </row>
    <row r="169" spans="1:4" ht="20.25" x14ac:dyDescent="0.25">
      <c r="A169" s="101"/>
      <c r="B169" s="22"/>
      <c r="C169" s="32"/>
      <c r="D169" s="32"/>
    </row>
    <row r="170" spans="1:4" ht="20.25" x14ac:dyDescent="0.25">
      <c r="A170" s="101"/>
      <c r="B170" s="22"/>
      <c r="C170" s="32"/>
      <c r="D170" s="32"/>
    </row>
    <row r="171" spans="1:4" ht="20.25" x14ac:dyDescent="0.25">
      <c r="A171" s="101"/>
      <c r="B171" s="22"/>
      <c r="C171" s="32"/>
      <c r="D171" s="32"/>
    </row>
    <row r="172" spans="1:4" ht="20.25" x14ac:dyDescent="0.25">
      <c r="A172" s="101"/>
      <c r="B172" s="22"/>
      <c r="C172" s="32"/>
      <c r="D172" s="32"/>
    </row>
    <row r="173" spans="1:4" ht="20.25" x14ac:dyDescent="0.25">
      <c r="A173" s="101"/>
      <c r="B173" s="22"/>
      <c r="C173" s="32"/>
      <c r="D173" s="32"/>
    </row>
    <row r="174" spans="1:4" ht="20.25" x14ac:dyDescent="0.25">
      <c r="A174" s="101"/>
      <c r="B174" s="22"/>
      <c r="C174" s="32"/>
      <c r="D174" s="32"/>
    </row>
    <row r="175" spans="1:4" ht="20.25" x14ac:dyDescent="0.25">
      <c r="A175" s="101"/>
      <c r="B175" s="22"/>
      <c r="C175" s="32"/>
      <c r="D175" s="32"/>
    </row>
    <row r="176" spans="1:4" ht="20.25" x14ac:dyDescent="0.25">
      <c r="A176" s="101"/>
      <c r="B176" s="22"/>
      <c r="C176" s="32"/>
      <c r="D176" s="32"/>
    </row>
    <row r="177" spans="1:4" ht="20.25" x14ac:dyDescent="0.25">
      <c r="A177" s="101"/>
      <c r="B177" s="22"/>
      <c r="C177" s="32"/>
      <c r="D177" s="32"/>
    </row>
    <row r="178" spans="1:4" ht="20.25" x14ac:dyDescent="0.25">
      <c r="A178" s="101"/>
      <c r="B178" s="22"/>
      <c r="C178" s="32"/>
      <c r="D178" s="32"/>
    </row>
    <row r="179" spans="1:4" ht="20.25" x14ac:dyDescent="0.25">
      <c r="A179" s="101"/>
      <c r="B179" s="22"/>
      <c r="C179" s="32"/>
      <c r="D179" s="32"/>
    </row>
    <row r="180" spans="1:4" ht="20.25" x14ac:dyDescent="0.25">
      <c r="A180" s="101"/>
      <c r="B180" s="22"/>
      <c r="C180" s="32"/>
      <c r="D180" s="32"/>
    </row>
    <row r="181" spans="1:4" ht="20.25" x14ac:dyDescent="0.25">
      <c r="A181" s="101"/>
      <c r="B181" s="22"/>
      <c r="C181" s="32"/>
      <c r="D181" s="32"/>
    </row>
    <row r="182" spans="1:4" ht="20.25" x14ac:dyDescent="0.25">
      <c r="A182" s="101"/>
      <c r="B182" s="22"/>
      <c r="C182" s="32"/>
      <c r="D182" s="32"/>
    </row>
    <row r="183" spans="1:4" ht="20.25" x14ac:dyDescent="0.25">
      <c r="A183" s="101"/>
      <c r="B183" s="22"/>
      <c r="C183" s="32"/>
      <c r="D183" s="32"/>
    </row>
    <row r="184" spans="1:4" ht="20.25" x14ac:dyDescent="0.25">
      <c r="A184" s="101"/>
      <c r="B184" s="22"/>
      <c r="C184" s="32"/>
      <c r="D184" s="32"/>
    </row>
    <row r="185" spans="1:4" ht="20.25" x14ac:dyDescent="0.25">
      <c r="A185" s="101"/>
      <c r="B185" s="22"/>
      <c r="C185" s="32"/>
      <c r="D185" s="32"/>
    </row>
    <row r="186" spans="1:4" ht="20.25" x14ac:dyDescent="0.25">
      <c r="A186" s="101"/>
      <c r="B186" s="22"/>
      <c r="C186" s="32"/>
      <c r="D186" s="32"/>
    </row>
    <row r="187" spans="1:4" ht="20.25" x14ac:dyDescent="0.25">
      <c r="A187" s="101"/>
      <c r="B187" s="22"/>
      <c r="C187" s="32"/>
      <c r="D187" s="32"/>
    </row>
    <row r="188" spans="1:4" ht="20.25" x14ac:dyDescent="0.25">
      <c r="A188" s="101"/>
      <c r="B188" s="22"/>
      <c r="C188" s="32"/>
      <c r="D188" s="32"/>
    </row>
    <row r="189" spans="1:4" ht="20.25" x14ac:dyDescent="0.25">
      <c r="A189" s="101"/>
      <c r="B189" s="22"/>
      <c r="C189" s="32"/>
      <c r="D189" s="32"/>
    </row>
    <row r="190" spans="1:4" ht="20.25" x14ac:dyDescent="0.25">
      <c r="A190" s="101"/>
      <c r="B190" s="22"/>
      <c r="C190" s="32"/>
      <c r="D190" s="32"/>
    </row>
    <row r="191" spans="1:4" ht="20.25" x14ac:dyDescent="0.25">
      <c r="A191" s="101"/>
      <c r="B191" s="22"/>
      <c r="C191" s="32"/>
      <c r="D191" s="32"/>
    </row>
    <row r="192" spans="1:4" ht="20.25" x14ac:dyDescent="0.25">
      <c r="A192" s="101"/>
      <c r="B192" s="22"/>
      <c r="C192" s="32"/>
      <c r="D192" s="32"/>
    </row>
    <row r="193" spans="1:4" ht="20.25" x14ac:dyDescent="0.25">
      <c r="A193" s="101"/>
      <c r="B193" s="22"/>
      <c r="C193" s="32"/>
      <c r="D193" s="32"/>
    </row>
    <row r="194" spans="1:4" ht="20.25" x14ac:dyDescent="0.25">
      <c r="A194" s="101"/>
      <c r="B194" s="22"/>
      <c r="C194" s="32"/>
      <c r="D194" s="32"/>
    </row>
    <row r="195" spans="1:4" ht="20.25" x14ac:dyDescent="0.25">
      <c r="A195" s="101"/>
      <c r="B195" s="22"/>
      <c r="C195" s="32"/>
      <c r="D195" s="32"/>
    </row>
    <row r="196" spans="1:4" ht="20.25" x14ac:dyDescent="0.25">
      <c r="A196" s="101"/>
      <c r="B196" s="22"/>
      <c r="C196" s="32"/>
      <c r="D196" s="32"/>
    </row>
    <row r="197" spans="1:4" ht="20.25" x14ac:dyDescent="0.25">
      <c r="A197" s="101"/>
      <c r="B197" s="22"/>
      <c r="C197" s="32"/>
      <c r="D197" s="32"/>
    </row>
    <row r="198" spans="1:4" ht="20.25" x14ac:dyDescent="0.25">
      <c r="A198" s="101"/>
      <c r="B198" s="22"/>
      <c r="C198" s="32"/>
      <c r="D198" s="32"/>
    </row>
    <row r="199" spans="1:4" ht="20.25" x14ac:dyDescent="0.25">
      <c r="A199" s="101"/>
      <c r="B199" s="22"/>
      <c r="C199" s="32"/>
      <c r="D199" s="32"/>
    </row>
    <row r="200" spans="1:4" ht="20.25" x14ac:dyDescent="0.25">
      <c r="A200" s="101"/>
      <c r="B200" s="22"/>
      <c r="C200" s="32"/>
      <c r="D200" s="32"/>
    </row>
    <row r="201" spans="1:4" ht="20.25" x14ac:dyDescent="0.25">
      <c r="A201" s="101"/>
      <c r="B201" s="22"/>
      <c r="C201" s="32"/>
      <c r="D201" s="32"/>
    </row>
    <row r="202" spans="1:4" ht="20.25" x14ac:dyDescent="0.25">
      <c r="A202" s="101"/>
      <c r="B202" s="22"/>
      <c r="C202" s="32"/>
      <c r="D202" s="32"/>
    </row>
    <row r="203" spans="1:4" ht="20.25" x14ac:dyDescent="0.25">
      <c r="A203" s="101"/>
      <c r="B203" s="22"/>
      <c r="C203" s="32"/>
      <c r="D203" s="32"/>
    </row>
    <row r="204" spans="1:4" ht="20.25" x14ac:dyDescent="0.25">
      <c r="A204" s="101"/>
      <c r="B204" s="22"/>
      <c r="C204" s="32"/>
      <c r="D204" s="32"/>
    </row>
    <row r="205" spans="1:4" ht="20.25" x14ac:dyDescent="0.25">
      <c r="A205" s="101"/>
      <c r="B205" s="22"/>
      <c r="C205" s="32"/>
      <c r="D205" s="32"/>
    </row>
    <row r="206" spans="1:4" ht="20.25" x14ac:dyDescent="0.25">
      <c r="A206" s="101"/>
      <c r="B206" s="22"/>
      <c r="C206" s="32"/>
      <c r="D206" s="32"/>
    </row>
    <row r="207" spans="1:4" ht="20.25" x14ac:dyDescent="0.25">
      <c r="A207" s="101"/>
      <c r="B207" s="22"/>
      <c r="C207" s="32"/>
      <c r="D207" s="32"/>
    </row>
    <row r="208" spans="1:4" x14ac:dyDescent="0.25">
      <c r="A208" s="81"/>
      <c r="B208" s="22"/>
      <c r="C208" s="22"/>
      <c r="D208" s="22"/>
    </row>
    <row r="209" spans="1:8" ht="20.25" x14ac:dyDescent="0.25">
      <c r="A209" s="81"/>
      <c r="B209" s="28" t="s">
        <v>153</v>
      </c>
      <c r="C209" s="28" t="s">
        <v>154</v>
      </c>
      <c r="D209" s="31" t="s">
        <v>153</v>
      </c>
      <c r="E209" s="31" t="s">
        <v>154</v>
      </c>
    </row>
    <row r="210" spans="1:8" ht="21" x14ac:dyDescent="0.35">
      <c r="A210" s="81"/>
      <c r="B210" s="29" t="s">
        <v>155</v>
      </c>
      <c r="C210" s="29"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1"/>
      <c r="B211" s="29" t="s">
        <v>155</v>
      </c>
      <c r="C211" s="29" t="s">
        <v>128</v>
      </c>
      <c r="E211" t="s">
        <v>156</v>
      </c>
      <c r="F211" t="str">
        <f t="shared" ref="F211:F221" si="0">IF(NOT(ISBLANK(D211)),D211,IF(NOT(ISBLANK(E211)),"     "&amp;E211,FALSE))</f>
        <v xml:space="preserve">     Afectación menor a 10 SMLMV .</v>
      </c>
    </row>
    <row r="212" spans="1:8" ht="21" x14ac:dyDescent="0.35">
      <c r="A212" s="81"/>
      <c r="B212" s="29" t="s">
        <v>155</v>
      </c>
      <c r="C212" s="29" t="s">
        <v>131</v>
      </c>
      <c r="E212" t="s">
        <v>128</v>
      </c>
      <c r="F212" t="str">
        <f t="shared" si="0"/>
        <v xml:space="preserve">     Entre 10 y 50 SMLMV </v>
      </c>
    </row>
    <row r="213" spans="1:8" ht="21" x14ac:dyDescent="0.35">
      <c r="A213" s="81"/>
      <c r="B213" s="29" t="s">
        <v>155</v>
      </c>
      <c r="C213" s="29" t="s">
        <v>135</v>
      </c>
      <c r="E213" t="s">
        <v>131</v>
      </c>
      <c r="F213" t="str">
        <f t="shared" si="0"/>
        <v xml:space="preserve">     Entre 50 y 100 SMLMV </v>
      </c>
    </row>
    <row r="214" spans="1:8" ht="21" x14ac:dyDescent="0.35">
      <c r="A214" s="81"/>
      <c r="B214" s="29" t="s">
        <v>155</v>
      </c>
      <c r="C214" s="29" t="s">
        <v>139</v>
      </c>
      <c r="E214" t="s">
        <v>135</v>
      </c>
      <c r="F214" t="str">
        <f t="shared" si="0"/>
        <v xml:space="preserve">     Entre 100 y 500 SMLMV </v>
      </c>
    </row>
    <row r="215" spans="1:8" ht="21" x14ac:dyDescent="0.35">
      <c r="A215" s="81"/>
      <c r="B215" s="29" t="s">
        <v>121</v>
      </c>
      <c r="C215" s="29" t="s">
        <v>125</v>
      </c>
      <c r="E215" t="s">
        <v>139</v>
      </c>
      <c r="F215" t="str">
        <f t="shared" si="0"/>
        <v xml:space="preserve">     Mayor a 500 SMLMV </v>
      </c>
    </row>
    <row r="216" spans="1:8" ht="21" x14ac:dyDescent="0.35">
      <c r="A216" s="81"/>
      <c r="B216" s="29" t="s">
        <v>121</v>
      </c>
      <c r="C216" s="29" t="s">
        <v>129</v>
      </c>
      <c r="D216" t="s">
        <v>121</v>
      </c>
      <c r="F216" t="str">
        <f t="shared" si="0"/>
        <v>Pérdida Reputacional</v>
      </c>
    </row>
    <row r="217" spans="1:8" ht="21" x14ac:dyDescent="0.35">
      <c r="A217" s="81"/>
      <c r="B217" s="29" t="s">
        <v>121</v>
      </c>
      <c r="C217" s="29" t="s">
        <v>132</v>
      </c>
      <c r="E217" t="s">
        <v>125</v>
      </c>
      <c r="F217" t="str">
        <f t="shared" si="0"/>
        <v xml:space="preserve">     El riesgo afecta la imagen de alguna área de la organización</v>
      </c>
    </row>
    <row r="218" spans="1:8" ht="21" x14ac:dyDescent="0.35">
      <c r="A218" s="81"/>
      <c r="B218" s="29" t="s">
        <v>121</v>
      </c>
      <c r="C218" s="29" t="s">
        <v>136</v>
      </c>
      <c r="E218" t="s">
        <v>129</v>
      </c>
      <c r="F218" t="str">
        <f t="shared" si="0"/>
        <v xml:space="preserve">     El riesgo afecta la imagen de la entidad internamente, de conocimiento general, nivel interno, de junta dircetiva y accionistas y/o de provedores</v>
      </c>
    </row>
    <row r="219" spans="1:8" ht="21" x14ac:dyDescent="0.35">
      <c r="A219" s="81"/>
      <c r="B219" s="29" t="s">
        <v>121</v>
      </c>
      <c r="C219" s="29" t="s">
        <v>140</v>
      </c>
      <c r="E219" t="s">
        <v>132</v>
      </c>
      <c r="F219" t="str">
        <f t="shared" si="0"/>
        <v xml:space="preserve">     El riesgo afecta la imagen de la entidad con algunos usuarios de relevancia frente al logro de los objetivos</v>
      </c>
    </row>
    <row r="220" spans="1:8" x14ac:dyDescent="0.25">
      <c r="A220" s="81"/>
      <c r="B220" s="30"/>
      <c r="C220" s="30"/>
      <c r="E220" t="s">
        <v>136</v>
      </c>
      <c r="F220" t="str">
        <f t="shared" si="0"/>
        <v xml:space="preserve">     El riesgo afecta la imagen de de la entidad con efecto publicitario sostenido a nivel de sector administrativo, nivel departamental o municipal</v>
      </c>
    </row>
    <row r="221" spans="1:8" x14ac:dyDescent="0.25">
      <c r="A221" s="81"/>
      <c r="B221" s="30" t="str" cm="1">
        <f t="array" ref="B221:B223">_xlfn.UNIQUE(Tabla1[[#All],[Criterios]])</f>
        <v>Criterios</v>
      </c>
      <c r="C221" s="30"/>
      <c r="E221" t="s">
        <v>140</v>
      </c>
      <c r="F221" t="str">
        <f t="shared" si="0"/>
        <v xml:space="preserve">     El riesgo afecta la imagen de la entidad a nivel nacional, con efecto publicitarios sostenible a nivel país</v>
      </c>
    </row>
    <row r="222" spans="1:8" x14ac:dyDescent="0.25">
      <c r="A222" s="81"/>
      <c r="B222" s="30" t="str">
        <v>Afectación Económica o presupuestal</v>
      </c>
      <c r="C222" s="30"/>
    </row>
    <row r="223" spans="1:8" x14ac:dyDescent="0.25">
      <c r="B223" s="30" t="str">
        <v>Pérdida Reputacional</v>
      </c>
      <c r="C223" s="30"/>
      <c r="F223" s="33" t="s">
        <v>157</v>
      </c>
    </row>
    <row r="224" spans="1:8" x14ac:dyDescent="0.25">
      <c r="B224" s="21"/>
      <c r="C224" s="21"/>
      <c r="F224" s="33" t="s">
        <v>158</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468" t="s">
        <v>159</v>
      </c>
      <c r="C1" s="469"/>
      <c r="D1" s="469"/>
      <c r="E1" s="469"/>
      <c r="F1" s="470"/>
    </row>
    <row r="2" spans="2:6" ht="16.5" thickBot="1" x14ac:dyDescent="0.3">
      <c r="B2" s="87"/>
      <c r="C2" s="87"/>
      <c r="D2" s="87"/>
      <c r="E2" s="87"/>
      <c r="F2" s="87"/>
    </row>
    <row r="3" spans="2:6" ht="16.5" thickBot="1" x14ac:dyDescent="0.25">
      <c r="B3" s="472" t="s">
        <v>160</v>
      </c>
      <c r="C3" s="473"/>
      <c r="D3" s="473"/>
      <c r="E3" s="99" t="s">
        <v>161</v>
      </c>
      <c r="F3" s="100" t="s">
        <v>162</v>
      </c>
    </row>
    <row r="4" spans="2:6" ht="31.5" x14ac:dyDescent="0.2">
      <c r="B4" s="474" t="s">
        <v>163</v>
      </c>
      <c r="C4" s="476" t="s">
        <v>83</v>
      </c>
      <c r="D4" s="88" t="s">
        <v>164</v>
      </c>
      <c r="E4" s="89" t="s">
        <v>165</v>
      </c>
      <c r="F4" s="90">
        <v>0.25</v>
      </c>
    </row>
    <row r="5" spans="2:6" ht="47.25" x14ac:dyDescent="0.2">
      <c r="B5" s="475"/>
      <c r="C5" s="477"/>
      <c r="D5" s="91" t="s">
        <v>166</v>
      </c>
      <c r="E5" s="92" t="s">
        <v>167</v>
      </c>
      <c r="F5" s="93">
        <v>0.15</v>
      </c>
    </row>
    <row r="6" spans="2:6" ht="47.25" x14ac:dyDescent="0.2">
      <c r="B6" s="475"/>
      <c r="C6" s="477"/>
      <c r="D6" s="91" t="s">
        <v>168</v>
      </c>
      <c r="E6" s="92" t="s">
        <v>169</v>
      </c>
      <c r="F6" s="93">
        <v>0.1</v>
      </c>
    </row>
    <row r="7" spans="2:6" ht="63" x14ac:dyDescent="0.2">
      <c r="B7" s="475"/>
      <c r="C7" s="477" t="s">
        <v>84</v>
      </c>
      <c r="D7" s="91" t="s">
        <v>170</v>
      </c>
      <c r="E7" s="92" t="s">
        <v>171</v>
      </c>
      <c r="F7" s="93">
        <v>0.25</v>
      </c>
    </row>
    <row r="8" spans="2:6" ht="31.5" x14ac:dyDescent="0.2">
      <c r="B8" s="475"/>
      <c r="C8" s="477"/>
      <c r="D8" s="91" t="s">
        <v>172</v>
      </c>
      <c r="E8" s="92" t="s">
        <v>173</v>
      </c>
      <c r="F8" s="93">
        <v>0.15</v>
      </c>
    </row>
    <row r="9" spans="2:6" ht="47.25" x14ac:dyDescent="0.2">
      <c r="B9" s="475" t="s">
        <v>174</v>
      </c>
      <c r="C9" s="477" t="s">
        <v>86</v>
      </c>
      <c r="D9" s="91" t="s">
        <v>175</v>
      </c>
      <c r="E9" s="92" t="s">
        <v>176</v>
      </c>
      <c r="F9" s="94" t="s">
        <v>177</v>
      </c>
    </row>
    <row r="10" spans="2:6" ht="63" x14ac:dyDescent="0.2">
      <c r="B10" s="475"/>
      <c r="C10" s="477"/>
      <c r="D10" s="91" t="s">
        <v>178</v>
      </c>
      <c r="E10" s="92" t="s">
        <v>179</v>
      </c>
      <c r="F10" s="94" t="s">
        <v>177</v>
      </c>
    </row>
    <row r="11" spans="2:6" ht="47.25" x14ac:dyDescent="0.2">
      <c r="B11" s="475"/>
      <c r="C11" s="477" t="s">
        <v>87</v>
      </c>
      <c r="D11" s="91" t="s">
        <v>180</v>
      </c>
      <c r="E11" s="92" t="s">
        <v>181</v>
      </c>
      <c r="F11" s="94" t="s">
        <v>177</v>
      </c>
    </row>
    <row r="12" spans="2:6" ht="47.25" x14ac:dyDescent="0.2">
      <c r="B12" s="475"/>
      <c r="C12" s="477"/>
      <c r="D12" s="91" t="s">
        <v>182</v>
      </c>
      <c r="E12" s="92" t="s">
        <v>183</v>
      </c>
      <c r="F12" s="94" t="s">
        <v>177</v>
      </c>
    </row>
    <row r="13" spans="2:6" ht="31.5" x14ac:dyDescent="0.2">
      <c r="B13" s="475"/>
      <c r="C13" s="477" t="s">
        <v>88</v>
      </c>
      <c r="D13" s="91" t="s">
        <v>184</v>
      </c>
      <c r="E13" s="92" t="s">
        <v>185</v>
      </c>
      <c r="F13" s="94" t="s">
        <v>177</v>
      </c>
    </row>
    <row r="14" spans="2:6" ht="32.25" thickBot="1" x14ac:dyDescent="0.25">
      <c r="B14" s="478"/>
      <c r="C14" s="479"/>
      <c r="D14" s="95" t="s">
        <v>186</v>
      </c>
      <c r="E14" s="96" t="s">
        <v>187</v>
      </c>
      <c r="F14" s="97" t="s">
        <v>177</v>
      </c>
    </row>
    <row r="15" spans="2:6" ht="49.5" customHeight="1" x14ac:dyDescent="0.2">
      <c r="B15" s="471" t="s">
        <v>188</v>
      </c>
      <c r="C15" s="471"/>
      <c r="D15" s="471"/>
      <c r="E15" s="471"/>
      <c r="F15" s="471"/>
    </row>
    <row r="16" spans="2:6" ht="27" customHeight="1" x14ac:dyDescent="0.25">
      <c r="B16" s="9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2022-04-28T19:51:27Z</dcterms:modified>
  <cp:category/>
  <cp:contentStatus/>
</cp:coreProperties>
</file>