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hidePivotFieldList="1" defaultThemeVersion="124226"/>
  <mc:AlternateContent xmlns:mc="http://schemas.openxmlformats.org/markup-compatibility/2006">
    <mc:Choice Requires="x15">
      <x15ac:absPath xmlns:x15ac="http://schemas.microsoft.com/office/spreadsheetml/2010/11/ac" url="https://gobiernobogota-my.sharepoint.com/personal/luisa_ibagon_gobiernobogota_gov_co/Documents/SDG/Planeación Institucional/Publicación de documentos/5. Publicación de documentos/2022/4. Abril/Caso HOLA 238926/"/>
    </mc:Choice>
  </mc:AlternateContent>
  <xr:revisionPtr revIDLastSave="22" documentId="8_{D4DBAE75-2346-4C46-A3F7-57B42E410216}" xr6:coauthVersionLast="47" xr6:coauthVersionMax="47" xr10:uidLastSave="{ADDDEB07-AA94-4D34-9D6E-A1C64D11C02C}"/>
  <bookViews>
    <workbookView xWindow="-120" yWindow="-120" windowWidth="29040" windowHeight="15840" tabRatio="882" activeTab="2" xr2:uid="{00000000-000D-0000-FFFF-FFFF00000000}"/>
  </bookViews>
  <sheets>
    <sheet name="Instructivo" sheetId="20" r:id="rId1"/>
    <sheet name="Contexto proceso" sheetId="21" r:id="rId2"/>
    <sheet name="Mapa final"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 r:id="rId12"/>
    <externalReference r:id="rId13"/>
    <externalReference r:id="rId14"/>
    <externalReference r:id="rId15"/>
  </externalReferences>
  <definedNames>
    <definedName name="_1_SE">#REF!</definedName>
    <definedName name="A">#REF!</definedName>
    <definedName name="AA">#REF!</definedName>
    <definedName name="aaaa">#REF!</definedName>
    <definedName name="accion">#REF!</definedName>
    <definedName name="AGENTE">#REF!</definedName>
    <definedName name="AREA_IMPACTO">#REF!</definedName>
    <definedName name="areaimpacto">'[1]SM-FO-27'!$BQ$476:$BQ$482</definedName>
    <definedName name="B">#REF!</definedName>
    <definedName name="CALIFICACION">#REF!</definedName>
    <definedName name="CAUSAS">[2]CAUSAS!$C$6:$O$11</definedName>
    <definedName name="cl">'[1]SM-FO-27'!#REF!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ODIGO">#REF!</definedName>
    <definedName name="CODIGO_RIESGO">#REF!</definedName>
    <definedName name="CODIGO1">#REF!</definedName>
    <definedName name="Con">#REF!</definedName>
    <definedName name="CONFLICTOS_SOCIALES">#REF!</definedName>
    <definedName name="CONTROL">'[2]NO BORRAR'!$C$41:$C$53</definedName>
    <definedName name="Control_Existente">[3]Hoja4!$H$3:$H$4</definedName>
    <definedName name="CONTROLES">#REF!</definedName>
    <definedName name="DIRECCION_ACTIVIDADES_MARITIMAS">#REF!</definedName>
    <definedName name="ESTABILIDAD_POLITICA">#REF!</definedName>
    <definedName name="EVENTOS_NATURALES">#REF!</definedName>
    <definedName name="FRECUENCIA">#REF!</definedName>
    <definedName name="FUENTE">#REF!</definedName>
    <definedName name="FUENTES_RIESGO">#REF!</definedName>
    <definedName name="fuentesriesgo">'[1]SM-FO-27'!$BP$476:$BP$480</definedName>
    <definedName name="g">#REF!</definedName>
    <definedName name="GRAVEDAD">#REF!</definedName>
    <definedName name="Impacto">[3]Hoja4!$F$3:$F$7</definedName>
    <definedName name="INSTALACIONES">#REF!</definedName>
    <definedName name="LET">#REF!</definedName>
    <definedName name="MACROPROCESO">#REF!</definedName>
    <definedName name="nivelorgriesgo">'[1]SM-FO-27'!$BR$481:$BR$483</definedName>
    <definedName name="NN">#REF!</definedName>
    <definedName name="NOMBRE_RIESGO">#REF!</definedName>
    <definedName name="NUM">#REF!</definedName>
    <definedName name="OBJETIVOS">#REF!</definedName>
    <definedName name="PERSONAS">#REF!</definedName>
    <definedName name="PESO">#REF!</definedName>
    <definedName name="POLITICA">'[2]NO BORRAR'!$C$3:$C$17</definedName>
    <definedName name="POLITICAS_GUBERNAMENTALES">#REF!</definedName>
    <definedName name="Probabilidad">[3]Hoja4!$E$3:$E$7</definedName>
    <definedName name="PROCEDIMIENTO">#REF!</definedName>
    <definedName name="PROCESO">#REF!</definedName>
    <definedName name="PUNTAJE">#REF!</definedName>
    <definedName name="PUNTAJEF">#REF!</definedName>
    <definedName name="PUNTAJEG">#REF!</definedName>
    <definedName name="q">#REF!</definedName>
    <definedName name="RELACIONADO">#REF!</definedName>
    <definedName name="RESPUESTA">'[2]NO BORRAR'!$G$1:$G$5</definedName>
    <definedName name="RIESGOS">#REF!</definedName>
    <definedName name="SE">#REF!</definedName>
    <definedName name="SI_NO">'[4]NO BORRAR'!$F$1:$F$2</definedName>
    <definedName name="SINO">#REF!</definedName>
    <definedName name="SISTEMAS">#REF!</definedName>
    <definedName name="TECNOLOGIA">#REF!</definedName>
    <definedName name="Tipificacionriesgo">'[1]SM-FO-27'!$BR$486:$BR$499</definedName>
    <definedName name="TIPO">'[5]Base de Datos'!$A$4:$A$8</definedName>
    <definedName name="Tipo_de_Riesgo">[3]Hoja4!$D$3:$D$9</definedName>
    <definedName name="TIPOACCION">'[2]NO BORRAR'!$I$1:$I$9</definedName>
    <definedName name="TOTAL_PUNTAJE_RIESGO">#REF!</definedName>
    <definedName name="TRATAMIENTO">#REF!</definedName>
    <definedName name="TRATAMIENTO_RIESGO">'[4]NO BORRAR'!$G$1:$G$5</definedName>
    <definedName name="trIANGULO">#REF!</definedName>
    <definedName name="X">#REF!</definedName>
    <definedName name="Y">#REF!</definedName>
    <definedName name="Z">#REF!</definedName>
    <definedName name="zona">#REF!</definedName>
  </definedNames>
  <calcPr calcId="191028"/>
  <pivotCaches>
    <pivotCache cacheId="1" r:id="rId1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3" i="1" l="1"/>
  <c r="Q23" i="1"/>
  <c r="H23" i="1"/>
  <c r="I23" i="1"/>
  <c r="K75" i="1"/>
  <c r="K72" i="1"/>
  <c r="K70" i="1"/>
  <c r="K44" i="1"/>
  <c r="K82" i="1"/>
  <c r="K30" i="1"/>
  <c r="K42" i="1"/>
  <c r="K62" i="1"/>
  <c r="K73" i="1"/>
  <c r="K67" i="1"/>
  <c r="K43" i="1"/>
  <c r="K51" i="1"/>
  <c r="K61" i="1"/>
  <c r="K40" i="1"/>
  <c r="K48" i="1"/>
  <c r="K76" i="1"/>
  <c r="K60" i="1"/>
  <c r="K69" i="1"/>
  <c r="K52" i="1"/>
  <c r="K37" i="1"/>
  <c r="K78" i="1"/>
  <c r="K63" i="1"/>
  <c r="K79" i="1"/>
  <c r="K50" i="1"/>
  <c r="K54" i="1"/>
  <c r="K34" i="1"/>
  <c r="K32" i="1"/>
  <c r="K68" i="1"/>
  <c r="K31" i="1"/>
  <c r="K45" i="1"/>
  <c r="K39" i="1"/>
  <c r="K46" i="1"/>
  <c r="K55" i="1"/>
  <c r="K33" i="1"/>
  <c r="K49" i="1"/>
  <c r="K80" i="1"/>
  <c r="K36" i="1"/>
  <c r="K81" i="1"/>
  <c r="K66" i="1"/>
  <c r="K56" i="1"/>
  <c r="K38" i="1"/>
  <c r="K64" i="1"/>
  <c r="K74" i="1"/>
  <c r="K57" i="1"/>
  <c r="K58" i="1"/>
  <c r="F221" i="13"/>
  <c r="F211" i="13"/>
  <c r="F212" i="13"/>
  <c r="F213" i="13"/>
  <c r="F214" i="13"/>
  <c r="F215" i="13"/>
  <c r="F216" i="13"/>
  <c r="F217" i="13"/>
  <c r="F218" i="13"/>
  <c r="F219" i="13"/>
  <c r="F220" i="13"/>
  <c r="F210" i="13"/>
  <c r="K28" i="1"/>
  <c r="K27" i="1"/>
  <c r="K24" i="1"/>
  <c r="K25" i="1"/>
  <c r="B221" i="13" a="1"/>
  <c r="K26" i="1"/>
  <c r="B221" i="13"/>
  <c r="Q65" i="1"/>
  <c r="Q60" i="1"/>
  <c r="Q54" i="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82" i="1"/>
  <c r="Q82" i="1"/>
  <c r="T81" i="1"/>
  <c r="Q81" i="1"/>
  <c r="T80" i="1"/>
  <c r="Q80" i="1"/>
  <c r="T79" i="1"/>
  <c r="Q79" i="1"/>
  <c r="T78" i="1"/>
  <c r="Q78" i="1"/>
  <c r="T77" i="1"/>
  <c r="Q77" i="1"/>
  <c r="AB78" i="1"/>
  <c r="H77" i="1"/>
  <c r="I77" i="1" s="1"/>
  <c r="T76" i="1"/>
  <c r="Q76" i="1"/>
  <c r="T75" i="1"/>
  <c r="Q75" i="1"/>
  <c r="T74" i="1"/>
  <c r="Q74" i="1"/>
  <c r="T73" i="1"/>
  <c r="Q73" i="1"/>
  <c r="X74" i="1" s="1"/>
  <c r="T72" i="1"/>
  <c r="Q72" i="1"/>
  <c r="T71" i="1"/>
  <c r="Q71" i="1"/>
  <c r="H71" i="1"/>
  <c r="I71" i="1"/>
  <c r="T70" i="1"/>
  <c r="Q70" i="1"/>
  <c r="AB70" i="1" s="1"/>
  <c r="AA70" i="1" s="1"/>
  <c r="T69" i="1"/>
  <c r="Q69" i="1"/>
  <c r="T68" i="1"/>
  <c r="Q68" i="1"/>
  <c r="X69" i="1" s="1"/>
  <c r="T67" i="1"/>
  <c r="Q67" i="1"/>
  <c r="T66" i="1"/>
  <c r="Q66" i="1"/>
  <c r="AB67" i="1" s="1"/>
  <c r="AA67" i="1" s="1"/>
  <c r="T65" i="1"/>
  <c r="H65" i="1"/>
  <c r="I65" i="1"/>
  <c r="T64" i="1"/>
  <c r="Q64" i="1"/>
  <c r="T63" i="1"/>
  <c r="Q63" i="1"/>
  <c r="X63" i="1" s="1"/>
  <c r="T62" i="1"/>
  <c r="Q62" i="1"/>
  <c r="T61" i="1"/>
  <c r="Q61" i="1"/>
  <c r="X61" i="1" s="1"/>
  <c r="T60" i="1"/>
  <c r="T59" i="1"/>
  <c r="Q59" i="1"/>
  <c r="AB60" i="1" s="1"/>
  <c r="H59" i="1"/>
  <c r="I59" i="1" s="1"/>
  <c r="T58" i="1"/>
  <c r="Q58" i="1"/>
  <c r="T57" i="1"/>
  <c r="Q57" i="1"/>
  <c r="T56" i="1"/>
  <c r="Q56" i="1"/>
  <c r="T55" i="1"/>
  <c r="Q55" i="1"/>
  <c r="T54" i="1"/>
  <c r="T53" i="1"/>
  <c r="Q53" i="1"/>
  <c r="AB54" i="1"/>
  <c r="AA54" i="1" s="1"/>
  <c r="H53" i="1"/>
  <c r="I53" i="1" s="1"/>
  <c r="T52" i="1"/>
  <c r="Q52" i="1"/>
  <c r="T51" i="1"/>
  <c r="Q51" i="1"/>
  <c r="T50" i="1"/>
  <c r="Q50" i="1"/>
  <c r="X51" i="1" s="1"/>
  <c r="Y51" i="1" s="1"/>
  <c r="T49" i="1"/>
  <c r="Q49" i="1"/>
  <c r="T48" i="1"/>
  <c r="Q48" i="1"/>
  <c r="AB48" i="1" s="1"/>
  <c r="AA48" i="1" s="1"/>
  <c r="T47" i="1"/>
  <c r="Q47" i="1"/>
  <c r="H47" i="1"/>
  <c r="I47" i="1"/>
  <c r="T46" i="1"/>
  <c r="Q46" i="1"/>
  <c r="T45" i="1"/>
  <c r="Q45" i="1"/>
  <c r="T44" i="1"/>
  <c r="Q44" i="1"/>
  <c r="T43" i="1"/>
  <c r="Q43" i="1"/>
  <c r="X44" i="1" s="1"/>
  <c r="Y44" i="1" s="1"/>
  <c r="T42" i="1"/>
  <c r="Q42" i="1"/>
  <c r="T41" i="1"/>
  <c r="Q41" i="1"/>
  <c r="AB41" i="1" s="1"/>
  <c r="AA41" i="1" s="1"/>
  <c r="H41" i="1"/>
  <c r="I41" i="1" s="1"/>
  <c r="T40" i="1"/>
  <c r="Q40" i="1"/>
  <c r="T39" i="1"/>
  <c r="Q39" i="1"/>
  <c r="X40" i="1" s="1"/>
  <c r="T38" i="1"/>
  <c r="Q38" i="1"/>
  <c r="T37" i="1"/>
  <c r="Q37" i="1"/>
  <c r="AB37" i="1" s="1"/>
  <c r="AA37" i="1" s="1"/>
  <c r="T36" i="1"/>
  <c r="Q36" i="1"/>
  <c r="T35" i="1"/>
  <c r="Q35" i="1"/>
  <c r="AB36" i="1" s="1"/>
  <c r="AA36" i="1" s="1"/>
  <c r="H35" i="1"/>
  <c r="I35" i="1"/>
  <c r="H29" i="1"/>
  <c r="I29" i="1" s="1"/>
  <c r="X29" i="1" s="1"/>
  <c r="T29" i="1"/>
  <c r="Q29" i="1"/>
  <c r="AB72" i="1"/>
  <c r="AB63" i="1"/>
  <c r="AA63" i="1" s="1"/>
  <c r="X77" i="1"/>
  <c r="Y77" i="1" s="1"/>
  <c r="X71" i="1"/>
  <c r="X65" i="1"/>
  <c r="Y65" i="1" s="1"/>
  <c r="X53" i="1"/>
  <c r="Y53" i="1" s="1"/>
  <c r="V11" i="19" s="1"/>
  <c r="X47" i="1"/>
  <c r="Y47" i="1" s="1"/>
  <c r="X78" i="1"/>
  <c r="Z78" i="1" s="1"/>
  <c r="X72" i="1"/>
  <c r="Z65" i="1"/>
  <c r="X54" i="1"/>
  <c r="X30" i="1"/>
  <c r="X37" i="1"/>
  <c r="Y37" i="1" s="1"/>
  <c r="X79" i="1"/>
  <c r="X60" i="1"/>
  <c r="Y60" i="1" s="1"/>
  <c r="AI52" i="19" s="1"/>
  <c r="Y79" i="1"/>
  <c r="Z79" i="1"/>
  <c r="X80" i="1"/>
  <c r="X45" i="1"/>
  <c r="X31" i="1"/>
  <c r="X76" i="1"/>
  <c r="Y76" i="1" s="1"/>
  <c r="X39" i="1"/>
  <c r="Y39" i="1" s="1"/>
  <c r="Z44" i="1"/>
  <c r="X32" i="1"/>
  <c r="Z76" i="1"/>
  <c r="X81" i="1"/>
  <c r="Y81" i="1" s="1"/>
  <c r="X82" i="1"/>
  <c r="Y82" i="1" s="1"/>
  <c r="X58" i="1"/>
  <c r="Z51" i="1"/>
  <c r="X52" i="1"/>
  <c r="Z52" i="1" s="1"/>
  <c r="Z39" i="1"/>
  <c r="X33" i="1"/>
  <c r="X34" i="1"/>
  <c r="X23" i="1"/>
  <c r="Y23" i="1"/>
  <c r="Z23" i="1"/>
  <c r="X24" i="1"/>
  <c r="X25" i="1"/>
  <c r="X26" i="1"/>
  <c r="X27" i="1"/>
  <c r="X28" i="1"/>
  <c r="AB79" i="1"/>
  <c r="AA79" i="1" s="1"/>
  <c r="AB71" i="1"/>
  <c r="AA71" i="1" s="1"/>
  <c r="AB53" i="1"/>
  <c r="AA53" i="1" s="1"/>
  <c r="AB65" i="1"/>
  <c r="AA65" i="1" s="1"/>
  <c r="V23" i="19" s="1"/>
  <c r="AB59" i="1"/>
  <c r="AA59" i="1"/>
  <c r="AB47" i="1"/>
  <c r="AA47" i="1" s="1"/>
  <c r="AB43" i="19"/>
  <c r="P13" i="19"/>
  <c r="AB13" i="19"/>
  <c r="AA78" i="1"/>
  <c r="AB80" i="1"/>
  <c r="AA80" i="1" s="1"/>
  <c r="AB55" i="1"/>
  <c r="AA55" i="1" s="1"/>
  <c r="AB61" i="1"/>
  <c r="AA61" i="1" s="1"/>
  <c r="AB62" i="1"/>
  <c r="AA62" i="1"/>
  <c r="AA60" i="1"/>
  <c r="AC32" i="19" s="1"/>
  <c r="AA72" i="1"/>
  <c r="W37" i="19"/>
  <c r="AI7" i="19"/>
  <c r="W17" i="19"/>
  <c r="W27" i="19"/>
  <c r="Q47" i="19"/>
  <c r="W7" i="19"/>
  <c r="AI17" i="19"/>
  <c r="K47" i="19"/>
  <c r="AI47" i="19"/>
  <c r="Q27" i="19"/>
  <c r="AC27" i="19"/>
  <c r="AC47" i="19"/>
  <c r="AC37" i="19"/>
  <c r="AI37" i="19"/>
  <c r="AC17" i="19"/>
  <c r="K37" i="19"/>
  <c r="AC7" i="19"/>
  <c r="W47" i="19"/>
  <c r="Q37" i="19"/>
  <c r="AI27" i="19"/>
  <c r="Q7" i="19"/>
  <c r="K27" i="19"/>
  <c r="K17" i="19"/>
  <c r="K7" i="19"/>
  <c r="Q17" i="19"/>
  <c r="AB81" i="1"/>
  <c r="AB44" i="1"/>
  <c r="AB68" i="1"/>
  <c r="AA68" i="1" s="1"/>
  <c r="AC42" i="19"/>
  <c r="Q12"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58" i="1"/>
  <c r="AA58" i="1" s="1"/>
  <c r="AB69" i="1"/>
  <c r="AA81" i="1"/>
  <c r="N45" i="19" s="1"/>
  <c r="AB82" i="1"/>
  <c r="AA82" i="1" s="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B39" i="1"/>
  <c r="AA39" i="1"/>
  <c r="N8" i="19" s="1"/>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B75" i="1"/>
  <c r="AA44" i="1"/>
  <c r="AB45" i="1"/>
  <c r="AA45" i="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B51" i="1"/>
  <c r="AA51" i="1" s="1"/>
  <c r="AB52" i="1"/>
  <c r="AA52" i="1"/>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N48" i="19"/>
  <c r="AL28" i="19"/>
  <c r="Z38" i="19"/>
  <c r="AL55" i="19"/>
  <c r="Z35" i="19"/>
  <c r="N25" i="19"/>
  <c r="Z55" i="19"/>
  <c r="T45" i="19"/>
  <c r="AL25" i="19"/>
  <c r="N35" i="19"/>
  <c r="AL35" i="19"/>
  <c r="Z25" i="19"/>
  <c r="T55" i="19"/>
  <c r="AL45" i="19"/>
  <c r="AF45" i="19"/>
  <c r="AF15" i="19"/>
  <c r="AC81" i="1"/>
  <c r="N55" i="19"/>
  <c r="Z15" i="19"/>
  <c r="S39" i="19"/>
  <c r="M49" i="19"/>
  <c r="AE19" i="19"/>
  <c r="S49" i="19"/>
  <c r="AK19" i="19"/>
  <c r="Y9" i="19"/>
  <c r="M29" i="19"/>
  <c r="AE49" i="19"/>
  <c r="Y39" i="19"/>
  <c r="AK49" i="19"/>
  <c r="AK29" i="19"/>
  <c r="AK39" i="19"/>
  <c r="S19" i="19"/>
  <c r="M19" i="19"/>
  <c r="AE9" i="19"/>
  <c r="AE39" i="19"/>
  <c r="M39" i="19"/>
  <c r="AK9" i="19"/>
  <c r="Y19" i="19"/>
  <c r="S29" i="19"/>
  <c r="S9" i="19"/>
  <c r="AE29" i="19"/>
  <c r="Y49" i="19"/>
  <c r="AC44" i="1"/>
  <c r="M9" i="19"/>
  <c r="Y29" i="19"/>
  <c r="AA69" i="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A75" i="1"/>
  <c r="AB76" i="1"/>
  <c r="AA76" i="1" s="1"/>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K53" i="1"/>
  <c r="L53" i="1" s="1"/>
  <c r="AF32" i="18" s="1"/>
  <c r="K23" i="1"/>
  <c r="L23" i="1" s="1"/>
  <c r="K41" i="1"/>
  <c r="L41" i="1" s="1"/>
  <c r="K35" i="1"/>
  <c r="L35" i="1"/>
  <c r="N22" i="18" s="1"/>
  <c r="K65" i="1"/>
  <c r="L65" i="1" s="1"/>
  <c r="K59" i="1"/>
  <c r="L59" i="1"/>
  <c r="V34" i="18" s="1"/>
  <c r="K47" i="1"/>
  <c r="L47" i="1" s="1"/>
  <c r="M47" i="1" s="1"/>
  <c r="K29" i="1"/>
  <c r="L29" i="1" s="1"/>
  <c r="K77" i="1"/>
  <c r="L77" i="1" s="1"/>
  <c r="K71" i="1"/>
  <c r="L71" i="1"/>
  <c r="Z42" i="18" s="1"/>
  <c r="AJ16" i="18"/>
  <c r="X24" i="18"/>
  <c r="L40" i="18"/>
  <c r="R16" i="18"/>
  <c r="P10" i="18"/>
  <c r="AH10" i="18"/>
  <c r="T14" i="18"/>
  <c r="AL38" i="18"/>
  <c r="N14" i="18"/>
  <c r="T38" i="18"/>
  <c r="AL14" i="18"/>
  <c r="AF22" i="18"/>
  <c r="N6" i="18"/>
  <c r="AF6" i="18"/>
  <c r="N38" i="18"/>
  <c r="AL30" i="18"/>
  <c r="AF14" i="18"/>
  <c r="AF30" i="18"/>
  <c r="Z22" i="18"/>
  <c r="AL6" i="18"/>
  <c r="Z14" i="18"/>
  <c r="P8" i="18"/>
  <c r="N34" i="18"/>
  <c r="AB77" i="1"/>
  <c r="AA77" i="1" s="1"/>
  <c r="AF24" i="18"/>
  <c r="M53" i="1"/>
  <c r="Z16" i="18"/>
  <c r="T24" i="18"/>
  <c r="N32" i="18"/>
  <c r="N24" i="18"/>
  <c r="T16" i="18"/>
  <c r="AF16" i="18"/>
  <c r="AC51" i="1" l="1"/>
  <c r="AL30" i="19"/>
  <c r="AF20" i="19"/>
  <c r="N20" i="19"/>
  <c r="T10" i="19"/>
  <c r="T40" i="19"/>
  <c r="N10" i="19"/>
  <c r="AF10" i="19"/>
  <c r="AF40" i="19"/>
  <c r="Z50" i="19"/>
  <c r="Z10" i="19"/>
  <c r="T20" i="19"/>
  <c r="AF30" i="19"/>
  <c r="AL50" i="19"/>
  <c r="AL10" i="19"/>
  <c r="N30" i="19"/>
  <c r="N50" i="19"/>
  <c r="N40" i="19"/>
  <c r="T50" i="19"/>
  <c r="Z20" i="19"/>
  <c r="AL40" i="19"/>
  <c r="T30" i="19"/>
  <c r="AF50" i="19"/>
  <c r="AL20" i="19"/>
  <c r="Z30" i="19"/>
  <c r="Z40" i="19"/>
  <c r="Y74" i="1"/>
  <c r="Z74" i="1"/>
  <c r="Y63" i="1"/>
  <c r="Z63" i="1"/>
  <c r="O25" i="19"/>
  <c r="O15" i="19"/>
  <c r="AM25" i="19"/>
  <c r="AG45" i="19"/>
  <c r="AG15" i="19"/>
  <c r="AA35" i="19"/>
  <c r="AM35" i="19"/>
  <c r="U35" i="19"/>
  <c r="U15" i="19"/>
  <c r="AG55" i="19"/>
  <c r="O45" i="19"/>
  <c r="AM45" i="19"/>
  <c r="AM15" i="19"/>
  <c r="U55" i="19"/>
  <c r="AM55" i="19"/>
  <c r="AA15" i="19"/>
  <c r="AG25" i="19"/>
  <c r="U45" i="19"/>
  <c r="O35" i="19"/>
  <c r="Y29" i="1"/>
  <c r="Z29" i="1"/>
  <c r="AD48" i="19"/>
  <c r="R28" i="19"/>
  <c r="L48" i="19"/>
  <c r="AD8" i="19"/>
  <c r="L18" i="19"/>
  <c r="AJ48" i="19"/>
  <c r="X48" i="19"/>
  <c r="R18" i="19"/>
  <c r="X28" i="19"/>
  <c r="AJ18" i="19"/>
  <c r="AD38" i="19"/>
  <c r="L38" i="19"/>
  <c r="R8" i="19"/>
  <c r="R38" i="19"/>
  <c r="X8" i="19"/>
  <c r="AC37" i="1"/>
  <c r="X38" i="19"/>
  <c r="AD28" i="19"/>
  <c r="R48" i="19"/>
  <c r="AJ28" i="19"/>
  <c r="AJ8" i="19"/>
  <c r="L28" i="19"/>
  <c r="AJ38" i="19"/>
  <c r="L8" i="19"/>
  <c r="X18" i="19"/>
  <c r="AD18" i="19"/>
  <c r="AM44" i="19"/>
  <c r="U14" i="19"/>
  <c r="AH21" i="19"/>
  <c r="O55" i="19"/>
  <c r="X15" i="19"/>
  <c r="AD45" i="19"/>
  <c r="AJ45" i="19"/>
  <c r="X6" i="18"/>
  <c r="N29" i="1"/>
  <c r="AD6" i="18"/>
  <c r="L38" i="18"/>
  <c r="AJ30" i="18"/>
  <c r="AD22" i="18"/>
  <c r="AD30" i="18"/>
  <c r="AD14" i="18"/>
  <c r="R22" i="18"/>
  <c r="M29" i="1"/>
  <c r="AB29" i="1" s="1"/>
  <c r="AA29" i="1" s="1"/>
  <c r="AJ38" i="18"/>
  <c r="R6" i="18"/>
  <c r="R14" i="18"/>
  <c r="L6" i="18"/>
  <c r="X14" i="18"/>
  <c r="AJ22" i="18"/>
  <c r="AJ6" i="18"/>
  <c r="R30" i="18"/>
  <c r="L30" i="18"/>
  <c r="X30" i="18"/>
  <c r="AD38" i="18"/>
  <c r="X22" i="18"/>
  <c r="R38" i="18"/>
  <c r="L14" i="18"/>
  <c r="X38" i="18"/>
  <c r="AJ14" i="18"/>
  <c r="L22" i="18"/>
  <c r="J14" i="18"/>
  <c r="M23" i="1"/>
  <c r="AB23" i="1" s="1"/>
  <c r="AA23" i="1" s="1"/>
  <c r="J22" i="18"/>
  <c r="P14" i="18"/>
  <c r="AB22" i="18"/>
  <c r="J6" i="18"/>
  <c r="V22" i="18"/>
  <c r="V30" i="18"/>
  <c r="P30" i="18"/>
  <c r="AB30" i="18"/>
  <c r="V14" i="18"/>
  <c r="AB14" i="18"/>
  <c r="AH30" i="18"/>
  <c r="AH22" i="18"/>
  <c r="AH38" i="18"/>
  <c r="AB6" i="18"/>
  <c r="P22" i="18"/>
  <c r="AB38" i="18"/>
  <c r="J38" i="18"/>
  <c r="P6" i="18"/>
  <c r="V38" i="18"/>
  <c r="J30" i="18"/>
  <c r="AH6" i="18"/>
  <c r="N23" i="1"/>
  <c r="AH14" i="18"/>
  <c r="P38" i="18"/>
  <c r="V6" i="18"/>
  <c r="AL34" i="18"/>
  <c r="AH40" i="18"/>
  <c r="AD16" i="18"/>
  <c r="AD8" i="18"/>
  <c r="T38" i="19"/>
  <c r="Z48" i="19"/>
  <c r="T18" i="19"/>
  <c r="AB74" i="1"/>
  <c r="AA74" i="1" s="1"/>
  <c r="AI22" i="19"/>
  <c r="AB73" i="1"/>
  <c r="AA73" i="1" s="1"/>
  <c r="X35" i="1"/>
  <c r="AF18" i="18"/>
  <c r="V8" i="18"/>
  <c r="Z30" i="18"/>
  <c r="AF38" i="18"/>
  <c r="Z6" i="18"/>
  <c r="AD32" i="18"/>
  <c r="AJ32" i="18"/>
  <c r="T8" i="19"/>
  <c r="AL8" i="19"/>
  <c r="W52" i="19"/>
  <c r="AH23" i="19"/>
  <c r="Y52" i="1"/>
  <c r="X41" i="1"/>
  <c r="X67" i="1"/>
  <c r="X75" i="1"/>
  <c r="X55" i="1"/>
  <c r="N10" i="18"/>
  <c r="P24" i="18"/>
  <c r="AD40" i="18"/>
  <c r="R8" i="18"/>
  <c r="AF35" i="19"/>
  <c r="T25" i="19"/>
  <c r="AL15" i="19"/>
  <c r="Z45" i="19"/>
  <c r="Z8" i="19"/>
  <c r="AC39" i="1"/>
  <c r="AA45" i="19"/>
  <c r="AA25" i="19"/>
  <c r="AA55" i="19"/>
  <c r="AB38" i="1"/>
  <c r="AA38" i="1" s="1"/>
  <c r="Q22" i="19"/>
  <c r="AB33" i="19"/>
  <c r="Z81" i="1"/>
  <c r="AD15" i="19"/>
  <c r="X73" i="1"/>
  <c r="X46" i="1"/>
  <c r="AB64" i="1"/>
  <c r="AA64" i="1" s="1"/>
  <c r="N18" i="18"/>
  <c r="P32" i="18"/>
  <c r="AL18" i="19"/>
  <c r="AF8" i="19"/>
  <c r="X38" i="1"/>
  <c r="Z38" i="1" s="1"/>
  <c r="AB66" i="1"/>
  <c r="AA66" i="1" s="1"/>
  <c r="AF26" i="18"/>
  <c r="J40" i="18"/>
  <c r="N18" i="19"/>
  <c r="AF18" i="19"/>
  <c r="Z28" i="19"/>
  <c r="AC22" i="19"/>
  <c r="AC52" i="19"/>
  <c r="Z37" i="1"/>
  <c r="AL10" i="18"/>
  <c r="N30" i="18"/>
  <c r="T6" i="18"/>
  <c r="N35" i="1"/>
  <c r="R40" i="18"/>
  <c r="AF55" i="19"/>
  <c r="T15" i="19"/>
  <c r="T35" i="19"/>
  <c r="N28" i="19"/>
  <c r="AF28" i="19"/>
  <c r="AF38" i="19"/>
  <c r="AC82" i="1"/>
  <c r="U25" i="19"/>
  <c r="AG35" i="19"/>
  <c r="AB40" i="1"/>
  <c r="AA40" i="1" s="1"/>
  <c r="W22" i="19"/>
  <c r="K22" i="19"/>
  <c r="AH33" i="19"/>
  <c r="X70" i="1"/>
  <c r="Z53" i="1"/>
  <c r="Z77" i="1"/>
  <c r="X59" i="1"/>
  <c r="T42" i="18"/>
  <c r="T18" i="18"/>
  <c r="Z38" i="18"/>
  <c r="AL22" i="18"/>
  <c r="V10" i="18"/>
  <c r="N15" i="19"/>
  <c r="AF25" i="19"/>
  <c r="AF48" i="19"/>
  <c r="N38" i="19"/>
  <c r="Q52" i="19"/>
  <c r="J33" i="19"/>
  <c r="X48" i="1"/>
  <c r="AH55" i="19"/>
  <c r="J15" i="19"/>
  <c r="AH45" i="19"/>
  <c r="AB25" i="19"/>
  <c r="AB45" i="19"/>
  <c r="J25" i="19"/>
  <c r="AH35" i="19"/>
  <c r="AH25" i="19"/>
  <c r="AB35" i="19"/>
  <c r="P55" i="19"/>
  <c r="AB15" i="19"/>
  <c r="AH15" i="19"/>
  <c r="J45" i="19"/>
  <c r="P15" i="19"/>
  <c r="V35" i="19"/>
  <c r="P25" i="19"/>
  <c r="P45" i="19"/>
  <c r="J55" i="19"/>
  <c r="P35" i="19"/>
  <c r="V25" i="19"/>
  <c r="V15" i="19"/>
  <c r="AB55" i="19"/>
  <c r="V55" i="19"/>
  <c r="V45" i="19"/>
  <c r="J35" i="19"/>
  <c r="AC77" i="1"/>
  <c r="AH20" i="18"/>
  <c r="J28" i="18"/>
  <c r="V36" i="18"/>
  <c r="N77" i="1"/>
  <c r="V44" i="18"/>
  <c r="V20" i="18"/>
  <c r="P12" i="18"/>
  <c r="AH36" i="18"/>
  <c r="M77" i="1"/>
  <c r="P44" i="18"/>
  <c r="V12" i="18"/>
  <c r="AH12" i="18"/>
  <c r="AB12" i="18"/>
  <c r="V28" i="18"/>
  <c r="J20" i="18"/>
  <c r="P20" i="18"/>
  <c r="AH44" i="18"/>
  <c r="J12" i="18"/>
  <c r="J44" i="18"/>
  <c r="J36" i="18"/>
  <c r="AB20" i="18"/>
  <c r="AB28" i="18"/>
  <c r="P36" i="18"/>
  <c r="AB36" i="18"/>
  <c r="P28" i="18"/>
  <c r="AB44" i="18"/>
  <c r="AH28" i="18"/>
  <c r="X42" i="18"/>
  <c r="X34" i="18"/>
  <c r="L18" i="18"/>
  <c r="X26" i="18"/>
  <c r="AD34" i="18"/>
  <c r="R18" i="18"/>
  <c r="R34" i="18"/>
  <c r="AD10" i="18"/>
  <c r="AJ10" i="18"/>
  <c r="L34" i="18"/>
  <c r="AD26" i="18"/>
  <c r="AD42" i="18"/>
  <c r="AJ42" i="18"/>
  <c r="L10" i="18"/>
  <c r="AJ34" i="18"/>
  <c r="R10" i="18"/>
  <c r="L42" i="18"/>
  <c r="R26" i="18"/>
  <c r="R42" i="18"/>
  <c r="L26" i="18"/>
  <c r="M65" i="1"/>
  <c r="AJ18" i="18"/>
  <c r="X18" i="18"/>
  <c r="AJ26" i="18"/>
  <c r="N65" i="1"/>
  <c r="X10" i="18"/>
  <c r="AD18" i="18"/>
  <c r="V18" i="18"/>
  <c r="J34" i="18"/>
  <c r="P42" i="18"/>
  <c r="AH32" i="18"/>
  <c r="V40" i="18"/>
  <c r="AH8" i="18"/>
  <c r="N41" i="1"/>
  <c r="AG44" i="19"/>
  <c r="Z58" i="1"/>
  <c r="Y58" i="1"/>
  <c r="AF40" i="18"/>
  <c r="Z32" i="18"/>
  <c r="Z26" i="18"/>
  <c r="Z10" i="18"/>
  <c r="AH24" i="18"/>
  <c r="V24" i="18"/>
  <c r="P18" i="18"/>
  <c r="AH18" i="18"/>
  <c r="AD24" i="18"/>
  <c r="AJ8" i="18"/>
  <c r="AJ40" i="18"/>
  <c r="AB46" i="1"/>
  <c r="AA46" i="1" s="1"/>
  <c r="AB18" i="18"/>
  <c r="AB26" i="18"/>
  <c r="AB10" i="18"/>
  <c r="O34" i="19"/>
  <c r="AM54" i="19"/>
  <c r="U24" i="19"/>
  <c r="AA44" i="19"/>
  <c r="AG14" i="19"/>
  <c r="AC76" i="1"/>
  <c r="O14" i="19"/>
  <c r="AM34" i="19"/>
  <c r="AA14" i="19"/>
  <c r="AG24" i="19"/>
  <c r="AA54" i="19"/>
  <c r="U54" i="19"/>
  <c r="O54" i="19"/>
  <c r="AM14" i="19"/>
  <c r="AA34" i="19"/>
  <c r="AG54" i="19"/>
  <c r="AG34" i="19"/>
  <c r="AM24" i="19"/>
  <c r="U34" i="19"/>
  <c r="P10" i="19"/>
  <c r="AH30" i="19"/>
  <c r="J20" i="19"/>
  <c r="AB50" i="19"/>
  <c r="AH40" i="19"/>
  <c r="P40" i="19"/>
  <c r="J40" i="19"/>
  <c r="J50" i="19"/>
  <c r="J10" i="19"/>
  <c r="V40" i="19"/>
  <c r="AH20" i="19"/>
  <c r="P30" i="19"/>
  <c r="AH50" i="19"/>
  <c r="V20" i="19"/>
  <c r="P50" i="19"/>
  <c r="V10" i="19"/>
  <c r="AB40" i="19"/>
  <c r="V50" i="19"/>
  <c r="AB10" i="19"/>
  <c r="AB20" i="19"/>
  <c r="J30" i="19"/>
  <c r="AB30" i="19"/>
  <c r="V30" i="19"/>
  <c r="AH10" i="19"/>
  <c r="AC47" i="1"/>
  <c r="X43" i="1"/>
  <c r="AB42" i="1"/>
  <c r="AA42" i="1" s="1"/>
  <c r="X42" i="1"/>
  <c r="AB43" i="1"/>
  <c r="AA43" i="1" s="1"/>
  <c r="Y46" i="1"/>
  <c r="Z46" i="1"/>
  <c r="X50" i="1"/>
  <c r="AB49" i="1"/>
  <c r="AA49" i="1" s="1"/>
  <c r="X49" i="1"/>
  <c r="AB50" i="1"/>
  <c r="AA50" i="1" s="1"/>
  <c r="AB56" i="1"/>
  <c r="AA56" i="1" s="1"/>
  <c r="X56" i="1"/>
  <c r="AB57" i="1"/>
  <c r="AA57" i="1" s="1"/>
  <c r="X57" i="1"/>
  <c r="J32" i="18"/>
  <c r="AB16" i="18"/>
  <c r="J16" i="18"/>
  <c r="J26" i="18"/>
  <c r="AB34" i="18"/>
  <c r="AH34" i="18"/>
  <c r="AL26" i="18"/>
  <c r="AL18" i="18"/>
  <c r="N71" i="1"/>
  <c r="T40" i="18"/>
  <c r="AL24" i="18"/>
  <c r="T32" i="18"/>
  <c r="N53" i="1"/>
  <c r="O24" i="19"/>
  <c r="Z72" i="1"/>
  <c r="Y72" i="1"/>
  <c r="Y40" i="1"/>
  <c r="Z40" i="1"/>
  <c r="Z69" i="1"/>
  <c r="Y69" i="1"/>
  <c r="AL16" i="18"/>
  <c r="N8" i="18"/>
  <c r="T8" i="18"/>
  <c r="AL42" i="18"/>
  <c r="N26" i="18"/>
  <c r="Z18" i="18"/>
  <c r="J24" i="18"/>
  <c r="AH16" i="18"/>
  <c r="M41" i="1"/>
  <c r="P26" i="18"/>
  <c r="V26" i="18"/>
  <c r="AB42" i="18"/>
  <c r="X32" i="18"/>
  <c r="X8" i="18"/>
  <c r="R32" i="18"/>
  <c r="O44" i="19"/>
  <c r="P20" i="19"/>
  <c r="Z54" i="1"/>
  <c r="Y54" i="1"/>
  <c r="Z24" i="18"/>
  <c r="AL40" i="18"/>
  <c r="AF8" i="18"/>
  <c r="T10" i="18"/>
  <c r="T34" i="18"/>
  <c r="N42" i="18"/>
  <c r="AB8" i="18"/>
  <c r="V32" i="18"/>
  <c r="V16" i="18"/>
  <c r="N59" i="1"/>
  <c r="AH26" i="18"/>
  <c r="P34" i="18"/>
  <c r="AJ24" i="18"/>
  <c r="L32" i="18"/>
  <c r="L8" i="18"/>
  <c r="N40" i="18"/>
  <c r="Z8" i="18"/>
  <c r="AL8" i="18"/>
  <c r="Z34" i="18"/>
  <c r="AF10" i="18"/>
  <c r="AF42" i="18"/>
  <c r="AB32" i="18"/>
  <c r="P40" i="18"/>
  <c r="AB24" i="18"/>
  <c r="J18" i="18"/>
  <c r="AH42" i="18"/>
  <c r="J42" i="18"/>
  <c r="L24" i="18"/>
  <c r="N47" i="1"/>
  <c r="R24" i="18"/>
  <c r="T22" i="18"/>
  <c r="M35" i="1"/>
  <c r="T30" i="18"/>
  <c r="U44" i="19"/>
  <c r="Z80" i="1"/>
  <c r="Y80" i="1"/>
  <c r="AL32" i="18"/>
  <c r="N16" i="18"/>
  <c r="Z40" i="18"/>
  <c r="M71" i="1"/>
  <c r="T26" i="18"/>
  <c r="AF34" i="18"/>
  <c r="J8" i="18"/>
  <c r="P16" i="18"/>
  <c r="AB40" i="18"/>
  <c r="J10" i="18"/>
  <c r="V42" i="18"/>
  <c r="M59" i="1"/>
  <c r="X16" i="18"/>
  <c r="X40" i="18"/>
  <c r="L16" i="18"/>
  <c r="AA24" i="19"/>
  <c r="S24" i="19"/>
  <c r="AK34" i="19"/>
  <c r="Y44" i="19"/>
  <c r="S14" i="19"/>
  <c r="AE34" i="19"/>
  <c r="Y14" i="19"/>
  <c r="S54" i="19"/>
  <c r="M44" i="19"/>
  <c r="M34" i="19"/>
  <c r="S34" i="19"/>
  <c r="Z18" i="19"/>
  <c r="AL38" i="19"/>
  <c r="T28" i="19"/>
  <c r="AL48" i="19"/>
  <c r="T48" i="19"/>
  <c r="P51" i="19"/>
  <c r="Y35" i="1"/>
  <c r="Z35" i="1"/>
  <c r="P31" i="19"/>
  <c r="P11" i="19"/>
  <c r="AH41" i="19"/>
  <c r="J21" i="19"/>
  <c r="AB51" i="19"/>
  <c r="AH31" i="19"/>
  <c r="R15" i="19"/>
  <c r="R55" i="19"/>
  <c r="AD25" i="19"/>
  <c r="L55" i="19"/>
  <c r="AJ35" i="19"/>
  <c r="X55" i="19"/>
  <c r="X35" i="19"/>
  <c r="X45" i="19"/>
  <c r="L35" i="19"/>
  <c r="R35" i="19"/>
  <c r="AJ55" i="19"/>
  <c r="L45" i="19"/>
  <c r="AD35" i="19"/>
  <c r="AD55" i="19"/>
  <c r="L25" i="19"/>
  <c r="AC79" i="1"/>
  <c r="X25" i="19"/>
  <c r="AJ15" i="19"/>
  <c r="AJ25" i="19"/>
  <c r="R25" i="19"/>
  <c r="R45" i="19"/>
  <c r="L15" i="19"/>
  <c r="AH11" i="19"/>
  <c r="Z82" i="1"/>
  <c r="Y55" i="1"/>
  <c r="Z55" i="1"/>
  <c r="N22" i="19"/>
  <c r="N32" i="19"/>
  <c r="Z32" i="19"/>
  <c r="AC63" i="1"/>
  <c r="AL32" i="19"/>
  <c r="T42" i="19"/>
  <c r="AF52" i="19"/>
  <c r="N52" i="19"/>
  <c r="N12" i="19"/>
  <c r="N42" i="19"/>
  <c r="AL12" i="19"/>
  <c r="Z52" i="19"/>
  <c r="Z22" i="19"/>
  <c r="AL52" i="19"/>
  <c r="Z42" i="19"/>
  <c r="AF42" i="19"/>
  <c r="T52" i="19"/>
  <c r="T32" i="19"/>
  <c r="T12" i="19"/>
  <c r="AF22" i="19"/>
  <c r="Y61" i="1"/>
  <c r="Z61" i="1"/>
  <c r="J13" i="19"/>
  <c r="Q32" i="19"/>
  <c r="AI42" i="19"/>
  <c r="AC60" i="1"/>
  <c r="AI12" i="19"/>
  <c r="W32" i="19"/>
  <c r="K32" i="19"/>
  <c r="K42" i="19"/>
  <c r="Q42" i="19"/>
  <c r="W12" i="19"/>
  <c r="K52" i="19"/>
  <c r="W42" i="19"/>
  <c r="K12" i="19"/>
  <c r="AC12" i="19"/>
  <c r="J31" i="19"/>
  <c r="AH43" i="19"/>
  <c r="Y45" i="1"/>
  <c r="Z45" i="1"/>
  <c r="Z12" i="19"/>
  <c r="P43" i="19"/>
  <c r="AH13" i="19"/>
  <c r="AB23" i="19"/>
  <c r="AB53" i="19"/>
  <c r="P53" i="19"/>
  <c r="AH53" i="19"/>
  <c r="AC65" i="1"/>
  <c r="V33" i="19"/>
  <c r="V43" i="19"/>
  <c r="P23" i="19"/>
  <c r="V13" i="19"/>
  <c r="J43" i="19"/>
  <c r="P33" i="19"/>
  <c r="J23" i="19"/>
  <c r="J53" i="19"/>
  <c r="V53" i="19"/>
  <c r="Y48" i="1"/>
  <c r="Z48" i="1"/>
  <c r="AI32" i="19"/>
  <c r="T22" i="19"/>
  <c r="Y71" i="1"/>
  <c r="Z71" i="1"/>
  <c r="V21" i="19"/>
  <c r="AB31" i="19"/>
  <c r="AB21" i="19"/>
  <c r="X68" i="1"/>
  <c r="J41" i="19"/>
  <c r="AB11" i="19"/>
  <c r="P41" i="19"/>
  <c r="J11" i="19"/>
  <c r="AB35" i="1"/>
  <c r="AA35" i="1" s="1"/>
  <c r="Y38" i="1"/>
  <c r="X62" i="1"/>
  <c r="X36" i="1"/>
  <c r="X66" i="1"/>
  <c r="Y78" i="1"/>
  <c r="Z47" i="1"/>
  <c r="X64" i="1"/>
  <c r="AH51" i="19"/>
  <c r="V31" i="19"/>
  <c r="AC53" i="1"/>
  <c r="J51" i="19"/>
  <c r="V41" i="19"/>
  <c r="AB41" i="19"/>
  <c r="Z60" i="1"/>
  <c r="V51" i="19"/>
  <c r="P21" i="19"/>
  <c r="Y70" i="1" l="1"/>
  <c r="Z70" i="1"/>
  <c r="Y75" i="1"/>
  <c r="Z75" i="1"/>
  <c r="AF12" i="19"/>
  <c r="AL22" i="19"/>
  <c r="AL42" i="19"/>
  <c r="AF32" i="19"/>
  <c r="Y67" i="1"/>
  <c r="Z67" i="1"/>
  <c r="Y41" i="1"/>
  <c r="Z41" i="1"/>
  <c r="M24" i="19"/>
  <c r="AE44" i="19"/>
  <c r="AK14" i="19"/>
  <c r="AC74" i="1"/>
  <c r="Y24" i="19"/>
  <c r="AE24" i="19"/>
  <c r="AE54" i="19"/>
  <c r="S44" i="19"/>
  <c r="AK54" i="19"/>
  <c r="Y54" i="19"/>
  <c r="AK44" i="19"/>
  <c r="AE14" i="19"/>
  <c r="M54" i="19"/>
  <c r="M14" i="19"/>
  <c r="Y34" i="19"/>
  <c r="AK24" i="19"/>
  <c r="AA50" i="19"/>
  <c r="O40" i="19"/>
  <c r="AA40" i="19"/>
  <c r="AM30" i="19"/>
  <c r="U20" i="19"/>
  <c r="AG20" i="19"/>
  <c r="AM10" i="19"/>
  <c r="AC52" i="1"/>
  <c r="AA20" i="19"/>
  <c r="U40" i="19"/>
  <c r="AG10" i="19"/>
  <c r="AM20" i="19"/>
  <c r="AG40" i="19"/>
  <c r="U10" i="19"/>
  <c r="O20" i="19"/>
  <c r="O50" i="19"/>
  <c r="AG50" i="19"/>
  <c r="AG30" i="19"/>
  <c r="AM50" i="19"/>
  <c r="AM40" i="19"/>
  <c r="U30" i="19"/>
  <c r="U50" i="19"/>
  <c r="O10" i="19"/>
  <c r="O30" i="19"/>
  <c r="AA10" i="19"/>
  <c r="AA30" i="19"/>
  <c r="V47" i="19"/>
  <c r="AB7" i="19"/>
  <c r="AH17" i="19"/>
  <c r="J37" i="19"/>
  <c r="P17" i="19"/>
  <c r="P7" i="19"/>
  <c r="P27" i="19"/>
  <c r="J47" i="19"/>
  <c r="AC29" i="1"/>
  <c r="V17" i="19"/>
  <c r="AH27" i="19"/>
  <c r="J17" i="19"/>
  <c r="V27" i="19"/>
  <c r="AB37" i="19"/>
  <c r="AH47" i="19"/>
  <c r="AB47" i="19"/>
  <c r="AH7" i="19"/>
  <c r="J27" i="19"/>
  <c r="P37" i="19"/>
  <c r="V37" i="19"/>
  <c r="P47" i="19"/>
  <c r="V7" i="19"/>
  <c r="AB17" i="19"/>
  <c r="AB27" i="19"/>
  <c r="AH37" i="19"/>
  <c r="J7" i="19"/>
  <c r="Y73" i="1"/>
  <c r="Z73" i="1"/>
  <c r="P6" i="19"/>
  <c r="AB16" i="19"/>
  <c r="AC23" i="1"/>
  <c r="J46" i="19"/>
  <c r="AH6" i="19"/>
  <c r="AH26" i="19"/>
  <c r="AH16" i="19"/>
  <c r="AB26" i="19"/>
  <c r="V46" i="19"/>
  <c r="J16" i="19"/>
  <c r="V6" i="19"/>
  <c r="P16" i="19"/>
  <c r="V36" i="19"/>
  <c r="AH46" i="19"/>
  <c r="V26" i="19"/>
  <c r="AB36" i="19"/>
  <c r="AB46" i="19"/>
  <c r="AH36" i="19"/>
  <c r="AB6" i="19"/>
  <c r="J26" i="19"/>
  <c r="J6" i="19"/>
  <c r="P26" i="19"/>
  <c r="P36" i="19"/>
  <c r="P46" i="19"/>
  <c r="V16" i="19"/>
  <c r="J36" i="19"/>
  <c r="Z59" i="1"/>
  <c r="Y59" i="1"/>
  <c r="Q10" i="19"/>
  <c r="Q40" i="19"/>
  <c r="AC10" i="19"/>
  <c r="Q30" i="19"/>
  <c r="K30" i="19"/>
  <c r="AI10" i="19"/>
  <c r="K40" i="19"/>
  <c r="AI20" i="19"/>
  <c r="AI30" i="19"/>
  <c r="AC40" i="19"/>
  <c r="W20" i="19"/>
  <c r="AI40" i="19"/>
  <c r="W30" i="19"/>
  <c r="Q50" i="19"/>
  <c r="AC30" i="19"/>
  <c r="AC48" i="1"/>
  <c r="Q20" i="19"/>
  <c r="K10" i="19"/>
  <c r="AI50" i="19"/>
  <c r="AC50" i="19"/>
  <c r="K20" i="19"/>
  <c r="K50" i="19"/>
  <c r="W40" i="19"/>
  <c r="AC20" i="19"/>
  <c r="W10" i="19"/>
  <c r="W50" i="19"/>
  <c r="AD41" i="19"/>
  <c r="X51" i="19"/>
  <c r="X11" i="19"/>
  <c r="AJ11" i="19"/>
  <c r="X21" i="19"/>
  <c r="X41" i="19"/>
  <c r="AC55" i="1"/>
  <c r="R31" i="19"/>
  <c r="AD51" i="19"/>
  <c r="AJ21" i="19"/>
  <c r="AD11" i="19"/>
  <c r="L31" i="19"/>
  <c r="AD21" i="19"/>
  <c r="R21" i="19"/>
  <c r="X31" i="19"/>
  <c r="AJ51" i="19"/>
  <c r="AJ31" i="19"/>
  <c r="L41" i="19"/>
  <c r="R41" i="19"/>
  <c r="L21" i="19"/>
  <c r="L51" i="19"/>
  <c r="AJ41" i="19"/>
  <c r="AD31" i="19"/>
  <c r="R51" i="19"/>
  <c r="L11" i="19"/>
  <c r="R11" i="19"/>
  <c r="Z56" i="1"/>
  <c r="Y56" i="1"/>
  <c r="AK48" i="19"/>
  <c r="AK38" i="19"/>
  <c r="S8" i="19"/>
  <c r="AK18" i="19"/>
  <c r="M18" i="19"/>
  <c r="S18" i="19"/>
  <c r="AE38" i="19"/>
  <c r="M8" i="19"/>
  <c r="Y18" i="19"/>
  <c r="AE18" i="19"/>
  <c r="AE48" i="19"/>
  <c r="AK28" i="19"/>
  <c r="AK8" i="19"/>
  <c r="S28" i="19"/>
  <c r="Y38" i="19"/>
  <c r="Y48" i="19"/>
  <c r="AC38" i="1"/>
  <c r="AE8" i="19"/>
  <c r="Y28" i="19"/>
  <c r="M38" i="19"/>
  <c r="S38" i="19"/>
  <c r="M28" i="19"/>
  <c r="AE28" i="19"/>
  <c r="M48" i="19"/>
  <c r="S48" i="19"/>
  <c r="Y8" i="19"/>
  <c r="Y68" i="1"/>
  <c r="Z68" i="1"/>
  <c r="V14" i="19"/>
  <c r="AB34" i="19"/>
  <c r="J44" i="19"/>
  <c r="P54" i="19"/>
  <c r="J54" i="19"/>
  <c r="P14" i="19"/>
  <c r="J24" i="19"/>
  <c r="AB14" i="19"/>
  <c r="V54" i="19"/>
  <c r="AB24" i="19"/>
  <c r="AB54" i="19"/>
  <c r="AH24" i="19"/>
  <c r="P34" i="19"/>
  <c r="AC71" i="1"/>
  <c r="P24" i="19"/>
  <c r="AH44" i="19"/>
  <c r="P44" i="19"/>
  <c r="J14" i="19"/>
  <c r="V34" i="19"/>
  <c r="AH34" i="19"/>
  <c r="V44" i="19"/>
  <c r="AH14" i="19"/>
  <c r="AH54" i="19"/>
  <c r="AB44" i="19"/>
  <c r="V24" i="19"/>
  <c r="J34" i="19"/>
  <c r="Z42" i="1"/>
  <c r="Y42" i="1"/>
  <c r="Z43" i="19"/>
  <c r="T33" i="19"/>
  <c r="AL33" i="19"/>
  <c r="AF53" i="19"/>
  <c r="AF23" i="19"/>
  <c r="AL53" i="19"/>
  <c r="T13" i="19"/>
  <c r="T43" i="19"/>
  <c r="AL13" i="19"/>
  <c r="N23" i="19"/>
  <c r="Z33" i="19"/>
  <c r="AF43" i="19"/>
  <c r="AL23" i="19"/>
  <c r="AC69" i="1"/>
  <c r="Z13" i="19"/>
  <c r="N13" i="19"/>
  <c r="T53" i="19"/>
  <c r="Z23" i="19"/>
  <c r="AL43" i="19"/>
  <c r="AF13" i="19"/>
  <c r="N53" i="19"/>
  <c r="AF33" i="19"/>
  <c r="Z53" i="19"/>
  <c r="N33" i="19"/>
  <c r="N43" i="19"/>
  <c r="T23" i="19"/>
  <c r="O39" i="19"/>
  <c r="U39" i="19"/>
  <c r="AM9" i="19"/>
  <c r="AC46" i="1"/>
  <c r="AG9" i="19"/>
  <c r="AA49" i="19"/>
  <c r="AG39" i="19"/>
  <c r="O49" i="19"/>
  <c r="AM39" i="19"/>
  <c r="AA9" i="19"/>
  <c r="U49" i="19"/>
  <c r="U9" i="19"/>
  <c r="AA19" i="19"/>
  <c r="U19" i="19"/>
  <c r="AA39" i="19"/>
  <c r="AA29" i="19"/>
  <c r="AG29" i="19"/>
  <c r="AM49" i="19"/>
  <c r="O29" i="19"/>
  <c r="O9" i="19"/>
  <c r="U29" i="19"/>
  <c r="AG19" i="19"/>
  <c r="AM19" i="19"/>
  <c r="AG49" i="19"/>
  <c r="O19" i="19"/>
  <c r="AM29" i="19"/>
  <c r="Z64" i="1"/>
  <c r="Y64" i="1"/>
  <c r="L52" i="19"/>
  <c r="R32" i="19"/>
  <c r="AD22" i="19"/>
  <c r="X12" i="19"/>
  <c r="X22" i="19"/>
  <c r="X52" i="19"/>
  <c r="AJ52" i="19"/>
  <c r="AD42" i="19"/>
  <c r="L22" i="19"/>
  <c r="L42" i="19"/>
  <c r="L32" i="19"/>
  <c r="AJ12" i="19"/>
  <c r="AC61" i="1"/>
  <c r="R52" i="19"/>
  <c r="AJ22" i="19"/>
  <c r="AJ32" i="19"/>
  <c r="R22" i="19"/>
  <c r="AJ42" i="19"/>
  <c r="AD12" i="19"/>
  <c r="X42" i="19"/>
  <c r="R42" i="19"/>
  <c r="X32" i="19"/>
  <c r="AD32" i="19"/>
  <c r="AD52" i="19"/>
  <c r="L12" i="19"/>
  <c r="R12" i="19"/>
  <c r="S55" i="19"/>
  <c r="M35" i="19"/>
  <c r="AK25" i="19"/>
  <c r="S45" i="19"/>
  <c r="M45" i="19"/>
  <c r="Y55" i="19"/>
  <c r="M55" i="19"/>
  <c r="S35" i="19"/>
  <c r="S25" i="19"/>
  <c r="S15" i="19"/>
  <c r="AK15" i="19"/>
  <c r="M15" i="19"/>
  <c r="AK35" i="19"/>
  <c r="AK55" i="19"/>
  <c r="Y35" i="19"/>
  <c r="AK45" i="19"/>
  <c r="Y45" i="19"/>
  <c r="Y15" i="19"/>
  <c r="AE55" i="19"/>
  <c r="Y25" i="19"/>
  <c r="AE15" i="19"/>
  <c r="M25" i="19"/>
  <c r="AE45" i="19"/>
  <c r="AE25" i="19"/>
  <c r="AC80" i="1"/>
  <c r="AE35" i="19"/>
  <c r="Z49" i="1"/>
  <c r="Y49" i="1"/>
  <c r="Y43" i="1"/>
  <c r="Z43" i="1"/>
  <c r="W21" i="19"/>
  <c r="K31" i="19"/>
  <c r="Q41" i="19"/>
  <c r="AC11" i="19"/>
  <c r="W51" i="19"/>
  <c r="K11" i="19"/>
  <c r="W41" i="19"/>
  <c r="Q31" i="19"/>
  <c r="AC51" i="19"/>
  <c r="AI41" i="19"/>
  <c r="AI11" i="19"/>
  <c r="K51" i="19"/>
  <c r="Q11" i="19"/>
  <c r="AC21" i="19"/>
  <c r="Q21" i="19"/>
  <c r="AI21" i="19"/>
  <c r="W11" i="19"/>
  <c r="K21" i="19"/>
  <c r="K41" i="19"/>
  <c r="W31" i="19"/>
  <c r="AI51" i="19"/>
  <c r="AC41" i="19"/>
  <c r="AI31" i="19"/>
  <c r="AC31" i="19"/>
  <c r="Q51" i="19"/>
  <c r="AC54" i="1"/>
  <c r="AC15" i="19"/>
  <c r="W15" i="19"/>
  <c r="W35" i="19"/>
  <c r="K35" i="19"/>
  <c r="Q15" i="19"/>
  <c r="K15" i="19"/>
  <c r="AI55" i="19"/>
  <c r="K45" i="19"/>
  <c r="AI35" i="19"/>
  <c r="AC45" i="19"/>
  <c r="W45" i="19"/>
  <c r="AI25" i="19"/>
  <c r="W55" i="19"/>
  <c r="AC55" i="19"/>
  <c r="AC25" i="19"/>
  <c r="W25" i="19"/>
  <c r="AI45" i="19"/>
  <c r="Q25" i="19"/>
  <c r="Q35" i="19"/>
  <c r="K25" i="19"/>
  <c r="Q55" i="19"/>
  <c r="AC78" i="1"/>
  <c r="Q45" i="19"/>
  <c r="AI15" i="19"/>
  <c r="K55" i="19"/>
  <c r="AC35" i="19"/>
  <c r="AF39" i="19"/>
  <c r="AF49" i="19"/>
  <c r="T9" i="19"/>
  <c r="T29" i="19"/>
  <c r="N29" i="19"/>
  <c r="Z49" i="19"/>
  <c r="AC45" i="1"/>
  <c r="AL39" i="19"/>
  <c r="Z29" i="19"/>
  <c r="AF9" i="19"/>
  <c r="N9" i="19"/>
  <c r="AL9" i="19"/>
  <c r="T49" i="19"/>
  <c r="AL19" i="19"/>
  <c r="N49" i="19"/>
  <c r="T19" i="19"/>
  <c r="AF19" i="19"/>
  <c r="Z39" i="19"/>
  <c r="AL29" i="19"/>
  <c r="T39" i="19"/>
  <c r="N39" i="19"/>
  <c r="Z19" i="19"/>
  <c r="Z9" i="19"/>
  <c r="N19" i="19"/>
  <c r="AL49" i="19"/>
  <c r="AF29" i="19"/>
  <c r="AC35" i="1"/>
  <c r="AH38" i="19"/>
  <c r="AB18" i="19"/>
  <c r="AH8" i="19"/>
  <c r="V8" i="19"/>
  <c r="AH18" i="19"/>
  <c r="J38" i="19"/>
  <c r="P18" i="19"/>
  <c r="J48" i="19"/>
  <c r="AB8" i="19"/>
  <c r="P38" i="19"/>
  <c r="P48" i="19"/>
  <c r="J8" i="19"/>
  <c r="J28" i="19"/>
  <c r="V28" i="19"/>
  <c r="P28" i="19"/>
  <c r="V18" i="19"/>
  <c r="AB28" i="19"/>
  <c r="P8" i="19"/>
  <c r="AB48" i="19"/>
  <c r="J18" i="19"/>
  <c r="V38" i="19"/>
  <c r="AB38" i="19"/>
  <c r="V48" i="19"/>
  <c r="AH28" i="19"/>
  <c r="AH48" i="19"/>
  <c r="Y62" i="1"/>
  <c r="Z62" i="1"/>
  <c r="Y66" i="1"/>
  <c r="Z66" i="1"/>
  <c r="AM38" i="19"/>
  <c r="AA8" i="19"/>
  <c r="O38" i="19"/>
  <c r="U48" i="19"/>
  <c r="U18" i="19"/>
  <c r="U8" i="19"/>
  <c r="AA18" i="19"/>
  <c r="AG38" i="19"/>
  <c r="AG8" i="19"/>
  <c r="AG18" i="19"/>
  <c r="U38" i="19"/>
  <c r="AC40" i="1"/>
  <c r="O8" i="19"/>
  <c r="AA28" i="19"/>
  <c r="AM48" i="19"/>
  <c r="O48" i="19"/>
  <c r="AA48" i="19"/>
  <c r="AG28" i="19"/>
  <c r="U28" i="19"/>
  <c r="AM28" i="19"/>
  <c r="AM8" i="19"/>
  <c r="AA38" i="19"/>
  <c r="O18" i="19"/>
  <c r="O28" i="19"/>
  <c r="AG48" i="19"/>
  <c r="AM18" i="19"/>
  <c r="Z50" i="1"/>
  <c r="Y50" i="1"/>
  <c r="O11" i="19"/>
  <c r="U21" i="19"/>
  <c r="AC58" i="1"/>
  <c r="AG21" i="19"/>
  <c r="O21" i="19"/>
  <c r="AG41" i="19"/>
  <c r="AG11" i="19"/>
  <c r="O31" i="19"/>
  <c r="AG51" i="19"/>
  <c r="U11" i="19"/>
  <c r="U51" i="19"/>
  <c r="O51" i="19"/>
  <c r="AG31" i="19"/>
  <c r="AA31" i="19"/>
  <c r="U41" i="19"/>
  <c r="AM31" i="19"/>
  <c r="AM41" i="19"/>
  <c r="AA41" i="19"/>
  <c r="AA21" i="19"/>
  <c r="AM51" i="19"/>
  <c r="AA11" i="19"/>
  <c r="O41" i="19"/>
  <c r="U31" i="19"/>
  <c r="AM11" i="19"/>
  <c r="AM21" i="19"/>
  <c r="AA51" i="19"/>
  <c r="Z36" i="1"/>
  <c r="Y36" i="1"/>
  <c r="AI14" i="19"/>
  <c r="AI44" i="19"/>
  <c r="W34" i="19"/>
  <c r="W24" i="19"/>
  <c r="AI24" i="19"/>
  <c r="K14" i="19"/>
  <c r="AC14" i="19"/>
  <c r="K54" i="19"/>
  <c r="Q44" i="19"/>
  <c r="K34" i="19"/>
  <c r="AI54" i="19"/>
  <c r="W14" i="19"/>
  <c r="AC72" i="1"/>
  <c r="Q24" i="19"/>
  <c r="Q34" i="19"/>
  <c r="AC44" i="19"/>
  <c r="W54" i="19"/>
  <c r="AI34" i="19"/>
  <c r="AC34" i="19"/>
  <c r="K24" i="19"/>
  <c r="Q14" i="19"/>
  <c r="AC54" i="19"/>
  <c r="Q54" i="19"/>
  <c r="K44" i="19"/>
  <c r="AC24" i="19"/>
  <c r="W44" i="19"/>
  <c r="Y57" i="1"/>
  <c r="Z57" i="1"/>
  <c r="J22" i="19" l="1"/>
  <c r="AH12" i="19"/>
  <c r="AH42" i="19"/>
  <c r="AH32" i="19"/>
  <c r="AH22" i="19"/>
  <c r="P52" i="19"/>
  <c r="AB12" i="19"/>
  <c r="P22" i="19"/>
  <c r="V22" i="19"/>
  <c r="P12" i="19"/>
  <c r="AB32" i="19"/>
  <c r="V12" i="19"/>
  <c r="AB42" i="19"/>
  <c r="AH52" i="19"/>
  <c r="AC59" i="1"/>
  <c r="V52" i="19"/>
  <c r="AB22" i="19"/>
  <c r="J42" i="19"/>
  <c r="J52" i="19"/>
  <c r="P42" i="19"/>
  <c r="J32" i="19"/>
  <c r="P32" i="19"/>
  <c r="J12" i="19"/>
  <c r="V32" i="19"/>
  <c r="V42" i="19"/>
  <c r="AB52" i="19"/>
  <c r="AB29" i="19"/>
  <c r="J49" i="19"/>
  <c r="P29" i="19"/>
  <c r="V19" i="19"/>
  <c r="AH29" i="19"/>
  <c r="J39" i="19"/>
  <c r="V39" i="19"/>
  <c r="AH9" i="19"/>
  <c r="V49" i="19"/>
  <c r="V9" i="19"/>
  <c r="P9" i="19"/>
  <c r="P39" i="19"/>
  <c r="P49" i="19"/>
  <c r="V29" i="19"/>
  <c r="AB19" i="19"/>
  <c r="AB39" i="19"/>
  <c r="AH39" i="19"/>
  <c r="J29" i="19"/>
  <c r="AB9" i="19"/>
  <c r="P19" i="19"/>
  <c r="AB49" i="19"/>
  <c r="J19" i="19"/>
  <c r="J9" i="19"/>
  <c r="AH49" i="19"/>
  <c r="AH19" i="19"/>
  <c r="AC41" i="1"/>
  <c r="AF44" i="19"/>
  <c r="Z54" i="19"/>
  <c r="T44" i="19"/>
  <c r="AL54" i="19"/>
  <c r="N14" i="19"/>
  <c r="T54" i="19"/>
  <c r="AF24" i="19"/>
  <c r="AL44" i="19"/>
  <c r="AF34" i="19"/>
  <c r="Z44" i="19"/>
  <c r="Z24" i="19"/>
  <c r="T14" i="19"/>
  <c r="AL24" i="19"/>
  <c r="AF14" i="19"/>
  <c r="Z34" i="19"/>
  <c r="N54" i="19"/>
  <c r="N34" i="19"/>
  <c r="AC75" i="1"/>
  <c r="T34" i="19"/>
  <c r="N44" i="19"/>
  <c r="AL14" i="19"/>
  <c r="T24" i="19"/>
  <c r="Z14" i="19"/>
  <c r="AF54" i="19"/>
  <c r="N24" i="19"/>
  <c r="AL34" i="19"/>
  <c r="L34" i="19"/>
  <c r="AD54" i="19"/>
  <c r="AD34" i="19"/>
  <c r="X34" i="19"/>
  <c r="L14" i="19"/>
  <c r="X14" i="19"/>
  <c r="AD44" i="19"/>
  <c r="R34" i="19"/>
  <c r="AD24" i="19"/>
  <c r="X24" i="19"/>
  <c r="L54" i="19"/>
  <c r="AD14" i="19"/>
  <c r="L44" i="19"/>
  <c r="R24" i="19"/>
  <c r="AJ34" i="19"/>
  <c r="X54" i="19"/>
  <c r="L24" i="19"/>
  <c r="AJ44" i="19"/>
  <c r="AJ24" i="19"/>
  <c r="AJ14" i="19"/>
  <c r="X44" i="19"/>
  <c r="R44" i="19"/>
  <c r="AC73" i="1"/>
  <c r="AJ54" i="19"/>
  <c r="R54" i="19"/>
  <c r="R14" i="19"/>
  <c r="L33" i="19"/>
  <c r="L53" i="19"/>
  <c r="R13" i="19"/>
  <c r="L13" i="19"/>
  <c r="AD43" i="19"/>
  <c r="AJ33" i="19"/>
  <c r="L43" i="19"/>
  <c r="X23" i="19"/>
  <c r="R23" i="19"/>
  <c r="AJ43" i="19"/>
  <c r="X33" i="19"/>
  <c r="AD23" i="19"/>
  <c r="R33" i="19"/>
  <c r="AD53" i="19"/>
  <c r="L23" i="19"/>
  <c r="X53" i="19"/>
  <c r="AJ23" i="19"/>
  <c r="X13" i="19"/>
  <c r="AD33" i="19"/>
  <c r="AJ13" i="19"/>
  <c r="R43" i="19"/>
  <c r="AD13" i="19"/>
  <c r="X43" i="19"/>
  <c r="AC67" i="1"/>
  <c r="R53" i="19"/>
  <c r="AJ53" i="19"/>
  <c r="U43" i="19"/>
  <c r="AG33" i="19"/>
  <c r="AA43" i="19"/>
  <c r="AA33" i="19"/>
  <c r="O23" i="19"/>
  <c r="AA13" i="19"/>
  <c r="AA23" i="19"/>
  <c r="O13" i="19"/>
  <c r="AG23" i="19"/>
  <c r="AG43" i="19"/>
  <c r="AG53" i="19"/>
  <c r="U23" i="19"/>
  <c r="O43" i="19"/>
  <c r="AM23" i="19"/>
  <c r="AM43" i="19"/>
  <c r="AA53" i="19"/>
  <c r="O33" i="19"/>
  <c r="U53" i="19"/>
  <c r="AM33" i="19"/>
  <c r="AG13" i="19"/>
  <c r="AC70" i="1"/>
  <c r="AM53" i="19"/>
  <c r="U33" i="19"/>
  <c r="O53" i="19"/>
  <c r="U13" i="19"/>
  <c r="AM13" i="19"/>
  <c r="AC8" i="19"/>
  <c r="K8" i="19"/>
  <c r="AI18" i="19"/>
  <c r="Q18" i="19"/>
  <c r="W18" i="19"/>
  <c r="Q48" i="19"/>
  <c r="Q28" i="19"/>
  <c r="AC18" i="19"/>
  <c r="W8" i="19"/>
  <c r="K48" i="19"/>
  <c r="AC36" i="1"/>
  <c r="W28" i="19"/>
  <c r="K38" i="19"/>
  <c r="Q38" i="19"/>
  <c r="AI48" i="19"/>
  <c r="Q8" i="19"/>
  <c r="AC48" i="19"/>
  <c r="AC28" i="19"/>
  <c r="AI8" i="19"/>
  <c r="W48" i="19"/>
  <c r="K28" i="19"/>
  <c r="K18" i="19"/>
  <c r="AI28" i="19"/>
  <c r="W38" i="19"/>
  <c r="AC38" i="19"/>
  <c r="AI38" i="19"/>
  <c r="AC43" i="19"/>
  <c r="AI33" i="19"/>
  <c r="W23" i="19"/>
  <c r="AI53" i="19"/>
  <c r="K53" i="19"/>
  <c r="Q43" i="19"/>
  <c r="W43" i="19"/>
  <c r="AI23" i="19"/>
  <c r="W53" i="19"/>
  <c r="K13" i="19"/>
  <c r="AC23" i="19"/>
  <c r="Q53" i="19"/>
  <c r="AC13" i="19"/>
  <c r="K33" i="19"/>
  <c r="W33" i="19"/>
  <c r="AI43" i="19"/>
  <c r="AC66" i="1"/>
  <c r="AI13" i="19"/>
  <c r="Q33" i="19"/>
  <c r="Q13" i="19"/>
  <c r="W13" i="19"/>
  <c r="Q23" i="19"/>
  <c r="K43" i="19"/>
  <c r="AC33" i="19"/>
  <c r="K23" i="19"/>
  <c r="AC53" i="19"/>
  <c r="W9" i="19"/>
  <c r="Q39" i="19"/>
  <c r="AC29" i="19"/>
  <c r="AC19" i="19"/>
  <c r="AC42" i="1"/>
  <c r="W49" i="19"/>
  <c r="W19" i="19"/>
  <c r="AC39" i="19"/>
  <c r="AI9" i="19"/>
  <c r="K29" i="19"/>
  <c r="AI29" i="19"/>
  <c r="AI49" i="19"/>
  <c r="AI19" i="19"/>
  <c r="Q49" i="19"/>
  <c r="K19" i="19"/>
  <c r="AC9" i="19"/>
  <c r="K49" i="19"/>
  <c r="Q29" i="19"/>
  <c r="Q19" i="19"/>
  <c r="K39" i="19"/>
  <c r="AI39" i="19"/>
  <c r="W39" i="19"/>
  <c r="K9" i="19"/>
  <c r="AC49" i="19"/>
  <c r="Q9" i="19"/>
  <c r="W29" i="19"/>
  <c r="AK41" i="19"/>
  <c r="AE41" i="19"/>
  <c r="S41" i="19"/>
  <c r="S31" i="19"/>
  <c r="AE21" i="19"/>
  <c r="AK11" i="19"/>
  <c r="Y41" i="19"/>
  <c r="AK21" i="19"/>
  <c r="M21" i="19"/>
  <c r="M11" i="19"/>
  <c r="AE11" i="19"/>
  <c r="S51" i="19"/>
  <c r="M41" i="19"/>
  <c r="AE51" i="19"/>
  <c r="Y21" i="19"/>
  <c r="AK51" i="19"/>
  <c r="M31" i="19"/>
  <c r="AE31" i="19"/>
  <c r="AK31" i="19"/>
  <c r="Y31" i="19"/>
  <c r="Y11" i="19"/>
  <c r="S21" i="19"/>
  <c r="M51" i="19"/>
  <c r="Y51" i="19"/>
  <c r="AC56" i="1"/>
  <c r="S11" i="19"/>
  <c r="M12" i="19"/>
  <c r="Y52" i="19"/>
  <c r="M22" i="19"/>
  <c r="AK22" i="19"/>
  <c r="S12" i="19"/>
  <c r="Y22" i="19"/>
  <c r="M42" i="19"/>
  <c r="AK12" i="19"/>
  <c r="Y32" i="19"/>
  <c r="AK42" i="19"/>
  <c r="S22" i="19"/>
  <c r="Y12" i="19"/>
  <c r="AE32" i="19"/>
  <c r="AE12" i="19"/>
  <c r="AE52" i="19"/>
  <c r="AC62" i="1"/>
  <c r="S32" i="19"/>
  <c r="S42" i="19"/>
  <c r="S52" i="19"/>
  <c r="AE22" i="19"/>
  <c r="AK32" i="19"/>
  <c r="AE42" i="19"/>
  <c r="Y42" i="19"/>
  <c r="AK52" i="19"/>
  <c r="M52" i="19"/>
  <c r="M32" i="19"/>
  <c r="U32" i="19"/>
  <c r="U12" i="19"/>
  <c r="AG22" i="19"/>
  <c r="AG12" i="19"/>
  <c r="AA32" i="19"/>
  <c r="AM32" i="19"/>
  <c r="AC64" i="1"/>
  <c r="U42" i="19"/>
  <c r="AG42" i="19"/>
  <c r="U52" i="19"/>
  <c r="O12" i="19"/>
  <c r="AA12" i="19"/>
  <c r="AG32" i="19"/>
  <c r="U22" i="19"/>
  <c r="AG52" i="19"/>
  <c r="O22" i="19"/>
  <c r="AA42" i="19"/>
  <c r="AA22" i="19"/>
  <c r="AM12" i="19"/>
  <c r="O32" i="19"/>
  <c r="AM42" i="19"/>
  <c r="AM52" i="19"/>
  <c r="AA52" i="19"/>
  <c r="O52" i="19"/>
  <c r="AM22" i="19"/>
  <c r="O42" i="19"/>
  <c r="M20" i="19"/>
  <c r="Y40" i="19"/>
  <c r="S10" i="19"/>
  <c r="AK20" i="19"/>
  <c r="AE50" i="19"/>
  <c r="S20" i="19"/>
  <c r="Y30" i="19"/>
  <c r="AE30" i="19"/>
  <c r="AE10" i="19"/>
  <c r="AC50" i="1"/>
  <c r="Y10" i="19"/>
  <c r="M50" i="19"/>
  <c r="Y20" i="19"/>
  <c r="M30" i="19"/>
  <c r="AK40" i="19"/>
  <c r="M40" i="19"/>
  <c r="AE20" i="19"/>
  <c r="AK30" i="19"/>
  <c r="S30" i="19"/>
  <c r="AE40" i="19"/>
  <c r="S40" i="19"/>
  <c r="AK50" i="19"/>
  <c r="M10" i="19"/>
  <c r="AK10" i="19"/>
  <c r="S50" i="19"/>
  <c r="Y50" i="19"/>
  <c r="AD29" i="19"/>
  <c r="L49" i="19"/>
  <c r="L39" i="19"/>
  <c r="L29" i="19"/>
  <c r="AD19" i="19"/>
  <c r="X19" i="19"/>
  <c r="R19" i="19"/>
  <c r="R49" i="19"/>
  <c r="X9" i="19"/>
  <c r="AC43" i="1"/>
  <c r="AJ9" i="19"/>
  <c r="L9" i="19"/>
  <c r="R39" i="19"/>
  <c r="AD9" i="19"/>
  <c r="R9" i="19"/>
  <c r="AJ49" i="19"/>
  <c r="X49" i="19"/>
  <c r="AJ39" i="19"/>
  <c r="X29" i="19"/>
  <c r="AD49" i="19"/>
  <c r="X39" i="19"/>
  <c r="L19" i="19"/>
  <c r="AD39" i="19"/>
  <c r="R29" i="19"/>
  <c r="AJ29" i="19"/>
  <c r="AJ19" i="19"/>
  <c r="N51" i="19"/>
  <c r="AL11" i="19"/>
  <c r="AF51" i="19"/>
  <c r="Z41" i="19"/>
  <c r="T11" i="19"/>
  <c r="N41" i="19"/>
  <c r="Z11" i="19"/>
  <c r="Z31" i="19"/>
  <c r="Z21" i="19"/>
  <c r="T41" i="19"/>
  <c r="T51" i="19"/>
  <c r="T21" i="19"/>
  <c r="AF21" i="19"/>
  <c r="AL51" i="19"/>
  <c r="AL31" i="19"/>
  <c r="N11" i="19"/>
  <c r="T31" i="19"/>
  <c r="Z51" i="19"/>
  <c r="AF11" i="19"/>
  <c r="AF41" i="19"/>
  <c r="AF31" i="19"/>
  <c r="AL41" i="19"/>
  <c r="N21" i="19"/>
  <c r="N31" i="19"/>
  <c r="AC57" i="1"/>
  <c r="AL21" i="19"/>
  <c r="X10" i="19"/>
  <c r="R20" i="19"/>
  <c r="X20" i="19"/>
  <c r="R30" i="19"/>
  <c r="AD50" i="19"/>
  <c r="AD40" i="19"/>
  <c r="AC49" i="1"/>
  <c r="AJ30" i="19"/>
  <c r="R10" i="19"/>
  <c r="R40" i="19"/>
  <c r="L10" i="19"/>
  <c r="AJ50" i="19"/>
  <c r="L30" i="19"/>
  <c r="AJ10" i="19"/>
  <c r="AJ40" i="19"/>
  <c r="L40" i="19"/>
  <c r="R50" i="19"/>
  <c r="L50" i="19"/>
  <c r="AJ20" i="19"/>
  <c r="AD30" i="19"/>
  <c r="AD10" i="19"/>
  <c r="X50" i="19"/>
  <c r="X40" i="19"/>
  <c r="L20" i="19"/>
  <c r="X30" i="19"/>
  <c r="AD20" i="19"/>
  <c r="Y33" i="19"/>
  <c r="M23" i="19"/>
  <c r="Y23" i="19"/>
  <c r="AC68" i="1"/>
  <c r="AE13" i="19"/>
  <c r="Y43" i="19"/>
  <c r="AE33" i="19"/>
  <c r="M33" i="19"/>
  <c r="S23" i="19"/>
  <c r="M43" i="19"/>
  <c r="M53" i="19"/>
  <c r="Y13" i="19"/>
  <c r="AE43" i="19"/>
  <c r="S13" i="19"/>
  <c r="AK13" i="19"/>
  <c r="AK43" i="19"/>
  <c r="Y53" i="19"/>
  <c r="S43" i="19"/>
  <c r="AK23" i="19"/>
  <c r="S53" i="19"/>
  <c r="S33" i="19"/>
  <c r="AK53" i="19"/>
  <c r="AE23" i="19"/>
  <c r="AK33" i="19"/>
  <c r="AE53" i="19"/>
  <c r="M13"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<sst xmlns="http://schemas.openxmlformats.org/spreadsheetml/2006/main" count="373" uniqueCount="261">
  <si>
    <t>Matriz Mapa de Riesgos</t>
  </si>
  <si>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</si>
  <si>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</si>
  <si>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</si>
  <si>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</si>
  <si>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</si>
  <si>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</si>
  <si>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</si>
  <si>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</si>
  <si>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</si>
  <si>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</si>
  <si>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</si>
  <si>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</si>
  <si>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</si>
  <si>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</si>
  <si>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</si>
  <si>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</si>
  <si>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</si>
  <si>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</si>
  <si>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</si>
  <si>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</si>
  <si>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</si>
  <si>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</si>
  <si>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</si>
  <si>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</si>
  <si>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</si>
  <si>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</si>
  <si>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</si>
  <si>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</si>
  <si>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</si>
  <si>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</si>
  <si>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</si>
  <si>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</si>
  <si>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</si>
  <si>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</si>
  <si>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</si>
  <si>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</si>
  <si>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</si>
  <si>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</si>
  <si>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</si>
  <si>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</si>
  <si>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</si>
  <si>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</si>
  <si>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</si>
  <si>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</si>
  <si>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</si>
  <si>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</si>
  <si>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</si>
  <si>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</si>
  <si>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</si>
  <si>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</si>
  <si>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</si>
  <si>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</si>
  <si>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</si>
  <si>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</si>
  <si>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</si>
  <si>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</si>
  <si>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</si>
  <si>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</si>
  <si>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</si>
  <si>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</si>
  <si>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</si>
  <si>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</si>
  <si>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</si>
  <si>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</si>
  <si>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</si>
  <si>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</si>
  <si>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</si>
  <si>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</si>
  <si>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</si>
  <si>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</si>
  <si>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</si>
  <si>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</si>
  <si>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</si>
  <si>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</si>
  <si>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</si>
  <si>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</si>
  <si>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</si>
  <si>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</si>
  <si>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</si>
  <si>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Implementación</t>
  </si>
  <si>
    <t>Fecha Seguimiento</t>
  </si>
  <si>
    <t>Seguimiento</t>
  </si>
  <si>
    <t>Tipo</t>
  </si>
  <si>
    <t>Implementación</t>
  </si>
  <si>
    <t>Calificación</t>
  </si>
  <si>
    <t>Documentación</t>
  </si>
  <si>
    <t>Frecuencia</t>
  </si>
  <si>
    <t>Evidencia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</si>
  <si>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</si>
  <si>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</si>
  <si>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</si>
  <si>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</si>
  <si>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</si>
  <si>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</si>
  <si>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</si>
  <si>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</si>
  <si>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</si>
  <si>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</si>
  <si>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</si>
  <si>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</si>
  <si>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</si>
  <si>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</si>
  <si>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</si>
  <si>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</si>
  <si>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</si>
  <si>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</si>
  <si>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</si>
  <si>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</si>
  <si>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</si>
  <si>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</si>
  <si>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</si>
  <si>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</si>
  <si>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</si>
  <si>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</si>
  <si>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</si>
  <si>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</si>
  <si>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</si>
  <si>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</si>
  <si>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</si>
  <si>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</si>
  <si>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</si>
  <si>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</si>
  <si>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</si>
  <si>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</si>
  <si>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</si>
  <si>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</si>
  <si>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</si>
  <si>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</si>
  <si>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</si>
  <si>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</si>
  <si>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</si>
  <si>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</si>
  <si>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</si>
  <si>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</si>
  <si>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</si>
  <si>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</si>
  <si>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</si>
  <si>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</si>
  <si>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</si>
  <si>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</si>
  <si>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</si>
  <si>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</si>
  <si>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</si>
  <si>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</si>
  <si>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</si>
  <si>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</si>
  <si>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</si>
  <si>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</si>
  <si>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</si>
  <si>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</si>
  <si>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</si>
  <si>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</si>
  <si>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</si>
  <si>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</si>
  <si>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</si>
  <si>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</si>
  <si>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</si>
  <si>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</si>
  <si>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</si>
  <si>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</si>
  <si>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</si>
  <si>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</si>
  <si>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</si>
  <si>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Preventivo</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</si>
  <si>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</si>
  <si>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</si>
  <si>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</si>
  <si>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</si>
  <si>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</si>
  <si>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</si>
  <si>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</si>
  <si>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</si>
  <si>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</si>
  <si>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</si>
  <si>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Documentado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</si>
  <si>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</si>
  <si>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</si>
  <si>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</si>
  <si>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</si>
  <si>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Continua</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</si>
  <si>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</si>
  <si>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</si>
  <si>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</si>
  <si>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</si>
  <si>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</si>
  <si>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</si>
  <si>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</si>
  <si>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</si>
  <si>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</si>
  <si>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</si>
  <si>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</si>
  <si>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Reputacional</t>
  </si>
  <si>
    <t>Reducir (compartir)</t>
  </si>
  <si>
    <t>Económico y Reputacional</t>
  </si>
  <si>
    <t>Reducir (mitigar)</t>
  </si>
  <si>
    <t>Plan de accion (solo para la opción reducir)</t>
  </si>
  <si>
    <t>Finalizado</t>
  </si>
  <si>
    <t>En curso</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</si>
  <si>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</si>
  <si>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</si>
  <si>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</si>
  <si>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</si>
  <si>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</si>
  <si>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</si>
  <si>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</si>
  <si>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</si>
  <si>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</si>
  <si>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</si>
  <si>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</si>
  <si>
    <t>|</t>
  </si>
  <si>
    <t xml:space="preserve">ANÁLISIS DOFA        </t>
  </si>
  <si>
    <t>Origen Interno</t>
  </si>
  <si>
    <t>Fortalezas</t>
  </si>
  <si>
    <t>Debilidades</t>
  </si>
  <si>
    <t>Origen Externo</t>
  </si>
  <si>
    <t>Oportunidades</t>
  </si>
  <si>
    <t>Amenazas</t>
  </si>
  <si>
    <r>
      <t xml:space="preserve">El archivo contiene las siguientes hojas:
- Instructivo
-   </t>
    </r>
    <r>
      <rPr>
        <b/>
        <sz val="11"/>
        <rFont val="Arial Narrow"/>
        <family val="2"/>
      </rPr>
      <t xml:space="preserve">Hoja 1 Contexto del proceso:  </t>
    </r>
    <r>
      <rPr>
        <sz val="11"/>
        <rFont val="Arial Narrow"/>
        <family val="2"/>
      </rPr>
      <t xml:space="preserve">Diligenciar analisis DOFA para cada proceso </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</si>
  <si>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Código</t>
  </si>
  <si>
    <t>PLE-PIN-F001</t>
  </si>
  <si>
    <t>Versión</t>
  </si>
  <si>
    <t>Vigencia</t>
  </si>
  <si>
    <t>Caso HOLA:</t>
  </si>
  <si>
    <t>CONTROL DE CAMBIOS MATRIZ DE RIESGOS</t>
  </si>
  <si>
    <t>VERSIÓN</t>
  </si>
  <si>
    <t>FECHA</t>
  </si>
  <si>
    <t>DESCRIPCIÓN DE LA MODIFICACIÓN</t>
  </si>
  <si>
    <t>NOTA: Para el diligenciamiento de esta matriz tenga en cuenta el manual "Gestión del Riesgo" PLE-PIN-M001</t>
  </si>
  <si>
    <t>MATRIZ MAPA DE RIESGO</t>
  </si>
  <si>
    <t>22 de diciembre de 2021</t>
  </si>
  <si>
    <t>F1 Se cuenta con un manual de procesos y procedimientos acorde con la Ley 734 de 2002</t>
  </si>
  <si>
    <t>D2 Alta rotación de personal contratista y de planta que no permite la concentración de las etapas procesales en los asuntos a cargo de dichos profesionales, lo cual genera nuevos reparto.</t>
  </si>
  <si>
    <t xml:space="preserve">O1  Entrada en vigencia de nuevas normas  Codigo Unico Disciplinario </t>
  </si>
  <si>
    <t>Salvaguardar la función pública mediante el ejercicio del control disciplinario adelantando los procesos por la presunta incursión en conductas que afecten la función o el cargo
en ejercicio por parte de los/las servidores/as públicos/as, atendiendo la finalidad prevista en el Artículo 22 de la ley 734 de 2002 (Código Único Disciplinario).</t>
  </si>
  <si>
    <t>Control disciplinario</t>
  </si>
  <si>
    <t>Aplica a la totalidad de las etapas del proceso disciplinario tanto el ordinario como el verbal hasta la sanción o absolución de los servidores en primera instancia o disponiendo el
archivo de las quejas. Igualmente aplica a los/las servidores/as públicos/as que presta sus servicios a la Secretaria Distrital de Gobierno en calidad de funcionario de planta,
provisional y de libre nombramiento y remoción. Quienes presten sus servicios a través de un contrato de prestación de servicios solo serán objeto de investigación disciplinaria
por parte de la Procuraduría General de la Nación de conformidad con el artículo 53 de la ley 734 de 2002 en concordancia con la ley 1474 de 2011 estatuto anticorrupción.</t>
  </si>
  <si>
    <t>Creación de la matriz de riesgos del proceso</t>
  </si>
  <si>
    <t>Ajuste y actualizacion a la matriz de acuerdo con la guìa del DAFP V4 -2018 a travès del manual de gestiòn del riesgo versiòn 11 2019, se ingresa las columnas para las caracterìsticas y la evaluaciòn de los controles,se realiza ajuste a las causas, consecuencias y controles.</t>
  </si>
  <si>
    <t>Se modifica las causas del riesgo  R1 y se define una nueva probabilidad,  se ajusta el control  del Riesgo R1  , se identifica el control y su periodicidad; se retira el riesgo R3 por encontrarse incurso en el riesgo R2</t>
  </si>
  <si>
    <t xml:space="preserve">Mora en el impulso procesal por parte de la Oficina de Asuntos Disciplinarios </t>
  </si>
  <si>
    <t>Alto y creciente numero de asuntos con incidencia disciplinaria que se reciben anualmente en la oficina.</t>
  </si>
  <si>
    <t>Actuaciones procesales con nulidad en la actuación disciplinaria que implica retrocesos</t>
  </si>
  <si>
    <t xml:space="preserve">Deficiencia en el seguimiento de los términos de prescripción y en el sistema de alertas y de información para evitar su concreción </t>
  </si>
  <si>
    <t xml:space="preserve">Debilidad en los mecanismos de seguridad para la guarda de los expedientes disciplinarios. </t>
  </si>
  <si>
    <t>D1 Inexistencia de Infraestructura Funcional (Entiéndase de las condiciones locativas para la prestación del servicio  como son áreas cerradas, sala de audiencias y medios de desplazamiento y acopia de pruebas)</t>
  </si>
  <si>
    <t>A1  Los procedimientos y manuales no se han ajustado  a la realidad actual de la oficina de asuntos disciplinarios  por ser competencia de la Dirección Distrital de Asuntos Disciplinarios -  Secretaria Jururidica de la Alcaldía Mayor.</t>
  </si>
  <si>
    <t>Actualización de la matriz de control de procesos de la oficina</t>
  </si>
  <si>
    <t>Junio 30/2022</t>
  </si>
  <si>
    <t>Marzo 1/2021</t>
  </si>
  <si>
    <t>Se revisará el estado de avance de la actualización de la matriz y las novedades frente al plan de acción.</t>
  </si>
  <si>
    <t>Diana Waked</t>
  </si>
  <si>
    <t xml:space="preserve"> Inexistencia de Infraestructura Funcional (Entiéndase de las condiciones locativas para la prestación del servicio  como son áreas cerradas, sala de audiencias y medios de desplazamiento y acopia de pruebas)</t>
  </si>
  <si>
    <t>Llevar un registro sobre los expedientes trabajados por semana</t>
  </si>
  <si>
    <t>Enero 10/2021</t>
  </si>
  <si>
    <t>Se revisará que el registro se realice de manera semanal y que el registro se realice de manera digital</t>
  </si>
  <si>
    <t>Posibilidad de afectación económica y reputacional por la prescripción o caducidad de la acción disciplinaria</t>
  </si>
  <si>
    <t>El Jefe(a) de la Oficinal de Asuntos Disciplinarios o del grupo formal de trabajo, semestralmente realizará un reporte por medio de la matriz de control de procesos de la oficina, indicando al profesional designado los expedientes que dentro del periodo esten por prescribir o caducar, con el fin de darle impulso procesal a los expedientes, como evidencia se dejara los correos electronicos que se envien al grupo de trabajo o las actas de informe de auditoría.</t>
  </si>
  <si>
    <t>El Jefe(a) de la oficina de asuntos Disciplinarios y su grupo de trabajo, semestralmente realiza una auditoria del 10% de los expedientes a los profesionales o comisionados delegados en los expedientes  y la matriz del registro sobre los expedientes trabajados por semana ingresados al despacho.</t>
  </si>
  <si>
    <t>Se realiza actualización de matriz de riesgos de gestión de acuerdo con los lineamientos establecidos en el manual de gestión del riesgo PLE-PIN-M001 versión 6. Se realizó a través de mesa de trabajo a la que asistió el promotor de mejora con el acompañamiento técnico del grupo de riesgos de la Oficina Asesora de Planeación. Se aprobó bajo caso HOLA N. 238926</t>
  </si>
  <si>
    <t>Posibilidad de afectación reputacional por la alteración, perdida, deterioro o hurto de los expedientes disciplinarios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</si>
</sst>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8"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8"/>
      <color indexed="60"/>
      <name val="Arial"/>
      <family val="2"/>
    </font>
    <font>
      <b/>
      <sz val="48"/>
      <color indexed="60"/>
      <name val="Arial"/>
      <family val="2"/>
    </font>
    <font>
      <b/>
      <sz val="10"/>
      <name val="Arial"/>
      <family val="2"/>
    </font>
    <font>
      <b/>
      <sz val="12"/>
      <color indexed="16"/>
      <name val="Arial"/>
      <family val="2"/>
    </font>
    <font>
      <b/>
      <sz val="12"/>
      <color rgb="FFA6A6A6"/>
      <name val="Titillium Web"/>
    </font>
    <font>
      <b/>
      <sz val="20"/>
      <color rgb="FFC00000"/>
      <name val="Arial Narrow"/>
      <family val="2"/>
    </font>
    <font>
      <sz val="11"/>
      <color rgb="FF000000"/>
      <name val="Calibri"/>
      <family val="2"/>
      <scheme val="minor"/>
    </font>
    <font>
      <b/>
      <sz val="48"/>
      <color rgb="FF993300"/>
      <name val="Arial"/>
      <family val="2"/>
    </font>
    <font>
      <b/>
      <sz val="18"/>
      <name val="Arial"/>
      <family val="2"/>
    </font>
    <font>
      <b/>
      <sz val="12"/>
      <name val="Arial"/>
      <family val="2"/>
    </font>
    <font>
      <sz val="10"/>
      <color rgb="FF000000"/>
      <name val="Arial"/>
      <family val="2"/>
    </font>
    <font>
      <sz val="12"/>
      <name val="Arial"/>
      <family val="2"/>
    </font>
    <font>
      <b/>
      <sz val="11"/>
      <color rgb="FF800000"/>
      <name val="Arial"/>
      <family val="2"/>
    </font>
    <font>
      <sz val="11"/>
      <color rgb="FF000000"/>
      <name val="Arial"/>
      <family val="2"/>
    </font>
    <font>
      <b/>
      <sz val="11"/>
      <color rgb="FF000000"/>
      <name val="Arial"/>
      <family val="2"/>
    </font>
    <font>
      <sz val="10"/>
      <color rgb="FFFFFFFF"/>
      <name val="Arial"/>
      <family val="2"/>
    </font>
    <font>
      <b/>
      <sz val="12"/>
      <color rgb="FFFF0000"/>
      <name val="Arial"/>
      <family val="2"/>
    </font>
    <font>
      <b/>
      <sz val="9"/>
      <color rgb="FFFFFFFF"/>
      <name val="Arial"/>
      <family val="2"/>
    </font>
    <font>
      <b/>
      <sz val="11"/>
      <name val="Arial"/>
      <family val="2"/>
    </font>
    <font>
      <b/>
      <i/>
      <sz val="14"/>
      <color rgb="FFA6A6A6"/>
      <name val="Arial"/>
      <family val="2"/>
    </font>
    <font>
      <b/>
      <sz val="28"/>
      <color rgb="FF993300"/>
      <name val="Arial"/>
      <family val="2"/>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rgb="FF000000"/>
      </patternFill>
    </fill>
    <fill>
      <patternFill patternType="solid">
        <fgColor theme="0"/>
        <bgColor rgb="FF000000"/>
      </patternFill>
    </fill>
  </fills>
  <borders count="82">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rgb="FFFFFFFF"/>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theme="9" tint="-0.24994659260841701"/>
      </right>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06">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4" fillId="3" borderId="0" xfId="0" applyFont="1" applyFill="1" applyAlignment="1">
      <alignment horizontal="left" vertical="center" wrapText="1"/>
    </xf>
    <xf numFmtId="0" fontId="55"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3"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1" fillId="3" borderId="14" xfId="2" quotePrefix="1" applyFont="1" applyFill="1" applyBorder="1" applyAlignment="1">
      <alignment horizontal="left" vertical="top" wrapText="1"/>
    </xf>
    <xf numFmtId="0" fontId="52" fillId="3" borderId="0" xfId="2" quotePrefix="1" applyFont="1" applyFill="1" applyAlignment="1">
      <alignment horizontal="left" vertical="top" wrapText="1"/>
    </xf>
    <xf numFmtId="0" fontId="52"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49" fontId="58" fillId="16" borderId="0" xfId="0" applyNumberFormat="1" applyFont="1" applyFill="1" applyAlignment="1" applyProtection="1">
      <alignment horizontal="center" vertical="center" wrapText="1"/>
      <protection locked="0"/>
    </xf>
    <xf numFmtId="0" fontId="60" fillId="18" borderId="33" xfId="0" applyFont="1" applyFill="1" applyBorder="1" applyAlignment="1" applyProtection="1">
      <alignment horizontal="center" vertical="center" wrapText="1"/>
      <protection locked="0"/>
    </xf>
    <xf numFmtId="0" fontId="61" fillId="0" borderId="33" xfId="0" applyFont="1" applyBorder="1" applyAlignment="1">
      <alignment horizontal="left" vertical="top" wrapText="1"/>
    </xf>
    <xf numFmtId="49" fontId="65" fillId="19" borderId="0" xfId="0" applyNumberFormat="1" applyFont="1" applyFill="1" applyAlignment="1" applyProtection="1">
      <alignment vertical="center" wrapText="1"/>
      <protection locked="0"/>
    </xf>
    <xf numFmtId="0" fontId="63" fillId="19" borderId="0" xfId="0" applyFont="1" applyFill="1" applyProtection="1">
      <protection locked="0"/>
    </xf>
    <xf numFmtId="0" fontId="66" fillId="19" borderId="0" xfId="0" applyFont="1" applyFill="1" applyAlignment="1" applyProtection="1">
      <alignment horizontal="left" vertical="center" wrapText="1"/>
      <protection locked="0"/>
    </xf>
    <xf numFmtId="0" fontId="67" fillId="19" borderId="0" xfId="0" applyFont="1" applyFill="1" applyAlignment="1" applyProtection="1">
      <alignment vertical="center" wrapText="1"/>
      <protection locked="0"/>
    </xf>
    <xf numFmtId="0" fontId="67" fillId="19" borderId="0" xfId="0" applyFont="1" applyFill="1" applyProtection="1">
      <protection locked="0"/>
    </xf>
    <xf numFmtId="0" fontId="67" fillId="19" borderId="0" xfId="0" applyFont="1" applyFill="1" applyAlignment="1" applyProtection="1">
      <alignment horizontal="center"/>
      <protection locked="0"/>
    </xf>
    <xf numFmtId="0" fontId="63" fillId="19" borderId="0" xfId="0" applyFont="1" applyFill="1" applyAlignment="1" applyProtection="1">
      <alignment horizontal="center"/>
      <protection locked="0"/>
    </xf>
    <xf numFmtId="0" fontId="68" fillId="0" borderId="69" xfId="0" applyFont="1" applyBorder="1" applyAlignment="1" applyProtection="1">
      <alignment horizontal="right"/>
      <protection locked="0"/>
    </xf>
    <xf numFmtId="0" fontId="70" fillId="19" borderId="0" xfId="0" applyFont="1" applyFill="1" applyAlignment="1" applyProtection="1">
      <alignment horizontal="center" vertical="center" wrapText="1"/>
      <protection locked="0"/>
    </xf>
    <xf numFmtId="14" fontId="68" fillId="0" borderId="69" xfId="0" applyNumberFormat="1" applyFont="1" applyBorder="1" applyAlignment="1" applyProtection="1">
      <alignment horizontal="right"/>
      <protection locked="0"/>
    </xf>
    <xf numFmtId="0" fontId="70" fillId="19" borderId="0" xfId="0" applyFont="1" applyFill="1" applyAlignment="1" applyProtection="1">
      <alignment vertical="center" wrapText="1"/>
      <protection locked="0"/>
    </xf>
    <xf numFmtId="0" fontId="71" fillId="19" borderId="0" xfId="0" applyFont="1" applyFill="1" applyAlignment="1" applyProtection="1">
      <alignment vertical="center" wrapText="1"/>
      <protection locked="0"/>
    </xf>
    <xf numFmtId="0" fontId="66" fillId="19" borderId="0" xfId="0" applyFont="1" applyFill="1" applyAlignment="1" applyProtection="1">
      <alignment horizontal="center" vertical="center" wrapText="1"/>
      <protection locked="0"/>
    </xf>
    <xf numFmtId="0" fontId="63" fillId="19" borderId="0" xfId="0" applyFont="1" applyFill="1" applyAlignment="1" applyProtection="1">
      <alignment horizontal="center" vertical="center"/>
      <protection locked="0"/>
    </xf>
    <xf numFmtId="0" fontId="67" fillId="19" borderId="0" xfId="0" applyFont="1" applyFill="1" applyAlignment="1" applyProtection="1">
      <alignment horizontal="center" vertical="center" wrapText="1"/>
      <protection locked="0"/>
    </xf>
    <xf numFmtId="0" fontId="67" fillId="19" borderId="0" xfId="0" applyFont="1" applyFill="1" applyAlignment="1" applyProtection="1">
      <alignment horizontal="center" vertical="center"/>
      <protection locked="0"/>
    </xf>
    <xf numFmtId="0" fontId="72" fillId="19" borderId="0" xfId="0" applyFont="1" applyFill="1" applyAlignment="1" applyProtection="1">
      <alignment horizontal="center" vertical="center"/>
      <protection locked="0"/>
    </xf>
    <xf numFmtId="2" fontId="68" fillId="19" borderId="0" xfId="0" applyNumberFormat="1" applyFont="1" applyFill="1" applyAlignment="1" applyProtection="1">
      <alignment horizontal="center" vertical="center" wrapText="1"/>
      <protection locked="0"/>
    </xf>
    <xf numFmtId="0" fontId="72" fillId="19" borderId="0" xfId="0" applyFont="1" applyFill="1" applyProtection="1">
      <protection locked="0"/>
    </xf>
    <xf numFmtId="0" fontId="72" fillId="19" borderId="0" xfId="0" applyFont="1" applyFill="1" applyAlignment="1" applyProtection="1">
      <alignment horizontal="center"/>
      <protection locked="0"/>
    </xf>
    <xf numFmtId="0" fontId="73" fillId="19" borderId="0" xfId="0" applyFont="1" applyFill="1" applyAlignment="1" applyProtection="1">
      <alignment horizontal="left" vertical="center"/>
      <protection locked="0"/>
    </xf>
    <xf numFmtId="165" fontId="66" fillId="19" borderId="0" xfId="0" applyNumberFormat="1" applyFont="1" applyFill="1" applyAlignment="1" applyProtection="1">
      <alignment horizontal="center" vertical="center"/>
      <protection locked="0"/>
    </xf>
    <xf numFmtId="0" fontId="68" fillId="19" borderId="0" xfId="0" applyFont="1" applyFill="1" applyAlignment="1" applyProtection="1">
      <alignment horizontal="left" vertical="center" wrapText="1"/>
      <protection locked="0"/>
    </xf>
    <xf numFmtId="0" fontId="68" fillId="19" borderId="0" xfId="0" applyFont="1" applyFill="1" applyAlignment="1" applyProtection="1">
      <alignment vertical="justify" wrapText="1"/>
      <protection locked="0"/>
    </xf>
    <xf numFmtId="0" fontId="63" fillId="0" borderId="0" xfId="0" applyFont="1" applyProtection="1">
      <protection locked="0"/>
    </xf>
    <xf numFmtId="0" fontId="48" fillId="19" borderId="0" xfId="0" applyFont="1" applyFill="1" applyAlignment="1" applyProtection="1">
      <alignment vertical="center" wrapText="1"/>
      <protection locked="0"/>
    </xf>
    <xf numFmtId="0" fontId="74" fillId="20" borderId="0" xfId="0" applyFont="1" applyFill="1" applyBorder="1" applyAlignment="1" applyProtection="1">
      <alignment horizontal="center" vertical="center" wrapText="1"/>
      <protection locked="0"/>
    </xf>
    <xf numFmtId="2" fontId="68" fillId="20" borderId="0" xfId="0" applyNumberFormat="1" applyFont="1" applyFill="1" applyBorder="1" applyAlignment="1" applyProtection="1">
      <alignment horizontal="center" vertical="center" wrapText="1"/>
      <protection hidden="1"/>
    </xf>
    <xf numFmtId="0" fontId="75" fillId="20" borderId="0" xfId="0" applyFont="1" applyFill="1" applyBorder="1" applyAlignment="1" applyProtection="1">
      <alignment horizontal="center" vertical="center" wrapText="1"/>
      <protection hidden="1"/>
    </xf>
    <xf numFmtId="0" fontId="68" fillId="20" borderId="0" xfId="0" applyFont="1" applyFill="1" applyBorder="1" applyAlignment="1" applyProtection="1">
      <alignment horizontal="center" vertical="justify" wrapText="1"/>
      <protection locked="0"/>
    </xf>
    <xf numFmtId="0" fontId="68" fillId="20" borderId="0" xfId="0" applyFont="1" applyFill="1" applyBorder="1" applyAlignment="1" applyProtection="1">
      <alignment vertical="justify" wrapText="1"/>
      <protection locked="0"/>
    </xf>
    <xf numFmtId="0" fontId="70" fillId="19" borderId="69" xfId="0" applyFont="1" applyFill="1" applyBorder="1" applyAlignment="1" applyProtection="1">
      <alignment vertical="center" wrapText="1"/>
      <protection locked="0"/>
    </xf>
    <xf numFmtId="0" fontId="70" fillId="19" borderId="0" xfId="0" applyFont="1" applyFill="1" applyBorder="1" applyAlignment="1" applyProtection="1">
      <alignment vertical="center" wrapText="1"/>
      <protection locked="0"/>
    </xf>
    <xf numFmtId="0" fontId="69" fillId="0" borderId="33" xfId="0" applyFont="1" applyBorder="1" applyAlignment="1" applyProtection="1">
      <alignment horizontal="center" vertical="center" wrapText="1"/>
      <protection locked="0"/>
    </xf>
    <xf numFmtId="0" fontId="69" fillId="19" borderId="0" xfId="0" applyFont="1" applyFill="1" applyBorder="1" applyAlignment="1" applyProtection="1">
      <alignment horizontal="right" wrapText="1"/>
      <protection locked="0"/>
    </xf>
    <xf numFmtId="49" fontId="64" fillId="19" borderId="0" xfId="0" applyNumberFormat="1" applyFont="1" applyFill="1" applyAlignment="1" applyProtection="1">
      <alignment vertical="center" wrapText="1"/>
      <protection locked="0"/>
    </xf>
    <xf numFmtId="0" fontId="68" fillId="20" borderId="0" xfId="0" applyFont="1" applyFill="1" applyBorder="1" applyAlignment="1" applyProtection="1">
      <alignment horizontal="center" vertical="justify" wrapText="1"/>
      <protection locked="0"/>
    </xf>
    <xf numFmtId="0" fontId="62" fillId="3" borderId="48" xfId="2" applyFont="1" applyFill="1" applyBorder="1" applyAlignment="1">
      <alignment horizontal="center" vertical="center" wrapText="1"/>
    </xf>
    <xf numFmtId="0" fontId="62" fillId="3" borderId="49" xfId="2" applyFont="1" applyFill="1" applyBorder="1" applyAlignment="1">
      <alignment horizontal="center" vertical="center" wrapText="1"/>
    </xf>
    <xf numFmtId="0" fontId="62" fillId="3"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1" fillId="3" borderId="51" xfId="2" quotePrefix="1" applyFont="1" applyFill="1" applyBorder="1" applyAlignment="1">
      <alignment horizontal="left" vertical="top" wrapText="1"/>
    </xf>
    <xf numFmtId="0" fontId="52" fillId="3" borderId="52" xfId="2" quotePrefix="1" applyFont="1" applyFill="1" applyBorder="1" applyAlignment="1">
      <alignment horizontal="left" vertical="top" wrapText="1"/>
    </xf>
    <xf numFmtId="0" fontId="52"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4" fillId="14" borderId="54" xfId="3" applyFont="1" applyFill="1" applyBorder="1" applyAlignment="1">
      <alignment horizontal="center" vertical="center" wrapText="1"/>
    </xf>
    <xf numFmtId="0" fontId="54" fillId="14" borderId="55" xfId="3" applyFont="1" applyFill="1" applyBorder="1" applyAlignment="1">
      <alignment horizontal="center" vertical="center" wrapText="1"/>
    </xf>
    <xf numFmtId="0" fontId="54" fillId="14" borderId="56" xfId="2" applyFont="1" applyFill="1" applyBorder="1" applyAlignment="1">
      <alignment horizontal="center" vertical="center"/>
    </xf>
    <xf numFmtId="0" fontId="54"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54" fillId="3" borderId="58" xfId="3" applyFont="1" applyFill="1" applyBorder="1" applyAlignment="1">
      <alignment horizontal="left" vertical="top" wrapText="1" readingOrder="1"/>
    </xf>
    <xf numFmtId="0" fontId="54" fillId="3" borderId="59" xfId="3" applyFont="1" applyFill="1" applyBorder="1" applyAlignment="1">
      <alignment horizontal="left" vertical="top" wrapText="1" readingOrder="1"/>
    </xf>
    <xf numFmtId="0" fontId="55" fillId="3" borderId="60" xfId="2" applyFont="1" applyFill="1" applyBorder="1" applyAlignment="1">
      <alignment horizontal="justify" vertical="center" wrapText="1"/>
    </xf>
    <xf numFmtId="0" fontId="55" fillId="3" borderId="61" xfId="2" applyFont="1" applyFill="1" applyBorder="1" applyAlignment="1">
      <alignment horizontal="justify" vertical="center" wrapText="1"/>
    </xf>
    <xf numFmtId="0" fontId="54" fillId="3" borderId="62" xfId="0" applyFont="1" applyFill="1" applyBorder="1" applyAlignment="1">
      <alignment horizontal="left" vertical="center" wrapText="1"/>
    </xf>
    <xf numFmtId="0" fontId="54" fillId="3" borderId="63" xfId="0" applyFont="1" applyFill="1" applyBorder="1" applyAlignment="1">
      <alignment horizontal="left" vertical="center" wrapText="1"/>
    </xf>
    <xf numFmtId="0" fontId="55" fillId="3" borderId="64" xfId="2" applyFont="1" applyFill="1" applyBorder="1" applyAlignment="1">
      <alignment horizontal="justify" vertical="center" wrapText="1"/>
    </xf>
    <xf numFmtId="0" fontId="55" fillId="3" borderId="65" xfId="2" applyFont="1" applyFill="1" applyBorder="1" applyAlignment="1">
      <alignment horizontal="justify"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4" fillId="3" borderId="71" xfId="0" applyFont="1" applyFill="1" applyBorder="1" applyAlignment="1">
      <alignment horizontal="left" vertical="center" wrapText="1"/>
    </xf>
    <xf numFmtId="0" fontId="54" fillId="3" borderId="72" xfId="0" applyFont="1" applyFill="1" applyBorder="1" applyAlignment="1">
      <alignment horizontal="left" vertical="center" wrapText="1"/>
    </xf>
    <xf numFmtId="0" fontId="54" fillId="3" borderId="73" xfId="0" applyFont="1" applyFill="1" applyBorder="1" applyAlignment="1">
      <alignment horizontal="left" vertical="center" wrapText="1"/>
    </xf>
    <xf numFmtId="0" fontId="54" fillId="3" borderId="74" xfId="0" applyFont="1" applyFill="1" applyBorder="1" applyAlignment="1">
      <alignment horizontal="left" vertical="center" wrapText="1"/>
    </xf>
    <xf numFmtId="0" fontId="55" fillId="3" borderId="66" xfId="0" applyFont="1" applyFill="1" applyBorder="1" applyAlignment="1">
      <alignment horizontal="justify" vertical="center" wrapText="1"/>
    </xf>
    <xf numFmtId="0" fontId="55" fillId="3" borderId="67" xfId="0" applyFont="1" applyFill="1" applyBorder="1" applyAlignment="1">
      <alignment horizontal="justify" vertical="center" wrapText="1"/>
    </xf>
    <xf numFmtId="49" fontId="57" fillId="16" borderId="0" xfId="0" applyNumberFormat="1" applyFont="1" applyFill="1" applyAlignment="1" applyProtection="1">
      <alignment horizontal="right" vertical="center" wrapText="1"/>
      <protection locked="0"/>
    </xf>
    <xf numFmtId="0" fontId="59" fillId="17" borderId="75" xfId="0" applyFont="1" applyFill="1" applyBorder="1" applyAlignment="1">
      <alignment horizontal="center" vertical="center" wrapText="1"/>
    </xf>
    <xf numFmtId="0" fontId="59" fillId="17" borderId="76" xfId="0" applyFont="1" applyFill="1" applyBorder="1" applyAlignment="1">
      <alignment horizontal="center" vertical="center" wrapText="1"/>
    </xf>
    <xf numFmtId="0" fontId="59" fillId="17" borderId="34" xfId="0" applyFont="1" applyFill="1" applyBorder="1" applyAlignment="1">
      <alignment horizontal="center" vertical="center" wrapText="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1" fillId="0" borderId="4" xfId="0" applyFont="1" applyBorder="1" applyAlignment="1">
      <alignment horizontal="center" vertical="top"/>
    </xf>
    <xf numFmtId="0" fontId="1" fillId="0" borderId="8" xfId="0" applyFont="1" applyBorder="1" applyAlignment="1">
      <alignment horizontal="center" vertical="top"/>
    </xf>
    <xf numFmtId="0" fontId="1" fillId="0" borderId="5" xfId="0" applyFont="1" applyBorder="1" applyAlignment="1">
      <alignment horizontal="center" vertical="top"/>
    </xf>
    <xf numFmtId="49" fontId="77" fillId="19" borderId="0" xfId="0" applyNumberFormat="1" applyFont="1" applyFill="1" applyAlignment="1" applyProtection="1">
      <alignment horizontal="center" vertical="center" wrapText="1"/>
      <protection locked="0"/>
    </xf>
    <xf numFmtId="2" fontId="68" fillId="20" borderId="0" xfId="0" applyNumberFormat="1" applyFont="1" applyFill="1" applyBorder="1" applyAlignment="1" applyProtection="1">
      <alignment horizontal="center" vertical="center" wrapText="1"/>
      <protection hidden="1"/>
    </xf>
    <xf numFmtId="0" fontId="68" fillId="20" borderId="0" xfId="0" applyFont="1" applyFill="1" applyBorder="1" applyAlignment="1" applyProtection="1">
      <alignment horizontal="center" vertical="justify" wrapText="1"/>
      <protection locked="0"/>
    </xf>
    <xf numFmtId="0" fontId="76" fillId="19" borderId="0" xfId="0" applyFont="1" applyFill="1" applyAlignment="1" applyProtection="1">
      <alignment horizontal="left" vertical="top"/>
      <protection locked="0"/>
    </xf>
    <xf numFmtId="0" fontId="69" fillId="0" borderId="77" xfId="0" applyFont="1" applyBorder="1" applyAlignment="1" applyProtection="1">
      <alignment horizontal="center" vertical="center" wrapText="1"/>
      <protection locked="0"/>
    </xf>
    <xf numFmtId="0" fontId="74" fillId="20" borderId="0" xfId="0" applyFont="1" applyFill="1" applyBorder="1" applyAlignment="1" applyProtection="1">
      <alignment horizontal="center" vertical="center" wrapText="1"/>
      <protection locked="0"/>
    </xf>
    <xf numFmtId="0" fontId="69" fillId="0" borderId="78" xfId="0" applyFont="1" applyBorder="1" applyAlignment="1" applyProtection="1">
      <alignment horizontal="center" vertical="center" wrapText="1"/>
      <protection locked="0"/>
    </xf>
    <xf numFmtId="0" fontId="69" fillId="0" borderId="79" xfId="0" applyFont="1" applyBorder="1" applyAlignment="1" applyProtection="1">
      <alignment horizontal="center" vertical="center" wrapText="1"/>
      <protection locked="0"/>
    </xf>
    <xf numFmtId="0" fontId="69" fillId="0" borderId="80"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8"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61" fillId="0" borderId="75" xfId="0" applyFont="1" applyBorder="1" applyAlignment="1">
      <alignment horizontal="left" vertical="center" wrapText="1"/>
    </xf>
    <xf numFmtId="0" fontId="61" fillId="0" borderId="34" xfId="0" applyFont="1" applyBorder="1" applyAlignment="1">
      <alignment horizontal="left" vertical="center" wrapText="1"/>
    </xf>
    <xf numFmtId="0" fontId="61" fillId="0" borderId="33" xfId="0" applyFont="1" applyBorder="1" applyAlignment="1">
      <alignment horizontal="left" vertical="center" wrapText="1"/>
    </xf>
    <xf numFmtId="0" fontId="68" fillId="19" borderId="33" xfId="0" applyFont="1" applyFill="1" applyBorder="1" applyAlignment="1" applyProtection="1">
      <alignment horizontal="center" vertical="center" wrapText="1"/>
      <protection locked="0"/>
    </xf>
    <xf numFmtId="14" fontId="68" fillId="19" borderId="33" xfId="0" applyNumberFormat="1" applyFont="1" applyFill="1" applyBorder="1" applyAlignment="1" applyProtection="1">
      <alignment horizontal="center" vertical="center" wrapText="1"/>
      <protection locked="0"/>
    </xf>
    <xf numFmtId="0" fontId="68" fillId="19" borderId="78" xfId="0" applyFont="1" applyFill="1" applyBorder="1" applyAlignment="1" applyProtection="1">
      <alignment horizontal="left" vertical="center" wrapText="1"/>
      <protection locked="0"/>
    </xf>
    <xf numFmtId="0" fontId="68" fillId="19" borderId="79" xfId="0" applyFont="1" applyFill="1" applyBorder="1" applyAlignment="1" applyProtection="1">
      <alignment horizontal="left" vertical="center" wrapText="1"/>
      <protection locked="0"/>
    </xf>
    <xf numFmtId="0" fontId="68" fillId="19" borderId="80" xfId="0" applyFont="1" applyFill="1" applyBorder="1" applyAlignment="1" applyProtection="1">
      <alignment horizontal="left" vertical="center" wrapText="1"/>
      <protection locked="0"/>
    </xf>
    <xf numFmtId="0" fontId="4" fillId="2" borderId="3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30" xfId="0" applyFont="1" applyBorder="1" applyAlignment="1" applyProtection="1">
      <alignment horizontal="left" vertical="center" wrapText="1"/>
      <protection locked="0"/>
    </xf>
    <xf numFmtId="0" fontId="1" fillId="0" borderId="81" xfId="0" applyFont="1" applyBorder="1" applyAlignment="1" applyProtection="1">
      <alignment horizontal="left" vertical="center" wrapText="1"/>
      <protection locked="0"/>
    </xf>
    <xf numFmtId="0" fontId="1" fillId="0" borderId="32"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4" fillId="0" borderId="4"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center"/>
      <protection hidden="1"/>
    </xf>
    <xf numFmtId="0" fontId="1" fillId="0" borderId="4" xfId="0" applyFont="1" applyBorder="1" applyAlignment="1">
      <alignment horizontal="center" vertical="center"/>
    </xf>
    <xf numFmtId="0" fontId="4" fillId="0" borderId="8" xfId="0" applyFont="1" applyBorder="1" applyAlignment="1" applyProtection="1">
      <alignment horizontal="center" vertical="center"/>
      <protection hidden="1"/>
    </xf>
    <xf numFmtId="0" fontId="1" fillId="0" borderId="8" xfId="0" applyFont="1" applyBorder="1" applyAlignment="1">
      <alignment horizontal="center" vertical="center"/>
    </xf>
    <xf numFmtId="0" fontId="4" fillId="0" borderId="5" xfId="0" applyFont="1" applyBorder="1" applyAlignment="1" applyProtection="1">
      <alignment horizontal="center" vertical="center"/>
      <protection hidden="1"/>
    </xf>
    <xf numFmtId="0" fontId="1" fillId="0" borderId="5" xfId="0" applyFont="1" applyBorder="1" applyAlignment="1">
      <alignment horizontal="center" vertical="center"/>
    </xf>
    <xf numFmtId="0" fontId="6" fillId="0" borderId="4"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4"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1" fillId="0" borderId="4" xfId="0" applyFont="1" applyBorder="1" applyAlignment="1" applyProtection="1">
      <alignment horizontal="center" vertical="center"/>
      <protection hidden="1"/>
    </xf>
    <xf numFmtId="0" fontId="1" fillId="0" borderId="4" xfId="0" applyFont="1" applyBorder="1" applyAlignment="1" applyProtection="1">
      <alignment horizontal="center" vertical="center" textRotation="90"/>
      <protection locked="0"/>
    </xf>
    <xf numFmtId="9" fontId="1" fillId="0" borderId="4"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 fillId="0" borderId="4" xfId="0" applyFont="1" applyBorder="1" applyAlignment="1" applyProtection="1">
      <alignment horizontal="center" vertical="center" textRotation="90" wrapText="1"/>
      <protection hidden="1"/>
    </xf>
    <xf numFmtId="0" fontId="4" fillId="0" borderId="4" xfId="0" applyFont="1" applyBorder="1" applyAlignment="1" applyProtection="1">
      <alignment horizontal="center" vertical="center" textRotation="90"/>
      <protection hidden="1"/>
    </xf>
    <xf numFmtId="0" fontId="1" fillId="0" borderId="8" xfId="0" applyFont="1" applyBorder="1" applyAlignment="1" applyProtection="1">
      <alignment horizontal="center" vertical="center"/>
      <protection hidden="1"/>
    </xf>
    <xf numFmtId="0" fontId="1" fillId="0" borderId="8" xfId="0" applyFont="1" applyBorder="1" applyAlignment="1" applyProtection="1">
      <alignment horizontal="center" vertical="center" textRotation="90"/>
      <protection locked="0"/>
    </xf>
    <xf numFmtId="9" fontId="1" fillId="0" borderId="8" xfId="0" applyNumberFormat="1" applyFont="1" applyBorder="1" applyAlignment="1" applyProtection="1">
      <alignment horizontal="center" vertical="center"/>
      <protection hidden="1"/>
    </xf>
    <xf numFmtId="0" fontId="4" fillId="0" borderId="8" xfId="0" applyFont="1" applyBorder="1" applyAlignment="1" applyProtection="1">
      <alignment horizontal="center" vertical="center" textRotation="90" wrapText="1"/>
      <protection hidden="1"/>
    </xf>
    <xf numFmtId="0" fontId="4" fillId="0" borderId="8" xfId="0" applyFont="1" applyBorder="1" applyAlignment="1" applyProtection="1">
      <alignment horizontal="center" vertical="center" textRotation="90"/>
      <protection hidden="1"/>
    </xf>
    <xf numFmtId="0" fontId="1" fillId="0" borderId="5" xfId="0" applyFont="1" applyBorder="1" applyAlignment="1" applyProtection="1">
      <alignment horizontal="center" vertical="center"/>
      <protection hidden="1"/>
    </xf>
    <xf numFmtId="0" fontId="1" fillId="0" borderId="5" xfId="0" applyFont="1" applyBorder="1" applyAlignment="1" applyProtection="1">
      <alignment horizontal="center" vertical="center" textRotation="90"/>
      <protection locked="0"/>
    </xf>
    <xf numFmtId="9" fontId="1" fillId="0" borderId="5" xfId="0" applyNumberFormat="1" applyFont="1" applyBorder="1" applyAlignment="1" applyProtection="1">
      <alignment horizontal="center" vertical="center"/>
      <protection hidden="1"/>
    </xf>
    <xf numFmtId="0" fontId="4" fillId="0" borderId="5" xfId="0" applyFont="1" applyBorder="1" applyAlignment="1" applyProtection="1">
      <alignment horizontal="center" vertical="center" textRotation="90" wrapText="1"/>
      <protection hidden="1"/>
    </xf>
    <xf numFmtId="0" fontId="4" fillId="0" borderId="5" xfId="0" applyFont="1" applyBorder="1" applyAlignment="1" applyProtection="1">
      <alignment horizontal="center" vertical="center" textRotation="90"/>
      <protection hidden="1"/>
    </xf>
    <xf numFmtId="14" fontId="1" fillId="0" borderId="4" xfId="0" applyNumberFormat="1" applyFont="1" applyBorder="1" applyAlignment="1" applyProtection="1">
      <alignment horizontal="center" vertical="center"/>
      <protection locked="0"/>
    </xf>
    <xf numFmtId="14" fontId="1" fillId="0" borderId="8" xfId="0" applyNumberFormat="1" applyFont="1" applyBorder="1" applyAlignment="1" applyProtection="1">
      <alignment horizontal="center" vertical="center"/>
      <protection locked="0"/>
    </xf>
    <xf numFmtId="14" fontId="1" fillId="0" borderId="5" xfId="0" applyNumberFormat="1" applyFont="1" applyBorder="1" applyAlignment="1" applyProtection="1">
      <alignment horizontal="center" vertical="center"/>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5">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115454</xdr:colOff>
      <xdr:row>11</xdr:row>
      <xdr:rowOff>242454</xdr:rowOff>
    </xdr:from>
    <xdr:to>
      <xdr:col>2</xdr:col>
      <xdr:colOff>735445</xdr:colOff>
      <xdr:row>11</xdr:row>
      <xdr:rowOff>1013978</xdr:rowOff>
    </xdr:to>
    <xdr:pic>
      <xdr:nvPicPr>
        <xdr:cNvPr id="2" name="Imagen 135">
          <a:extLst>
            <a:ext uri="{FF2B5EF4-FFF2-40B4-BE49-F238E27FC236}">
              <a16:creationId xmlns:a16="http://schemas.microsoft.com/office/drawing/2014/main" id="{8A041215-B7E0-234C-BC46-44CB965B0C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818" y="923636"/>
          <a:ext cx="2501900"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495300</xdr:colOff>
      <xdr:row>2</xdr:row>
      <xdr:rowOff>9526</xdr:rowOff>
    </xdr:from>
    <xdr:to>
      <xdr:col>2</xdr:col>
      <xdr:colOff>2171700</xdr:colOff>
      <xdr:row>3</xdr:row>
      <xdr:rowOff>590550</xdr:rowOff>
    </xdr:to>
    <xdr:pic>
      <xdr:nvPicPr>
        <xdr:cNvPr id="2" name="Imagen 135">
          <a:extLst>
            <a:ext uri="{FF2B5EF4-FFF2-40B4-BE49-F238E27FC236}">
              <a16:creationId xmlns:a16="http://schemas.microsoft.com/office/drawing/2014/main" id="{0446CEC4-8D36-6247-8AE3-2F67F317BA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0800" y="390526"/>
          <a:ext cx="2501900"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25400</xdr:colOff>
      <xdr:row>10</xdr:row>
      <xdr:rowOff>0</xdr:rowOff>
    </xdr:from>
    <xdr:to>
      <xdr:col>16</xdr:col>
      <xdr:colOff>320675</xdr:colOff>
      <xdr:row>10</xdr:row>
      <xdr:rowOff>304800</xdr:rowOff>
    </xdr:to>
    <xdr:sp macro="" textlink="">
      <xdr:nvSpPr>
        <xdr:cNvPr id="2" name="AutoShape 38" descr="Resultado de imagen para boton agregar icono">
          <a:extLst>
            <a:ext uri="{FF2B5EF4-FFF2-40B4-BE49-F238E27FC236}">
              <a16:creationId xmlns:a16="http://schemas.microsoft.com/office/drawing/2014/main" id="{5CCAC519-8FCC-4ECD-BBC1-191D238B5548}"/>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10</xdr:row>
      <xdr:rowOff>0</xdr:rowOff>
    </xdr:from>
    <xdr:to>
      <xdr:col>16</xdr:col>
      <xdr:colOff>320675</xdr:colOff>
      <xdr:row>10</xdr:row>
      <xdr:rowOff>304800</xdr:rowOff>
    </xdr:to>
    <xdr:sp macro="" textlink="">
      <xdr:nvSpPr>
        <xdr:cNvPr id="3" name="AutoShape 39" descr="Resultado de imagen para boton agregar icono">
          <a:extLst>
            <a:ext uri="{FF2B5EF4-FFF2-40B4-BE49-F238E27FC236}">
              <a16:creationId xmlns:a16="http://schemas.microsoft.com/office/drawing/2014/main" id="{212298C9-1C90-422A-B33A-5B9110C76EB4}"/>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10</xdr:row>
      <xdr:rowOff>0</xdr:rowOff>
    </xdr:from>
    <xdr:to>
      <xdr:col>16</xdr:col>
      <xdr:colOff>320675</xdr:colOff>
      <xdr:row>10</xdr:row>
      <xdr:rowOff>304800</xdr:rowOff>
    </xdr:to>
    <xdr:sp macro="" textlink="">
      <xdr:nvSpPr>
        <xdr:cNvPr id="4" name="AutoShape 40" descr="Resultado de imagen para boton agregar icono">
          <a:extLst>
            <a:ext uri="{FF2B5EF4-FFF2-40B4-BE49-F238E27FC236}">
              <a16:creationId xmlns:a16="http://schemas.microsoft.com/office/drawing/2014/main" id="{B5279E58-EA1A-4043-A3F3-3775086B4600}"/>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10</xdr:row>
      <xdr:rowOff>0</xdr:rowOff>
    </xdr:from>
    <xdr:to>
      <xdr:col>16</xdr:col>
      <xdr:colOff>320675</xdr:colOff>
      <xdr:row>10</xdr:row>
      <xdr:rowOff>304800</xdr:rowOff>
    </xdr:to>
    <xdr:sp macro="" textlink="">
      <xdr:nvSpPr>
        <xdr:cNvPr id="5" name="AutoShape 42" descr="Z">
          <a:extLst>
            <a:ext uri="{FF2B5EF4-FFF2-40B4-BE49-F238E27FC236}">
              <a16:creationId xmlns:a16="http://schemas.microsoft.com/office/drawing/2014/main" id="{72D5F597-052C-4F5A-9378-56A3A52B91F6}"/>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8</xdr:row>
      <xdr:rowOff>127000</xdr:rowOff>
    </xdr:from>
    <xdr:to>
      <xdr:col>16</xdr:col>
      <xdr:colOff>25400</xdr:colOff>
      <xdr:row>9</xdr:row>
      <xdr:rowOff>195407</xdr:rowOff>
    </xdr:to>
    <xdr:sp macro="" textlink="">
      <xdr:nvSpPr>
        <xdr:cNvPr id="6" name="Rectangle 53">
          <a:extLst>
            <a:ext uri="{FF2B5EF4-FFF2-40B4-BE49-F238E27FC236}">
              <a16:creationId xmlns:a16="http://schemas.microsoft.com/office/drawing/2014/main" id="{30F52F8A-3743-471F-A917-088E199F2384}"/>
            </a:ext>
          </a:extLst>
        </xdr:cNvPr>
        <xdr:cNvSpPr>
          <a:spLocks noChangeArrowheads="1"/>
        </xdr:cNvSpPr>
      </xdr:nvSpPr>
      <xdr:spPr bwMode="auto">
        <a:xfrm>
          <a:off x="16042105" y="5760843"/>
          <a:ext cx="0" cy="27622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0</xdr:col>
      <xdr:colOff>162791</xdr:colOff>
      <xdr:row>5</xdr:row>
      <xdr:rowOff>30018</xdr:rowOff>
    </xdr:from>
    <xdr:to>
      <xdr:col>30</xdr:col>
      <xdr:colOff>58376</xdr:colOff>
      <xdr:row>5</xdr:row>
      <xdr:rowOff>95373</xdr:rowOff>
    </xdr:to>
    <xdr:cxnSp macro="">
      <xdr:nvCxnSpPr>
        <xdr:cNvPr id="7" name="Conector recto 6">
          <a:extLst>
            <a:ext uri="{FF2B5EF4-FFF2-40B4-BE49-F238E27FC236}">
              <a16:creationId xmlns:a16="http://schemas.microsoft.com/office/drawing/2014/main" id="{FF79EB7A-1C4D-4552-9713-538E56CE04FB}"/>
            </a:ext>
          </a:extLst>
        </xdr:cNvPr>
        <xdr:cNvCxnSpPr/>
      </xdr:nvCxnSpPr>
      <xdr:spPr>
        <a:xfrm flipV="1">
          <a:off x="162791" y="2608118"/>
          <a:ext cx="35990645" cy="65355"/>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40409</xdr:colOff>
      <xdr:row>0</xdr:row>
      <xdr:rowOff>165101</xdr:rowOff>
    </xdr:from>
    <xdr:to>
      <xdr:col>4</xdr:col>
      <xdr:colOff>135731</xdr:colOff>
      <xdr:row>5</xdr:row>
      <xdr:rowOff>15261</xdr:rowOff>
    </xdr:to>
    <xdr:pic>
      <xdr:nvPicPr>
        <xdr:cNvPr id="8" name="Imagen 7">
          <a:extLst>
            <a:ext uri="{FF2B5EF4-FFF2-40B4-BE49-F238E27FC236}">
              <a16:creationId xmlns:a16="http://schemas.microsoft.com/office/drawing/2014/main" id="{4F137EE6-AF90-4845-9503-7974EF38AF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8009" y="165101"/>
          <a:ext cx="3744191" cy="1259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16</xdr:col>
      <xdr:colOff>25400</xdr:colOff>
      <xdr:row>9</xdr:row>
      <xdr:rowOff>127000</xdr:rowOff>
    </xdr:from>
    <xdr:ext cx="0" cy="282720"/>
    <xdr:sp macro="" textlink="">
      <xdr:nvSpPr>
        <xdr:cNvPr id="9" name="Rectangle 53">
          <a:extLst>
            <a:ext uri="{FF2B5EF4-FFF2-40B4-BE49-F238E27FC236}">
              <a16:creationId xmlns:a16="http://schemas.microsoft.com/office/drawing/2014/main" id="{78581477-739F-4D3A-86BC-9B31BD24192F}"/>
            </a:ext>
          </a:extLst>
        </xdr:cNvPr>
        <xdr:cNvSpPr>
          <a:spLocks noChangeArrowheads="1"/>
        </xdr:cNvSpPr>
      </xdr:nvSpPr>
      <xdr:spPr bwMode="auto">
        <a:xfrm>
          <a:off x="17087056" y="2317750"/>
          <a:ext cx="0" cy="282720"/>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oneCellAnchor>
    <xdr:from>
      <xdr:col>16</xdr:col>
      <xdr:colOff>25400</xdr:colOff>
      <xdr:row>10</xdr:row>
      <xdr:rowOff>127000</xdr:rowOff>
    </xdr:from>
    <xdr:ext cx="0" cy="282720"/>
    <xdr:sp macro="" textlink="">
      <xdr:nvSpPr>
        <xdr:cNvPr id="10" name="Rectangle 53">
          <a:extLst>
            <a:ext uri="{FF2B5EF4-FFF2-40B4-BE49-F238E27FC236}">
              <a16:creationId xmlns:a16="http://schemas.microsoft.com/office/drawing/2014/main" id="{A860D3E6-8D77-4125-BED2-87B20834BAA0}"/>
            </a:ext>
          </a:extLst>
        </xdr:cNvPr>
        <xdr:cNvSpPr>
          <a:spLocks noChangeArrowheads="1"/>
        </xdr:cNvSpPr>
      </xdr:nvSpPr>
      <xdr:spPr bwMode="auto">
        <a:xfrm>
          <a:off x="17087056" y="2317750"/>
          <a:ext cx="0" cy="282720"/>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leonardol/Dropbox/SGR/Gesti&#243;n%20de%20riesgos/Herramientas%20gesti&#243;n%20de%20riesgos/Formatos%20Matriz%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nacional33/meci/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nacional33/meci/Documents%20and%20Settings/JENITH%20%20LINARES/Mis%20documentos/CONTROL%20INTERNO%20CGC/TALLER/GESTION%20DEL%20RIESGO%20Y%20CONTRO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OSECAR\Downloads\2.%20Mapa%20de%20riesgos%20DIRyPLA__%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FO-25"/>
      <sheetName val="SM-FO-26"/>
      <sheetName val="SM-FO-27"/>
      <sheetName val="CODIGOS INTERNOS"/>
      <sheetName val="SM-FO-28"/>
      <sheetName val="SM-FO-29"/>
      <sheetName val="SM-FO-30"/>
      <sheetName val="Descripcion Fte-Aimp"/>
      <sheetName val="Perfil riesgo Inh"/>
      <sheetName val="Perfil riesgo Res"/>
      <sheetName val="Nivel organizacional riesgo"/>
      <sheetName val="Tipos riesgo"/>
      <sheetName val="Triangulo del fraude"/>
      <sheetName val="Controles existentes"/>
      <sheetName val="Escala probabilidad"/>
      <sheetName val="Escalas impacto"/>
      <sheetName val="Escalas Valoracion Controles"/>
      <sheetName val="Escalas efectividad controles"/>
      <sheetName val="Escalas riesgo residual"/>
      <sheetName val="definicionPoliticasManejo"/>
      <sheetName val="Formatos Matriz de riesgos"/>
    </sheetNames>
    <sheetDataSet>
      <sheetData sheetId="0" refreshError="1"/>
      <sheetData sheetId="1" refreshError="1"/>
      <sheetData sheetId="2" refreshError="1">
        <row r="476">
          <cell r="BP476" t="str">
            <v>Personas</v>
          </cell>
          <cell r="BQ476" t="str">
            <v>Vida, salud o Integridad Fìsica del usuario</v>
          </cell>
        </row>
        <row r="477">
          <cell r="BP477" t="str">
            <v>Tecnologìa</v>
          </cell>
          <cell r="BQ477" t="str">
            <v>Vida, salud o Integridad Fìsica
del Colaborador</v>
          </cell>
        </row>
        <row r="478">
          <cell r="BP478" t="str">
            <v>Procesos</v>
          </cell>
          <cell r="BQ478" t="str">
            <v>Recursos Financieros</v>
          </cell>
        </row>
        <row r="479">
          <cell r="BP479" t="str">
            <v>Infraestructura</v>
          </cell>
          <cell r="BQ479" t="str">
            <v>Credibilidad, Buen Nombre, Reputaciòn</v>
          </cell>
        </row>
        <row r="480">
          <cell r="BP480" t="str">
            <v>Externos (Eventos Naturales/Terceros)</v>
          </cell>
          <cell r="BQ480" t="str">
            <v>Instalaciones, equipos, insumos, elementos y demas bienes</v>
          </cell>
        </row>
        <row r="481">
          <cell r="BQ481" t="str">
            <v>Informaciòn y Conocimiento</v>
          </cell>
          <cell r="BR481" t="str">
            <v>Estratégicos</v>
          </cell>
        </row>
        <row r="482">
          <cell r="BQ482" t="str">
            <v>Medio Ambiente</v>
          </cell>
          <cell r="BR482" t="str">
            <v>Tácticos</v>
          </cell>
        </row>
        <row r="483">
          <cell r="BR483" t="str">
            <v>Operativos</v>
          </cell>
        </row>
        <row r="486">
          <cell r="BR486" t="str">
            <v>Financiero</v>
          </cell>
        </row>
        <row r="487">
          <cell r="BR487" t="str">
            <v>Social</v>
          </cell>
        </row>
        <row r="488">
          <cell r="BR488" t="str">
            <v>Tecnológico</v>
          </cell>
        </row>
        <row r="489">
          <cell r="BR489" t="str">
            <v>Medioambiental</v>
          </cell>
        </row>
        <row r="490">
          <cell r="BR490" t="str">
            <v>Legal</v>
          </cell>
        </row>
        <row r="491">
          <cell r="BR491" t="str">
            <v>Imagen</v>
          </cell>
        </row>
        <row r="492">
          <cell r="BR492" t="str">
            <v>Sistemas</v>
          </cell>
        </row>
        <row r="493">
          <cell r="BR493" t="str">
            <v>Salud Ocupacional y Seguridad Industrial</v>
          </cell>
        </row>
        <row r="494">
          <cell r="BR494" t="str">
            <v>Documental</v>
          </cell>
        </row>
        <row r="495">
          <cell r="BR495" t="str">
            <v>Fraude y/o Corrupción</v>
          </cell>
        </row>
        <row r="496">
          <cell r="BR496" t="str">
            <v>Seguridad del paciente - Procesos Institucionales seguros</v>
          </cell>
        </row>
        <row r="497">
          <cell r="BR497" t="str">
            <v>Seguridad del paciente - Procesos asistenciales seguros</v>
          </cell>
        </row>
        <row r="498">
          <cell r="BR498" t="str">
            <v>Seguridad del paciente - Usuarios y familia partícipes en la cultura de seguridad</v>
          </cell>
        </row>
        <row r="499">
          <cell r="BR499" t="str">
            <v>Seguridad del paciente -  
Equipo humano de salud idóneo para la atención segura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efreshError="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2"/>
      <sheetName val="Base de Datos"/>
      <sheetName val="Contexto Estratégico MJD"/>
      <sheetName val="Contexto Estratégico (2)"/>
      <sheetName val="Administración de Riesgos de G"/>
      <sheetName val="Administración de Riesgos de C"/>
    </sheetNames>
    <sheetDataSet>
      <sheetData sheetId="0"/>
      <sheetData sheetId="1">
        <row r="4">
          <cell r="A4" t="str">
            <v>ESTRATÉGICO</v>
          </cell>
        </row>
        <row r="5">
          <cell r="A5" t="str">
            <v>MISIONAL</v>
          </cell>
        </row>
        <row r="6">
          <cell r="A6" t="str">
            <v>APOYO</v>
          </cell>
        </row>
        <row r="7">
          <cell r="A7" t="str">
            <v>EVALUACIÓN</v>
          </cell>
        </row>
      </sheetData>
      <sheetData sheetId="2"/>
      <sheetData sheetId="3"/>
      <sheetData sheetId="4"/>
      <sheetData sheetId="5"/>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234" dataDxfId="233">
  <autoFilter ref="B209:C219" xr:uid="{00000000-0009-0000-0100-000001000000}"/>
  <tableColumns count="2">
    <tableColumn id="1" xr3:uid="{00000000-0010-0000-0000-000001000000}" name="Criterios" dataDxfId="232"/>
    <tableColumn id="2" xr3:uid="{00000000-0010-0000-0000-000002000000}" name="Subcriterios" dataDxfId="23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H55"/>
  <sheetViews>
    <sheetView topLeftCell="A4" zoomScale="110" zoomScaleNormal="110" workbookViewId="0">
      <selection activeCell="B12" sqref="B12:H12"/>
    </sheetView>
  </sheetViews>
  <sheetFormatPr baseColWidth="10" defaultColWidth="11.42578125" defaultRowHeight="15" x14ac:dyDescent="0.25"/>
  <cols>
    <col min="1" max="1" width="2.85546875" style="83" customWidth="1"/>
    <col min="2" max="3" width="24.7109375" style="83" customWidth="1"/>
    <col min="4" max="4" width="16" style="83" customWidth="1"/>
    <col min="5" max="5" width="24.7109375" style="83" customWidth="1"/>
    <col min="6" max="6" width="27.7109375" style="83" customWidth="1"/>
    <col min="7" max="8" width="24.7109375" style="83" customWidth="1"/>
    <col min="9" max="16384" width="11.42578125" style="83"/>
  </cols>
  <sheetData>
    <row r="4" spans="2:8" ht="6.95" customHeight="1" thickBot="1" x14ac:dyDescent="0.3"/>
    <row r="5" spans="2:8" hidden="1" x14ac:dyDescent="0.25"/>
    <row r="6" spans="2:8" ht="15.75" hidden="1" thickBot="1" x14ac:dyDescent="0.3"/>
    <row r="7" spans="2:8" ht="15.75" hidden="1" thickBot="1" x14ac:dyDescent="0.3"/>
    <row r="8" spans="2:8" ht="0.95" hidden="1" customHeight="1" thickBot="1" x14ac:dyDescent="0.3"/>
    <row r="9" spans="2:8" ht="15.75" hidden="1" thickBot="1" x14ac:dyDescent="0.3"/>
    <row r="10" spans="2:8" ht="15.75" hidden="1" thickBot="1" x14ac:dyDescent="0.3"/>
    <row r="11" spans="2:8" ht="15.75" hidden="1" thickBot="1" x14ac:dyDescent="0.3"/>
    <row r="12" spans="2:8" ht="95.1" customHeight="1" x14ac:dyDescent="0.25">
      <c r="B12" s="178" t="s">
        <v>0</v>
      </c>
      <c r="C12" s="179"/>
      <c r="D12" s="179"/>
      <c r="E12" s="179"/>
      <c r="F12" s="179"/>
      <c r="G12" s="179"/>
      <c r="H12" s="180"/>
    </row>
    <row r="13" spans="2:8" ht="11.1" customHeight="1" x14ac:dyDescent="0.25">
      <c r="B13" s="84"/>
      <c r="C13" s="85"/>
      <c r="D13" s="85"/>
      <c r="E13" s="85"/>
      <c r="F13" s="85"/>
      <c r="G13" s="85"/>
      <c r="H13" s="86"/>
    </row>
    <row r="14" spans="2:8" ht="29.1" hidden="1" customHeight="1" x14ac:dyDescent="0.25">
      <c r="B14" s="181" t="s">
        <v>210</v>
      </c>
      <c r="C14" s="182"/>
      <c r="D14" s="182"/>
      <c r="E14" s="182"/>
      <c r="F14" s="182"/>
      <c r="G14" s="182"/>
      <c r="H14" s="183"/>
    </row>
    <row r="15" spans="2:8" ht="63" hidden="1" customHeight="1" x14ac:dyDescent="0.25">
      <c r="B15" s="184"/>
      <c r="C15" s="185"/>
      <c r="D15" s="185"/>
      <c r="E15" s="185"/>
      <c r="F15" s="185"/>
      <c r="G15" s="185"/>
      <c r="H15" s="186"/>
    </row>
    <row r="16" spans="2:8" ht="16.5" x14ac:dyDescent="0.25">
      <c r="B16" s="187" t="s">
        <v>1</v>
      </c>
      <c r="C16" s="188"/>
      <c r="D16" s="188"/>
      <c r="E16" s="188"/>
      <c r="F16" s="188"/>
      <c r="G16" s="188"/>
      <c r="H16" s="189"/>
    </row>
    <row r="17" spans="2:8" ht="95.25" customHeight="1" x14ac:dyDescent="0.25">
      <c r="B17" s="197" t="s">
        <v>2</v>
      </c>
      <c r="C17" s="198"/>
      <c r="D17" s="198"/>
      <c r="E17" s="198"/>
      <c r="F17" s="198"/>
      <c r="G17" s="198"/>
      <c r="H17" s="199"/>
    </row>
    <row r="18" spans="2:8" ht="16.5" x14ac:dyDescent="0.25">
      <c r="B18" s="120"/>
      <c r="C18" s="121"/>
      <c r="D18" s="121"/>
      <c r="E18" s="121"/>
      <c r="F18" s="121"/>
      <c r="G18" s="121"/>
      <c r="H18" s="122"/>
    </row>
    <row r="19" spans="2:8" ht="16.5" customHeight="1" x14ac:dyDescent="0.25">
      <c r="B19" s="190" t="s">
        <v>218</v>
      </c>
      <c r="C19" s="191"/>
      <c r="D19" s="191"/>
      <c r="E19" s="191"/>
      <c r="F19" s="191"/>
      <c r="G19" s="191"/>
      <c r="H19" s="192"/>
    </row>
    <row r="20" spans="2:8" ht="44.25" customHeight="1" x14ac:dyDescent="0.25">
      <c r="B20" s="190"/>
      <c r="C20" s="191"/>
      <c r="D20" s="191"/>
      <c r="E20" s="191"/>
      <c r="F20" s="191"/>
      <c r="G20" s="191"/>
      <c r="H20" s="192"/>
    </row>
    <row r="21" spans="2:8" ht="15.75" thickBot="1" x14ac:dyDescent="0.3">
      <c r="B21" s="109"/>
      <c r="C21" s="112"/>
      <c r="D21" s="117"/>
      <c r="E21" s="118"/>
      <c r="F21" s="118"/>
      <c r="G21" s="119"/>
      <c r="H21" s="113"/>
    </row>
    <row r="22" spans="2:8" ht="15.75" thickTop="1" x14ac:dyDescent="0.25">
      <c r="B22" s="109"/>
      <c r="C22" s="193" t="s">
        <v>3</v>
      </c>
      <c r="D22" s="194"/>
      <c r="E22" s="195" t="s">
        <v>4</v>
      </c>
      <c r="F22" s="196"/>
      <c r="G22" s="112"/>
      <c r="H22" s="113"/>
    </row>
    <row r="23" spans="2:8" ht="35.25" customHeight="1" x14ac:dyDescent="0.25">
      <c r="B23" s="109"/>
      <c r="C23" s="200" t="s">
        <v>5</v>
      </c>
      <c r="D23" s="201"/>
      <c r="E23" s="202" t="s">
        <v>6</v>
      </c>
      <c r="F23" s="203"/>
      <c r="G23" s="112"/>
      <c r="H23" s="113"/>
    </row>
    <row r="24" spans="2:8" ht="17.25" customHeight="1" x14ac:dyDescent="0.25">
      <c r="B24" s="109"/>
      <c r="C24" s="200" t="s">
        <v>7</v>
      </c>
      <c r="D24" s="201"/>
      <c r="E24" s="202" t="s">
        <v>8</v>
      </c>
      <c r="F24" s="203"/>
      <c r="G24" s="112"/>
      <c r="H24" s="113"/>
    </row>
    <row r="25" spans="2:8" ht="19.5" customHeight="1" x14ac:dyDescent="0.25">
      <c r="B25" s="109"/>
      <c r="C25" s="200" t="s">
        <v>9</v>
      </c>
      <c r="D25" s="201"/>
      <c r="E25" s="202" t="s">
        <v>10</v>
      </c>
      <c r="F25" s="203"/>
      <c r="G25" s="112"/>
      <c r="H25" s="113"/>
    </row>
    <row r="26" spans="2:8" ht="69.75" customHeight="1" x14ac:dyDescent="0.25">
      <c r="B26" s="109"/>
      <c r="C26" s="200" t="s">
        <v>11</v>
      </c>
      <c r="D26" s="201"/>
      <c r="E26" s="202" t="s">
        <v>12</v>
      </c>
      <c r="F26" s="203"/>
      <c r="G26" s="112"/>
      <c r="H26" s="113"/>
    </row>
    <row r="27" spans="2:8" ht="34.5" customHeight="1" x14ac:dyDescent="0.25">
      <c r="B27" s="109"/>
      <c r="C27" s="204" t="s">
        <v>13</v>
      </c>
      <c r="D27" s="205"/>
      <c r="E27" s="206" t="s">
        <v>14</v>
      </c>
      <c r="F27" s="207"/>
      <c r="G27" s="112"/>
      <c r="H27" s="113"/>
    </row>
    <row r="28" spans="2:8" ht="27.75" customHeight="1" x14ac:dyDescent="0.25">
      <c r="B28" s="109"/>
      <c r="C28" s="204" t="s">
        <v>15</v>
      </c>
      <c r="D28" s="205"/>
      <c r="E28" s="206" t="s">
        <v>16</v>
      </c>
      <c r="F28" s="207"/>
      <c r="G28" s="112"/>
      <c r="H28" s="113"/>
    </row>
    <row r="29" spans="2:8" ht="28.5" customHeight="1" x14ac:dyDescent="0.25">
      <c r="B29" s="109"/>
      <c r="C29" s="204" t="s">
        <v>17</v>
      </c>
      <c r="D29" s="205"/>
      <c r="E29" s="206" t="s">
        <v>18</v>
      </c>
      <c r="F29" s="207"/>
      <c r="G29" s="112"/>
      <c r="H29" s="113"/>
    </row>
    <row r="30" spans="2:8" ht="72.75" customHeight="1" x14ac:dyDescent="0.25">
      <c r="B30" s="109"/>
      <c r="C30" s="204" t="s">
        <v>19</v>
      </c>
      <c r="D30" s="205"/>
      <c r="E30" s="206" t="s">
        <v>20</v>
      </c>
      <c r="F30" s="207"/>
      <c r="G30" s="112"/>
      <c r="H30" s="113"/>
    </row>
    <row r="31" spans="2:8" ht="64.5" customHeight="1" x14ac:dyDescent="0.25">
      <c r="B31" s="109"/>
      <c r="C31" s="204" t="s">
        <v>21</v>
      </c>
      <c r="D31" s="205"/>
      <c r="E31" s="206" t="s">
        <v>22</v>
      </c>
      <c r="F31" s="207"/>
      <c r="G31" s="112"/>
      <c r="H31" s="113"/>
    </row>
    <row r="32" spans="2:8" ht="71.25" customHeight="1" x14ac:dyDescent="0.25">
      <c r="B32" s="109"/>
      <c r="C32" s="204" t="s">
        <v>23</v>
      </c>
      <c r="D32" s="205"/>
      <c r="E32" s="206" t="s">
        <v>24</v>
      </c>
      <c r="F32" s="207"/>
      <c r="G32" s="112"/>
      <c r="H32" s="113"/>
    </row>
    <row r="33" spans="2:8" ht="55.5" customHeight="1" x14ac:dyDescent="0.25">
      <c r="B33" s="109"/>
      <c r="C33" s="211" t="s">
        <v>25</v>
      </c>
      <c r="D33" s="212"/>
      <c r="E33" s="206" t="s">
        <v>26</v>
      </c>
      <c r="F33" s="207"/>
      <c r="G33" s="112"/>
      <c r="H33" s="113"/>
    </row>
    <row r="34" spans="2:8" ht="42" customHeight="1" x14ac:dyDescent="0.25">
      <c r="B34" s="109"/>
      <c r="C34" s="211" t="s">
        <v>27</v>
      </c>
      <c r="D34" s="212"/>
      <c r="E34" s="206" t="s">
        <v>28</v>
      </c>
      <c r="F34" s="207"/>
      <c r="G34" s="112"/>
      <c r="H34" s="113"/>
    </row>
    <row r="35" spans="2:8" ht="59.25" customHeight="1" x14ac:dyDescent="0.25">
      <c r="B35" s="109"/>
      <c r="C35" s="211" t="s">
        <v>29</v>
      </c>
      <c r="D35" s="212"/>
      <c r="E35" s="206" t="s">
        <v>30</v>
      </c>
      <c r="F35" s="207"/>
      <c r="G35" s="112"/>
      <c r="H35" s="113"/>
    </row>
    <row r="36" spans="2:8" ht="23.25" customHeight="1" x14ac:dyDescent="0.25">
      <c r="B36" s="109"/>
      <c r="C36" s="211" t="s">
        <v>31</v>
      </c>
      <c r="D36" s="212"/>
      <c r="E36" s="206" t="s">
        <v>32</v>
      </c>
      <c r="F36" s="207"/>
      <c r="G36" s="112"/>
      <c r="H36" s="113"/>
    </row>
    <row r="37" spans="2:8" ht="30.75" customHeight="1" x14ac:dyDescent="0.25">
      <c r="B37" s="109"/>
      <c r="C37" s="211" t="s">
        <v>33</v>
      </c>
      <c r="D37" s="212"/>
      <c r="E37" s="206" t="s">
        <v>34</v>
      </c>
      <c r="F37" s="207"/>
      <c r="G37" s="112"/>
      <c r="H37" s="113"/>
    </row>
    <row r="38" spans="2:8" ht="35.25" customHeight="1" x14ac:dyDescent="0.25">
      <c r="B38" s="109"/>
      <c r="C38" s="211" t="s">
        <v>35</v>
      </c>
      <c r="D38" s="212"/>
      <c r="E38" s="206" t="s">
        <v>36</v>
      </c>
      <c r="F38" s="207"/>
      <c r="G38" s="112"/>
      <c r="H38" s="113"/>
    </row>
    <row r="39" spans="2:8" ht="33" customHeight="1" x14ac:dyDescent="0.25">
      <c r="B39" s="109"/>
      <c r="C39" s="211" t="s">
        <v>35</v>
      </c>
      <c r="D39" s="212"/>
      <c r="E39" s="206" t="s">
        <v>36</v>
      </c>
      <c r="F39" s="207"/>
      <c r="G39" s="112"/>
      <c r="H39" s="113"/>
    </row>
    <row r="40" spans="2:8" ht="30" customHeight="1" x14ac:dyDescent="0.25">
      <c r="B40" s="109"/>
      <c r="C40" s="211" t="s">
        <v>37</v>
      </c>
      <c r="D40" s="212"/>
      <c r="E40" s="206" t="s">
        <v>38</v>
      </c>
      <c r="F40" s="207"/>
      <c r="G40" s="112"/>
      <c r="H40" s="113"/>
    </row>
    <row r="41" spans="2:8" ht="35.25" customHeight="1" x14ac:dyDescent="0.25">
      <c r="B41" s="109"/>
      <c r="C41" s="211" t="s">
        <v>39</v>
      </c>
      <c r="D41" s="212"/>
      <c r="E41" s="206" t="s">
        <v>40</v>
      </c>
      <c r="F41" s="207"/>
      <c r="G41" s="112"/>
      <c r="H41" s="113"/>
    </row>
    <row r="42" spans="2:8" ht="31.5" customHeight="1" x14ac:dyDescent="0.25">
      <c r="B42" s="109"/>
      <c r="C42" s="211" t="s">
        <v>41</v>
      </c>
      <c r="D42" s="212"/>
      <c r="E42" s="206" t="s">
        <v>42</v>
      </c>
      <c r="F42" s="207"/>
      <c r="G42" s="112"/>
      <c r="H42" s="113"/>
    </row>
    <row r="43" spans="2:8" ht="35.25" customHeight="1" x14ac:dyDescent="0.25">
      <c r="B43" s="109"/>
      <c r="C43" s="211" t="s">
        <v>43</v>
      </c>
      <c r="D43" s="212"/>
      <c r="E43" s="206" t="s">
        <v>44</v>
      </c>
      <c r="F43" s="207"/>
      <c r="G43" s="112"/>
      <c r="H43" s="113"/>
    </row>
    <row r="44" spans="2:8" ht="59.25" customHeight="1" x14ac:dyDescent="0.25">
      <c r="B44" s="109"/>
      <c r="C44" s="211" t="s">
        <v>45</v>
      </c>
      <c r="D44" s="212"/>
      <c r="E44" s="206" t="s">
        <v>46</v>
      </c>
      <c r="F44" s="207"/>
      <c r="G44" s="112"/>
      <c r="H44" s="113"/>
    </row>
    <row r="45" spans="2:8" ht="29.25" customHeight="1" x14ac:dyDescent="0.25">
      <c r="B45" s="109"/>
      <c r="C45" s="211" t="s">
        <v>47</v>
      </c>
      <c r="D45" s="212"/>
      <c r="E45" s="206" t="s">
        <v>48</v>
      </c>
      <c r="F45" s="207"/>
      <c r="G45" s="112"/>
      <c r="H45" s="113"/>
    </row>
    <row r="46" spans="2:8" ht="82.5" customHeight="1" x14ac:dyDescent="0.25">
      <c r="B46" s="109"/>
      <c r="C46" s="211" t="s">
        <v>49</v>
      </c>
      <c r="D46" s="212"/>
      <c r="E46" s="206" t="s">
        <v>50</v>
      </c>
      <c r="F46" s="207"/>
      <c r="G46" s="112"/>
      <c r="H46" s="113"/>
    </row>
    <row r="47" spans="2:8" ht="46.5" customHeight="1" x14ac:dyDescent="0.25">
      <c r="B47" s="109"/>
      <c r="C47" s="211" t="s">
        <v>51</v>
      </c>
      <c r="D47" s="212"/>
      <c r="E47" s="206" t="s">
        <v>52</v>
      </c>
      <c r="F47" s="207"/>
      <c r="G47" s="112"/>
      <c r="H47" s="113"/>
    </row>
    <row r="48" spans="2:8" ht="6.75" customHeight="1" thickBot="1" x14ac:dyDescent="0.3">
      <c r="B48" s="109"/>
      <c r="C48" s="213"/>
      <c r="D48" s="214"/>
      <c r="E48" s="215"/>
      <c r="F48" s="216"/>
      <c r="G48" s="112"/>
      <c r="H48" s="113"/>
    </row>
    <row r="49" spans="2:8" ht="15.75" thickTop="1" x14ac:dyDescent="0.25">
      <c r="B49" s="109"/>
      <c r="C49" s="110"/>
      <c r="D49" s="110"/>
      <c r="E49" s="111"/>
      <c r="F49" s="111"/>
      <c r="G49" s="112"/>
      <c r="H49" s="113"/>
    </row>
    <row r="50" spans="2:8" ht="21" customHeight="1" x14ac:dyDescent="0.25">
      <c r="B50" s="208" t="s">
        <v>53</v>
      </c>
      <c r="C50" s="209"/>
      <c r="D50" s="209"/>
      <c r="E50" s="209"/>
      <c r="F50" s="209"/>
      <c r="G50" s="209"/>
      <c r="H50" s="210"/>
    </row>
    <row r="51" spans="2:8" ht="20.25" customHeight="1" x14ac:dyDescent="0.25">
      <c r="B51" s="208" t="s">
        <v>54</v>
      </c>
      <c r="C51" s="209"/>
      <c r="D51" s="209"/>
      <c r="E51" s="209"/>
      <c r="F51" s="209"/>
      <c r="G51" s="209"/>
      <c r="H51" s="210"/>
    </row>
    <row r="52" spans="2:8" ht="20.25" customHeight="1" x14ac:dyDescent="0.25">
      <c r="B52" s="208" t="s">
        <v>55</v>
      </c>
      <c r="C52" s="209"/>
      <c r="D52" s="209"/>
      <c r="E52" s="209"/>
      <c r="F52" s="209"/>
      <c r="G52" s="209"/>
      <c r="H52" s="210"/>
    </row>
    <row r="53" spans="2:8" ht="20.25" customHeight="1" x14ac:dyDescent="0.25">
      <c r="B53" s="208" t="s">
        <v>56</v>
      </c>
      <c r="C53" s="209"/>
      <c r="D53" s="209"/>
      <c r="E53" s="209"/>
      <c r="F53" s="209"/>
      <c r="G53" s="209"/>
      <c r="H53" s="210"/>
    </row>
    <row r="54" spans="2:8" x14ac:dyDescent="0.25">
      <c r="B54" s="208" t="s">
        <v>57</v>
      </c>
      <c r="C54" s="209"/>
      <c r="D54" s="209"/>
      <c r="E54" s="209"/>
      <c r="F54" s="209"/>
      <c r="G54" s="209"/>
      <c r="H54" s="210"/>
    </row>
    <row r="55" spans="2:8" ht="15.75" thickBot="1" x14ac:dyDescent="0.3">
      <c r="B55" s="114"/>
      <c r="C55" s="115"/>
      <c r="D55" s="115"/>
      <c r="E55" s="115"/>
      <c r="F55" s="115"/>
      <c r="G55" s="115"/>
      <c r="H55" s="116"/>
    </row>
  </sheetData>
  <mergeCells count="64">
    <mergeCell ref="E38:F38"/>
    <mergeCell ref="C38:D38"/>
    <mergeCell ref="C26:D26"/>
    <mergeCell ref="E26:F26"/>
    <mergeCell ref="C24:D24"/>
    <mergeCell ref="E24:F24"/>
    <mergeCell ref="C25:D25"/>
    <mergeCell ref="E25:F25"/>
    <mergeCell ref="E32:F32"/>
    <mergeCell ref="C32:D32"/>
    <mergeCell ref="C35:D35"/>
    <mergeCell ref="E35:F35"/>
    <mergeCell ref="B51:H51"/>
    <mergeCell ref="C48:D48"/>
    <mergeCell ref="E48:F48"/>
    <mergeCell ref="C47:D47"/>
    <mergeCell ref="E47:F47"/>
    <mergeCell ref="C43:D43"/>
    <mergeCell ref="B50:H50"/>
    <mergeCell ref="C39:D39"/>
    <mergeCell ref="E39:F39"/>
    <mergeCell ref="C40:D40"/>
    <mergeCell ref="E40:F40"/>
    <mergeCell ref="E43:F43"/>
    <mergeCell ref="C44:D44"/>
    <mergeCell ref="C45:D45"/>
    <mergeCell ref="E45:F45"/>
    <mergeCell ref="C46:D46"/>
    <mergeCell ref="E46:F46"/>
    <mergeCell ref="B52:H52"/>
    <mergeCell ref="B53:H53"/>
    <mergeCell ref="B54:H54"/>
    <mergeCell ref="E33:F33"/>
    <mergeCell ref="C33:D33"/>
    <mergeCell ref="C34:D34"/>
    <mergeCell ref="E34:F34"/>
    <mergeCell ref="C36:D36"/>
    <mergeCell ref="E36:F36"/>
    <mergeCell ref="E44:F44"/>
    <mergeCell ref="C42:D42"/>
    <mergeCell ref="C41:D41"/>
    <mergeCell ref="E41:F41"/>
    <mergeCell ref="E42:F42"/>
    <mergeCell ref="C37:D37"/>
    <mergeCell ref="E37:F37"/>
    <mergeCell ref="C23:D23"/>
    <mergeCell ref="E23:F23"/>
    <mergeCell ref="C27:D27"/>
    <mergeCell ref="E27:F27"/>
    <mergeCell ref="C31:D31"/>
    <mergeCell ref="C28:D28"/>
    <mergeCell ref="C29:D29"/>
    <mergeCell ref="C30:D30"/>
    <mergeCell ref="E28:F28"/>
    <mergeCell ref="E29:F29"/>
    <mergeCell ref="E30:F30"/>
    <mergeCell ref="E31:F31"/>
    <mergeCell ref="B12:H12"/>
    <mergeCell ref="B14:H15"/>
    <mergeCell ref="B16:H16"/>
    <mergeCell ref="B19:H20"/>
    <mergeCell ref="C22:D22"/>
    <mergeCell ref="E22:F22"/>
    <mergeCell ref="B17:H1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164</v>
      </c>
    </row>
    <row r="4" spans="1:1" x14ac:dyDescent="0.2">
      <c r="A4" s="10" t="s">
        <v>166</v>
      </c>
    </row>
    <row r="5" spans="1:1" x14ac:dyDescent="0.2">
      <c r="A5" s="10" t="s">
        <v>168</v>
      </c>
    </row>
    <row r="6" spans="1:1" x14ac:dyDescent="0.2">
      <c r="A6" s="10" t="s">
        <v>170</v>
      </c>
    </row>
    <row r="7" spans="1:1" x14ac:dyDescent="0.2">
      <c r="A7" s="10" t="s">
        <v>172</v>
      </c>
    </row>
    <row r="8" spans="1:1" x14ac:dyDescent="0.2">
      <c r="A8" s="10" t="s">
        <v>175</v>
      </c>
    </row>
    <row r="9" spans="1:1" x14ac:dyDescent="0.2">
      <c r="A9" s="10" t="s">
        <v>178</v>
      </c>
    </row>
    <row r="10" spans="1:1" x14ac:dyDescent="0.2">
      <c r="A10" s="10" t="s">
        <v>180</v>
      </c>
    </row>
    <row r="11" spans="1:1" x14ac:dyDescent="0.2">
      <c r="A11" s="10" t="s">
        <v>182</v>
      </c>
    </row>
    <row r="12" spans="1:1" x14ac:dyDescent="0.2">
      <c r="A12" s="10" t="s">
        <v>206</v>
      </c>
    </row>
    <row r="13" spans="1:1" x14ac:dyDescent="0.2">
      <c r="A13" s="10" t="s">
        <v>207</v>
      </c>
    </row>
    <row r="14" spans="1:1" x14ac:dyDescent="0.2">
      <c r="A14" s="10" t="s">
        <v>208</v>
      </c>
    </row>
    <row r="16" spans="1:1" x14ac:dyDescent="0.2">
      <c r="A16" s="10" t="s">
        <v>209</v>
      </c>
    </row>
    <row r="17" spans="1:1" x14ac:dyDescent="0.2">
      <c r="A17" s="10" t="s">
        <v>189</v>
      </c>
    </row>
    <row r="18" spans="1:1" x14ac:dyDescent="0.2">
      <c r="A18" s="10" t="s">
        <v>191</v>
      </c>
    </row>
    <row r="20" spans="1:1" x14ac:dyDescent="0.2">
      <c r="A20" s="10" t="s">
        <v>197</v>
      </c>
    </row>
    <row r="21" spans="1:1" x14ac:dyDescent="0.2">
      <c r="A21" s="10"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8C7F2-2557-0141-AE89-C47E0A8CCE40}">
  <dimension ref="B4:D10"/>
  <sheetViews>
    <sheetView showGridLines="0" workbookViewId="0">
      <selection activeCell="D10" sqref="D10"/>
    </sheetView>
  </sheetViews>
  <sheetFormatPr baseColWidth="10" defaultRowHeight="15" x14ac:dyDescent="0.25"/>
  <cols>
    <col min="3" max="3" width="46.42578125" customWidth="1"/>
    <col min="4" max="4" width="58" customWidth="1"/>
  </cols>
  <sheetData>
    <row r="4" spans="2:4" ht="52.5" customHeight="1" x14ac:dyDescent="0.25">
      <c r="B4" s="217" t="s">
        <v>211</v>
      </c>
      <c r="C4" s="217"/>
      <c r="D4" s="217"/>
    </row>
    <row r="5" spans="2:4" ht="6.75" customHeight="1" x14ac:dyDescent="0.25">
      <c r="D5" s="138"/>
    </row>
    <row r="6" spans="2:4" ht="15" customHeight="1" x14ac:dyDescent="0.25">
      <c r="B6" s="218" t="s">
        <v>212</v>
      </c>
      <c r="C6" s="139" t="s">
        <v>213</v>
      </c>
      <c r="D6" s="139" t="s">
        <v>214</v>
      </c>
    </row>
    <row r="7" spans="2:4" ht="101.25" x14ac:dyDescent="0.25">
      <c r="B7" s="219"/>
      <c r="C7" s="444" t="s">
        <v>231</v>
      </c>
      <c r="D7" s="140" t="s">
        <v>245</v>
      </c>
    </row>
    <row r="8" spans="2:4" ht="81" x14ac:dyDescent="0.25">
      <c r="B8" s="219"/>
      <c r="C8" s="445"/>
      <c r="D8" s="140" t="s">
        <v>232</v>
      </c>
    </row>
    <row r="9" spans="2:4" ht="15.75" customHeight="1" x14ac:dyDescent="0.25">
      <c r="B9" s="218" t="s">
        <v>215</v>
      </c>
      <c r="C9" s="139" t="s">
        <v>216</v>
      </c>
      <c r="D9" s="139" t="s">
        <v>217</v>
      </c>
    </row>
    <row r="10" spans="2:4" ht="101.25" x14ac:dyDescent="0.25">
      <c r="B10" s="220"/>
      <c r="C10" s="446" t="s">
        <v>233</v>
      </c>
      <c r="D10" s="446" t="s">
        <v>246</v>
      </c>
    </row>
  </sheetData>
  <mergeCells count="4">
    <mergeCell ref="B4:D4"/>
    <mergeCell ref="B6:B8"/>
    <mergeCell ref="B9:B10"/>
    <mergeCell ref="C7:C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85"/>
  <sheetViews>
    <sheetView tabSelected="1" topLeftCell="A8" zoomScale="110" zoomScaleNormal="110" workbookViewId="0">
      <selection activeCell="C17" sqref="C17:N17"/>
    </sheetView>
  </sheetViews>
  <sheetFormatPr baseColWidth="10" defaultColWidth="11.42578125" defaultRowHeight="16.5" x14ac:dyDescent="0.3"/>
  <cols>
    <col min="1" max="1" width="4" style="2" bestFit="1" customWidth="1"/>
    <col min="2" max="2" width="14.140625" style="2" customWidth="1"/>
    <col min="3" max="3" width="36.85546875" style="2" customWidth="1"/>
    <col min="4" max="4" width="47.7109375" style="2" customWidth="1"/>
    <col min="5" max="5" width="32.42578125" style="1" customWidth="1"/>
    <col min="6" max="6" width="19" style="5" customWidth="1"/>
    <col min="7" max="7" width="17.85546875" style="1" customWidth="1"/>
    <col min="8" max="8" width="16.42578125" style="1" customWidth="1"/>
    <col min="9" max="9" width="6.28515625" style="1" customWidth="1"/>
    <col min="10" max="10" width="27.28515625" style="1" customWidth="1"/>
    <col min="11" max="11" width="30.42578125" style="1" customWidth="1"/>
    <col min="12" max="12" width="17.42578125" style="1" customWidth="1"/>
    <col min="13" max="13" width="6.28515625" style="1" customWidth="1"/>
    <col min="14" max="14" width="12.7109375" style="1" customWidth="1"/>
    <col min="15" max="15" width="21.7109375" style="1" customWidth="1"/>
    <col min="16" max="16" width="48.5703125" style="1" customWidth="1"/>
    <col min="17" max="17" width="15.140625" style="1" bestFit="1" customWidth="1"/>
    <col min="18" max="18" width="6.85546875" style="1" customWidth="1"/>
    <col min="19" max="19" width="12" style="1" customWidth="1"/>
    <col min="20" max="20" width="5.42578125" style="1" customWidth="1"/>
    <col min="21" max="21" width="7.140625" style="1" customWidth="1"/>
    <col min="22" max="22" width="6.7109375" style="1" customWidth="1"/>
    <col min="23" max="23" width="7.42578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27.7109375" style="1" customWidth="1"/>
    <col min="34" max="34" width="14.85546875" style="1" customWidth="1"/>
    <col min="35" max="35" width="22.5703125" style="1" customWidth="1"/>
    <col min="36" max="36" width="21" style="1" customWidth="1"/>
    <col min="37" max="16384" width="11.42578125" style="1"/>
  </cols>
  <sheetData>
    <row r="1" spans="1:68" ht="36.950000000000003" customHeight="1" x14ac:dyDescent="0.3">
      <c r="A1" s="230" t="s">
        <v>229</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143" t="s">
        <v>219</v>
      </c>
      <c r="AG1" s="148" t="s">
        <v>220</v>
      </c>
      <c r="AH1" s="176"/>
      <c r="AI1" s="176"/>
      <c r="AJ1" s="176"/>
      <c r="AK1" s="176"/>
      <c r="AL1" s="141"/>
      <c r="AM1" s="141"/>
      <c r="AN1" s="141"/>
      <c r="AO1" s="141"/>
      <c r="AP1" s="142"/>
      <c r="AQ1" s="142"/>
      <c r="AR1" s="142"/>
      <c r="AS1" s="142"/>
      <c r="AT1" s="142"/>
      <c r="AU1" s="142"/>
      <c r="AV1" s="142"/>
      <c r="AW1" s="142"/>
      <c r="AX1" s="142"/>
      <c r="AY1" s="142"/>
      <c r="AZ1" s="142"/>
    </row>
    <row r="2" spans="1:68" x14ac:dyDescent="0.3">
      <c r="A2" s="230"/>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143" t="s">
        <v>221</v>
      </c>
      <c r="AG2" s="148">
        <v>5</v>
      </c>
      <c r="AH2" s="144"/>
      <c r="AI2" s="145"/>
      <c r="AJ2" s="145"/>
      <c r="AK2" s="146"/>
      <c r="AL2" s="145"/>
      <c r="AM2" s="145"/>
      <c r="AN2" s="142"/>
      <c r="AO2" s="147"/>
      <c r="AP2" s="142"/>
      <c r="AQ2" s="142"/>
      <c r="AR2" s="142"/>
      <c r="AS2" s="142"/>
      <c r="AT2" s="142"/>
      <c r="AU2" s="142"/>
      <c r="AV2" s="142"/>
      <c r="AW2" s="142"/>
      <c r="AX2" s="142"/>
      <c r="AY2" s="142"/>
      <c r="AZ2" s="142"/>
    </row>
    <row r="3" spans="1:68" x14ac:dyDescent="0.3">
      <c r="A3" s="230"/>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143" t="s">
        <v>222</v>
      </c>
      <c r="AG3" s="150" t="s">
        <v>230</v>
      </c>
      <c r="AH3" s="144"/>
      <c r="AI3" s="145"/>
      <c r="AJ3" s="145"/>
      <c r="AK3" s="146"/>
      <c r="AL3" s="145"/>
      <c r="AM3" s="145"/>
      <c r="AN3" s="142"/>
      <c r="AO3" s="147"/>
      <c r="AP3" s="142"/>
      <c r="AQ3" s="142"/>
      <c r="AR3" s="142"/>
      <c r="AS3" s="142"/>
      <c r="AT3" s="142"/>
      <c r="AU3" s="142"/>
      <c r="AV3" s="142"/>
      <c r="AW3" s="142"/>
      <c r="AX3" s="142"/>
      <c r="AY3" s="142"/>
      <c r="AZ3" s="142"/>
    </row>
    <row r="4" spans="1:68" ht="15.95" customHeight="1" x14ac:dyDescent="0.3">
      <c r="A4" s="230"/>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152" t="s">
        <v>223</v>
      </c>
      <c r="AG4" s="151">
        <v>209905</v>
      </c>
      <c r="AH4" s="144"/>
      <c r="AI4" s="145"/>
      <c r="AJ4" s="145"/>
      <c r="AK4" s="146"/>
      <c r="AL4" s="145"/>
      <c r="AM4" s="145"/>
      <c r="AN4" s="142"/>
      <c r="AO4" s="147"/>
      <c r="AP4" s="142"/>
      <c r="AQ4" s="142"/>
      <c r="AR4" s="142"/>
      <c r="AS4" s="142"/>
      <c r="AT4" s="142"/>
      <c r="AU4" s="142"/>
      <c r="AV4" s="142"/>
      <c r="AW4" s="142"/>
      <c r="AX4" s="142"/>
      <c r="AY4" s="142"/>
      <c r="AZ4" s="142"/>
    </row>
    <row r="5" spans="1:68" ht="24" customHeight="1" x14ac:dyDescent="0.3">
      <c r="A5" s="230"/>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H5" s="144"/>
      <c r="AI5" s="145"/>
      <c r="AJ5" s="145"/>
      <c r="AK5" s="146"/>
      <c r="AL5" s="145"/>
      <c r="AM5" s="145"/>
      <c r="AN5" s="142"/>
      <c r="AO5" s="147"/>
      <c r="AP5" s="142"/>
      <c r="AQ5" s="142"/>
      <c r="AR5" s="142"/>
      <c r="AS5" s="142"/>
      <c r="AT5" s="142"/>
      <c r="AU5" s="142"/>
      <c r="AV5" s="142"/>
      <c r="AW5" s="142"/>
      <c r="AX5" s="142"/>
      <c r="AY5" s="142"/>
      <c r="AZ5" s="142"/>
    </row>
    <row r="6" spans="1:68" x14ac:dyDescent="0.3">
      <c r="A6" s="149"/>
      <c r="B6" s="149"/>
      <c r="C6" s="175"/>
      <c r="D6" s="173"/>
      <c r="E6" s="173"/>
      <c r="F6" s="173"/>
      <c r="G6" s="173"/>
      <c r="H6" s="173"/>
      <c r="I6" s="173"/>
      <c r="J6" s="173"/>
      <c r="K6" s="172"/>
      <c r="L6" s="151"/>
      <c r="M6" s="142"/>
      <c r="N6" s="142"/>
      <c r="O6" s="142"/>
      <c r="P6" s="151"/>
      <c r="Q6" s="149"/>
      <c r="R6" s="149"/>
      <c r="S6" s="149"/>
      <c r="T6" s="153"/>
      <c r="U6" s="153"/>
      <c r="V6" s="153"/>
      <c r="W6" s="153"/>
      <c r="X6" s="153"/>
      <c r="Y6" s="153"/>
      <c r="Z6" s="153"/>
      <c r="AA6" s="154"/>
      <c r="AB6" s="154"/>
      <c r="AC6" s="154"/>
      <c r="AD6" s="154"/>
      <c r="AE6" s="154"/>
      <c r="AH6" s="155"/>
      <c r="AI6" s="156"/>
      <c r="AJ6" s="156"/>
      <c r="AK6" s="156"/>
      <c r="AL6" s="156"/>
      <c r="AM6" s="156"/>
      <c r="AN6" s="157"/>
      <c r="AO6" s="157"/>
      <c r="AP6" s="157"/>
      <c r="AQ6" s="157"/>
      <c r="AR6" s="154"/>
      <c r="AS6" s="154"/>
      <c r="AT6" s="154"/>
      <c r="AU6" s="154"/>
      <c r="AV6" s="154"/>
      <c r="AW6" s="154"/>
      <c r="AX6" s="154"/>
      <c r="AY6" s="154"/>
      <c r="AZ6" s="154"/>
    </row>
    <row r="7" spans="1:68" ht="27.95" customHeight="1" x14ac:dyDescent="0.3">
      <c r="A7" s="161"/>
      <c r="B7" s="161"/>
      <c r="C7" s="142"/>
      <c r="D7" s="142"/>
      <c r="E7" s="142"/>
      <c r="F7" s="142"/>
      <c r="G7" s="142"/>
      <c r="H7" s="142"/>
      <c r="I7" s="142"/>
      <c r="J7" s="142"/>
      <c r="L7" s="142"/>
      <c r="M7" s="142"/>
      <c r="N7" s="234" t="s">
        <v>224</v>
      </c>
      <c r="O7" s="234"/>
      <c r="P7" s="234"/>
      <c r="Q7" s="234"/>
      <c r="R7" s="234"/>
      <c r="S7" s="234"/>
      <c r="T7" s="143"/>
      <c r="U7" s="143"/>
      <c r="V7" s="143"/>
      <c r="W7" s="143"/>
      <c r="X7" s="143"/>
      <c r="Y7" s="143"/>
      <c r="Z7" s="143"/>
      <c r="AA7" s="158"/>
      <c r="AB7" s="158"/>
      <c r="AC7" s="158"/>
      <c r="AD7" s="158"/>
      <c r="AE7" s="158"/>
      <c r="AF7" s="158"/>
      <c r="AG7" s="158"/>
      <c r="AH7" s="144"/>
      <c r="AI7" s="145"/>
      <c r="AJ7" s="145"/>
      <c r="AK7" s="145"/>
      <c r="AL7" s="145"/>
      <c r="AM7" s="145"/>
      <c r="AN7" s="159">
        <v>0</v>
      </c>
      <c r="AO7" s="160"/>
      <c r="AP7" s="159"/>
      <c r="AQ7" s="159"/>
      <c r="AR7" s="142"/>
      <c r="AS7" s="142"/>
      <c r="AT7" s="142"/>
      <c r="AU7" s="142"/>
      <c r="AV7" s="142"/>
      <c r="AW7" s="142"/>
      <c r="AX7" s="142"/>
      <c r="AY7" s="142"/>
      <c r="AZ7" s="142"/>
    </row>
    <row r="8" spans="1:68" ht="16.5" customHeight="1" x14ac:dyDescent="0.3">
      <c r="A8" s="161"/>
      <c r="B8" s="161"/>
      <c r="C8" s="142"/>
      <c r="D8" s="142"/>
      <c r="E8" s="142"/>
      <c r="F8" s="142"/>
      <c r="G8" s="142"/>
      <c r="H8" s="142"/>
      <c r="I8" s="142"/>
      <c r="J8" s="142"/>
      <c r="L8" s="142"/>
      <c r="M8" s="142"/>
      <c r="N8" s="174" t="s">
        <v>225</v>
      </c>
      <c r="O8" s="174" t="s">
        <v>226</v>
      </c>
      <c r="P8" s="236" t="s">
        <v>227</v>
      </c>
      <c r="Q8" s="237"/>
      <c r="R8" s="237"/>
      <c r="S8" s="238"/>
      <c r="T8" s="143"/>
      <c r="U8" s="143"/>
      <c r="V8" s="143"/>
      <c r="W8" s="143"/>
      <c r="X8" s="143"/>
      <c r="Y8" s="143"/>
      <c r="Z8" s="143"/>
      <c r="AA8" s="158"/>
      <c r="AB8" s="158"/>
      <c r="AC8" s="158"/>
      <c r="AD8" s="158"/>
      <c r="AE8" s="158"/>
      <c r="AF8" s="158"/>
      <c r="AG8" s="158"/>
      <c r="AH8" s="144"/>
      <c r="AI8" s="145"/>
      <c r="AJ8" s="145"/>
      <c r="AK8" s="145"/>
      <c r="AL8" s="145"/>
      <c r="AM8" s="145"/>
      <c r="AN8" s="159">
        <v>0</v>
      </c>
      <c r="AO8" s="160"/>
      <c r="AP8" s="159"/>
      <c r="AQ8" s="159"/>
      <c r="AR8" s="142"/>
      <c r="AS8" s="142"/>
      <c r="AT8" s="142"/>
      <c r="AU8" s="142"/>
      <c r="AV8" s="142"/>
      <c r="AW8" s="142"/>
      <c r="AX8" s="142"/>
      <c r="AY8" s="142"/>
      <c r="AZ8" s="142"/>
    </row>
    <row r="9" spans="1:68" x14ac:dyDescent="0.3">
      <c r="A9" s="161"/>
      <c r="B9" s="161"/>
      <c r="C9" s="142"/>
      <c r="D9" s="142"/>
      <c r="E9" s="142"/>
      <c r="F9" s="142"/>
      <c r="G9" s="142"/>
      <c r="H9" s="142"/>
      <c r="I9" s="142"/>
      <c r="J9" s="142"/>
      <c r="L9" s="142"/>
      <c r="M9" s="142"/>
      <c r="N9" s="447">
        <v>1</v>
      </c>
      <c r="O9" s="448">
        <v>43181</v>
      </c>
      <c r="P9" s="449" t="s">
        <v>237</v>
      </c>
      <c r="Q9" s="450"/>
      <c r="R9" s="450"/>
      <c r="S9" s="451"/>
      <c r="T9" s="143"/>
      <c r="U9" s="143"/>
      <c r="V9" s="143"/>
      <c r="W9" s="235"/>
      <c r="X9" s="235"/>
      <c r="Y9" s="235"/>
      <c r="Z9" s="235"/>
      <c r="AA9" s="235"/>
      <c r="AB9" s="235"/>
      <c r="AC9" s="167"/>
      <c r="AD9" s="167"/>
      <c r="AE9" s="167"/>
      <c r="AF9" s="142"/>
      <c r="AG9" s="142"/>
      <c r="AH9" s="144"/>
      <c r="AI9" s="145"/>
      <c r="AJ9" s="145"/>
      <c r="AK9" s="145"/>
      <c r="AL9" s="145"/>
      <c r="AM9" s="145"/>
      <c r="AN9" s="159">
        <v>0</v>
      </c>
      <c r="AO9" s="160"/>
      <c r="AP9" s="159"/>
      <c r="AQ9" s="159"/>
      <c r="AR9" s="142"/>
      <c r="AS9" s="142"/>
      <c r="AT9" s="142"/>
      <c r="AU9" s="142"/>
      <c r="AV9" s="142"/>
      <c r="AW9" s="142"/>
      <c r="AX9" s="142"/>
      <c r="AY9" s="142"/>
      <c r="AZ9" s="142"/>
    </row>
    <row r="10" spans="1:68" ht="79.5" customHeight="1" x14ac:dyDescent="0.3">
      <c r="A10" s="161"/>
      <c r="B10" s="161"/>
      <c r="C10" s="142"/>
      <c r="D10" s="142"/>
      <c r="E10" s="142"/>
      <c r="F10" s="142"/>
      <c r="G10" s="142"/>
      <c r="H10" s="142"/>
      <c r="I10" s="142"/>
      <c r="J10" s="142"/>
      <c r="L10" s="143"/>
      <c r="M10" s="143"/>
      <c r="N10" s="447">
        <v>2</v>
      </c>
      <c r="O10" s="448">
        <v>43759</v>
      </c>
      <c r="P10" s="449" t="s">
        <v>238</v>
      </c>
      <c r="Q10" s="450"/>
      <c r="R10" s="450"/>
      <c r="S10" s="451"/>
      <c r="T10" s="143"/>
      <c r="U10" s="143"/>
      <c r="V10" s="143"/>
      <c r="W10" s="231"/>
      <c r="X10" s="231"/>
      <c r="Y10" s="231"/>
      <c r="Z10" s="231"/>
      <c r="AA10" s="231"/>
      <c r="AB10" s="231"/>
      <c r="AC10" s="168"/>
      <c r="AD10" s="168"/>
      <c r="AE10" s="169"/>
      <c r="AF10" s="142"/>
      <c r="AG10" s="142"/>
      <c r="AH10" s="144"/>
      <c r="AI10" s="145"/>
      <c r="AJ10" s="145"/>
      <c r="AK10" s="145"/>
      <c r="AL10" s="145"/>
      <c r="AM10" s="145"/>
      <c r="AN10" s="159">
        <v>0</v>
      </c>
      <c r="AO10" s="160"/>
      <c r="AP10" s="159"/>
      <c r="AQ10" s="159"/>
      <c r="AR10" s="142"/>
      <c r="AS10" s="142"/>
      <c r="AT10" s="142"/>
      <c r="AU10" s="142"/>
      <c r="AV10" s="142"/>
      <c r="AW10" s="142"/>
      <c r="AX10" s="142"/>
      <c r="AY10" s="142"/>
      <c r="AZ10" s="142"/>
    </row>
    <row r="11" spans="1:68" ht="80.099999999999994" customHeight="1" x14ac:dyDescent="0.3">
      <c r="A11" s="161"/>
      <c r="B11" s="161"/>
      <c r="C11" s="161"/>
      <c r="D11" s="161"/>
      <c r="E11" s="161"/>
      <c r="F11" s="142"/>
      <c r="G11" s="142"/>
      <c r="H11" s="142"/>
      <c r="I11" s="163"/>
      <c r="J11" s="163"/>
      <c r="K11" s="143"/>
      <c r="L11" s="143"/>
      <c r="M11" s="143"/>
      <c r="N11" s="447">
        <v>3</v>
      </c>
      <c r="O11" s="448">
        <v>44216</v>
      </c>
      <c r="P11" s="449" t="s">
        <v>239</v>
      </c>
      <c r="Q11" s="450"/>
      <c r="R11" s="450"/>
      <c r="S11" s="451"/>
      <c r="T11" s="143"/>
      <c r="U11" s="143"/>
      <c r="V11" s="143"/>
      <c r="W11" s="232"/>
      <c r="X11" s="232"/>
      <c r="Y11" s="232"/>
      <c r="Z11" s="232"/>
      <c r="AA11" s="232"/>
      <c r="AB11" s="232"/>
      <c r="AC11" s="170"/>
      <c r="AD11" s="170"/>
      <c r="AE11" s="171"/>
      <c r="AF11" s="164"/>
      <c r="AG11" s="158"/>
      <c r="AH11" s="144"/>
      <c r="AI11" s="145"/>
      <c r="AJ11" s="145"/>
      <c r="AK11" s="145"/>
      <c r="AL11" s="145"/>
      <c r="AM11" s="145"/>
      <c r="AN11" s="159">
        <v>0</v>
      </c>
      <c r="AO11" s="160"/>
      <c r="AP11" s="159"/>
      <c r="AQ11" s="159"/>
      <c r="AR11" s="142"/>
      <c r="AS11" s="142"/>
      <c r="AT11" s="142"/>
      <c r="AU11" s="142"/>
      <c r="AV11" s="142"/>
      <c r="AW11" s="142"/>
      <c r="AX11" s="142"/>
      <c r="AY11" s="142"/>
      <c r="AZ11" s="142"/>
    </row>
    <row r="12" spans="1:68" ht="80.099999999999994" customHeight="1" x14ac:dyDescent="0.3">
      <c r="A12" s="161"/>
      <c r="B12" s="161"/>
      <c r="C12" s="161"/>
      <c r="D12" s="161"/>
      <c r="E12" s="161"/>
      <c r="F12" s="142"/>
      <c r="G12" s="142"/>
      <c r="H12" s="142"/>
      <c r="I12" s="163"/>
      <c r="J12" s="163"/>
      <c r="K12" s="143"/>
      <c r="L12" s="143"/>
      <c r="M12" s="143"/>
      <c r="N12" s="447">
        <v>4</v>
      </c>
      <c r="O12" s="448">
        <v>44652</v>
      </c>
      <c r="P12" s="449" t="s">
        <v>259</v>
      </c>
      <c r="Q12" s="450"/>
      <c r="R12" s="450"/>
      <c r="S12" s="451"/>
      <c r="T12" s="143"/>
      <c r="U12" s="143"/>
      <c r="V12" s="143"/>
      <c r="W12" s="177"/>
      <c r="X12" s="177"/>
      <c r="Y12" s="177"/>
      <c r="Z12" s="177"/>
      <c r="AA12" s="177"/>
      <c r="AB12" s="177"/>
      <c r="AC12" s="177"/>
      <c r="AD12" s="177"/>
      <c r="AE12" s="171"/>
      <c r="AF12" s="164"/>
      <c r="AG12" s="158"/>
      <c r="AH12" s="144"/>
      <c r="AI12" s="145"/>
      <c r="AJ12" s="145"/>
      <c r="AK12" s="145"/>
      <c r="AL12" s="145"/>
      <c r="AM12" s="145"/>
      <c r="AN12" s="159"/>
      <c r="AO12" s="160"/>
      <c r="AP12" s="159"/>
      <c r="AQ12" s="159"/>
      <c r="AR12" s="142"/>
      <c r="AS12" s="142"/>
      <c r="AT12" s="142"/>
      <c r="AU12" s="142"/>
      <c r="AV12" s="142"/>
      <c r="AW12" s="142"/>
      <c r="AX12" s="142"/>
      <c r="AY12" s="142"/>
      <c r="AZ12" s="142"/>
    </row>
    <row r="13" spans="1:68" ht="18.75" x14ac:dyDescent="0.3">
      <c r="A13" s="233" t="s">
        <v>228</v>
      </c>
      <c r="B13" s="233"/>
      <c r="C13" s="233"/>
      <c r="D13" s="233"/>
      <c r="E13" s="233"/>
      <c r="F13" s="233"/>
      <c r="G13" s="233"/>
      <c r="H13" s="233"/>
      <c r="I13" s="233"/>
      <c r="J13" s="233"/>
      <c r="K13" s="143"/>
      <c r="L13" s="143"/>
      <c r="M13" s="143"/>
      <c r="N13" s="143"/>
      <c r="O13" s="162"/>
      <c r="P13" s="143"/>
      <c r="Q13" s="143"/>
      <c r="R13" s="143"/>
      <c r="S13" s="143"/>
      <c r="T13" s="143"/>
      <c r="U13" s="143"/>
      <c r="V13" s="143"/>
      <c r="W13" s="158"/>
      <c r="X13" s="158"/>
      <c r="Y13" s="158"/>
      <c r="Z13" s="158"/>
      <c r="AA13" s="158"/>
      <c r="AB13" s="165"/>
      <c r="AC13" s="165"/>
      <c r="AD13" s="165"/>
      <c r="AE13" s="165"/>
      <c r="AF13" s="166"/>
      <c r="AG13" s="166"/>
      <c r="AH13" s="145"/>
      <c r="AI13" s="145"/>
      <c r="AJ13" s="145"/>
      <c r="AK13" s="145"/>
      <c r="AL13" s="145"/>
      <c r="AM13" s="146"/>
      <c r="AN13" s="159"/>
      <c r="AO13" s="159"/>
      <c r="AP13" s="142"/>
      <c r="AQ13" s="142"/>
      <c r="AR13" s="142"/>
      <c r="AS13" s="142"/>
      <c r="AT13" s="142"/>
      <c r="AU13" s="142"/>
      <c r="AV13" s="142"/>
      <c r="AW13" s="142"/>
      <c r="AX13" s="142"/>
      <c r="AY13" s="142"/>
      <c r="AZ13" s="142"/>
    </row>
    <row r="14" spans="1:68" ht="16.5" customHeight="1" x14ac:dyDescent="0.3">
      <c r="A14" s="283"/>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5"/>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24" customHeight="1" x14ac:dyDescent="0.3">
      <c r="A15" s="286"/>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x14ac:dyDescent="0.3">
      <c r="A16" s="28"/>
      <c r="B16" s="29"/>
      <c r="C16" s="28"/>
      <c r="D16" s="28"/>
      <c r="E16" s="8"/>
      <c r="F16" s="27"/>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26.25" customHeight="1" x14ac:dyDescent="0.3">
      <c r="A17" s="269" t="s">
        <v>58</v>
      </c>
      <c r="B17" s="270"/>
      <c r="C17" s="281" t="s">
        <v>235</v>
      </c>
      <c r="D17" s="277"/>
      <c r="E17" s="277"/>
      <c r="F17" s="277"/>
      <c r="G17" s="277"/>
      <c r="H17" s="277"/>
      <c r="I17" s="277"/>
      <c r="J17" s="277"/>
      <c r="K17" s="277"/>
      <c r="L17" s="277"/>
      <c r="M17" s="277"/>
      <c r="N17" s="278"/>
      <c r="O17" s="282"/>
      <c r="P17" s="282"/>
      <c r="Q17" s="282"/>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82.5" customHeight="1" x14ac:dyDescent="0.3">
      <c r="A18" s="269" t="s">
        <v>59</v>
      </c>
      <c r="B18" s="270"/>
      <c r="C18" s="276" t="s">
        <v>234</v>
      </c>
      <c r="D18" s="277"/>
      <c r="E18" s="277"/>
      <c r="F18" s="277"/>
      <c r="G18" s="277"/>
      <c r="H18" s="277"/>
      <c r="I18" s="277"/>
      <c r="J18" s="277"/>
      <c r="K18" s="277"/>
      <c r="L18" s="277"/>
      <c r="M18" s="277"/>
      <c r="N18" s="27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86.25" customHeight="1" x14ac:dyDescent="0.3">
      <c r="A19" s="269" t="s">
        <v>60</v>
      </c>
      <c r="B19" s="270"/>
      <c r="C19" s="276" t="s">
        <v>236</v>
      </c>
      <c r="D19" s="279"/>
      <c r="E19" s="279"/>
      <c r="F19" s="279"/>
      <c r="G19" s="279"/>
      <c r="H19" s="279"/>
      <c r="I19" s="279"/>
      <c r="J19" s="279"/>
      <c r="K19" s="279"/>
      <c r="L19" s="279"/>
      <c r="M19" s="279"/>
      <c r="N19" s="280"/>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x14ac:dyDescent="0.3">
      <c r="A20" s="289" t="s">
        <v>61</v>
      </c>
      <c r="B20" s="290"/>
      <c r="C20" s="290"/>
      <c r="D20" s="290"/>
      <c r="E20" s="290"/>
      <c r="F20" s="290"/>
      <c r="G20" s="291"/>
      <c r="H20" s="289" t="s">
        <v>62</v>
      </c>
      <c r="I20" s="290"/>
      <c r="J20" s="290"/>
      <c r="K20" s="290"/>
      <c r="L20" s="290"/>
      <c r="M20" s="290"/>
      <c r="N20" s="291"/>
      <c r="O20" s="289" t="s">
        <v>63</v>
      </c>
      <c r="P20" s="290"/>
      <c r="Q20" s="290"/>
      <c r="R20" s="290"/>
      <c r="S20" s="290"/>
      <c r="T20" s="290"/>
      <c r="U20" s="290"/>
      <c r="V20" s="290"/>
      <c r="W20" s="291"/>
      <c r="X20" s="289" t="s">
        <v>64</v>
      </c>
      <c r="Y20" s="290"/>
      <c r="Z20" s="290"/>
      <c r="AA20" s="290"/>
      <c r="AB20" s="290"/>
      <c r="AC20" s="290"/>
      <c r="AD20" s="291"/>
      <c r="AE20" s="289" t="s">
        <v>65</v>
      </c>
      <c r="AF20" s="290"/>
      <c r="AG20" s="290"/>
      <c r="AH20" s="290"/>
      <c r="AI20" s="290"/>
      <c r="AJ20" s="291"/>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6.5" customHeight="1" x14ac:dyDescent="0.3">
      <c r="A21" s="271" t="s">
        <v>66</v>
      </c>
      <c r="B21" s="267" t="s">
        <v>13</v>
      </c>
      <c r="C21" s="262" t="s">
        <v>15</v>
      </c>
      <c r="D21" s="452" t="s">
        <v>17</v>
      </c>
      <c r="E21" s="273" t="s">
        <v>19</v>
      </c>
      <c r="F21" s="268" t="s">
        <v>21</v>
      </c>
      <c r="G21" s="261" t="s">
        <v>67</v>
      </c>
      <c r="H21" s="263" t="s">
        <v>68</v>
      </c>
      <c r="I21" s="264" t="s">
        <v>69</v>
      </c>
      <c r="J21" s="268" t="s">
        <v>70</v>
      </c>
      <c r="K21" s="268" t="s">
        <v>71</v>
      </c>
      <c r="L21" s="266" t="s">
        <v>72</v>
      </c>
      <c r="M21" s="264" t="s">
        <v>69</v>
      </c>
      <c r="N21" s="261" t="s">
        <v>27</v>
      </c>
      <c r="O21" s="274" t="s">
        <v>73</v>
      </c>
      <c r="P21" s="262" t="s">
        <v>29</v>
      </c>
      <c r="Q21" s="268" t="s">
        <v>31</v>
      </c>
      <c r="R21" s="262" t="s">
        <v>74</v>
      </c>
      <c r="S21" s="262"/>
      <c r="T21" s="262"/>
      <c r="U21" s="262"/>
      <c r="V21" s="262"/>
      <c r="W21" s="262"/>
      <c r="X21" s="260" t="s">
        <v>75</v>
      </c>
      <c r="Y21" s="260" t="s">
        <v>76</v>
      </c>
      <c r="Z21" s="260" t="s">
        <v>69</v>
      </c>
      <c r="AA21" s="260" t="s">
        <v>77</v>
      </c>
      <c r="AB21" s="260" t="s">
        <v>69</v>
      </c>
      <c r="AC21" s="260" t="s">
        <v>78</v>
      </c>
      <c r="AD21" s="274" t="s">
        <v>47</v>
      </c>
      <c r="AE21" s="262" t="s">
        <v>65</v>
      </c>
      <c r="AF21" s="262" t="s">
        <v>79</v>
      </c>
      <c r="AG21" s="262" t="s">
        <v>80</v>
      </c>
      <c r="AH21" s="262" t="s">
        <v>81</v>
      </c>
      <c r="AI21" s="262" t="s">
        <v>82</v>
      </c>
      <c r="AJ21" s="262" t="s">
        <v>51</v>
      </c>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s="4" customFormat="1" ht="94.5" customHeight="1" x14ac:dyDescent="0.25">
      <c r="A22" s="272"/>
      <c r="B22" s="267"/>
      <c r="C22" s="262"/>
      <c r="D22" s="453"/>
      <c r="E22" s="267"/>
      <c r="F22" s="261"/>
      <c r="G22" s="262"/>
      <c r="H22" s="261"/>
      <c r="I22" s="265"/>
      <c r="J22" s="261"/>
      <c r="K22" s="261"/>
      <c r="L22" s="265"/>
      <c r="M22" s="265"/>
      <c r="N22" s="262"/>
      <c r="O22" s="275"/>
      <c r="P22" s="262"/>
      <c r="Q22" s="261"/>
      <c r="R22" s="7" t="s">
        <v>83</v>
      </c>
      <c r="S22" s="7" t="s">
        <v>84</v>
      </c>
      <c r="T22" s="7" t="s">
        <v>85</v>
      </c>
      <c r="U22" s="7" t="s">
        <v>86</v>
      </c>
      <c r="V22" s="7" t="s">
        <v>87</v>
      </c>
      <c r="W22" s="7" t="s">
        <v>88</v>
      </c>
      <c r="X22" s="260"/>
      <c r="Y22" s="260"/>
      <c r="Z22" s="260"/>
      <c r="AA22" s="260"/>
      <c r="AB22" s="260"/>
      <c r="AC22" s="260"/>
      <c r="AD22" s="275"/>
      <c r="AE22" s="262"/>
      <c r="AF22" s="262"/>
      <c r="AG22" s="262"/>
      <c r="AH22" s="262"/>
      <c r="AI22" s="262"/>
      <c r="AJ22" s="262"/>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row>
    <row r="23" spans="1:68" s="3" customFormat="1" ht="15" customHeight="1" x14ac:dyDescent="0.25">
      <c r="A23" s="476">
        <v>1</v>
      </c>
      <c r="B23" s="454" t="s">
        <v>194</v>
      </c>
      <c r="C23" s="455" t="s">
        <v>241</v>
      </c>
      <c r="D23" s="459" t="s">
        <v>240</v>
      </c>
      <c r="E23" s="463" t="s">
        <v>256</v>
      </c>
      <c r="F23" s="239" t="s">
        <v>200</v>
      </c>
      <c r="G23" s="242">
        <v>2574</v>
      </c>
      <c r="H23" s="466" t="str">
        <f>IF(G23&lt;=0,"",IF(G23&lt;=2,"Muy Baja",IF(G23&lt;=24,"Baja",IF(G23&lt;=500,"Media",IF(G23&lt;=5000,"Alta","Muy Alta")))))</f>
        <v>Alta</v>
      </c>
      <c r="I23" s="467">
        <f>IF(H23="","",IF(H23="Muy Baja",0.2,IF(H23="Baja",0.4,IF(H23="Media",0.6,IF(H23="Alta",0.8,IF(H23="Muy Alta",1,))))))</f>
        <v>0.8</v>
      </c>
      <c r="J23" s="468" t="s">
        <v>146</v>
      </c>
      <c r="K23" s="467" t="str">
        <f>IF(NOT(ISERROR(MATCH(J23,'Tabla Impacto'!$B$221:$B$223,0))),'Tabla Impacto'!$F$223&amp;"Por favor no seleccionar los criterios de impacto(Afectación Económica o presupuestal y Pérdida Reputacional)",J23)</f>
        <v xml:space="preserve">     El riesgo afecta la imagen de la entidad internamente, de conocimiento general, nivel interno, de junta dircetiva y accionistas y/o de provedores</v>
      </c>
      <c r="L23" s="466" t="str">
        <f>IF(OR(K23='Tabla Impacto'!$C$11,K23='Tabla Impacto'!$D$11),"Leve",IF(OR(K23='Tabla Impacto'!$C$12,K23='Tabla Impacto'!$D$12),"Menor",IF(OR(K23='Tabla Impacto'!$C$13,K23='Tabla Impacto'!$D$13),"Moderado",IF(OR(K23='Tabla Impacto'!$C$14,K23='Tabla Impacto'!$D$14),"Mayor",IF(OR(K23='Tabla Impacto'!$C$15,K23='Tabla Impacto'!$D$15),"Catastrófico","")))))</f>
        <v>Menor</v>
      </c>
      <c r="M23" s="467">
        <f>IF(L23="","",IF(L23="Leve",0.2,IF(L23="Menor",0.4,IF(L23="Moderado",0.6,IF(L23="Mayor",0.8,IF(L23="Catastrófico",1,))))))</f>
        <v>0.4</v>
      </c>
      <c r="N23" s="475" t="str">
        <f>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Moderado</v>
      </c>
      <c r="O23" s="476">
        <v>1</v>
      </c>
      <c r="P23" s="481" t="s">
        <v>257</v>
      </c>
      <c r="Q23" s="487" t="str">
        <f>IF(OR(R23="Preventivo",R23="Detectivo"),"Probabilidad",IF(R23="Correctivo","Impacto",""))</f>
        <v>Probabilidad</v>
      </c>
      <c r="R23" s="488" t="s">
        <v>164</v>
      </c>
      <c r="S23" s="488" t="s">
        <v>172</v>
      </c>
      <c r="T23" s="489" t="str">
        <f>IF(AND(R23="Preventivo",S23="Automático"),"50%",IF(AND(R23="Preventivo",S23="Manual"),"40%",IF(AND(R23="Detectivo",S23="Automático"),"40%",IF(AND(R23="Detectivo",S23="Manual"),"30%",IF(AND(R23="Correctivo",S23="Automático"),"35%",IF(AND(R23="Correctivo",S23="Manual"),"25%",""))))))</f>
        <v>40%</v>
      </c>
      <c r="U23" s="488" t="s">
        <v>175</v>
      </c>
      <c r="V23" s="488" t="s">
        <v>180</v>
      </c>
      <c r="W23" s="488" t="s">
        <v>184</v>
      </c>
      <c r="X23" s="490">
        <f>IFERROR(IF(Q23="Probabilidad",(I23-(+I23*T23)),IF(Q23="Impacto",I23,"")),"")</f>
        <v>0.48</v>
      </c>
      <c r="Y23" s="491" t="str">
        <f>IFERROR(IF(X23="","",IF(X23&lt;=0.2,"Muy Baja",IF(X23&lt;=0.4,"Baja",IF(X23&lt;=0.6,"Media",IF(X23&lt;=0.8,"Alta","Muy Alta"))))),"")</f>
        <v>Media</v>
      </c>
      <c r="Z23" s="489">
        <f>+X23</f>
        <v>0.48</v>
      </c>
      <c r="AA23" s="491" t="str">
        <f>IFERROR(IF(AB23="","",IF(AB23&lt;=0.2,"Leve",IF(AB23&lt;=0.4,"Menor",IF(AB23&lt;=0.6,"Moderado",IF(AB23&lt;=0.8,"Mayor","Catastrófico"))))),"")</f>
        <v>Menor</v>
      </c>
      <c r="AB23" s="489">
        <f>IFERROR(IF(Q23="Impacto",(M23-(+M23*T23)),IF(Q23="Probabilidad",M23,"")),"")</f>
        <v>0.4</v>
      </c>
      <c r="AC23" s="492" t="str">
        <f>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Moderado</v>
      </c>
      <c r="AD23" s="488" t="s">
        <v>195</v>
      </c>
      <c r="AE23" s="462" t="s">
        <v>247</v>
      </c>
      <c r="AF23" s="242" t="s">
        <v>251</v>
      </c>
      <c r="AG23" s="503" t="s">
        <v>249</v>
      </c>
      <c r="AH23" s="503" t="s">
        <v>248</v>
      </c>
      <c r="AI23" s="462" t="s">
        <v>250</v>
      </c>
      <c r="AJ23" s="242" t="s">
        <v>198</v>
      </c>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row>
    <row r="24" spans="1:68" ht="36" customHeight="1" x14ac:dyDescent="0.3">
      <c r="A24" s="478"/>
      <c r="B24" s="454"/>
      <c r="C24" s="455"/>
      <c r="D24" s="460"/>
      <c r="E24" s="464"/>
      <c r="F24" s="240"/>
      <c r="G24" s="243"/>
      <c r="H24" s="469"/>
      <c r="I24" s="470"/>
      <c r="J24" s="471"/>
      <c r="K24" s="470">
        <f>IF(NOT(ISERROR(MATCH(J24,_xlfn.ANCHORARRAY(E35),0))),I37&amp;"Por favor no seleccionar los criterios de impacto",J24)</f>
        <v>0</v>
      </c>
      <c r="L24" s="469"/>
      <c r="M24" s="470"/>
      <c r="N24" s="477"/>
      <c r="O24" s="478"/>
      <c r="P24" s="482"/>
      <c r="Q24" s="493"/>
      <c r="R24" s="494"/>
      <c r="S24" s="494"/>
      <c r="T24" s="495"/>
      <c r="U24" s="494"/>
      <c r="V24" s="494"/>
      <c r="W24" s="494"/>
      <c r="X24" s="490" t="str">
        <f>IFERROR(IF(AND(Q23="Probabilidad",Q24="Probabilidad"),(Z23-(+Z23*T24)),IF(Q24="Probabilidad",(I23-(+I23*T24)),IF(Q24="Impacto",Z23,""))),"")</f>
        <v/>
      </c>
      <c r="Y24" s="496"/>
      <c r="Z24" s="495"/>
      <c r="AA24" s="496"/>
      <c r="AB24" s="495"/>
      <c r="AC24" s="497"/>
      <c r="AD24" s="494"/>
      <c r="AE24" s="457"/>
      <c r="AF24" s="243"/>
      <c r="AG24" s="504"/>
      <c r="AH24" s="504"/>
      <c r="AI24" s="457"/>
      <c r="AJ24" s="243"/>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42" customHeight="1" x14ac:dyDescent="0.3">
      <c r="A25" s="478"/>
      <c r="B25" s="454"/>
      <c r="C25" s="456" t="s">
        <v>242</v>
      </c>
      <c r="D25" s="460"/>
      <c r="E25" s="464"/>
      <c r="F25" s="240"/>
      <c r="G25" s="243"/>
      <c r="H25" s="469"/>
      <c r="I25" s="470"/>
      <c r="J25" s="471"/>
      <c r="K25" s="470">
        <f>IF(NOT(ISERROR(MATCH(J25,_xlfn.ANCHORARRAY(E36),0))),I38&amp;"Por favor no seleccionar los criterios de impacto",J25)</f>
        <v>0</v>
      </c>
      <c r="L25" s="469"/>
      <c r="M25" s="470"/>
      <c r="N25" s="477"/>
      <c r="O25" s="478"/>
      <c r="P25" s="482"/>
      <c r="Q25" s="493"/>
      <c r="R25" s="494"/>
      <c r="S25" s="494"/>
      <c r="T25" s="495"/>
      <c r="U25" s="494"/>
      <c r="V25" s="494"/>
      <c r="W25" s="494"/>
      <c r="X25" s="490" t="str">
        <f>IFERROR(IF(AND(Q24="Probabilidad",Q25="Probabilidad"),(Z24-(+Z24*T25)),IF(AND(Q24="Impacto",Q25="Probabilidad"),(Z23-(+Z23*T25)),IF(Q25="Impacto",Z24,""))),"")</f>
        <v/>
      </c>
      <c r="Y25" s="496"/>
      <c r="Z25" s="495"/>
      <c r="AA25" s="496"/>
      <c r="AB25" s="495"/>
      <c r="AC25" s="497"/>
      <c r="AD25" s="494"/>
      <c r="AE25" s="457"/>
      <c r="AF25" s="243"/>
      <c r="AG25" s="504"/>
      <c r="AH25" s="504"/>
      <c r="AI25" s="457"/>
      <c r="AJ25" s="243"/>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 customHeight="1" x14ac:dyDescent="0.3">
      <c r="A26" s="478"/>
      <c r="B26" s="454"/>
      <c r="C26" s="455" t="s">
        <v>243</v>
      </c>
      <c r="D26" s="460"/>
      <c r="E26" s="464"/>
      <c r="F26" s="240"/>
      <c r="G26" s="243"/>
      <c r="H26" s="469"/>
      <c r="I26" s="470"/>
      <c r="J26" s="471"/>
      <c r="K26" s="470">
        <f>IF(NOT(ISERROR(MATCH(J26,_xlfn.ANCHORARRAY(E37),0))),I39&amp;"Por favor no seleccionar los criterios de impacto",J26)</f>
        <v>0</v>
      </c>
      <c r="L26" s="469"/>
      <c r="M26" s="470"/>
      <c r="N26" s="477"/>
      <c r="O26" s="478"/>
      <c r="P26" s="482"/>
      <c r="Q26" s="493"/>
      <c r="R26" s="494"/>
      <c r="S26" s="494"/>
      <c r="T26" s="495"/>
      <c r="U26" s="494"/>
      <c r="V26" s="494"/>
      <c r="W26" s="494"/>
      <c r="X26" s="490" t="str">
        <f t="shared" ref="X26:X28" si="0">IFERROR(IF(AND(Q25="Probabilidad",Q26="Probabilidad"),(Z25-(+Z25*T26)),IF(AND(Q25="Impacto",Q26="Probabilidad"),(Z24-(+Z24*T26)),IF(Q26="Impacto",Z25,""))),"")</f>
        <v/>
      </c>
      <c r="Y26" s="496"/>
      <c r="Z26" s="495"/>
      <c r="AA26" s="496"/>
      <c r="AB26" s="495"/>
      <c r="AC26" s="497"/>
      <c r="AD26" s="494"/>
      <c r="AE26" s="457"/>
      <c r="AF26" s="243"/>
      <c r="AG26" s="504"/>
      <c r="AH26" s="504"/>
      <c r="AI26" s="457"/>
      <c r="AJ26" s="243"/>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 customHeight="1" x14ac:dyDescent="0.3">
      <c r="A27" s="478"/>
      <c r="B27" s="454"/>
      <c r="C27" s="455"/>
      <c r="D27" s="460"/>
      <c r="E27" s="464"/>
      <c r="F27" s="240"/>
      <c r="G27" s="243"/>
      <c r="H27" s="469"/>
      <c r="I27" s="470"/>
      <c r="J27" s="471"/>
      <c r="K27" s="470">
        <f>IF(NOT(ISERROR(MATCH(J27,_xlfn.ANCHORARRAY(E38),0))),I40&amp;"Por favor no seleccionar los criterios de impacto",J27)</f>
        <v>0</v>
      </c>
      <c r="L27" s="469"/>
      <c r="M27" s="470"/>
      <c r="N27" s="477"/>
      <c r="O27" s="478"/>
      <c r="P27" s="482"/>
      <c r="Q27" s="493"/>
      <c r="R27" s="494"/>
      <c r="S27" s="494"/>
      <c r="T27" s="495"/>
      <c r="U27" s="494"/>
      <c r="V27" s="494"/>
      <c r="W27" s="494"/>
      <c r="X27" s="490" t="str">
        <f t="shared" si="0"/>
        <v/>
      </c>
      <c r="Y27" s="496"/>
      <c r="Z27" s="495"/>
      <c r="AA27" s="496"/>
      <c r="AB27" s="495"/>
      <c r="AC27" s="497"/>
      <c r="AD27" s="494"/>
      <c r="AE27" s="457"/>
      <c r="AF27" s="243"/>
      <c r="AG27" s="504"/>
      <c r="AH27" s="504"/>
      <c r="AI27" s="457"/>
      <c r="AJ27" s="243"/>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30" customHeight="1" x14ac:dyDescent="0.3">
      <c r="A28" s="480"/>
      <c r="B28" s="454"/>
      <c r="C28" s="455"/>
      <c r="D28" s="461"/>
      <c r="E28" s="465"/>
      <c r="F28" s="241"/>
      <c r="G28" s="244"/>
      <c r="H28" s="472"/>
      <c r="I28" s="473"/>
      <c r="J28" s="474"/>
      <c r="K28" s="473">
        <f>IF(NOT(ISERROR(MATCH(J28,_xlfn.ANCHORARRAY(E39),0))),I41&amp;"Por favor no seleccionar los criterios de impacto",J28)</f>
        <v>0</v>
      </c>
      <c r="L28" s="472"/>
      <c r="M28" s="473"/>
      <c r="N28" s="479"/>
      <c r="O28" s="480"/>
      <c r="P28" s="483"/>
      <c r="Q28" s="498"/>
      <c r="R28" s="499"/>
      <c r="S28" s="499"/>
      <c r="T28" s="500"/>
      <c r="U28" s="499"/>
      <c r="V28" s="499"/>
      <c r="W28" s="499"/>
      <c r="X28" s="490" t="str">
        <f t="shared" si="0"/>
        <v/>
      </c>
      <c r="Y28" s="501"/>
      <c r="Z28" s="500"/>
      <c r="AA28" s="501"/>
      <c r="AB28" s="500"/>
      <c r="AC28" s="502"/>
      <c r="AD28" s="499"/>
      <c r="AE28" s="458"/>
      <c r="AF28" s="244"/>
      <c r="AG28" s="505"/>
      <c r="AH28" s="505"/>
      <c r="AI28" s="458"/>
      <c r="AJ28" s="244"/>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 customHeight="1" x14ac:dyDescent="0.3">
      <c r="A29" s="476">
        <v>2</v>
      </c>
      <c r="B29" s="240" t="s">
        <v>192</v>
      </c>
      <c r="C29" s="457" t="s">
        <v>252</v>
      </c>
      <c r="D29" s="462" t="s">
        <v>244</v>
      </c>
      <c r="E29" s="463" t="s">
        <v>260</v>
      </c>
      <c r="F29" s="239" t="s">
        <v>200</v>
      </c>
      <c r="G29" s="242">
        <v>4992</v>
      </c>
      <c r="H29" s="466" t="str">
        <f>IF(G29&lt;=0,"",IF(G29&lt;=2,"Muy Baja",IF(G29&lt;=24,"Baja",IF(G29&lt;=500,"Media",IF(G29&lt;=5000,"Alta","Muy Alta")))))</f>
        <v>Alta</v>
      </c>
      <c r="I29" s="467">
        <f>IF(H29="","",IF(H29="Muy Baja",0.2,IF(H29="Baja",0.4,IF(H29="Media",0.6,IF(H29="Alta",0.8,IF(H29="Muy Alta",1,))))))</f>
        <v>0.8</v>
      </c>
      <c r="J29" s="468" t="s">
        <v>146</v>
      </c>
      <c r="K29" s="467" t="str">
        <f>IF(NOT(ISERROR(MATCH(J29,'Tabla Impacto'!$B$221:$B$223,0))),'Tabla Impacto'!$F$223&amp;"Por favor no seleccionar los criterios de impacto(Afectación Económica o presupuestal y Pérdida Reputacional)",J29)</f>
        <v xml:space="preserve">     El riesgo afecta la imagen de la entidad internamente, de conocimiento general, nivel interno, de junta dircetiva y accionistas y/o de provedores</v>
      </c>
      <c r="L29" s="466" t="str">
        <f>IF(OR(K29='Tabla Impacto'!$C$11,K29='Tabla Impacto'!$D$11),"Leve",IF(OR(K29='Tabla Impacto'!$C$12,K29='Tabla Impacto'!$D$12),"Menor",IF(OR(K29='Tabla Impacto'!$C$13,K29='Tabla Impacto'!$D$13),"Moderado",IF(OR(K29='Tabla Impacto'!$C$14,K29='Tabla Impacto'!$D$14),"Mayor",IF(OR(K29='Tabla Impacto'!$C$15,K29='Tabla Impacto'!$D$15),"Catastrófico","")))))</f>
        <v>Menor</v>
      </c>
      <c r="M29" s="467">
        <f>IF(L29="","",IF(L29="Leve",0.2,IF(L29="Menor",0.4,IF(L29="Moderado",0.6,IF(L29="Mayor",0.8,IF(L29="Catastrófico",1,))))))</f>
        <v>0.4</v>
      </c>
      <c r="N29" s="475" t="str">
        <f>IF(OR(AND(H29="Muy Baja",L29="Leve"),AND(H29="Muy Baja",L29="Menor"),AND(H29="Baja",L29="Leve")),"Bajo",IF(OR(AND(H29="Muy baja",L29="Moderado"),AND(H29="Baja",L29="Menor"),AND(H29="Baja",L29="Moderado"),AND(H29="Media",L29="Leve"),AND(H29="Media",L29="Menor"),AND(H29="Media",L29="Moderado"),AND(H29="Alta",L29="Leve"),AND(H29="Alta",L29="Menor")),"Moderado",IF(OR(AND(H29="Muy Baja",L29="Mayor"),AND(H29="Baja",L29="Mayor"),AND(H29="Media",L29="Mayor"),AND(H29="Alta",L29="Moderado"),AND(H29="Alta",L29="Mayor"),AND(H29="Muy Alta",L29="Leve"),AND(H29="Muy Alta",L29="Menor"),AND(H29="Muy Alta",L29="Moderado"),AND(H29="Muy Alta",L29="Mayor")),"Alto",IF(OR(AND(H29="Muy Baja",L29="Catastrófico"),AND(H29="Baja",L29="Catastrófico"),AND(H29="Media",L29="Catastrófico"),AND(H29="Alta",L29="Catastrófico"),AND(H29="Muy Alta",L29="Catastrófico")),"Extremo",""))))</f>
        <v>Moderado</v>
      </c>
      <c r="O29" s="476">
        <v>1</v>
      </c>
      <c r="P29" s="484" t="s">
        <v>258</v>
      </c>
      <c r="Q29" s="487" t="str">
        <f>IF(OR(R29="Preventivo",R29="Detectivo"),"Probabilidad",IF(R29="Correctivo","Impacto",""))</f>
        <v>Probabilidad</v>
      </c>
      <c r="R29" s="488" t="s">
        <v>166</v>
      </c>
      <c r="S29" s="488" t="s">
        <v>172</v>
      </c>
      <c r="T29" s="489" t="str">
        <f>IF(AND(R29="Preventivo",S29="Automático"),"50%",IF(AND(R29="Preventivo",S29="Manual"),"40%",IF(AND(R29="Detectivo",S29="Automático"),"40%",IF(AND(R29="Detectivo",S29="Manual"),"30%",IF(AND(R29="Correctivo",S29="Automático"),"35%",IF(AND(R29="Correctivo",S29="Manual"),"25%",""))))))</f>
        <v>30%</v>
      </c>
      <c r="U29" s="488" t="s">
        <v>175</v>
      </c>
      <c r="V29" s="488" t="s">
        <v>182</v>
      </c>
      <c r="W29" s="488" t="s">
        <v>186</v>
      </c>
      <c r="X29" s="490">
        <f>IFERROR(IF(Q29="Probabilidad",(I29-(+I29*T29)),IF(Q29="Impacto",I29,"")),"")</f>
        <v>0.56000000000000005</v>
      </c>
      <c r="Y29" s="491" t="str">
        <f>IFERROR(IF(X29="","",IF(X29&lt;=0.2,"Muy Baja",IF(X29&lt;=0.4,"Baja",IF(X29&lt;=0.6,"Media",IF(X29&lt;=0.8,"Alta","Muy Alta"))))),"")</f>
        <v>Media</v>
      </c>
      <c r="Z29" s="489">
        <f>+X29</f>
        <v>0.56000000000000005</v>
      </c>
      <c r="AA29" s="491" t="str">
        <f>IFERROR(IF(AB29="","",IF(AB29&lt;=0.2,"Leve",IF(AB29&lt;=0.4,"Menor",IF(AB29&lt;=0.6,"Moderado",IF(AB29&lt;=0.8,"Mayor","Catastrófico"))))),"")</f>
        <v>Menor</v>
      </c>
      <c r="AB29" s="489">
        <f>IFERROR(IF(Q29="Impacto",(M29-(+M29*T29)),IF(Q29="Probabilidad",M29,"")),"")</f>
        <v>0.4</v>
      </c>
      <c r="AC29" s="492" t="str">
        <f>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Moderado</v>
      </c>
      <c r="AD29" s="488" t="s">
        <v>195</v>
      </c>
      <c r="AE29" s="462" t="s">
        <v>253</v>
      </c>
      <c r="AF29" s="242"/>
      <c r="AG29" s="503" t="s">
        <v>254</v>
      </c>
      <c r="AH29" s="503" t="s">
        <v>248</v>
      </c>
      <c r="AI29" s="462" t="s">
        <v>255</v>
      </c>
      <c r="AJ29" s="242" t="s">
        <v>198</v>
      </c>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 customHeight="1" x14ac:dyDescent="0.3">
      <c r="A30" s="478"/>
      <c r="B30" s="240"/>
      <c r="C30" s="457"/>
      <c r="D30" s="457"/>
      <c r="E30" s="464"/>
      <c r="F30" s="240"/>
      <c r="G30" s="243"/>
      <c r="H30" s="469"/>
      <c r="I30" s="470"/>
      <c r="J30" s="471"/>
      <c r="K30" s="470">
        <f>IF(NOT(ISERROR(MATCH(J30,_xlfn.ANCHORARRAY(E41),0))),I43&amp;"Por favor no seleccionar los criterios de impacto",J30)</f>
        <v>0</v>
      </c>
      <c r="L30" s="469"/>
      <c r="M30" s="470"/>
      <c r="N30" s="477"/>
      <c r="O30" s="478"/>
      <c r="P30" s="485"/>
      <c r="Q30" s="493"/>
      <c r="R30" s="494"/>
      <c r="S30" s="494"/>
      <c r="T30" s="495"/>
      <c r="U30" s="494"/>
      <c r="V30" s="494"/>
      <c r="W30" s="494"/>
      <c r="X30" s="490" t="str">
        <f>IFERROR(IF(AND(Q29="Probabilidad",Q30="Probabilidad"),(Z29-(+Z29*T30)),IF(Q30="Probabilidad",(I29-(+I29*T30)),IF(Q30="Impacto",Z29,""))),"")</f>
        <v/>
      </c>
      <c r="Y30" s="496"/>
      <c r="Z30" s="495"/>
      <c r="AA30" s="496"/>
      <c r="AB30" s="495"/>
      <c r="AC30" s="497"/>
      <c r="AD30" s="494"/>
      <c r="AE30" s="457"/>
      <c r="AF30" s="243"/>
      <c r="AG30" s="504"/>
      <c r="AH30" s="504"/>
      <c r="AI30" s="457"/>
      <c r="AJ30" s="243"/>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 customHeight="1" x14ac:dyDescent="0.3">
      <c r="A31" s="478"/>
      <c r="B31" s="240"/>
      <c r="C31" s="457"/>
      <c r="D31" s="457"/>
      <c r="E31" s="464"/>
      <c r="F31" s="240"/>
      <c r="G31" s="243"/>
      <c r="H31" s="469"/>
      <c r="I31" s="470"/>
      <c r="J31" s="471"/>
      <c r="K31" s="470">
        <f>IF(NOT(ISERROR(MATCH(J31,_xlfn.ANCHORARRAY(E42),0))),I44&amp;"Por favor no seleccionar los criterios de impacto",J31)</f>
        <v>0</v>
      </c>
      <c r="L31" s="469"/>
      <c r="M31" s="470"/>
      <c r="N31" s="477"/>
      <c r="O31" s="478"/>
      <c r="P31" s="485"/>
      <c r="Q31" s="493"/>
      <c r="R31" s="494"/>
      <c r="S31" s="494"/>
      <c r="T31" s="495"/>
      <c r="U31" s="494"/>
      <c r="V31" s="494"/>
      <c r="W31" s="494"/>
      <c r="X31" s="490" t="str">
        <f>IFERROR(IF(AND(Q30="Probabilidad",Q31="Probabilidad"),(Z30-(+Z30*T31)),IF(AND(Q30="Impacto",Q31="Probabilidad"),(Z29-(+Z29*T31)),IF(Q31="Impacto",Z30,""))),"")</f>
        <v/>
      </c>
      <c r="Y31" s="496"/>
      <c r="Z31" s="495"/>
      <c r="AA31" s="496"/>
      <c r="AB31" s="495"/>
      <c r="AC31" s="497"/>
      <c r="AD31" s="494"/>
      <c r="AE31" s="457"/>
      <c r="AF31" s="243"/>
      <c r="AG31" s="504"/>
      <c r="AH31" s="504"/>
      <c r="AI31" s="457"/>
      <c r="AJ31" s="243"/>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 customHeight="1" x14ac:dyDescent="0.3">
      <c r="A32" s="478"/>
      <c r="B32" s="240"/>
      <c r="C32" s="457"/>
      <c r="D32" s="457"/>
      <c r="E32" s="464"/>
      <c r="F32" s="240"/>
      <c r="G32" s="243"/>
      <c r="H32" s="469"/>
      <c r="I32" s="470"/>
      <c r="J32" s="471"/>
      <c r="K32" s="470">
        <f>IF(NOT(ISERROR(MATCH(J32,_xlfn.ANCHORARRAY(E43),0))),I45&amp;"Por favor no seleccionar los criterios de impacto",J32)</f>
        <v>0</v>
      </c>
      <c r="L32" s="469"/>
      <c r="M32" s="470"/>
      <c r="N32" s="477"/>
      <c r="O32" s="478"/>
      <c r="P32" s="485"/>
      <c r="Q32" s="493"/>
      <c r="R32" s="494"/>
      <c r="S32" s="494"/>
      <c r="T32" s="495"/>
      <c r="U32" s="494"/>
      <c r="V32" s="494"/>
      <c r="W32" s="494"/>
      <c r="X32" s="490" t="str">
        <f t="shared" ref="X32:X34" si="1">IFERROR(IF(AND(Q31="Probabilidad",Q32="Probabilidad"),(Z31-(+Z31*T32)),IF(AND(Q31="Impacto",Q32="Probabilidad"),(Z30-(+Z30*T32)),IF(Q32="Impacto",Z31,""))),"")</f>
        <v/>
      </c>
      <c r="Y32" s="496"/>
      <c r="Z32" s="495"/>
      <c r="AA32" s="496"/>
      <c r="AB32" s="495"/>
      <c r="AC32" s="497"/>
      <c r="AD32" s="494"/>
      <c r="AE32" s="457"/>
      <c r="AF32" s="243"/>
      <c r="AG32" s="504"/>
      <c r="AH32" s="504"/>
      <c r="AI32" s="457"/>
      <c r="AJ32" s="243"/>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 customHeight="1" x14ac:dyDescent="0.3">
      <c r="A33" s="478"/>
      <c r="B33" s="240"/>
      <c r="C33" s="457"/>
      <c r="D33" s="457"/>
      <c r="E33" s="464"/>
      <c r="F33" s="240"/>
      <c r="G33" s="243"/>
      <c r="H33" s="469"/>
      <c r="I33" s="470"/>
      <c r="J33" s="471"/>
      <c r="K33" s="470">
        <f>IF(NOT(ISERROR(MATCH(J33,_xlfn.ANCHORARRAY(E44),0))),I46&amp;"Por favor no seleccionar los criterios de impacto",J33)</f>
        <v>0</v>
      </c>
      <c r="L33" s="469"/>
      <c r="M33" s="470"/>
      <c r="N33" s="477"/>
      <c r="O33" s="478"/>
      <c r="P33" s="485"/>
      <c r="Q33" s="493"/>
      <c r="R33" s="494"/>
      <c r="S33" s="494"/>
      <c r="T33" s="495"/>
      <c r="U33" s="494"/>
      <c r="V33" s="494"/>
      <c r="W33" s="494"/>
      <c r="X33" s="490" t="str">
        <f t="shared" si="1"/>
        <v/>
      </c>
      <c r="Y33" s="496"/>
      <c r="Z33" s="495"/>
      <c r="AA33" s="496"/>
      <c r="AB33" s="495"/>
      <c r="AC33" s="497"/>
      <c r="AD33" s="494"/>
      <c r="AE33" s="457"/>
      <c r="AF33" s="243"/>
      <c r="AG33" s="504"/>
      <c r="AH33" s="504"/>
      <c r="AI33" s="457"/>
      <c r="AJ33" s="243"/>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 customHeight="1" x14ac:dyDescent="0.3">
      <c r="A34" s="480"/>
      <c r="B34" s="241"/>
      <c r="C34" s="458"/>
      <c r="D34" s="458"/>
      <c r="E34" s="465"/>
      <c r="F34" s="241"/>
      <c r="G34" s="244"/>
      <c r="H34" s="472"/>
      <c r="I34" s="473"/>
      <c r="J34" s="474"/>
      <c r="K34" s="473">
        <f>IF(NOT(ISERROR(MATCH(J34,_xlfn.ANCHORARRAY(E45),0))),I47&amp;"Por favor no seleccionar los criterios de impacto",J34)</f>
        <v>0</v>
      </c>
      <c r="L34" s="472"/>
      <c r="M34" s="473"/>
      <c r="N34" s="479"/>
      <c r="O34" s="480"/>
      <c r="P34" s="486"/>
      <c r="Q34" s="498"/>
      <c r="R34" s="499"/>
      <c r="S34" s="499"/>
      <c r="T34" s="500"/>
      <c r="U34" s="499"/>
      <c r="V34" s="499"/>
      <c r="W34" s="499"/>
      <c r="X34" s="490" t="str">
        <f t="shared" si="1"/>
        <v/>
      </c>
      <c r="Y34" s="501"/>
      <c r="Z34" s="500"/>
      <c r="AA34" s="501"/>
      <c r="AB34" s="500"/>
      <c r="AC34" s="502"/>
      <c r="AD34" s="499"/>
      <c r="AE34" s="458"/>
      <c r="AF34" s="244"/>
      <c r="AG34" s="505"/>
      <c r="AH34" s="505"/>
      <c r="AI34" s="458"/>
      <c r="AJ34" s="244"/>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 hidden="1" customHeight="1" x14ac:dyDescent="0.3">
      <c r="A35" s="227">
        <v>3</v>
      </c>
      <c r="B35" s="221"/>
      <c r="C35" s="221"/>
      <c r="D35" s="221"/>
      <c r="E35" s="248"/>
      <c r="F35" s="221"/>
      <c r="G35" s="224"/>
      <c r="H35" s="245" t="str">
        <f>IF(G35&lt;=0,"",IF(G35&lt;=2,"Muy Baja",IF(G35&lt;=24,"Baja",IF(G35&lt;=500,"Media",IF(G35&lt;=5000,"Alta","Muy Alta")))))</f>
        <v/>
      </c>
      <c r="I35" s="254" t="str">
        <f>IF(H35="","",IF(H35="Muy Baja",0.2,IF(H35="Baja",0.4,IF(H35="Media",0.6,IF(H35="Alta",0.8,IF(H35="Muy Alta",1,))))))</f>
        <v/>
      </c>
      <c r="J35" s="257"/>
      <c r="K35" s="254">
        <f>IF(NOT(ISERROR(MATCH(J35,'Tabla Impacto'!$B$221:$B$223,0))),'Tabla Impacto'!$F$223&amp;"Por favor no seleccionar los criterios de impacto(Afectación Económica o presupuestal y Pérdida Reputacional)",J35)</f>
        <v>0</v>
      </c>
      <c r="L35" s="245" t="str">
        <f>IF(OR(K35='Tabla Impacto'!$C$11,K35='Tabla Impacto'!$D$11),"Leve",IF(OR(K35='Tabla Impacto'!$C$12,K35='Tabla Impacto'!$D$12),"Menor",IF(OR(K35='Tabla Impacto'!$C$13,K35='Tabla Impacto'!$D$13),"Moderado",IF(OR(K35='Tabla Impacto'!$C$14,K35='Tabla Impacto'!$D$14),"Mayor",IF(OR(K35='Tabla Impacto'!$C$15,K35='Tabla Impacto'!$D$15),"Catastrófico","")))))</f>
        <v/>
      </c>
      <c r="M35" s="254" t="str">
        <f>IF(L35="","",IF(L35="Leve",0.2,IF(L35="Menor",0.4,IF(L35="Moderado",0.6,IF(L35="Mayor",0.8,IF(L35="Catastrófico",1,))))))</f>
        <v/>
      </c>
      <c r="N35" s="251" t="str">
        <f>IF(OR(AND(H35="Muy Baja",L35="Leve"),AND(H35="Muy Baja",L35="Menor"),AND(H35="Baja",L35="Leve")),"Bajo",IF(OR(AND(H35="Muy baja",L35="Moderado"),AND(H35="Baja",L35="Menor"),AND(H35="Baja",L35="Moderado"),AND(H35="Media",L35="Leve"),AND(H35="Media",L35="Menor"),AND(H35="Media",L35="Moderado"),AND(H35="Alta",L35="Leve"),AND(H35="Alta",L35="Menor")),"Moderado",IF(OR(AND(H35="Muy Baja",L35="Mayor"),AND(H35="Baja",L35="Mayor"),AND(H35="Media",L35="Mayor"),AND(H35="Alta",L35="Moderado"),AND(H35="Alta",L35="Mayor"),AND(H35="Muy Alta",L35="Leve"),AND(H35="Muy Alta",L35="Menor"),AND(H35="Muy Alta",L35="Moderado"),AND(H35="Muy Alta",L35="Mayor")),"Alto",IF(OR(AND(H35="Muy Baja",L35="Catastrófico"),AND(H35="Baja",L35="Catastrófico"),AND(H35="Media",L35="Catastrófico"),AND(H35="Alta",L35="Catastrófico"),AND(H35="Muy Alta",L35="Catastrófico")),"Extremo",""))))</f>
        <v/>
      </c>
      <c r="O35" s="123">
        <v>1</v>
      </c>
      <c r="P35" s="124"/>
      <c r="Q35" s="125" t="str">
        <f>IF(OR(R35="Preventivo",R35="Detectivo"),"Probabilidad",IF(R35="Correctivo","Impacto",""))</f>
        <v/>
      </c>
      <c r="R35" s="126"/>
      <c r="S35" s="126"/>
      <c r="T35" s="127" t="str">
        <f>IF(AND(R35="Preventivo",S35="Automático"),"50%",IF(AND(R35="Preventivo",S35="Manual"),"40%",IF(AND(R35="Detectivo",S35="Automático"),"40%",IF(AND(R35="Detectivo",S35="Manual"),"30%",IF(AND(R35="Correctivo",S35="Automático"),"35%",IF(AND(R35="Correctivo",S35="Manual"),"25%",""))))))</f>
        <v/>
      </c>
      <c r="U35" s="126"/>
      <c r="V35" s="126"/>
      <c r="W35" s="126"/>
      <c r="X35" s="128" t="str">
        <f>IFERROR(IF(Q35="Probabilidad",(I35-(+I35*T35)),IF(Q35="Impacto",I35,"")),"")</f>
        <v/>
      </c>
      <c r="Y35" s="129" t="str">
        <f>IFERROR(IF(X35="","",IF(X35&lt;=0.2,"Muy Baja",IF(X35&lt;=0.4,"Baja",IF(X35&lt;=0.6,"Media",IF(X35&lt;=0.8,"Alta","Muy Alta"))))),"")</f>
        <v/>
      </c>
      <c r="Z35" s="130" t="str">
        <f>+X35</f>
        <v/>
      </c>
      <c r="AA35" s="129" t="str">
        <f>IFERROR(IF(AB35="","",IF(AB35&lt;=0.2,"Leve",IF(AB35&lt;=0.4,"Menor",IF(AB35&lt;=0.6,"Moderado",IF(AB35&lt;=0.8,"Mayor","Catastrófico"))))),"")</f>
        <v/>
      </c>
      <c r="AB35" s="130" t="str">
        <f>IFERROR(IF(Q35="Impacto",(M35-(+M35*T35)),IF(Q35="Probabilidad",M35,"")),"")</f>
        <v/>
      </c>
      <c r="AC35" s="131" t="str">
        <f>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2"/>
      <c r="AE35" s="133"/>
      <c r="AF35" s="134"/>
      <c r="AG35" s="135"/>
      <c r="AH35" s="135"/>
      <c r="AI35" s="133"/>
      <c r="AJ35" s="134"/>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 hidden="1" customHeight="1" x14ac:dyDescent="0.3">
      <c r="A36" s="228"/>
      <c r="B36" s="222"/>
      <c r="C36" s="222"/>
      <c r="D36" s="222"/>
      <c r="E36" s="249"/>
      <c r="F36" s="222"/>
      <c r="G36" s="225"/>
      <c r="H36" s="246"/>
      <c r="I36" s="255"/>
      <c r="J36" s="258"/>
      <c r="K36" s="255">
        <f t="shared" ref="K36:K40" si="2">IF(NOT(ISERROR(MATCH(J36,_xlfn.ANCHORARRAY(E47),0))),I49&amp;"Por favor no seleccionar los criterios de impacto",J36)</f>
        <v>0</v>
      </c>
      <c r="L36" s="246"/>
      <c r="M36" s="255"/>
      <c r="N36" s="252"/>
      <c r="O36" s="123">
        <v>2</v>
      </c>
      <c r="P36" s="124"/>
      <c r="Q36" s="125" t="str">
        <f>IF(OR(R36="Preventivo",R36="Detectivo"),"Probabilidad",IF(R36="Correctivo","Impacto",""))</f>
        <v/>
      </c>
      <c r="R36" s="126"/>
      <c r="S36" s="126"/>
      <c r="T36" s="127" t="str">
        <f t="shared" ref="T36:T40" si="3">IF(AND(R36="Preventivo",S36="Automático"),"50%",IF(AND(R36="Preventivo",S36="Manual"),"40%",IF(AND(R36="Detectivo",S36="Automático"),"40%",IF(AND(R36="Detectivo",S36="Manual"),"30%",IF(AND(R36="Correctivo",S36="Automático"),"35%",IF(AND(R36="Correctivo",S36="Manual"),"25%",""))))))</f>
        <v/>
      </c>
      <c r="U36" s="126"/>
      <c r="V36" s="126"/>
      <c r="W36" s="126"/>
      <c r="X36" s="137" t="str">
        <f>IFERROR(IF(AND(Q35="Probabilidad",Q36="Probabilidad"),(Z35-(+Z35*T36)),IF(Q36="Probabilidad",(I35-(+I35*T36)),IF(Q36="Impacto",Z35,""))),"")</f>
        <v/>
      </c>
      <c r="Y36" s="129" t="str">
        <f t="shared" ref="Y36:Y82" si="4">IFERROR(IF(X36="","",IF(X36&lt;=0.2,"Muy Baja",IF(X36&lt;=0.4,"Baja",IF(X36&lt;=0.6,"Media",IF(X36&lt;=0.8,"Alta","Muy Alta"))))),"")</f>
        <v/>
      </c>
      <c r="Z36" s="130" t="str">
        <f t="shared" ref="Z36:Z40" si="5">+X36</f>
        <v/>
      </c>
      <c r="AA36" s="129" t="str">
        <f t="shared" ref="AA36:AA82" si="6">IFERROR(IF(AB36="","",IF(AB36&lt;=0.2,"Leve",IF(AB36&lt;=0.4,"Menor",IF(AB36&lt;=0.6,"Moderado",IF(AB36&lt;=0.8,"Mayor","Catastrófico"))))),"")</f>
        <v/>
      </c>
      <c r="AB36" s="130" t="str">
        <f>IFERROR(IF(AND(Q35="Impacto",Q36="Impacto"),(AB35-(+AB35*T36)),IF(Q36="Impacto",(M35-(+M35*T36)),IF(Q36="Probabilidad",AB35,""))),"")</f>
        <v/>
      </c>
      <c r="AC36" s="131" t="str">
        <f t="shared" ref="AC36:AC37" si="7">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32"/>
      <c r="AE36" s="133"/>
      <c r="AF36" s="134"/>
      <c r="AG36" s="135"/>
      <c r="AH36" s="135"/>
      <c r="AI36" s="133"/>
      <c r="AJ36" s="134"/>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 hidden="1" customHeight="1" x14ac:dyDescent="0.3">
      <c r="A37" s="228"/>
      <c r="B37" s="222"/>
      <c r="C37" s="222"/>
      <c r="D37" s="222"/>
      <c r="E37" s="249"/>
      <c r="F37" s="222"/>
      <c r="G37" s="225"/>
      <c r="H37" s="246"/>
      <c r="I37" s="255"/>
      <c r="J37" s="258"/>
      <c r="K37" s="255">
        <f t="shared" si="2"/>
        <v>0</v>
      </c>
      <c r="L37" s="246"/>
      <c r="M37" s="255"/>
      <c r="N37" s="252"/>
      <c r="O37" s="123">
        <v>3</v>
      </c>
      <c r="P37" s="136"/>
      <c r="Q37" s="125" t="str">
        <f>IF(OR(R37="Preventivo",R37="Detectivo"),"Probabilidad",IF(R37="Correctivo","Impacto",""))</f>
        <v/>
      </c>
      <c r="R37" s="126"/>
      <c r="S37" s="126"/>
      <c r="T37" s="127" t="str">
        <f t="shared" si="3"/>
        <v/>
      </c>
      <c r="U37" s="126"/>
      <c r="V37" s="126"/>
      <c r="W37" s="126"/>
      <c r="X37" s="128" t="str">
        <f>IFERROR(IF(AND(Q36="Probabilidad",Q37="Probabilidad"),(Z36-(+Z36*T37)),IF(AND(Q36="Impacto",Q37="Probabilidad"),(Z35-(+Z35*T37)),IF(Q37="Impacto",Z36,""))),"")</f>
        <v/>
      </c>
      <c r="Y37" s="129" t="str">
        <f t="shared" si="4"/>
        <v/>
      </c>
      <c r="Z37" s="130" t="str">
        <f t="shared" si="5"/>
        <v/>
      </c>
      <c r="AA37" s="129" t="str">
        <f t="shared" si="6"/>
        <v/>
      </c>
      <c r="AB37" s="130" t="str">
        <f>IFERROR(IF(AND(Q36="Impacto",Q37="Impacto"),(AB36-(+AB36*T37)),IF(AND(Q36="Probabilidad",Q37="Impacto"),(AB35-(+AB35*T37)),IF(Q37="Probabilidad",AB36,""))),"")</f>
        <v/>
      </c>
      <c r="AC37" s="131" t="str">
        <f t="shared" si="7"/>
        <v/>
      </c>
      <c r="AD37" s="132"/>
      <c r="AE37" s="133"/>
      <c r="AF37" s="134"/>
      <c r="AG37" s="135"/>
      <c r="AH37" s="135"/>
      <c r="AI37" s="133"/>
      <c r="AJ37" s="134"/>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 hidden="1" customHeight="1" x14ac:dyDescent="0.3">
      <c r="A38" s="228"/>
      <c r="B38" s="222"/>
      <c r="C38" s="222"/>
      <c r="D38" s="222"/>
      <c r="E38" s="249"/>
      <c r="F38" s="222"/>
      <c r="G38" s="225"/>
      <c r="H38" s="246"/>
      <c r="I38" s="255"/>
      <c r="J38" s="258"/>
      <c r="K38" s="255">
        <f t="shared" si="2"/>
        <v>0</v>
      </c>
      <c r="L38" s="246"/>
      <c r="M38" s="255"/>
      <c r="N38" s="252"/>
      <c r="O38" s="123">
        <v>4</v>
      </c>
      <c r="P38" s="124"/>
      <c r="Q38" s="125" t="str">
        <f t="shared" ref="Q38:Q40" si="8">IF(OR(R38="Preventivo",R38="Detectivo"),"Probabilidad",IF(R38="Correctivo","Impacto",""))</f>
        <v/>
      </c>
      <c r="R38" s="126"/>
      <c r="S38" s="126"/>
      <c r="T38" s="127" t="str">
        <f t="shared" si="3"/>
        <v/>
      </c>
      <c r="U38" s="126"/>
      <c r="V38" s="126"/>
      <c r="W38" s="126"/>
      <c r="X38" s="128" t="str">
        <f t="shared" ref="X38:X40" si="9">IFERROR(IF(AND(Q37="Probabilidad",Q38="Probabilidad"),(Z37-(+Z37*T38)),IF(AND(Q37="Impacto",Q38="Probabilidad"),(Z36-(+Z36*T38)),IF(Q38="Impacto",Z37,""))),"")</f>
        <v/>
      </c>
      <c r="Y38" s="129" t="str">
        <f t="shared" si="4"/>
        <v/>
      </c>
      <c r="Z38" s="130" t="str">
        <f t="shared" si="5"/>
        <v/>
      </c>
      <c r="AA38" s="129" t="str">
        <f t="shared" si="6"/>
        <v/>
      </c>
      <c r="AB38" s="130" t="str">
        <f t="shared" ref="AB38:AB40" si="10">IFERROR(IF(AND(Q37="Impacto",Q38="Impacto"),(AB37-(+AB37*T38)),IF(AND(Q37="Probabilidad",Q38="Impacto"),(AB36-(+AB36*T38)),IF(Q38="Probabilidad",AB37,""))),"")</f>
        <v/>
      </c>
      <c r="AC38" s="131" t="str">
        <f>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2"/>
      <c r="AE38" s="133"/>
      <c r="AF38" s="134"/>
      <c r="AG38" s="135"/>
      <c r="AH38" s="135"/>
      <c r="AI38" s="133"/>
      <c r="AJ38" s="134"/>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 hidden="1" customHeight="1" x14ac:dyDescent="0.3">
      <c r="A39" s="228"/>
      <c r="B39" s="222"/>
      <c r="C39" s="222"/>
      <c r="D39" s="222"/>
      <c r="E39" s="249"/>
      <c r="F39" s="222"/>
      <c r="G39" s="225"/>
      <c r="H39" s="246"/>
      <c r="I39" s="255"/>
      <c r="J39" s="258"/>
      <c r="K39" s="255">
        <f t="shared" si="2"/>
        <v>0</v>
      </c>
      <c r="L39" s="246"/>
      <c r="M39" s="255"/>
      <c r="N39" s="252"/>
      <c r="O39" s="123">
        <v>5</v>
      </c>
      <c r="P39" s="124"/>
      <c r="Q39" s="125" t="str">
        <f t="shared" si="8"/>
        <v/>
      </c>
      <c r="R39" s="126"/>
      <c r="S39" s="126"/>
      <c r="T39" s="127" t="str">
        <f t="shared" si="3"/>
        <v/>
      </c>
      <c r="U39" s="126"/>
      <c r="V39" s="126"/>
      <c r="W39" s="126"/>
      <c r="X39" s="128" t="str">
        <f t="shared" si="9"/>
        <v/>
      </c>
      <c r="Y39" s="129" t="str">
        <f t="shared" si="4"/>
        <v/>
      </c>
      <c r="Z39" s="130" t="str">
        <f t="shared" si="5"/>
        <v/>
      </c>
      <c r="AA39" s="129" t="str">
        <f t="shared" si="6"/>
        <v/>
      </c>
      <c r="AB39" s="130" t="str">
        <f t="shared" si="10"/>
        <v/>
      </c>
      <c r="AC39" s="131" t="str">
        <f t="shared" ref="AC39:AC40" si="11">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32"/>
      <c r="AE39" s="133"/>
      <c r="AF39" s="134"/>
      <c r="AG39" s="135"/>
      <c r="AH39" s="135"/>
      <c r="AI39" s="133"/>
      <c r="AJ39" s="134"/>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 hidden="1" customHeight="1" x14ac:dyDescent="0.3">
      <c r="A40" s="229"/>
      <c r="B40" s="223"/>
      <c r="C40" s="223"/>
      <c r="D40" s="223"/>
      <c r="E40" s="250"/>
      <c r="F40" s="223"/>
      <c r="G40" s="226"/>
      <c r="H40" s="247"/>
      <c r="I40" s="256"/>
      <c r="J40" s="259"/>
      <c r="K40" s="256">
        <f t="shared" si="2"/>
        <v>0</v>
      </c>
      <c r="L40" s="247"/>
      <c r="M40" s="256"/>
      <c r="N40" s="253"/>
      <c r="O40" s="123">
        <v>6</v>
      </c>
      <c r="P40" s="124"/>
      <c r="Q40" s="125" t="str">
        <f t="shared" si="8"/>
        <v/>
      </c>
      <c r="R40" s="126"/>
      <c r="S40" s="126"/>
      <c r="T40" s="127" t="str">
        <f t="shared" si="3"/>
        <v/>
      </c>
      <c r="U40" s="126"/>
      <c r="V40" s="126"/>
      <c r="W40" s="126"/>
      <c r="X40" s="128" t="str">
        <f t="shared" si="9"/>
        <v/>
      </c>
      <c r="Y40" s="129" t="str">
        <f t="shared" si="4"/>
        <v/>
      </c>
      <c r="Z40" s="130" t="str">
        <f t="shared" si="5"/>
        <v/>
      </c>
      <c r="AA40" s="129" t="str">
        <f t="shared" si="6"/>
        <v/>
      </c>
      <c r="AB40" s="130" t="str">
        <f t="shared" si="10"/>
        <v/>
      </c>
      <c r="AC40" s="131" t="str">
        <f t="shared" si="11"/>
        <v/>
      </c>
      <c r="AD40" s="132"/>
      <c r="AE40" s="133"/>
      <c r="AF40" s="134"/>
      <c r="AG40" s="135"/>
      <c r="AH40" s="135"/>
      <c r="AI40" s="133"/>
      <c r="AJ40" s="134"/>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 hidden="1" customHeight="1" x14ac:dyDescent="0.3">
      <c r="A41" s="227">
        <v>4</v>
      </c>
      <c r="B41" s="221"/>
      <c r="C41" s="221"/>
      <c r="D41" s="221"/>
      <c r="E41" s="248"/>
      <c r="F41" s="221"/>
      <c r="G41" s="224"/>
      <c r="H41" s="245" t="str">
        <f>IF(G41&lt;=0,"",IF(G41&lt;=2,"Muy Baja",IF(G41&lt;=24,"Baja",IF(G41&lt;=500,"Media",IF(G41&lt;=5000,"Alta","Muy Alta")))))</f>
        <v/>
      </c>
      <c r="I41" s="254" t="str">
        <f>IF(H41="","",IF(H41="Muy Baja",0.2,IF(H41="Baja",0.4,IF(H41="Media",0.6,IF(H41="Alta",0.8,IF(H41="Muy Alta",1,))))))</f>
        <v/>
      </c>
      <c r="J41" s="257"/>
      <c r="K41" s="254">
        <f>IF(NOT(ISERROR(MATCH(J41,'Tabla Impacto'!$B$221:$B$223,0))),'Tabla Impacto'!$F$223&amp;"Por favor no seleccionar los criterios de impacto(Afectación Económica o presupuestal y Pérdida Reputacional)",J41)</f>
        <v>0</v>
      </c>
      <c r="L41" s="245" t="str">
        <f>IF(OR(K41='Tabla Impacto'!$C$11,K41='Tabla Impacto'!$D$11),"Leve",IF(OR(K41='Tabla Impacto'!$C$12,K41='Tabla Impacto'!$D$12),"Menor",IF(OR(K41='Tabla Impacto'!$C$13,K41='Tabla Impacto'!$D$13),"Moderado",IF(OR(K41='Tabla Impacto'!$C$14,K41='Tabla Impacto'!$D$14),"Mayor",IF(OR(K41='Tabla Impacto'!$C$15,K41='Tabla Impacto'!$D$15),"Catastrófico","")))))</f>
        <v/>
      </c>
      <c r="M41" s="254" t="str">
        <f>IF(L41="","",IF(L41="Leve",0.2,IF(L41="Menor",0.4,IF(L41="Moderado",0.6,IF(L41="Mayor",0.8,IF(L41="Catastrófico",1,))))))</f>
        <v/>
      </c>
      <c r="N41" s="251" t="str">
        <f>IF(OR(AND(H41="Muy Baja",L41="Leve"),AND(H41="Muy Baja",L41="Menor"),AND(H41="Baja",L41="Leve")),"Bajo",IF(OR(AND(H41="Muy baja",L41="Moderado"),AND(H41="Baja",L41="Menor"),AND(H41="Baja",L41="Moderado"),AND(H41="Media",L41="Leve"),AND(H41="Media",L41="Menor"),AND(H41="Media",L41="Moderado"),AND(H41="Alta",L41="Leve"),AND(H41="Alta",L41="Menor")),"Moderado",IF(OR(AND(H41="Muy Baja",L41="Mayor"),AND(H41="Baja",L41="Mayor"),AND(H41="Media",L41="Mayor"),AND(H41="Alta",L41="Moderado"),AND(H41="Alta",L41="Mayor"),AND(H41="Muy Alta",L41="Leve"),AND(H41="Muy Alta",L41="Menor"),AND(H41="Muy Alta",L41="Moderado"),AND(H41="Muy Alta",L41="Mayor")),"Alto",IF(OR(AND(H41="Muy Baja",L41="Catastrófico"),AND(H41="Baja",L41="Catastrófico"),AND(H41="Media",L41="Catastrófico"),AND(H41="Alta",L41="Catastrófico"),AND(H41="Muy Alta",L41="Catastrófico")),"Extremo",""))))</f>
        <v/>
      </c>
      <c r="O41" s="123">
        <v>1</v>
      </c>
      <c r="P41" s="124"/>
      <c r="Q41" s="125" t="str">
        <f>IF(OR(R41="Preventivo",R41="Detectivo"),"Probabilidad",IF(R41="Correctivo","Impacto",""))</f>
        <v/>
      </c>
      <c r="R41" s="126"/>
      <c r="S41" s="126"/>
      <c r="T41" s="127" t="str">
        <f>IF(AND(R41="Preventivo",S41="Automático"),"50%",IF(AND(R41="Preventivo",S41="Manual"),"40%",IF(AND(R41="Detectivo",S41="Automático"),"40%",IF(AND(R41="Detectivo",S41="Manual"),"30%",IF(AND(R41="Correctivo",S41="Automático"),"35%",IF(AND(R41="Correctivo",S41="Manual"),"25%",""))))))</f>
        <v/>
      </c>
      <c r="U41" s="126"/>
      <c r="V41" s="126"/>
      <c r="W41" s="126"/>
      <c r="X41" s="128" t="str">
        <f>IFERROR(IF(Q41="Probabilidad",(I41-(+I41*T41)),IF(Q41="Impacto",I41,"")),"")</f>
        <v/>
      </c>
      <c r="Y41" s="129" t="str">
        <f>IFERROR(IF(X41="","",IF(X41&lt;=0.2,"Muy Baja",IF(X41&lt;=0.4,"Baja",IF(X41&lt;=0.6,"Media",IF(X41&lt;=0.8,"Alta","Muy Alta"))))),"")</f>
        <v/>
      </c>
      <c r="Z41" s="130" t="str">
        <f>+X41</f>
        <v/>
      </c>
      <c r="AA41" s="129" t="str">
        <f>IFERROR(IF(AB41="","",IF(AB41&lt;=0.2,"Leve",IF(AB41&lt;=0.4,"Menor",IF(AB41&lt;=0.6,"Moderado",IF(AB41&lt;=0.8,"Mayor","Catastrófico"))))),"")</f>
        <v/>
      </c>
      <c r="AB41" s="130" t="str">
        <f>IFERROR(IF(Q41="Impacto",(M41-(+M41*T41)),IF(Q41="Probabilidad",M41,"")),"")</f>
        <v/>
      </c>
      <c r="AC41" s="131" t="str">
        <f>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2"/>
      <c r="AE41" s="133"/>
      <c r="AF41" s="134"/>
      <c r="AG41" s="135"/>
      <c r="AH41" s="135"/>
      <c r="AI41" s="133"/>
      <c r="AJ41" s="134"/>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 hidden="1" customHeight="1" x14ac:dyDescent="0.3">
      <c r="A42" s="228"/>
      <c r="B42" s="222"/>
      <c r="C42" s="222"/>
      <c r="D42" s="222"/>
      <c r="E42" s="249"/>
      <c r="F42" s="222"/>
      <c r="G42" s="225"/>
      <c r="H42" s="246"/>
      <c r="I42" s="255"/>
      <c r="J42" s="258"/>
      <c r="K42" s="255">
        <f t="shared" ref="K42:K46" si="12">IF(NOT(ISERROR(MATCH(J42,_xlfn.ANCHORARRAY(E53),0))),I55&amp;"Por favor no seleccionar los criterios de impacto",J42)</f>
        <v>0</v>
      </c>
      <c r="L42" s="246"/>
      <c r="M42" s="255"/>
      <c r="N42" s="252"/>
      <c r="O42" s="123">
        <v>2</v>
      </c>
      <c r="P42" s="124"/>
      <c r="Q42" s="125" t="str">
        <f>IF(OR(R42="Preventivo",R42="Detectivo"),"Probabilidad",IF(R42="Correctivo","Impacto",""))</f>
        <v/>
      </c>
      <c r="R42" s="126"/>
      <c r="S42" s="126"/>
      <c r="T42" s="127" t="str">
        <f t="shared" ref="T42:T46" si="13">IF(AND(R42="Preventivo",S42="Automático"),"50%",IF(AND(R42="Preventivo",S42="Manual"),"40%",IF(AND(R42="Detectivo",S42="Automático"),"40%",IF(AND(R42="Detectivo",S42="Manual"),"30%",IF(AND(R42="Correctivo",S42="Automático"),"35%",IF(AND(R42="Correctivo",S42="Manual"),"25%",""))))))</f>
        <v/>
      </c>
      <c r="U42" s="126"/>
      <c r="V42" s="126"/>
      <c r="W42" s="126"/>
      <c r="X42" s="128" t="str">
        <f>IFERROR(IF(AND(Q41="Probabilidad",Q42="Probabilidad"),(Z41-(+Z41*T42)),IF(Q42="Probabilidad",(I41-(+I41*T42)),IF(Q42="Impacto",Z41,""))),"")</f>
        <v/>
      </c>
      <c r="Y42" s="129" t="str">
        <f t="shared" si="4"/>
        <v/>
      </c>
      <c r="Z42" s="130" t="str">
        <f t="shared" ref="Z42:Z46" si="14">+X42</f>
        <v/>
      </c>
      <c r="AA42" s="129" t="str">
        <f t="shared" si="6"/>
        <v/>
      </c>
      <c r="AB42" s="130" t="str">
        <f>IFERROR(IF(AND(Q41="Impacto",Q42="Impacto"),(AB41-(+AB41*T42)),IF(Q42="Impacto",(M41-(+M41*T42)),IF(Q42="Probabilidad",AB41,""))),"")</f>
        <v/>
      </c>
      <c r="AC42" s="131" t="str">
        <f t="shared" ref="AC42:AC43" si="15">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32"/>
      <c r="AE42" s="133"/>
      <c r="AF42" s="134"/>
      <c r="AG42" s="135"/>
      <c r="AH42" s="135"/>
      <c r="AI42" s="133"/>
      <c r="AJ42" s="134"/>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 hidden="1" customHeight="1" x14ac:dyDescent="0.3">
      <c r="A43" s="228"/>
      <c r="B43" s="222"/>
      <c r="C43" s="222"/>
      <c r="D43" s="222"/>
      <c r="E43" s="249"/>
      <c r="F43" s="222"/>
      <c r="G43" s="225"/>
      <c r="H43" s="246"/>
      <c r="I43" s="255"/>
      <c r="J43" s="258"/>
      <c r="K43" s="255">
        <f t="shared" si="12"/>
        <v>0</v>
      </c>
      <c r="L43" s="246"/>
      <c r="M43" s="255"/>
      <c r="N43" s="252"/>
      <c r="O43" s="123">
        <v>3</v>
      </c>
      <c r="P43" s="136"/>
      <c r="Q43" s="125" t="str">
        <f>IF(OR(R43="Preventivo",R43="Detectivo"),"Probabilidad",IF(R43="Correctivo","Impacto",""))</f>
        <v/>
      </c>
      <c r="R43" s="126"/>
      <c r="S43" s="126"/>
      <c r="T43" s="127" t="str">
        <f t="shared" si="13"/>
        <v/>
      </c>
      <c r="U43" s="126"/>
      <c r="V43" s="126"/>
      <c r="W43" s="126"/>
      <c r="X43" s="128" t="str">
        <f>IFERROR(IF(AND(Q42="Probabilidad",Q43="Probabilidad"),(Z42-(+Z42*T43)),IF(AND(Q42="Impacto",Q43="Probabilidad"),(Z41-(+Z41*T43)),IF(Q43="Impacto",Z42,""))),"")</f>
        <v/>
      </c>
      <c r="Y43" s="129" t="str">
        <f t="shared" si="4"/>
        <v/>
      </c>
      <c r="Z43" s="130" t="str">
        <f t="shared" si="14"/>
        <v/>
      </c>
      <c r="AA43" s="129" t="str">
        <f t="shared" si="6"/>
        <v/>
      </c>
      <c r="AB43" s="130" t="str">
        <f>IFERROR(IF(AND(Q42="Impacto",Q43="Impacto"),(AB42-(+AB42*T43)),IF(AND(Q42="Probabilidad",Q43="Impacto"),(AB41-(+AB41*T43)),IF(Q43="Probabilidad",AB42,""))),"")</f>
        <v/>
      </c>
      <c r="AC43" s="131" t="str">
        <f t="shared" si="15"/>
        <v/>
      </c>
      <c r="AD43" s="132"/>
      <c r="AE43" s="133"/>
      <c r="AF43" s="134"/>
      <c r="AG43" s="135"/>
      <c r="AH43" s="135"/>
      <c r="AI43" s="133"/>
      <c r="AJ43" s="134"/>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 hidden="1" customHeight="1" x14ac:dyDescent="0.3">
      <c r="A44" s="228"/>
      <c r="B44" s="222"/>
      <c r="C44" s="222"/>
      <c r="D44" s="222"/>
      <c r="E44" s="249"/>
      <c r="F44" s="222"/>
      <c r="G44" s="225"/>
      <c r="H44" s="246"/>
      <c r="I44" s="255"/>
      <c r="J44" s="258"/>
      <c r="K44" s="255">
        <f t="shared" si="12"/>
        <v>0</v>
      </c>
      <c r="L44" s="246"/>
      <c r="M44" s="255"/>
      <c r="N44" s="252"/>
      <c r="O44" s="123">
        <v>4</v>
      </c>
      <c r="P44" s="124"/>
      <c r="Q44" s="125" t="str">
        <f t="shared" ref="Q44:Q46" si="16">IF(OR(R44="Preventivo",R44="Detectivo"),"Probabilidad",IF(R44="Correctivo","Impacto",""))</f>
        <v/>
      </c>
      <c r="R44" s="126"/>
      <c r="S44" s="126"/>
      <c r="T44" s="127" t="str">
        <f t="shared" si="13"/>
        <v/>
      </c>
      <c r="U44" s="126"/>
      <c r="V44" s="126"/>
      <c r="W44" s="126"/>
      <c r="X44" s="128" t="str">
        <f t="shared" ref="X44:X46" si="17">IFERROR(IF(AND(Q43="Probabilidad",Q44="Probabilidad"),(Z43-(+Z43*T44)),IF(AND(Q43="Impacto",Q44="Probabilidad"),(Z42-(+Z42*T44)),IF(Q44="Impacto",Z43,""))),"")</f>
        <v/>
      </c>
      <c r="Y44" s="129" t="str">
        <f t="shared" si="4"/>
        <v/>
      </c>
      <c r="Z44" s="130" t="str">
        <f t="shared" si="14"/>
        <v/>
      </c>
      <c r="AA44" s="129" t="str">
        <f t="shared" si="6"/>
        <v/>
      </c>
      <c r="AB44" s="130" t="str">
        <f t="shared" ref="AB44:AB46" si="18">IFERROR(IF(AND(Q43="Impacto",Q44="Impacto"),(AB43-(+AB43*T44)),IF(AND(Q43="Probabilidad",Q44="Impacto"),(AB42-(+AB42*T44)),IF(Q44="Probabilidad",AB43,""))),"")</f>
        <v/>
      </c>
      <c r="AC44" s="131" t="str">
        <f>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2"/>
      <c r="AE44" s="133"/>
      <c r="AF44" s="134"/>
      <c r="AG44" s="135"/>
      <c r="AH44" s="135"/>
      <c r="AI44" s="133"/>
      <c r="AJ44" s="134"/>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 hidden="1" customHeight="1" x14ac:dyDescent="0.3">
      <c r="A45" s="228"/>
      <c r="B45" s="222"/>
      <c r="C45" s="222"/>
      <c r="D45" s="222"/>
      <c r="E45" s="249"/>
      <c r="F45" s="222"/>
      <c r="G45" s="225"/>
      <c r="H45" s="246"/>
      <c r="I45" s="255"/>
      <c r="J45" s="258"/>
      <c r="K45" s="255">
        <f t="shared" si="12"/>
        <v>0</v>
      </c>
      <c r="L45" s="246"/>
      <c r="M45" s="255"/>
      <c r="N45" s="252"/>
      <c r="O45" s="123">
        <v>5</v>
      </c>
      <c r="P45" s="124"/>
      <c r="Q45" s="125" t="str">
        <f t="shared" si="16"/>
        <v/>
      </c>
      <c r="R45" s="126"/>
      <c r="S45" s="126"/>
      <c r="T45" s="127" t="str">
        <f t="shared" si="13"/>
        <v/>
      </c>
      <c r="U45" s="126"/>
      <c r="V45" s="126"/>
      <c r="W45" s="126"/>
      <c r="X45" s="137" t="str">
        <f t="shared" si="17"/>
        <v/>
      </c>
      <c r="Y45" s="129" t="str">
        <f>IFERROR(IF(X45="","",IF(X45&lt;=0.2,"Muy Baja",IF(X45&lt;=0.4,"Baja",IF(X45&lt;=0.6,"Media",IF(X45&lt;=0.8,"Alta","Muy Alta"))))),"")</f>
        <v/>
      </c>
      <c r="Z45" s="130" t="str">
        <f t="shared" si="14"/>
        <v/>
      </c>
      <c r="AA45" s="129" t="str">
        <f t="shared" si="6"/>
        <v/>
      </c>
      <c r="AB45" s="130" t="str">
        <f t="shared" si="18"/>
        <v/>
      </c>
      <c r="AC45" s="131" t="str">
        <f t="shared" ref="AC45:AC46" si="19">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2"/>
      <c r="AE45" s="133"/>
      <c r="AF45" s="134"/>
      <c r="AG45" s="135"/>
      <c r="AH45" s="135"/>
      <c r="AI45" s="133"/>
      <c r="AJ45" s="134"/>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 hidden="1" customHeight="1" x14ac:dyDescent="0.3">
      <c r="A46" s="229"/>
      <c r="B46" s="223"/>
      <c r="C46" s="223"/>
      <c r="D46" s="223"/>
      <c r="E46" s="250"/>
      <c r="F46" s="223"/>
      <c r="G46" s="226"/>
      <c r="H46" s="247"/>
      <c r="I46" s="256"/>
      <c r="J46" s="259"/>
      <c r="K46" s="256">
        <f t="shared" si="12"/>
        <v>0</v>
      </c>
      <c r="L46" s="247"/>
      <c r="M46" s="256"/>
      <c r="N46" s="253"/>
      <c r="O46" s="123">
        <v>6</v>
      </c>
      <c r="P46" s="124"/>
      <c r="Q46" s="125" t="str">
        <f t="shared" si="16"/>
        <v/>
      </c>
      <c r="R46" s="126"/>
      <c r="S46" s="126"/>
      <c r="T46" s="127" t="str">
        <f t="shared" si="13"/>
        <v/>
      </c>
      <c r="U46" s="126"/>
      <c r="V46" s="126"/>
      <c r="W46" s="126"/>
      <c r="X46" s="128" t="str">
        <f t="shared" si="17"/>
        <v/>
      </c>
      <c r="Y46" s="129" t="str">
        <f t="shared" si="4"/>
        <v/>
      </c>
      <c r="Z46" s="130" t="str">
        <f t="shared" si="14"/>
        <v/>
      </c>
      <c r="AA46" s="129" t="str">
        <f t="shared" si="6"/>
        <v/>
      </c>
      <c r="AB46" s="130" t="str">
        <f t="shared" si="18"/>
        <v/>
      </c>
      <c r="AC46" s="131" t="str">
        <f t="shared" si="19"/>
        <v/>
      </c>
      <c r="AD46" s="132"/>
      <c r="AE46" s="133"/>
      <c r="AF46" s="134"/>
      <c r="AG46" s="135"/>
      <c r="AH46" s="135"/>
      <c r="AI46" s="133"/>
      <c r="AJ46" s="134"/>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 hidden="1" customHeight="1" x14ac:dyDescent="0.3">
      <c r="A47" s="227">
        <v>5</v>
      </c>
      <c r="B47" s="221"/>
      <c r="C47" s="221"/>
      <c r="D47" s="221"/>
      <c r="E47" s="248"/>
      <c r="F47" s="221"/>
      <c r="G47" s="224"/>
      <c r="H47" s="245" t="str">
        <f>IF(G47&lt;=0,"",IF(G47&lt;=2,"Muy Baja",IF(G47&lt;=24,"Baja",IF(G47&lt;=500,"Media",IF(G47&lt;=5000,"Alta","Muy Alta")))))</f>
        <v/>
      </c>
      <c r="I47" s="254" t="str">
        <f>IF(H47="","",IF(H47="Muy Baja",0.2,IF(H47="Baja",0.4,IF(H47="Media",0.6,IF(H47="Alta",0.8,IF(H47="Muy Alta",1,))))))</f>
        <v/>
      </c>
      <c r="J47" s="257"/>
      <c r="K47" s="254">
        <f>IF(NOT(ISERROR(MATCH(J47,'Tabla Impacto'!$B$221:$B$223,0))),'Tabla Impacto'!$F$223&amp;"Por favor no seleccionar los criterios de impacto(Afectación Económica o presupuestal y Pérdida Reputacional)",J47)</f>
        <v>0</v>
      </c>
      <c r="L47" s="245" t="str">
        <f>IF(OR(K47='Tabla Impacto'!$C$11,K47='Tabla Impacto'!$D$11),"Leve",IF(OR(K47='Tabla Impacto'!$C$12,K47='Tabla Impacto'!$D$12),"Menor",IF(OR(K47='Tabla Impacto'!$C$13,K47='Tabla Impacto'!$D$13),"Moderado",IF(OR(K47='Tabla Impacto'!$C$14,K47='Tabla Impacto'!$D$14),"Mayor",IF(OR(K47='Tabla Impacto'!$C$15,K47='Tabla Impacto'!$D$15),"Catastrófico","")))))</f>
        <v/>
      </c>
      <c r="M47" s="254" t="str">
        <f>IF(L47="","",IF(L47="Leve",0.2,IF(L47="Menor",0.4,IF(L47="Moderado",0.6,IF(L47="Mayor",0.8,IF(L47="Catastrófico",1,))))))</f>
        <v/>
      </c>
      <c r="N47" s="251" t="str">
        <f>IF(OR(AND(H47="Muy Baja",L47="Leve"),AND(H47="Muy Baja",L47="Menor"),AND(H47="Baja",L47="Leve")),"Bajo",IF(OR(AND(H47="Muy baja",L47="Moderado"),AND(H47="Baja",L47="Menor"),AND(H47="Baja",L47="Moderado"),AND(H47="Media",L47="Leve"),AND(H47="Media",L47="Menor"),AND(H47="Media",L47="Moderado"),AND(H47="Alta",L47="Leve"),AND(H47="Alta",L47="Menor")),"Moderado",IF(OR(AND(H47="Muy Baja",L47="Mayor"),AND(H47="Baja",L47="Mayor"),AND(H47="Media",L47="Mayor"),AND(H47="Alta",L47="Moderado"),AND(H47="Alta",L47="Mayor"),AND(H47="Muy Alta",L47="Leve"),AND(H47="Muy Alta",L47="Menor"),AND(H47="Muy Alta",L47="Moderado"),AND(H47="Muy Alta",L47="Mayor")),"Alto",IF(OR(AND(H47="Muy Baja",L47="Catastrófico"),AND(H47="Baja",L47="Catastrófico"),AND(H47="Media",L47="Catastrófico"),AND(H47="Alta",L47="Catastrófico"),AND(H47="Muy Alta",L47="Catastrófico")),"Extremo",""))))</f>
        <v/>
      </c>
      <c r="O47" s="123">
        <v>1</v>
      </c>
      <c r="P47" s="124"/>
      <c r="Q47" s="125" t="str">
        <f>IF(OR(R47="Preventivo",R47="Detectivo"),"Probabilidad",IF(R47="Correctivo","Impacto",""))</f>
        <v/>
      </c>
      <c r="R47" s="126"/>
      <c r="S47" s="126"/>
      <c r="T47" s="127" t="str">
        <f>IF(AND(R47="Preventivo",S47="Automático"),"50%",IF(AND(R47="Preventivo",S47="Manual"),"40%",IF(AND(R47="Detectivo",S47="Automático"),"40%",IF(AND(R47="Detectivo",S47="Manual"),"30%",IF(AND(R47="Correctivo",S47="Automático"),"35%",IF(AND(R47="Correctivo",S47="Manual"),"25%",""))))))</f>
        <v/>
      </c>
      <c r="U47" s="126"/>
      <c r="V47" s="126"/>
      <c r="W47" s="126"/>
      <c r="X47" s="128" t="str">
        <f>IFERROR(IF(Q47="Probabilidad",(I47-(+I47*T47)),IF(Q47="Impacto",I47,"")),"")</f>
        <v/>
      </c>
      <c r="Y47" s="129" t="str">
        <f>IFERROR(IF(X47="","",IF(X47&lt;=0.2,"Muy Baja",IF(X47&lt;=0.4,"Baja",IF(X47&lt;=0.6,"Media",IF(X47&lt;=0.8,"Alta","Muy Alta"))))),"")</f>
        <v/>
      </c>
      <c r="Z47" s="130" t="str">
        <f>+X47</f>
        <v/>
      </c>
      <c r="AA47" s="129" t="str">
        <f>IFERROR(IF(AB47="","",IF(AB47&lt;=0.2,"Leve",IF(AB47&lt;=0.4,"Menor",IF(AB47&lt;=0.6,"Moderado",IF(AB47&lt;=0.8,"Mayor","Catastrófico"))))),"")</f>
        <v/>
      </c>
      <c r="AB47" s="130" t="str">
        <f>IFERROR(IF(Q47="Impacto",(M47-(+M47*T47)),IF(Q47="Probabilidad",M47,"")),"")</f>
        <v/>
      </c>
      <c r="AC47" s="131"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2"/>
      <c r="AE47" s="133"/>
      <c r="AF47" s="134"/>
      <c r="AG47" s="135"/>
      <c r="AH47" s="135"/>
      <c r="AI47" s="133"/>
      <c r="AJ47" s="134"/>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 hidden="1" customHeight="1" x14ac:dyDescent="0.3">
      <c r="A48" s="228"/>
      <c r="B48" s="222"/>
      <c r="C48" s="222"/>
      <c r="D48" s="222"/>
      <c r="E48" s="249"/>
      <c r="F48" s="222"/>
      <c r="G48" s="225"/>
      <c r="H48" s="246"/>
      <c r="I48" s="255"/>
      <c r="J48" s="258"/>
      <c r="K48" s="255">
        <f t="shared" ref="K48:K52" si="20">IF(NOT(ISERROR(MATCH(J48,_xlfn.ANCHORARRAY(E59),0))),I61&amp;"Por favor no seleccionar los criterios de impacto",J48)</f>
        <v>0</v>
      </c>
      <c r="L48" s="246"/>
      <c r="M48" s="255"/>
      <c r="N48" s="252"/>
      <c r="O48" s="123">
        <v>2</v>
      </c>
      <c r="P48" s="124"/>
      <c r="Q48" s="125" t="str">
        <f>IF(OR(R48="Preventivo",R48="Detectivo"),"Probabilidad",IF(R48="Correctivo","Impacto",""))</f>
        <v/>
      </c>
      <c r="R48" s="126"/>
      <c r="S48" s="126"/>
      <c r="T48" s="127" t="str">
        <f t="shared" ref="T48:T52" si="21">IF(AND(R48="Preventivo",S48="Automático"),"50%",IF(AND(R48="Preventivo",S48="Manual"),"40%",IF(AND(R48="Detectivo",S48="Automático"),"40%",IF(AND(R48="Detectivo",S48="Manual"),"30%",IF(AND(R48="Correctivo",S48="Automático"),"35%",IF(AND(R48="Correctivo",S48="Manual"),"25%",""))))))</f>
        <v/>
      </c>
      <c r="U48" s="126"/>
      <c r="V48" s="126"/>
      <c r="W48" s="126"/>
      <c r="X48" s="128" t="str">
        <f>IFERROR(IF(AND(Q47="Probabilidad",Q48="Probabilidad"),(Z47-(+Z47*T48)),IF(Q48="Probabilidad",(I47-(+I47*T48)),IF(Q48="Impacto",Z47,""))),"")</f>
        <v/>
      </c>
      <c r="Y48" s="129" t="str">
        <f t="shared" si="4"/>
        <v/>
      </c>
      <c r="Z48" s="130" t="str">
        <f t="shared" ref="Z48:Z52" si="22">+X48</f>
        <v/>
      </c>
      <c r="AA48" s="129" t="str">
        <f t="shared" si="6"/>
        <v/>
      </c>
      <c r="AB48" s="130" t="str">
        <f>IFERROR(IF(AND(Q47="Impacto",Q48="Impacto"),(AB47-(+AB47*T48)),IF(Q48="Impacto",(M47-(+M47*T48)),IF(Q48="Probabilidad",AB47,""))),"")</f>
        <v/>
      </c>
      <c r="AC48" s="131" t="str">
        <f t="shared" ref="AC48:AC49" si="23">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32"/>
      <c r="AE48" s="133"/>
      <c r="AF48" s="134"/>
      <c r="AG48" s="135"/>
      <c r="AH48" s="135"/>
      <c r="AI48" s="133"/>
      <c r="AJ48" s="134"/>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 hidden="1" customHeight="1" x14ac:dyDescent="0.3">
      <c r="A49" s="228"/>
      <c r="B49" s="222"/>
      <c r="C49" s="222"/>
      <c r="D49" s="222"/>
      <c r="E49" s="249"/>
      <c r="F49" s="222"/>
      <c r="G49" s="225"/>
      <c r="H49" s="246"/>
      <c r="I49" s="255"/>
      <c r="J49" s="258"/>
      <c r="K49" s="255">
        <f t="shared" si="20"/>
        <v>0</v>
      </c>
      <c r="L49" s="246"/>
      <c r="M49" s="255"/>
      <c r="N49" s="252"/>
      <c r="O49" s="123">
        <v>3</v>
      </c>
      <c r="P49" s="136"/>
      <c r="Q49" s="125" t="str">
        <f>IF(OR(R49="Preventivo",R49="Detectivo"),"Probabilidad",IF(R49="Correctivo","Impacto",""))</f>
        <v/>
      </c>
      <c r="R49" s="126"/>
      <c r="S49" s="126"/>
      <c r="T49" s="127" t="str">
        <f t="shared" si="21"/>
        <v/>
      </c>
      <c r="U49" s="126"/>
      <c r="V49" s="126"/>
      <c r="W49" s="126"/>
      <c r="X49" s="128" t="str">
        <f>IFERROR(IF(AND(Q48="Probabilidad",Q49="Probabilidad"),(Z48-(+Z48*T49)),IF(AND(Q48="Impacto",Q49="Probabilidad"),(Z47-(+Z47*T49)),IF(Q49="Impacto",Z48,""))),"")</f>
        <v/>
      </c>
      <c r="Y49" s="129" t="str">
        <f t="shared" si="4"/>
        <v/>
      </c>
      <c r="Z49" s="130" t="str">
        <f t="shared" si="22"/>
        <v/>
      </c>
      <c r="AA49" s="129" t="str">
        <f t="shared" si="6"/>
        <v/>
      </c>
      <c r="AB49" s="130" t="str">
        <f>IFERROR(IF(AND(Q48="Impacto",Q49="Impacto"),(AB48-(+AB48*T49)),IF(AND(Q48="Probabilidad",Q49="Impacto"),(AB47-(+AB47*T49)),IF(Q49="Probabilidad",AB48,""))),"")</f>
        <v/>
      </c>
      <c r="AC49" s="131" t="str">
        <f t="shared" si="23"/>
        <v/>
      </c>
      <c r="AD49" s="132"/>
      <c r="AE49" s="133"/>
      <c r="AF49" s="134"/>
      <c r="AG49" s="135"/>
      <c r="AH49" s="135"/>
      <c r="AI49" s="133"/>
      <c r="AJ49" s="134"/>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 hidden="1" customHeight="1" x14ac:dyDescent="0.3">
      <c r="A50" s="228"/>
      <c r="B50" s="222"/>
      <c r="C50" s="222"/>
      <c r="D50" s="222"/>
      <c r="E50" s="249"/>
      <c r="F50" s="222"/>
      <c r="G50" s="225"/>
      <c r="H50" s="246"/>
      <c r="I50" s="255"/>
      <c r="J50" s="258"/>
      <c r="K50" s="255">
        <f t="shared" si="20"/>
        <v>0</v>
      </c>
      <c r="L50" s="246"/>
      <c r="M50" s="255"/>
      <c r="N50" s="252"/>
      <c r="O50" s="123">
        <v>4</v>
      </c>
      <c r="P50" s="124"/>
      <c r="Q50" s="125" t="str">
        <f t="shared" ref="Q50:Q52" si="24">IF(OR(R50="Preventivo",R50="Detectivo"),"Probabilidad",IF(R50="Correctivo","Impacto",""))</f>
        <v/>
      </c>
      <c r="R50" s="126"/>
      <c r="S50" s="126"/>
      <c r="T50" s="127" t="str">
        <f t="shared" si="21"/>
        <v/>
      </c>
      <c r="U50" s="126"/>
      <c r="V50" s="126"/>
      <c r="W50" s="126"/>
      <c r="X50" s="128" t="str">
        <f t="shared" ref="X50:X52" si="25">IFERROR(IF(AND(Q49="Probabilidad",Q50="Probabilidad"),(Z49-(+Z49*T50)),IF(AND(Q49="Impacto",Q50="Probabilidad"),(Z48-(+Z48*T50)),IF(Q50="Impacto",Z49,""))),"")</f>
        <v/>
      </c>
      <c r="Y50" s="129" t="str">
        <f t="shared" si="4"/>
        <v/>
      </c>
      <c r="Z50" s="130" t="str">
        <f t="shared" si="22"/>
        <v/>
      </c>
      <c r="AA50" s="129" t="str">
        <f t="shared" si="6"/>
        <v/>
      </c>
      <c r="AB50" s="130" t="str">
        <f t="shared" ref="AB50:AB52" si="26">IFERROR(IF(AND(Q49="Impacto",Q50="Impacto"),(AB49-(+AB49*T50)),IF(AND(Q49="Probabilidad",Q50="Impacto"),(AB48-(+AB48*T50)),IF(Q50="Probabilidad",AB49,""))),"")</f>
        <v/>
      </c>
      <c r="AC50" s="131" t="str">
        <f>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2"/>
      <c r="AE50" s="133"/>
      <c r="AF50" s="134"/>
      <c r="AG50" s="135"/>
      <c r="AH50" s="135"/>
      <c r="AI50" s="133"/>
      <c r="AJ50" s="134"/>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 hidden="1" customHeight="1" x14ac:dyDescent="0.3">
      <c r="A51" s="228"/>
      <c r="B51" s="222"/>
      <c r="C51" s="222"/>
      <c r="D51" s="222"/>
      <c r="E51" s="249"/>
      <c r="F51" s="222"/>
      <c r="G51" s="225"/>
      <c r="H51" s="246"/>
      <c r="I51" s="255"/>
      <c r="J51" s="258"/>
      <c r="K51" s="255">
        <f t="shared" si="20"/>
        <v>0</v>
      </c>
      <c r="L51" s="246"/>
      <c r="M51" s="255"/>
      <c r="N51" s="252"/>
      <c r="O51" s="123">
        <v>5</v>
      </c>
      <c r="P51" s="124"/>
      <c r="Q51" s="125" t="str">
        <f t="shared" si="24"/>
        <v/>
      </c>
      <c r="R51" s="126"/>
      <c r="S51" s="126"/>
      <c r="T51" s="127" t="str">
        <f t="shared" si="21"/>
        <v/>
      </c>
      <c r="U51" s="126"/>
      <c r="V51" s="126"/>
      <c r="W51" s="126"/>
      <c r="X51" s="128" t="str">
        <f t="shared" si="25"/>
        <v/>
      </c>
      <c r="Y51" s="129" t="str">
        <f t="shared" si="4"/>
        <v/>
      </c>
      <c r="Z51" s="130" t="str">
        <f t="shared" si="22"/>
        <v/>
      </c>
      <c r="AA51" s="129" t="str">
        <f t="shared" si="6"/>
        <v/>
      </c>
      <c r="AB51" s="130" t="str">
        <f t="shared" si="26"/>
        <v/>
      </c>
      <c r="AC51" s="131" t="str">
        <f t="shared" ref="AC51:AC52" si="27">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32"/>
      <c r="AE51" s="133"/>
      <c r="AF51" s="134"/>
      <c r="AG51" s="135"/>
      <c r="AH51" s="135"/>
      <c r="AI51" s="133"/>
      <c r="AJ51" s="134"/>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 hidden="1" customHeight="1" x14ac:dyDescent="0.3">
      <c r="A52" s="229"/>
      <c r="B52" s="223"/>
      <c r="C52" s="223"/>
      <c r="D52" s="223"/>
      <c r="E52" s="250"/>
      <c r="F52" s="223"/>
      <c r="G52" s="226"/>
      <c r="H52" s="247"/>
      <c r="I52" s="256"/>
      <c r="J52" s="259"/>
      <c r="K52" s="256">
        <f t="shared" si="20"/>
        <v>0</v>
      </c>
      <c r="L52" s="247"/>
      <c r="M52" s="256"/>
      <c r="N52" s="253"/>
      <c r="O52" s="123">
        <v>6</v>
      </c>
      <c r="P52" s="124"/>
      <c r="Q52" s="125" t="str">
        <f t="shared" si="24"/>
        <v/>
      </c>
      <c r="R52" s="126"/>
      <c r="S52" s="126"/>
      <c r="T52" s="127" t="str">
        <f t="shared" si="21"/>
        <v/>
      </c>
      <c r="U52" s="126"/>
      <c r="V52" s="126"/>
      <c r="W52" s="126"/>
      <c r="X52" s="128" t="str">
        <f t="shared" si="25"/>
        <v/>
      </c>
      <c r="Y52" s="129" t="str">
        <f t="shared" si="4"/>
        <v/>
      </c>
      <c r="Z52" s="130" t="str">
        <f t="shared" si="22"/>
        <v/>
      </c>
      <c r="AA52" s="129" t="str">
        <f t="shared" si="6"/>
        <v/>
      </c>
      <c r="AB52" s="130" t="str">
        <f t="shared" si="26"/>
        <v/>
      </c>
      <c r="AC52" s="131" t="str">
        <f t="shared" si="27"/>
        <v/>
      </c>
      <c r="AD52" s="132"/>
      <c r="AE52" s="133"/>
      <c r="AF52" s="134"/>
      <c r="AG52" s="135"/>
      <c r="AH52" s="135"/>
      <c r="AI52" s="133"/>
      <c r="AJ52" s="134"/>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 hidden="1" customHeight="1" x14ac:dyDescent="0.3">
      <c r="A53" s="227">
        <v>6</v>
      </c>
      <c r="B53" s="221"/>
      <c r="C53" s="221"/>
      <c r="D53" s="221"/>
      <c r="E53" s="248"/>
      <c r="F53" s="221"/>
      <c r="G53" s="224"/>
      <c r="H53" s="245" t="str">
        <f>IF(G53&lt;=0,"",IF(G53&lt;=2,"Muy Baja",IF(G53&lt;=24,"Baja",IF(G53&lt;=500,"Media",IF(G53&lt;=5000,"Alta","Muy Alta")))))</f>
        <v/>
      </c>
      <c r="I53" s="254" t="str">
        <f>IF(H53="","",IF(H53="Muy Baja",0.2,IF(H53="Baja",0.4,IF(H53="Media",0.6,IF(H53="Alta",0.8,IF(H53="Muy Alta",1,))))))</f>
        <v/>
      </c>
      <c r="J53" s="257"/>
      <c r="K53" s="254">
        <f>IF(NOT(ISERROR(MATCH(J53,'Tabla Impacto'!$B$221:$B$223,0))),'Tabla Impacto'!$F$223&amp;"Por favor no seleccionar los criterios de impacto(Afectación Económica o presupuestal y Pérdida Reputacional)",J53)</f>
        <v>0</v>
      </c>
      <c r="L53" s="245" t="str">
        <f>IF(OR(K53='Tabla Impacto'!$C$11,K53='Tabla Impacto'!$D$11),"Leve",IF(OR(K53='Tabla Impacto'!$C$12,K53='Tabla Impacto'!$D$12),"Menor",IF(OR(K53='Tabla Impacto'!$C$13,K53='Tabla Impacto'!$D$13),"Moderado",IF(OR(K53='Tabla Impacto'!$C$14,K53='Tabla Impacto'!$D$14),"Mayor",IF(OR(K53='Tabla Impacto'!$C$15,K53='Tabla Impacto'!$D$15),"Catastrófico","")))))</f>
        <v/>
      </c>
      <c r="M53" s="254" t="str">
        <f>IF(L53="","",IF(L53="Leve",0.2,IF(L53="Menor",0.4,IF(L53="Moderado",0.6,IF(L53="Mayor",0.8,IF(L53="Catastrófico",1,))))))</f>
        <v/>
      </c>
      <c r="N53" s="251" t="str">
        <f>IF(OR(AND(H53="Muy Baja",L53="Leve"),AND(H53="Muy Baja",L53="Menor"),AND(H53="Baja",L53="Leve")),"Bajo",IF(OR(AND(H53="Muy baja",L53="Moderado"),AND(H53="Baja",L53="Menor"),AND(H53="Baja",L53="Moderado"),AND(H53="Media",L53="Leve"),AND(H53="Media",L53="Menor"),AND(H53="Media",L53="Moderado"),AND(H53="Alta",L53="Leve"),AND(H53="Alta",L53="Menor")),"Moderado",IF(OR(AND(H53="Muy Baja",L53="Mayor"),AND(H53="Baja",L53="Mayor"),AND(H53="Media",L53="Mayor"),AND(H53="Alta",L53="Moderado"),AND(H53="Alta",L53="Mayor"),AND(H53="Muy Alta",L53="Leve"),AND(H53="Muy Alta",L53="Menor"),AND(H53="Muy Alta",L53="Moderado"),AND(H53="Muy Alta",L53="Mayor")),"Alto",IF(OR(AND(H53="Muy Baja",L53="Catastrófico"),AND(H53="Baja",L53="Catastrófico"),AND(H53="Media",L53="Catastrófico"),AND(H53="Alta",L53="Catastrófico"),AND(H53="Muy Alta",L53="Catastrófico")),"Extremo",""))))</f>
        <v/>
      </c>
      <c r="O53" s="123">
        <v>1</v>
      </c>
      <c r="P53" s="124"/>
      <c r="Q53" s="125" t="str">
        <f>IF(OR(R53="Preventivo",R53="Detectivo"),"Probabilidad",IF(R53="Correctivo","Impacto",""))</f>
        <v/>
      </c>
      <c r="R53" s="126"/>
      <c r="S53" s="126"/>
      <c r="T53" s="127" t="str">
        <f>IF(AND(R53="Preventivo",S53="Automático"),"50%",IF(AND(R53="Preventivo",S53="Manual"),"40%",IF(AND(R53="Detectivo",S53="Automático"),"40%",IF(AND(R53="Detectivo",S53="Manual"),"30%",IF(AND(R53="Correctivo",S53="Automático"),"35%",IF(AND(R53="Correctivo",S53="Manual"),"25%",""))))))</f>
        <v/>
      </c>
      <c r="U53" s="126"/>
      <c r="V53" s="126"/>
      <c r="W53" s="126"/>
      <c r="X53" s="128" t="str">
        <f>IFERROR(IF(Q53="Probabilidad",(I53-(+I53*T53)),IF(Q53="Impacto",I53,"")),"")</f>
        <v/>
      </c>
      <c r="Y53" s="129" t="str">
        <f>IFERROR(IF(X53="","",IF(X53&lt;=0.2,"Muy Baja",IF(X53&lt;=0.4,"Baja",IF(X53&lt;=0.6,"Media",IF(X53&lt;=0.8,"Alta","Muy Alta"))))),"")</f>
        <v/>
      </c>
      <c r="Z53" s="130" t="str">
        <f>+X53</f>
        <v/>
      </c>
      <c r="AA53" s="129" t="str">
        <f>IFERROR(IF(AB53="","",IF(AB53&lt;=0.2,"Leve",IF(AB53&lt;=0.4,"Menor",IF(AB53&lt;=0.6,"Moderado",IF(AB53&lt;=0.8,"Mayor","Catastrófico"))))),"")</f>
        <v/>
      </c>
      <c r="AB53" s="130" t="str">
        <f>IFERROR(IF(Q53="Impacto",(M53-(+M53*T53)),IF(Q53="Probabilidad",M53,"")),"")</f>
        <v/>
      </c>
      <c r="AC53" s="131" t="str">
        <f>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2"/>
      <c r="AE53" s="133"/>
      <c r="AF53" s="134"/>
      <c r="AG53" s="135"/>
      <c r="AH53" s="135"/>
      <c r="AI53" s="133"/>
      <c r="AJ53" s="134"/>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 hidden="1" customHeight="1" x14ac:dyDescent="0.3">
      <c r="A54" s="228"/>
      <c r="B54" s="222"/>
      <c r="C54" s="222"/>
      <c r="D54" s="222"/>
      <c r="E54" s="249"/>
      <c r="F54" s="222"/>
      <c r="G54" s="225"/>
      <c r="H54" s="246"/>
      <c r="I54" s="255"/>
      <c r="J54" s="258"/>
      <c r="K54" s="255">
        <f t="shared" ref="K54:K58" si="28">IF(NOT(ISERROR(MATCH(J54,_xlfn.ANCHORARRAY(E65),0))),I67&amp;"Por favor no seleccionar los criterios de impacto",J54)</f>
        <v>0</v>
      </c>
      <c r="L54" s="246"/>
      <c r="M54" s="255"/>
      <c r="N54" s="252"/>
      <c r="O54" s="123">
        <v>2</v>
      </c>
      <c r="P54" s="124"/>
      <c r="Q54" s="125" t="str">
        <f>IF(OR(R54="Preventivo",R54="Detectivo"),"Probabilidad",IF(R54="Correctivo","Impacto",""))</f>
        <v/>
      </c>
      <c r="R54" s="126"/>
      <c r="S54" s="126"/>
      <c r="T54" s="127" t="str">
        <f t="shared" ref="T54:T58" si="29">IF(AND(R54="Preventivo",S54="Automático"),"50%",IF(AND(R54="Preventivo",S54="Manual"),"40%",IF(AND(R54="Detectivo",S54="Automático"),"40%",IF(AND(R54="Detectivo",S54="Manual"),"30%",IF(AND(R54="Correctivo",S54="Automático"),"35%",IF(AND(R54="Correctivo",S54="Manual"),"25%",""))))))</f>
        <v/>
      </c>
      <c r="U54" s="126"/>
      <c r="V54" s="126"/>
      <c r="W54" s="126"/>
      <c r="X54" s="128" t="str">
        <f>IFERROR(IF(AND(Q53="Probabilidad",Q54="Probabilidad"),(Z53-(+Z53*T54)),IF(Q54="Probabilidad",(I53-(+I53*T54)),IF(Q54="Impacto",Z53,""))),"")</f>
        <v/>
      </c>
      <c r="Y54" s="129" t="str">
        <f t="shared" si="4"/>
        <v/>
      </c>
      <c r="Z54" s="130" t="str">
        <f t="shared" ref="Z54:Z58" si="30">+X54</f>
        <v/>
      </c>
      <c r="AA54" s="129" t="str">
        <f t="shared" si="6"/>
        <v/>
      </c>
      <c r="AB54" s="130" t="str">
        <f>IFERROR(IF(AND(Q53="Impacto",Q54="Impacto"),(AB53-(+AB53*T54)),IF(Q54="Impacto",(M53-(+M53*T54)),IF(Q54="Probabilidad",AB53,""))),"")</f>
        <v/>
      </c>
      <c r="AC54" s="131" t="str">
        <f t="shared" ref="AC54:AC55" si="31">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32"/>
      <c r="AE54" s="133"/>
      <c r="AF54" s="134"/>
      <c r="AG54" s="135"/>
      <c r="AH54" s="135"/>
      <c r="AI54" s="133"/>
      <c r="AJ54" s="134"/>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 hidden="1" customHeight="1" x14ac:dyDescent="0.3">
      <c r="A55" s="228"/>
      <c r="B55" s="222"/>
      <c r="C55" s="222"/>
      <c r="D55" s="222"/>
      <c r="E55" s="249"/>
      <c r="F55" s="222"/>
      <c r="G55" s="225"/>
      <c r="H55" s="246"/>
      <c r="I55" s="255"/>
      <c r="J55" s="258"/>
      <c r="K55" s="255">
        <f t="shared" si="28"/>
        <v>0</v>
      </c>
      <c r="L55" s="246"/>
      <c r="M55" s="255"/>
      <c r="N55" s="252"/>
      <c r="O55" s="123">
        <v>3</v>
      </c>
      <c r="P55" s="136"/>
      <c r="Q55" s="125" t="str">
        <f>IF(OR(R55="Preventivo",R55="Detectivo"),"Probabilidad",IF(R55="Correctivo","Impacto",""))</f>
        <v/>
      </c>
      <c r="R55" s="126"/>
      <c r="S55" s="126"/>
      <c r="T55" s="127" t="str">
        <f t="shared" si="29"/>
        <v/>
      </c>
      <c r="U55" s="126"/>
      <c r="V55" s="126"/>
      <c r="W55" s="126"/>
      <c r="X55" s="128" t="str">
        <f>IFERROR(IF(AND(Q54="Probabilidad",Q55="Probabilidad"),(Z54-(+Z54*T55)),IF(AND(Q54="Impacto",Q55="Probabilidad"),(Z53-(+Z53*T55)),IF(Q55="Impacto",Z54,""))),"")</f>
        <v/>
      </c>
      <c r="Y55" s="129" t="str">
        <f t="shared" si="4"/>
        <v/>
      </c>
      <c r="Z55" s="130" t="str">
        <f t="shared" si="30"/>
        <v/>
      </c>
      <c r="AA55" s="129" t="str">
        <f t="shared" si="6"/>
        <v/>
      </c>
      <c r="AB55" s="130" t="str">
        <f>IFERROR(IF(AND(Q54="Impacto",Q55="Impacto"),(AB54-(+AB54*T55)),IF(AND(Q54="Probabilidad",Q55="Impacto"),(AB53-(+AB53*T55)),IF(Q55="Probabilidad",AB54,""))),"")</f>
        <v/>
      </c>
      <c r="AC55" s="131" t="str">
        <f t="shared" si="31"/>
        <v/>
      </c>
      <c r="AD55" s="132"/>
      <c r="AE55" s="133"/>
      <c r="AF55" s="134"/>
      <c r="AG55" s="135"/>
      <c r="AH55" s="135"/>
      <c r="AI55" s="133"/>
      <c r="AJ55" s="134"/>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 hidden="1" customHeight="1" x14ac:dyDescent="0.3">
      <c r="A56" s="228"/>
      <c r="B56" s="222"/>
      <c r="C56" s="222"/>
      <c r="D56" s="222"/>
      <c r="E56" s="249"/>
      <c r="F56" s="222"/>
      <c r="G56" s="225"/>
      <c r="H56" s="246"/>
      <c r="I56" s="255"/>
      <c r="J56" s="258"/>
      <c r="K56" s="255">
        <f t="shared" si="28"/>
        <v>0</v>
      </c>
      <c r="L56" s="246"/>
      <c r="M56" s="255"/>
      <c r="N56" s="252"/>
      <c r="O56" s="123">
        <v>4</v>
      </c>
      <c r="P56" s="124"/>
      <c r="Q56" s="125" t="str">
        <f t="shared" ref="Q56:Q58" si="32">IF(OR(R56="Preventivo",R56="Detectivo"),"Probabilidad",IF(R56="Correctivo","Impacto",""))</f>
        <v/>
      </c>
      <c r="R56" s="126"/>
      <c r="S56" s="126"/>
      <c r="T56" s="127" t="str">
        <f t="shared" si="29"/>
        <v/>
      </c>
      <c r="U56" s="126"/>
      <c r="V56" s="126"/>
      <c r="W56" s="126"/>
      <c r="X56" s="128" t="str">
        <f t="shared" ref="X56:X58" si="33">IFERROR(IF(AND(Q55="Probabilidad",Q56="Probabilidad"),(Z55-(+Z55*T56)),IF(AND(Q55="Impacto",Q56="Probabilidad"),(Z54-(+Z54*T56)),IF(Q56="Impacto",Z55,""))),"")</f>
        <v/>
      </c>
      <c r="Y56" s="129" t="str">
        <f t="shared" si="4"/>
        <v/>
      </c>
      <c r="Z56" s="130" t="str">
        <f t="shared" si="30"/>
        <v/>
      </c>
      <c r="AA56" s="129" t="str">
        <f t="shared" si="6"/>
        <v/>
      </c>
      <c r="AB56" s="130" t="str">
        <f t="shared" ref="AB56:AB58" si="34">IFERROR(IF(AND(Q55="Impacto",Q56="Impacto"),(AB55-(+AB55*T56)),IF(AND(Q55="Probabilidad",Q56="Impacto"),(AB54-(+AB54*T56)),IF(Q56="Probabilidad",AB55,""))),"")</f>
        <v/>
      </c>
      <c r="AC56" s="131" t="str">
        <f>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2"/>
      <c r="AE56" s="133"/>
      <c r="AF56" s="134"/>
      <c r="AG56" s="135"/>
      <c r="AH56" s="135"/>
      <c r="AI56" s="133"/>
      <c r="AJ56" s="134"/>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 hidden="1" customHeight="1" x14ac:dyDescent="0.3">
      <c r="A57" s="228"/>
      <c r="B57" s="222"/>
      <c r="C57" s="222"/>
      <c r="D57" s="222"/>
      <c r="E57" s="249"/>
      <c r="F57" s="222"/>
      <c r="G57" s="225"/>
      <c r="H57" s="246"/>
      <c r="I57" s="255"/>
      <c r="J57" s="258"/>
      <c r="K57" s="255">
        <f t="shared" si="28"/>
        <v>0</v>
      </c>
      <c r="L57" s="246"/>
      <c r="M57" s="255"/>
      <c r="N57" s="252"/>
      <c r="O57" s="123">
        <v>5</v>
      </c>
      <c r="P57" s="124"/>
      <c r="Q57" s="125" t="str">
        <f t="shared" si="32"/>
        <v/>
      </c>
      <c r="R57" s="126"/>
      <c r="S57" s="126"/>
      <c r="T57" s="127" t="str">
        <f t="shared" si="29"/>
        <v/>
      </c>
      <c r="U57" s="126"/>
      <c r="V57" s="126"/>
      <c r="W57" s="126"/>
      <c r="X57" s="128" t="str">
        <f t="shared" si="33"/>
        <v/>
      </c>
      <c r="Y57" s="129" t="str">
        <f t="shared" si="4"/>
        <v/>
      </c>
      <c r="Z57" s="130" t="str">
        <f t="shared" si="30"/>
        <v/>
      </c>
      <c r="AA57" s="129" t="str">
        <f t="shared" si="6"/>
        <v/>
      </c>
      <c r="AB57" s="130" t="str">
        <f t="shared" si="34"/>
        <v/>
      </c>
      <c r="AC57" s="131" t="str">
        <f t="shared" ref="AC57" si="35">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32"/>
      <c r="AE57" s="133"/>
      <c r="AF57" s="134"/>
      <c r="AG57" s="135"/>
      <c r="AH57" s="135"/>
      <c r="AI57" s="133"/>
      <c r="AJ57" s="134"/>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 hidden="1" customHeight="1" x14ac:dyDescent="0.3">
      <c r="A58" s="229"/>
      <c r="B58" s="223"/>
      <c r="C58" s="223"/>
      <c r="D58" s="223"/>
      <c r="E58" s="250"/>
      <c r="F58" s="223"/>
      <c r="G58" s="226"/>
      <c r="H58" s="247"/>
      <c r="I58" s="256"/>
      <c r="J58" s="259"/>
      <c r="K58" s="256">
        <f t="shared" si="28"/>
        <v>0</v>
      </c>
      <c r="L58" s="247"/>
      <c r="M58" s="256"/>
      <c r="N58" s="253"/>
      <c r="O58" s="123">
        <v>6</v>
      </c>
      <c r="P58" s="124"/>
      <c r="Q58" s="125" t="str">
        <f t="shared" si="32"/>
        <v/>
      </c>
      <c r="R58" s="126"/>
      <c r="S58" s="126"/>
      <c r="T58" s="127" t="str">
        <f t="shared" si="29"/>
        <v/>
      </c>
      <c r="U58" s="126"/>
      <c r="V58" s="126"/>
      <c r="W58" s="126"/>
      <c r="X58" s="128" t="str">
        <f t="shared" si="33"/>
        <v/>
      </c>
      <c r="Y58" s="129" t="str">
        <f t="shared" si="4"/>
        <v/>
      </c>
      <c r="Z58" s="130" t="str">
        <f t="shared" si="30"/>
        <v/>
      </c>
      <c r="AA58" s="129" t="str">
        <f>IFERROR(IF(AB58="","",IF(AB58&lt;=0.2,"Leve",IF(AB58&lt;=0.4,"Menor",IF(AB58&lt;=0.6,"Moderado",IF(AB58&lt;=0.8,"Mayor","Catastrófico"))))),"")</f>
        <v/>
      </c>
      <c r="AB58" s="130" t="str">
        <f t="shared" si="34"/>
        <v/>
      </c>
      <c r="AC58" s="131"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2"/>
      <c r="AE58" s="133"/>
      <c r="AF58" s="134"/>
      <c r="AG58" s="135"/>
      <c r="AH58" s="135"/>
      <c r="AI58" s="133"/>
      <c r="AJ58" s="134"/>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 hidden="1" customHeight="1" x14ac:dyDescent="0.3">
      <c r="A59" s="227">
        <v>7</v>
      </c>
      <c r="B59" s="221"/>
      <c r="C59" s="221"/>
      <c r="D59" s="221"/>
      <c r="E59" s="248"/>
      <c r="F59" s="221"/>
      <c r="G59" s="224"/>
      <c r="H59" s="245" t="str">
        <f>IF(G59&lt;=0,"",IF(G59&lt;=2,"Muy Baja",IF(G59&lt;=24,"Baja",IF(G59&lt;=500,"Media",IF(G59&lt;=5000,"Alta","Muy Alta")))))</f>
        <v/>
      </c>
      <c r="I59" s="254" t="str">
        <f>IF(H59="","",IF(H59="Muy Baja",0.2,IF(H59="Baja",0.4,IF(H59="Media",0.6,IF(H59="Alta",0.8,IF(H59="Muy Alta",1,))))))</f>
        <v/>
      </c>
      <c r="J59" s="257"/>
      <c r="K59" s="254">
        <f>IF(NOT(ISERROR(MATCH(J59,'Tabla Impacto'!$B$221:$B$223,0))),'Tabla Impacto'!$F$223&amp;"Por favor no seleccionar los criterios de impacto(Afectación Económica o presupuestal y Pérdida Reputacional)",J59)</f>
        <v>0</v>
      </c>
      <c r="L59" s="245" t="str">
        <f>IF(OR(K59='Tabla Impacto'!$C$11,K59='Tabla Impacto'!$D$11),"Leve",IF(OR(K59='Tabla Impacto'!$C$12,K59='Tabla Impacto'!$D$12),"Menor",IF(OR(K59='Tabla Impacto'!$C$13,K59='Tabla Impacto'!$D$13),"Moderado",IF(OR(K59='Tabla Impacto'!$C$14,K59='Tabla Impacto'!$D$14),"Mayor",IF(OR(K59='Tabla Impacto'!$C$15,K59='Tabla Impacto'!$D$15),"Catastrófico","")))))</f>
        <v/>
      </c>
      <c r="M59" s="254" t="str">
        <f>IF(L59="","",IF(L59="Leve",0.2,IF(L59="Menor",0.4,IF(L59="Moderado",0.6,IF(L59="Mayor",0.8,IF(L59="Catastrófico",1,))))))</f>
        <v/>
      </c>
      <c r="N59" s="251" t="str">
        <f>IF(OR(AND(H59="Muy Baja",L59="Leve"),AND(H59="Muy Baja",L59="Menor"),AND(H59="Baja",L59="Leve")),"Bajo",IF(OR(AND(H59="Muy baja",L59="Moderado"),AND(H59="Baja",L59="Menor"),AND(H59="Baja",L59="Moderado"),AND(H59="Media",L59="Leve"),AND(H59="Media",L59="Menor"),AND(H59="Media",L59="Moderado"),AND(H59="Alta",L59="Leve"),AND(H59="Alta",L59="Menor")),"Moderado",IF(OR(AND(H59="Muy Baja",L59="Mayor"),AND(H59="Baja",L59="Mayor"),AND(H59="Media",L59="Mayor"),AND(H59="Alta",L59="Moderado"),AND(H59="Alta",L59="Mayor"),AND(H59="Muy Alta",L59="Leve"),AND(H59="Muy Alta",L59="Menor"),AND(H59="Muy Alta",L59="Moderado"),AND(H59="Muy Alta",L59="Mayor")),"Alto",IF(OR(AND(H59="Muy Baja",L59="Catastrófico"),AND(H59="Baja",L59="Catastrófico"),AND(H59="Media",L59="Catastrófico"),AND(H59="Alta",L59="Catastrófico"),AND(H59="Muy Alta",L59="Catastrófico")),"Extremo",""))))</f>
        <v/>
      </c>
      <c r="O59" s="123">
        <v>1</v>
      </c>
      <c r="P59" s="124"/>
      <c r="Q59" s="125" t="str">
        <f>IF(OR(R59="Preventivo",R59="Detectivo"),"Probabilidad",IF(R59="Correctivo","Impacto",""))</f>
        <v/>
      </c>
      <c r="R59" s="126"/>
      <c r="S59" s="126"/>
      <c r="T59" s="127" t="str">
        <f>IF(AND(R59="Preventivo",S59="Automático"),"50%",IF(AND(R59="Preventivo",S59="Manual"),"40%",IF(AND(R59="Detectivo",S59="Automático"),"40%",IF(AND(R59="Detectivo",S59="Manual"),"30%",IF(AND(R59="Correctivo",S59="Automático"),"35%",IF(AND(R59="Correctivo",S59="Manual"),"25%",""))))))</f>
        <v/>
      </c>
      <c r="U59" s="126"/>
      <c r="V59" s="126"/>
      <c r="W59" s="126"/>
      <c r="X59" s="128" t="str">
        <f>IFERROR(IF(Q59="Probabilidad",(I59-(+I59*T59)),IF(Q59="Impacto",I59,"")),"")</f>
        <v/>
      </c>
      <c r="Y59" s="129" t="str">
        <f>IFERROR(IF(X59="","",IF(X59&lt;=0.2,"Muy Baja",IF(X59&lt;=0.4,"Baja",IF(X59&lt;=0.6,"Media",IF(X59&lt;=0.8,"Alta","Muy Alta"))))),"")</f>
        <v/>
      </c>
      <c r="Z59" s="130" t="str">
        <f>+X59</f>
        <v/>
      </c>
      <c r="AA59" s="129" t="str">
        <f>IFERROR(IF(AB59="","",IF(AB59&lt;=0.2,"Leve",IF(AB59&lt;=0.4,"Menor",IF(AB59&lt;=0.6,"Moderado",IF(AB59&lt;=0.8,"Mayor","Catastrófico"))))),"")</f>
        <v/>
      </c>
      <c r="AB59" s="130" t="str">
        <f>IFERROR(IF(Q59="Impacto",(M59-(+M59*T59)),IF(Q59="Probabilidad",M59,"")),"")</f>
        <v/>
      </c>
      <c r="AC59" s="131" t="str">
        <f>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2"/>
      <c r="AE59" s="133"/>
      <c r="AF59" s="134"/>
      <c r="AG59" s="135"/>
      <c r="AH59" s="135"/>
      <c r="AI59" s="133"/>
      <c r="AJ59" s="134"/>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 hidden="1" customHeight="1" x14ac:dyDescent="0.3">
      <c r="A60" s="228"/>
      <c r="B60" s="222"/>
      <c r="C60" s="222"/>
      <c r="D60" s="222"/>
      <c r="E60" s="249"/>
      <c r="F60" s="222"/>
      <c r="G60" s="225"/>
      <c r="H60" s="246"/>
      <c r="I60" s="255"/>
      <c r="J60" s="258"/>
      <c r="K60" s="255">
        <f t="shared" ref="K60:K64" si="36">IF(NOT(ISERROR(MATCH(J60,_xlfn.ANCHORARRAY(E71),0))),I73&amp;"Por favor no seleccionar los criterios de impacto",J60)</f>
        <v>0</v>
      </c>
      <c r="L60" s="246"/>
      <c r="M60" s="255"/>
      <c r="N60" s="252"/>
      <c r="O60" s="123">
        <v>2</v>
      </c>
      <c r="P60" s="124"/>
      <c r="Q60" s="125" t="str">
        <f>IF(OR(R60="Preventivo",R60="Detectivo"),"Probabilidad",IF(R60="Correctivo","Impacto",""))</f>
        <v/>
      </c>
      <c r="R60" s="126"/>
      <c r="S60" s="126"/>
      <c r="T60" s="127" t="str">
        <f t="shared" ref="T60:T64" si="37">IF(AND(R60="Preventivo",S60="Automático"),"50%",IF(AND(R60="Preventivo",S60="Manual"),"40%",IF(AND(R60="Detectivo",S60="Automático"),"40%",IF(AND(R60="Detectivo",S60="Manual"),"30%",IF(AND(R60="Correctivo",S60="Automático"),"35%",IF(AND(R60="Correctivo",S60="Manual"),"25%",""))))))</f>
        <v/>
      </c>
      <c r="U60" s="126"/>
      <c r="V60" s="126"/>
      <c r="W60" s="126"/>
      <c r="X60" s="128" t="str">
        <f>IFERROR(IF(AND(Q59="Probabilidad",Q60="Probabilidad"),(Z59-(+Z59*T60)),IF(Q60="Probabilidad",(I59-(+I59*T60)),IF(Q60="Impacto",Z59,""))),"")</f>
        <v/>
      </c>
      <c r="Y60" s="129" t="str">
        <f t="shared" si="4"/>
        <v/>
      </c>
      <c r="Z60" s="130" t="str">
        <f t="shared" ref="Z60:Z64" si="38">+X60</f>
        <v/>
      </c>
      <c r="AA60" s="129" t="str">
        <f t="shared" si="6"/>
        <v/>
      </c>
      <c r="AB60" s="130" t="str">
        <f>IFERROR(IF(AND(Q59="Impacto",Q60="Impacto"),(AB59-(+AB59*T60)),IF(Q60="Impacto",(M59-(+M59*T60)),IF(Q60="Probabilidad",AB59,""))),"")</f>
        <v/>
      </c>
      <c r="AC60" s="131" t="str">
        <f t="shared" ref="AC60:AC61" si="39">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32"/>
      <c r="AE60" s="133"/>
      <c r="AF60" s="134"/>
      <c r="AG60" s="135"/>
      <c r="AH60" s="135"/>
      <c r="AI60" s="133"/>
      <c r="AJ60" s="134"/>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 hidden="1" customHeight="1" x14ac:dyDescent="0.3">
      <c r="A61" s="228"/>
      <c r="B61" s="222"/>
      <c r="C61" s="222"/>
      <c r="D61" s="222"/>
      <c r="E61" s="249"/>
      <c r="F61" s="222"/>
      <c r="G61" s="225"/>
      <c r="H61" s="246"/>
      <c r="I61" s="255"/>
      <c r="J61" s="258"/>
      <c r="K61" s="255">
        <f t="shared" si="36"/>
        <v>0</v>
      </c>
      <c r="L61" s="246"/>
      <c r="M61" s="255"/>
      <c r="N61" s="252"/>
      <c r="O61" s="123">
        <v>3</v>
      </c>
      <c r="P61" s="136"/>
      <c r="Q61" s="125" t="str">
        <f>IF(OR(R61="Preventivo",R61="Detectivo"),"Probabilidad",IF(R61="Correctivo","Impacto",""))</f>
        <v/>
      </c>
      <c r="R61" s="126"/>
      <c r="S61" s="126"/>
      <c r="T61" s="127" t="str">
        <f t="shared" si="37"/>
        <v/>
      </c>
      <c r="U61" s="126"/>
      <c r="V61" s="126"/>
      <c r="W61" s="126"/>
      <c r="X61" s="128" t="str">
        <f>IFERROR(IF(AND(Q60="Probabilidad",Q61="Probabilidad"),(Z60-(+Z60*T61)),IF(AND(Q60="Impacto",Q61="Probabilidad"),(Z59-(+Z59*T61)),IF(Q61="Impacto",Z60,""))),"")</f>
        <v/>
      </c>
      <c r="Y61" s="129" t="str">
        <f t="shared" si="4"/>
        <v/>
      </c>
      <c r="Z61" s="130" t="str">
        <f t="shared" si="38"/>
        <v/>
      </c>
      <c r="AA61" s="129" t="str">
        <f t="shared" si="6"/>
        <v/>
      </c>
      <c r="AB61" s="130" t="str">
        <f>IFERROR(IF(AND(Q60="Impacto",Q61="Impacto"),(AB60-(+AB60*T61)),IF(AND(Q60="Probabilidad",Q61="Impacto"),(AB59-(+AB59*T61)),IF(Q61="Probabilidad",AB60,""))),"")</f>
        <v/>
      </c>
      <c r="AC61" s="131" t="str">
        <f t="shared" si="39"/>
        <v/>
      </c>
      <c r="AD61" s="132"/>
      <c r="AE61" s="133"/>
      <c r="AF61" s="134"/>
      <c r="AG61" s="135"/>
      <c r="AH61" s="135"/>
      <c r="AI61" s="133"/>
      <c r="AJ61" s="134"/>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 hidden="1" customHeight="1" x14ac:dyDescent="0.3">
      <c r="A62" s="228"/>
      <c r="B62" s="222"/>
      <c r="C62" s="222"/>
      <c r="D62" s="222"/>
      <c r="E62" s="249"/>
      <c r="F62" s="222"/>
      <c r="G62" s="225"/>
      <c r="H62" s="246"/>
      <c r="I62" s="255"/>
      <c r="J62" s="258"/>
      <c r="K62" s="255">
        <f t="shared" si="36"/>
        <v>0</v>
      </c>
      <c r="L62" s="246"/>
      <c r="M62" s="255"/>
      <c r="N62" s="252"/>
      <c r="O62" s="123">
        <v>4</v>
      </c>
      <c r="P62" s="124"/>
      <c r="Q62" s="125" t="str">
        <f t="shared" ref="Q62:Q64" si="40">IF(OR(R62="Preventivo",R62="Detectivo"),"Probabilidad",IF(R62="Correctivo","Impacto",""))</f>
        <v/>
      </c>
      <c r="R62" s="126"/>
      <c r="S62" s="126"/>
      <c r="T62" s="127" t="str">
        <f t="shared" si="37"/>
        <v/>
      </c>
      <c r="U62" s="126"/>
      <c r="V62" s="126"/>
      <c r="W62" s="126"/>
      <c r="X62" s="128" t="str">
        <f t="shared" ref="X62:X64" si="41">IFERROR(IF(AND(Q61="Probabilidad",Q62="Probabilidad"),(Z61-(+Z61*T62)),IF(AND(Q61="Impacto",Q62="Probabilidad"),(Z60-(+Z60*T62)),IF(Q62="Impacto",Z61,""))),"")</f>
        <v/>
      </c>
      <c r="Y62" s="129" t="str">
        <f t="shared" si="4"/>
        <v/>
      </c>
      <c r="Z62" s="130" t="str">
        <f t="shared" si="38"/>
        <v/>
      </c>
      <c r="AA62" s="129" t="str">
        <f t="shared" si="6"/>
        <v/>
      </c>
      <c r="AB62" s="130" t="str">
        <f t="shared" ref="AB62:AB64" si="42">IFERROR(IF(AND(Q61="Impacto",Q62="Impacto"),(AB61-(+AB61*T62)),IF(AND(Q61="Probabilidad",Q62="Impacto"),(AB60-(+AB60*T62)),IF(Q62="Probabilidad",AB61,""))),"")</f>
        <v/>
      </c>
      <c r="AC62" s="131" t="str">
        <f>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2"/>
      <c r="AE62" s="133"/>
      <c r="AF62" s="134"/>
      <c r="AG62" s="135"/>
      <c r="AH62" s="135"/>
      <c r="AI62" s="133"/>
      <c r="AJ62" s="134"/>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 hidden="1" customHeight="1" x14ac:dyDescent="0.3">
      <c r="A63" s="228"/>
      <c r="B63" s="222"/>
      <c r="C63" s="222"/>
      <c r="D63" s="222"/>
      <c r="E63" s="249"/>
      <c r="F63" s="222"/>
      <c r="G63" s="225"/>
      <c r="H63" s="246"/>
      <c r="I63" s="255"/>
      <c r="J63" s="258"/>
      <c r="K63" s="255">
        <f t="shared" si="36"/>
        <v>0</v>
      </c>
      <c r="L63" s="246"/>
      <c r="M63" s="255"/>
      <c r="N63" s="252"/>
      <c r="O63" s="123">
        <v>5</v>
      </c>
      <c r="P63" s="124"/>
      <c r="Q63" s="125" t="str">
        <f t="shared" si="40"/>
        <v/>
      </c>
      <c r="R63" s="126"/>
      <c r="S63" s="126"/>
      <c r="T63" s="127" t="str">
        <f t="shared" si="37"/>
        <v/>
      </c>
      <c r="U63" s="126"/>
      <c r="V63" s="126"/>
      <c r="W63" s="126"/>
      <c r="X63" s="128" t="str">
        <f t="shared" si="41"/>
        <v/>
      </c>
      <c r="Y63" s="129" t="str">
        <f t="shared" si="4"/>
        <v/>
      </c>
      <c r="Z63" s="130" t="str">
        <f t="shared" si="38"/>
        <v/>
      </c>
      <c r="AA63" s="129" t="str">
        <f t="shared" si="6"/>
        <v/>
      </c>
      <c r="AB63" s="130" t="str">
        <f t="shared" si="42"/>
        <v/>
      </c>
      <c r="AC63" s="131" t="str">
        <f t="shared" ref="AC63:AC64" si="43">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32"/>
      <c r="AE63" s="133"/>
      <c r="AF63" s="134"/>
      <c r="AG63" s="135"/>
      <c r="AH63" s="135"/>
      <c r="AI63" s="133"/>
      <c r="AJ63" s="134"/>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 hidden="1" customHeight="1" x14ac:dyDescent="0.3">
      <c r="A64" s="229"/>
      <c r="B64" s="223"/>
      <c r="C64" s="223"/>
      <c r="D64" s="223"/>
      <c r="E64" s="250"/>
      <c r="F64" s="223"/>
      <c r="G64" s="226"/>
      <c r="H64" s="247"/>
      <c r="I64" s="256"/>
      <c r="J64" s="259"/>
      <c r="K64" s="256">
        <f t="shared" si="36"/>
        <v>0</v>
      </c>
      <c r="L64" s="247"/>
      <c r="M64" s="256"/>
      <c r="N64" s="253"/>
      <c r="O64" s="123">
        <v>6</v>
      </c>
      <c r="P64" s="124"/>
      <c r="Q64" s="125" t="str">
        <f t="shared" si="40"/>
        <v/>
      </c>
      <c r="R64" s="126"/>
      <c r="S64" s="126"/>
      <c r="T64" s="127" t="str">
        <f t="shared" si="37"/>
        <v/>
      </c>
      <c r="U64" s="126"/>
      <c r="V64" s="126"/>
      <c r="W64" s="126"/>
      <c r="X64" s="128" t="str">
        <f t="shared" si="41"/>
        <v/>
      </c>
      <c r="Y64" s="129" t="str">
        <f t="shared" si="4"/>
        <v/>
      </c>
      <c r="Z64" s="130" t="str">
        <f t="shared" si="38"/>
        <v/>
      </c>
      <c r="AA64" s="129" t="str">
        <f t="shared" si="6"/>
        <v/>
      </c>
      <c r="AB64" s="130" t="str">
        <f t="shared" si="42"/>
        <v/>
      </c>
      <c r="AC64" s="131" t="str">
        <f t="shared" si="43"/>
        <v/>
      </c>
      <c r="AD64" s="132"/>
      <c r="AE64" s="133"/>
      <c r="AF64" s="134"/>
      <c r="AG64" s="135"/>
      <c r="AH64" s="135"/>
      <c r="AI64" s="133"/>
      <c r="AJ64" s="134"/>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68" ht="15" hidden="1" customHeight="1" x14ac:dyDescent="0.3">
      <c r="A65" s="227">
        <v>8</v>
      </c>
      <c r="B65" s="221"/>
      <c r="C65" s="221"/>
      <c r="D65" s="221"/>
      <c r="E65" s="248"/>
      <c r="F65" s="221"/>
      <c r="G65" s="224"/>
      <c r="H65" s="245" t="str">
        <f>IF(G65&lt;=0,"",IF(G65&lt;=2,"Muy Baja",IF(G65&lt;=24,"Baja",IF(G65&lt;=500,"Media",IF(G65&lt;=5000,"Alta","Muy Alta")))))</f>
        <v/>
      </c>
      <c r="I65" s="254" t="str">
        <f>IF(H65="","",IF(H65="Muy Baja",0.2,IF(H65="Baja",0.4,IF(H65="Media",0.6,IF(H65="Alta",0.8,IF(H65="Muy Alta",1,))))))</f>
        <v/>
      </c>
      <c r="J65" s="257"/>
      <c r="K65" s="254">
        <f>IF(NOT(ISERROR(MATCH(J65,'Tabla Impacto'!$B$221:$B$223,0))),'Tabla Impacto'!$F$223&amp;"Por favor no seleccionar los criterios de impacto(Afectación Económica o presupuestal y Pérdida Reputacional)",J65)</f>
        <v>0</v>
      </c>
      <c r="L65" s="245" t="str">
        <f>IF(OR(K65='Tabla Impacto'!$C$11,K65='Tabla Impacto'!$D$11),"Leve",IF(OR(K65='Tabla Impacto'!$C$12,K65='Tabla Impacto'!$D$12),"Menor",IF(OR(K65='Tabla Impacto'!$C$13,K65='Tabla Impacto'!$D$13),"Moderado",IF(OR(K65='Tabla Impacto'!$C$14,K65='Tabla Impacto'!$D$14),"Mayor",IF(OR(K65='Tabla Impacto'!$C$15,K65='Tabla Impacto'!$D$15),"Catastrófico","")))))</f>
        <v/>
      </c>
      <c r="M65" s="254" t="str">
        <f>IF(L65="","",IF(L65="Leve",0.2,IF(L65="Menor",0.4,IF(L65="Moderado",0.6,IF(L65="Mayor",0.8,IF(L65="Catastrófico",1,))))))</f>
        <v/>
      </c>
      <c r="N65" s="251" t="str">
        <f>IF(OR(AND(H65="Muy Baja",L65="Leve"),AND(H65="Muy Baja",L65="Menor"),AND(H65="Baja",L65="Leve")),"Bajo",IF(OR(AND(H65="Muy baja",L65="Moderado"),AND(H65="Baja",L65="Menor"),AND(H65="Baja",L65="Moderado"),AND(H65="Media",L65="Leve"),AND(H65="Media",L65="Menor"),AND(H65="Media",L65="Moderado"),AND(H65="Alta",L65="Leve"),AND(H65="Alta",L65="Menor")),"Moderado",IF(OR(AND(H65="Muy Baja",L65="Mayor"),AND(H65="Baja",L65="Mayor"),AND(H65="Media",L65="Mayor"),AND(H65="Alta",L65="Moderado"),AND(H65="Alta",L65="Mayor"),AND(H65="Muy Alta",L65="Leve"),AND(H65="Muy Alta",L65="Menor"),AND(H65="Muy Alta",L65="Moderado"),AND(H65="Muy Alta",L65="Mayor")),"Alto",IF(OR(AND(H65="Muy Baja",L65="Catastrófico"),AND(H65="Baja",L65="Catastrófico"),AND(H65="Media",L65="Catastrófico"),AND(H65="Alta",L65="Catastrófico"),AND(H65="Muy Alta",L65="Catastrófico")),"Extremo",""))))</f>
        <v/>
      </c>
      <c r="O65" s="123">
        <v>1</v>
      </c>
      <c r="P65" s="124"/>
      <c r="Q65" s="125" t="str">
        <f>IF(OR(R65="Preventivo",R65="Detectivo"),"Probabilidad",IF(R65="Correctivo","Impacto",""))</f>
        <v/>
      </c>
      <c r="R65" s="126"/>
      <c r="S65" s="126"/>
      <c r="T65" s="127" t="str">
        <f>IF(AND(R65="Preventivo",S65="Automático"),"50%",IF(AND(R65="Preventivo",S65="Manual"),"40%",IF(AND(R65="Detectivo",S65="Automático"),"40%",IF(AND(R65="Detectivo",S65="Manual"),"30%",IF(AND(R65="Correctivo",S65="Automático"),"35%",IF(AND(R65="Correctivo",S65="Manual"),"25%",""))))))</f>
        <v/>
      </c>
      <c r="U65" s="126"/>
      <c r="V65" s="126"/>
      <c r="W65" s="126"/>
      <c r="X65" s="128" t="str">
        <f>IFERROR(IF(Q65="Probabilidad",(I65-(+I65*T65)),IF(Q65="Impacto",I65,"")),"")</f>
        <v/>
      </c>
      <c r="Y65" s="129" t="str">
        <f>IFERROR(IF(X65="","",IF(X65&lt;=0.2,"Muy Baja",IF(X65&lt;=0.4,"Baja",IF(X65&lt;=0.6,"Media",IF(X65&lt;=0.8,"Alta","Muy Alta"))))),"")</f>
        <v/>
      </c>
      <c r="Z65" s="130" t="str">
        <f>+X65</f>
        <v/>
      </c>
      <c r="AA65" s="129" t="str">
        <f>IFERROR(IF(AB65="","",IF(AB65&lt;=0.2,"Leve",IF(AB65&lt;=0.4,"Menor",IF(AB65&lt;=0.6,"Moderado",IF(AB65&lt;=0.8,"Mayor","Catastrófico"))))),"")</f>
        <v/>
      </c>
      <c r="AB65" s="130" t="str">
        <f>IFERROR(IF(Q65="Impacto",(M65-(+M65*T65)),IF(Q65="Probabilidad",M65,"")),"")</f>
        <v/>
      </c>
      <c r="AC65" s="131" t="str">
        <f>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2"/>
      <c r="AE65" s="133"/>
      <c r="AF65" s="134"/>
      <c r="AG65" s="135"/>
      <c r="AH65" s="135"/>
      <c r="AI65" s="133"/>
      <c r="AJ65" s="134"/>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row>
    <row r="66" spans="1:68" ht="15" hidden="1" customHeight="1" x14ac:dyDescent="0.3">
      <c r="A66" s="228"/>
      <c r="B66" s="222"/>
      <c r="C66" s="222"/>
      <c r="D66" s="222"/>
      <c r="E66" s="249"/>
      <c r="F66" s="222"/>
      <c r="G66" s="225"/>
      <c r="H66" s="246"/>
      <c r="I66" s="255"/>
      <c r="J66" s="258"/>
      <c r="K66" s="255">
        <f>IF(NOT(ISERROR(MATCH(J66,_xlfn.ANCHORARRAY(E77),0))),I79&amp;"Por favor no seleccionar los criterios de impacto",J66)</f>
        <v>0</v>
      </c>
      <c r="L66" s="246"/>
      <c r="M66" s="255"/>
      <c r="N66" s="252"/>
      <c r="O66" s="123">
        <v>2</v>
      </c>
      <c r="P66" s="124"/>
      <c r="Q66" s="125" t="str">
        <f>IF(OR(R66="Preventivo",R66="Detectivo"),"Probabilidad",IF(R66="Correctivo","Impacto",""))</f>
        <v/>
      </c>
      <c r="R66" s="126"/>
      <c r="S66" s="126"/>
      <c r="T66" s="127" t="str">
        <f t="shared" ref="T66:T70" si="44">IF(AND(R66="Preventivo",S66="Automático"),"50%",IF(AND(R66="Preventivo",S66="Manual"),"40%",IF(AND(R66="Detectivo",S66="Automático"),"40%",IF(AND(R66="Detectivo",S66="Manual"),"30%",IF(AND(R66="Correctivo",S66="Automático"),"35%",IF(AND(R66="Correctivo",S66="Manual"),"25%",""))))))</f>
        <v/>
      </c>
      <c r="U66" s="126"/>
      <c r="V66" s="126"/>
      <c r="W66" s="126"/>
      <c r="X66" s="128" t="str">
        <f>IFERROR(IF(AND(Q65="Probabilidad",Q66="Probabilidad"),(Z65-(+Z65*T66)),IF(Q66="Probabilidad",(I65-(+I65*T66)),IF(Q66="Impacto",Z65,""))),"")</f>
        <v/>
      </c>
      <c r="Y66" s="129" t="str">
        <f t="shared" si="4"/>
        <v/>
      </c>
      <c r="Z66" s="130" t="str">
        <f t="shared" ref="Z66:Z70" si="45">+X66</f>
        <v/>
      </c>
      <c r="AA66" s="129" t="str">
        <f t="shared" si="6"/>
        <v/>
      </c>
      <c r="AB66" s="130" t="str">
        <f>IFERROR(IF(AND(Q65="Impacto",Q66="Impacto"),(AB65-(+AB65*T66)),IF(Q66="Impacto",(M65-(+M65*T66)),IF(Q66="Probabilidad",AB65,""))),"")</f>
        <v/>
      </c>
      <c r="AC66" s="131" t="str">
        <f t="shared" ref="AC66:AC67" si="46">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32"/>
      <c r="AE66" s="133"/>
      <c r="AF66" s="134"/>
      <c r="AG66" s="135"/>
      <c r="AH66" s="135"/>
      <c r="AI66" s="133"/>
      <c r="AJ66" s="134"/>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row>
    <row r="67" spans="1:68" ht="15" hidden="1" customHeight="1" x14ac:dyDescent="0.3">
      <c r="A67" s="228"/>
      <c r="B67" s="222"/>
      <c r="C67" s="222"/>
      <c r="D67" s="222"/>
      <c r="E67" s="249"/>
      <c r="F67" s="222"/>
      <c r="G67" s="225"/>
      <c r="H67" s="246"/>
      <c r="I67" s="255"/>
      <c r="J67" s="258"/>
      <c r="K67" s="255">
        <f>IF(NOT(ISERROR(MATCH(J67,_xlfn.ANCHORARRAY(E78),0))),I80&amp;"Por favor no seleccionar los criterios de impacto",J67)</f>
        <v>0</v>
      </c>
      <c r="L67" s="246"/>
      <c r="M67" s="255"/>
      <c r="N67" s="252"/>
      <c r="O67" s="123">
        <v>3</v>
      </c>
      <c r="P67" s="136"/>
      <c r="Q67" s="125" t="str">
        <f>IF(OR(R67="Preventivo",R67="Detectivo"),"Probabilidad",IF(R67="Correctivo","Impacto",""))</f>
        <v/>
      </c>
      <c r="R67" s="126"/>
      <c r="S67" s="126"/>
      <c r="T67" s="127" t="str">
        <f t="shared" si="44"/>
        <v/>
      </c>
      <c r="U67" s="126"/>
      <c r="V67" s="126"/>
      <c r="W67" s="126"/>
      <c r="X67" s="128" t="str">
        <f>IFERROR(IF(AND(Q66="Probabilidad",Q67="Probabilidad"),(Z66-(+Z66*T67)),IF(AND(Q66="Impacto",Q67="Probabilidad"),(Z65-(+Z65*T67)),IF(Q67="Impacto",Z66,""))),"")</f>
        <v/>
      </c>
      <c r="Y67" s="129" t="str">
        <f t="shared" si="4"/>
        <v/>
      </c>
      <c r="Z67" s="130" t="str">
        <f t="shared" si="45"/>
        <v/>
      </c>
      <c r="AA67" s="129" t="str">
        <f t="shared" si="6"/>
        <v/>
      </c>
      <c r="AB67" s="130" t="str">
        <f>IFERROR(IF(AND(Q66="Impacto",Q67="Impacto"),(AB66-(+AB66*T67)),IF(AND(Q66="Probabilidad",Q67="Impacto"),(AB65-(+AB65*T67)),IF(Q67="Probabilidad",AB66,""))),"")</f>
        <v/>
      </c>
      <c r="AC67" s="131" t="str">
        <f t="shared" si="46"/>
        <v/>
      </c>
      <c r="AD67" s="132"/>
      <c r="AE67" s="133"/>
      <c r="AF67" s="134"/>
      <c r="AG67" s="135"/>
      <c r="AH67" s="135"/>
      <c r="AI67" s="133"/>
      <c r="AJ67" s="134"/>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row>
    <row r="68" spans="1:68" ht="15" hidden="1" customHeight="1" x14ac:dyDescent="0.3">
      <c r="A68" s="228"/>
      <c r="B68" s="222"/>
      <c r="C68" s="222"/>
      <c r="D68" s="222"/>
      <c r="E68" s="249"/>
      <c r="F68" s="222"/>
      <c r="G68" s="225"/>
      <c r="H68" s="246"/>
      <c r="I68" s="255"/>
      <c r="J68" s="258"/>
      <c r="K68" s="255">
        <f>IF(NOT(ISERROR(MATCH(J68,_xlfn.ANCHORARRAY(E79),0))),I81&amp;"Por favor no seleccionar los criterios de impacto",J68)</f>
        <v>0</v>
      </c>
      <c r="L68" s="246"/>
      <c r="M68" s="255"/>
      <c r="N68" s="252"/>
      <c r="O68" s="123">
        <v>4</v>
      </c>
      <c r="P68" s="124"/>
      <c r="Q68" s="125" t="str">
        <f t="shared" ref="Q68:Q70" si="47">IF(OR(R68="Preventivo",R68="Detectivo"),"Probabilidad",IF(R68="Correctivo","Impacto",""))</f>
        <v/>
      </c>
      <c r="R68" s="126"/>
      <c r="S68" s="126"/>
      <c r="T68" s="127" t="str">
        <f t="shared" si="44"/>
        <v/>
      </c>
      <c r="U68" s="126"/>
      <c r="V68" s="126"/>
      <c r="W68" s="126"/>
      <c r="X68" s="128" t="str">
        <f t="shared" ref="X68:X70" si="48">IFERROR(IF(AND(Q67="Probabilidad",Q68="Probabilidad"),(Z67-(+Z67*T68)),IF(AND(Q67="Impacto",Q68="Probabilidad"),(Z66-(+Z66*T68)),IF(Q68="Impacto",Z67,""))),"")</f>
        <v/>
      </c>
      <c r="Y68" s="129" t="str">
        <f t="shared" si="4"/>
        <v/>
      </c>
      <c r="Z68" s="130" t="str">
        <f t="shared" si="45"/>
        <v/>
      </c>
      <c r="AA68" s="129" t="str">
        <f t="shared" si="6"/>
        <v/>
      </c>
      <c r="AB68" s="130" t="str">
        <f t="shared" ref="AB68:AB70" si="49">IFERROR(IF(AND(Q67="Impacto",Q68="Impacto"),(AB67-(+AB67*T68)),IF(AND(Q67="Probabilidad",Q68="Impacto"),(AB66-(+AB66*T68)),IF(Q68="Probabilidad",AB67,""))),"")</f>
        <v/>
      </c>
      <c r="AC68" s="131" t="str">
        <f>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2"/>
      <c r="AE68" s="133"/>
      <c r="AF68" s="134"/>
      <c r="AG68" s="135"/>
      <c r="AH68" s="135"/>
      <c r="AI68" s="133"/>
      <c r="AJ68" s="134"/>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row>
    <row r="69" spans="1:68" ht="15" hidden="1" customHeight="1" x14ac:dyDescent="0.3">
      <c r="A69" s="228"/>
      <c r="B69" s="222"/>
      <c r="C69" s="222"/>
      <c r="D69" s="222"/>
      <c r="E69" s="249"/>
      <c r="F69" s="222"/>
      <c r="G69" s="225"/>
      <c r="H69" s="246"/>
      <c r="I69" s="255"/>
      <c r="J69" s="258"/>
      <c r="K69" s="255">
        <f>IF(NOT(ISERROR(MATCH(J69,_xlfn.ANCHORARRAY(E80),0))),I82&amp;"Por favor no seleccionar los criterios de impacto",J69)</f>
        <v>0</v>
      </c>
      <c r="L69" s="246"/>
      <c r="M69" s="255"/>
      <c r="N69" s="252"/>
      <c r="O69" s="123">
        <v>5</v>
      </c>
      <c r="P69" s="124"/>
      <c r="Q69" s="125" t="str">
        <f t="shared" si="47"/>
        <v/>
      </c>
      <c r="R69" s="126"/>
      <c r="S69" s="126"/>
      <c r="T69" s="127" t="str">
        <f t="shared" si="44"/>
        <v/>
      </c>
      <c r="U69" s="126"/>
      <c r="V69" s="126"/>
      <c r="W69" s="126"/>
      <c r="X69" s="128" t="str">
        <f t="shared" si="48"/>
        <v/>
      </c>
      <c r="Y69" s="129" t="str">
        <f t="shared" si="4"/>
        <v/>
      </c>
      <c r="Z69" s="130" t="str">
        <f t="shared" si="45"/>
        <v/>
      </c>
      <c r="AA69" s="129" t="str">
        <f t="shared" si="6"/>
        <v/>
      </c>
      <c r="AB69" s="130" t="str">
        <f t="shared" si="49"/>
        <v/>
      </c>
      <c r="AC69" s="131" t="str">
        <f t="shared" ref="AC69:AC70" si="50">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32"/>
      <c r="AE69" s="133"/>
      <c r="AF69" s="134"/>
      <c r="AG69" s="135"/>
      <c r="AH69" s="135"/>
      <c r="AI69" s="133"/>
      <c r="AJ69" s="134"/>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row>
    <row r="70" spans="1:68" ht="15" hidden="1" customHeight="1" x14ac:dyDescent="0.3">
      <c r="A70" s="229"/>
      <c r="B70" s="223"/>
      <c r="C70" s="223"/>
      <c r="D70" s="223"/>
      <c r="E70" s="250"/>
      <c r="F70" s="223"/>
      <c r="G70" s="226"/>
      <c r="H70" s="247"/>
      <c r="I70" s="256"/>
      <c r="J70" s="259"/>
      <c r="K70" s="256">
        <f>IF(NOT(ISERROR(MATCH(J70,_xlfn.ANCHORARRAY(E81),0))),I83&amp;"Por favor no seleccionar los criterios de impacto",J70)</f>
        <v>0</v>
      </c>
      <c r="L70" s="247"/>
      <c r="M70" s="256"/>
      <c r="N70" s="253"/>
      <c r="O70" s="123">
        <v>6</v>
      </c>
      <c r="P70" s="124"/>
      <c r="Q70" s="125" t="str">
        <f t="shared" si="47"/>
        <v/>
      </c>
      <c r="R70" s="126"/>
      <c r="S70" s="126"/>
      <c r="T70" s="127" t="str">
        <f t="shared" si="44"/>
        <v/>
      </c>
      <c r="U70" s="126"/>
      <c r="V70" s="126"/>
      <c r="W70" s="126"/>
      <c r="X70" s="128" t="str">
        <f t="shared" si="48"/>
        <v/>
      </c>
      <c r="Y70" s="129" t="str">
        <f t="shared" si="4"/>
        <v/>
      </c>
      <c r="Z70" s="130" t="str">
        <f t="shared" si="45"/>
        <v/>
      </c>
      <c r="AA70" s="129" t="str">
        <f t="shared" si="6"/>
        <v/>
      </c>
      <c r="AB70" s="130" t="str">
        <f t="shared" si="49"/>
        <v/>
      </c>
      <c r="AC70" s="131" t="str">
        <f t="shared" si="50"/>
        <v/>
      </c>
      <c r="AD70" s="132"/>
      <c r="AE70" s="133"/>
      <c r="AF70" s="134"/>
      <c r="AG70" s="135"/>
      <c r="AH70" s="135"/>
      <c r="AI70" s="133"/>
      <c r="AJ70" s="134"/>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row>
    <row r="71" spans="1:68" ht="15" hidden="1" customHeight="1" x14ac:dyDescent="0.3">
      <c r="A71" s="227">
        <v>9</v>
      </c>
      <c r="B71" s="221"/>
      <c r="C71" s="221"/>
      <c r="D71" s="221"/>
      <c r="E71" s="248"/>
      <c r="F71" s="221"/>
      <c r="G71" s="224"/>
      <c r="H71" s="245" t="str">
        <f>IF(G71&lt;=0,"",IF(G71&lt;=2,"Muy Baja",IF(G71&lt;=24,"Baja",IF(G71&lt;=500,"Media",IF(G71&lt;=5000,"Alta","Muy Alta")))))</f>
        <v/>
      </c>
      <c r="I71" s="254" t="str">
        <f>IF(H71="","",IF(H71="Muy Baja",0.2,IF(H71="Baja",0.4,IF(H71="Media",0.6,IF(H71="Alta",0.8,IF(H71="Muy Alta",1,))))))</f>
        <v/>
      </c>
      <c r="J71" s="257"/>
      <c r="K71" s="254">
        <f>IF(NOT(ISERROR(MATCH(J71,'Tabla Impacto'!$B$221:$B$223,0))),'Tabla Impacto'!$F$223&amp;"Por favor no seleccionar los criterios de impacto(Afectación Económica o presupuestal y Pérdida Reputacional)",J71)</f>
        <v>0</v>
      </c>
      <c r="L71" s="245" t="str">
        <f>IF(OR(K71='Tabla Impacto'!$C$11,K71='Tabla Impacto'!$D$11),"Leve",IF(OR(K71='Tabla Impacto'!$C$12,K71='Tabla Impacto'!$D$12),"Menor",IF(OR(K71='Tabla Impacto'!$C$13,K71='Tabla Impacto'!$D$13),"Moderado",IF(OR(K71='Tabla Impacto'!$C$14,K71='Tabla Impacto'!$D$14),"Mayor",IF(OR(K71='Tabla Impacto'!$C$15,K71='Tabla Impacto'!$D$15),"Catastrófico","")))))</f>
        <v/>
      </c>
      <c r="M71" s="254" t="str">
        <f>IF(L71="","",IF(L71="Leve",0.2,IF(L71="Menor",0.4,IF(L71="Moderado",0.6,IF(L71="Mayor",0.8,IF(L71="Catastrófico",1,))))))</f>
        <v/>
      </c>
      <c r="N71" s="251" t="str">
        <f>IF(OR(AND(H71="Muy Baja",L71="Leve"),AND(H71="Muy Baja",L71="Menor"),AND(H71="Baja",L71="Leve")),"Bajo",IF(OR(AND(H71="Muy baja",L71="Moderado"),AND(H71="Baja",L71="Menor"),AND(H71="Baja",L71="Moderado"),AND(H71="Media",L71="Leve"),AND(H71="Media",L71="Menor"),AND(H71="Media",L71="Moderado"),AND(H71="Alta",L71="Leve"),AND(H71="Alta",L71="Menor")),"Moderado",IF(OR(AND(H71="Muy Baja",L71="Mayor"),AND(H71="Baja",L71="Mayor"),AND(H71="Media",L71="Mayor"),AND(H71="Alta",L71="Moderado"),AND(H71="Alta",L71="Mayor"),AND(H71="Muy Alta",L71="Leve"),AND(H71="Muy Alta",L71="Menor"),AND(H71="Muy Alta",L71="Moderado"),AND(H71="Muy Alta",L71="Mayor")),"Alto",IF(OR(AND(H71="Muy Baja",L71="Catastrófico"),AND(H71="Baja",L71="Catastrófico"),AND(H71="Media",L71="Catastrófico"),AND(H71="Alta",L71="Catastrófico"),AND(H71="Muy Alta",L71="Catastrófico")),"Extremo",""))))</f>
        <v/>
      </c>
      <c r="O71" s="123">
        <v>1</v>
      </c>
      <c r="P71" s="124"/>
      <c r="Q71" s="125" t="str">
        <f>IF(OR(R71="Preventivo",R71="Detectivo"),"Probabilidad",IF(R71="Correctivo","Impacto",""))</f>
        <v/>
      </c>
      <c r="R71" s="126"/>
      <c r="S71" s="126"/>
      <c r="T71" s="127" t="str">
        <f>IF(AND(R71="Preventivo",S71="Automático"),"50%",IF(AND(R71="Preventivo",S71="Manual"),"40%",IF(AND(R71="Detectivo",S71="Automático"),"40%",IF(AND(R71="Detectivo",S71="Manual"),"30%",IF(AND(R71="Correctivo",S71="Automático"),"35%",IF(AND(R71="Correctivo",S71="Manual"),"25%",""))))))</f>
        <v/>
      </c>
      <c r="U71" s="126"/>
      <c r="V71" s="126"/>
      <c r="W71" s="126"/>
      <c r="X71" s="128" t="str">
        <f>IFERROR(IF(Q71="Probabilidad",(I71-(+I71*T71)),IF(Q71="Impacto",I71,"")),"")</f>
        <v/>
      </c>
      <c r="Y71" s="129" t="str">
        <f>IFERROR(IF(X71="","",IF(X71&lt;=0.2,"Muy Baja",IF(X71&lt;=0.4,"Baja",IF(X71&lt;=0.6,"Media",IF(X71&lt;=0.8,"Alta","Muy Alta"))))),"")</f>
        <v/>
      </c>
      <c r="Z71" s="130" t="str">
        <f>+X71</f>
        <v/>
      </c>
      <c r="AA71" s="129" t="str">
        <f>IFERROR(IF(AB71="","",IF(AB71&lt;=0.2,"Leve",IF(AB71&lt;=0.4,"Menor",IF(AB71&lt;=0.6,"Moderado",IF(AB71&lt;=0.8,"Mayor","Catastrófico"))))),"")</f>
        <v/>
      </c>
      <c r="AB71" s="130" t="str">
        <f>IFERROR(IF(Q71="Impacto",(M71-(+M71*T71)),IF(Q71="Probabilidad",M71,"")),"")</f>
        <v/>
      </c>
      <c r="AC71" s="131" t="str">
        <f>IFERROR(IF(OR(AND(Y71="Muy Baja",AA71="Leve"),AND(Y71="Muy Baja",AA71="Menor"),AND(Y71="Baja",AA71="Leve")),"Bajo",IF(OR(AND(Y71="Muy baja",AA71="Moderado"),AND(Y71="Baja",AA71="Menor"),AND(Y71="Baja",AA71="Moderado"),AND(Y71="Media",AA71="Leve"),AND(Y71="Media",AA71="Menor"),AND(Y71="Media",AA71="Moderado"),AND(Y71="Alta",AA71="Leve"),AND(Y71="Alta",AA71="Menor")),"Moderado",IF(OR(AND(Y71="Muy Baja",AA71="Mayor"),AND(Y71="Baja",AA71="Mayor"),AND(Y71="Media",AA71="Mayor"),AND(Y71="Alta",AA71="Moderado"),AND(Y71="Alta",AA71="Mayor"),AND(Y71="Muy Alta",AA71="Leve"),AND(Y71="Muy Alta",AA71="Menor"),AND(Y71="Muy Alta",AA71="Moderado"),AND(Y71="Muy Alta",AA71="Mayor")),"Alto",IF(OR(AND(Y71="Muy Baja",AA71="Catastrófico"),AND(Y71="Baja",AA71="Catastrófico"),AND(Y71="Media",AA71="Catastrófico"),AND(Y71="Alta",AA71="Catastrófico"),AND(Y71="Muy Alta",AA71="Catastrófico")),"Extremo","")))),"")</f>
        <v/>
      </c>
      <c r="AD71" s="132"/>
      <c r="AE71" s="133"/>
      <c r="AF71" s="134"/>
      <c r="AG71" s="135"/>
      <c r="AH71" s="135"/>
      <c r="AI71" s="133"/>
      <c r="AJ71" s="134"/>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row>
    <row r="72" spans="1:68" ht="15" hidden="1" customHeight="1" x14ac:dyDescent="0.3">
      <c r="A72" s="228"/>
      <c r="B72" s="222"/>
      <c r="C72" s="222"/>
      <c r="D72" s="222"/>
      <c r="E72" s="249"/>
      <c r="F72" s="222"/>
      <c r="G72" s="225"/>
      <c r="H72" s="246"/>
      <c r="I72" s="255"/>
      <c r="J72" s="258"/>
      <c r="K72" s="255">
        <f>IF(NOT(ISERROR(MATCH(J72,_xlfn.ANCHORARRAY(E83),0))),I85&amp;"Por favor no seleccionar los criterios de impacto",J72)</f>
        <v>0</v>
      </c>
      <c r="L72" s="246"/>
      <c r="M72" s="255"/>
      <c r="N72" s="252"/>
      <c r="O72" s="123">
        <v>2</v>
      </c>
      <c r="P72" s="124"/>
      <c r="Q72" s="125" t="str">
        <f>IF(OR(R72="Preventivo",R72="Detectivo"),"Probabilidad",IF(R72="Correctivo","Impacto",""))</f>
        <v/>
      </c>
      <c r="R72" s="126"/>
      <c r="S72" s="126"/>
      <c r="T72" s="127" t="str">
        <f t="shared" ref="T72:T76" si="51">IF(AND(R72="Preventivo",S72="Automático"),"50%",IF(AND(R72="Preventivo",S72="Manual"),"40%",IF(AND(R72="Detectivo",S72="Automático"),"40%",IF(AND(R72="Detectivo",S72="Manual"),"30%",IF(AND(R72="Correctivo",S72="Automático"),"35%",IF(AND(R72="Correctivo",S72="Manual"),"25%",""))))))</f>
        <v/>
      </c>
      <c r="U72" s="126"/>
      <c r="V72" s="126"/>
      <c r="W72" s="126"/>
      <c r="X72" s="128" t="str">
        <f>IFERROR(IF(AND(Q71="Probabilidad",Q72="Probabilidad"),(Z71-(+Z71*T72)),IF(Q72="Probabilidad",(I71-(+I71*T72)),IF(Q72="Impacto",Z71,""))),"")</f>
        <v/>
      </c>
      <c r="Y72" s="129" t="str">
        <f t="shared" si="4"/>
        <v/>
      </c>
      <c r="Z72" s="130" t="str">
        <f t="shared" ref="Z72:Z76" si="52">+X72</f>
        <v/>
      </c>
      <c r="AA72" s="129" t="str">
        <f t="shared" si="6"/>
        <v/>
      </c>
      <c r="AB72" s="130" t="str">
        <f>IFERROR(IF(AND(Q71="Impacto",Q72="Impacto"),(AB71-(+AB71*T72)),IF(Q72="Impacto",(M71-(+M71*T72)),IF(Q72="Probabilidad",AB71,""))),"")</f>
        <v/>
      </c>
      <c r="AC72" s="131" t="str">
        <f t="shared" ref="AC72:AC73" si="53">IFERROR(IF(OR(AND(Y72="Muy Baja",AA72="Leve"),AND(Y72="Muy Baja",AA72="Menor"),AND(Y72="Baja",AA72="Leve")),"Bajo",IF(OR(AND(Y72="Muy baja",AA72="Moderado"),AND(Y72="Baja",AA72="Menor"),AND(Y72="Baja",AA72="Moderado"),AND(Y72="Media",AA72="Leve"),AND(Y72="Media",AA72="Menor"),AND(Y72="Media",AA72="Moderado"),AND(Y72="Alta",AA72="Leve"),AND(Y72="Alta",AA72="Menor")),"Moderado",IF(OR(AND(Y72="Muy Baja",AA72="Mayor"),AND(Y72="Baja",AA72="Mayor"),AND(Y72="Media",AA72="Mayor"),AND(Y72="Alta",AA72="Moderado"),AND(Y72="Alta",AA72="Mayor"),AND(Y72="Muy Alta",AA72="Leve"),AND(Y72="Muy Alta",AA72="Menor"),AND(Y72="Muy Alta",AA72="Moderado"),AND(Y72="Muy Alta",AA72="Mayor")),"Alto",IF(OR(AND(Y72="Muy Baja",AA72="Catastrófico"),AND(Y72="Baja",AA72="Catastrófico"),AND(Y72="Media",AA72="Catastrófico"),AND(Y72="Alta",AA72="Catastrófico"),AND(Y72="Muy Alta",AA72="Catastrófico")),"Extremo","")))),"")</f>
        <v/>
      </c>
      <c r="AD72" s="132"/>
      <c r="AE72" s="133"/>
      <c r="AF72" s="134"/>
      <c r="AG72" s="135"/>
      <c r="AH72" s="135"/>
      <c r="AI72" s="133"/>
      <c r="AJ72" s="134"/>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row>
    <row r="73" spans="1:68" ht="15" hidden="1" customHeight="1" x14ac:dyDescent="0.3">
      <c r="A73" s="228"/>
      <c r="B73" s="222"/>
      <c r="C73" s="222"/>
      <c r="D73" s="222"/>
      <c r="E73" s="249"/>
      <c r="F73" s="222"/>
      <c r="G73" s="225"/>
      <c r="H73" s="246"/>
      <c r="I73" s="255"/>
      <c r="J73" s="258"/>
      <c r="K73" s="255">
        <f>IF(NOT(ISERROR(MATCH(J73,_xlfn.ANCHORARRAY(E84),0))),I86&amp;"Por favor no seleccionar los criterios de impacto",J73)</f>
        <v>0</v>
      </c>
      <c r="L73" s="246"/>
      <c r="M73" s="255"/>
      <c r="N73" s="252"/>
      <c r="O73" s="123">
        <v>3</v>
      </c>
      <c r="P73" s="136"/>
      <c r="Q73" s="125" t="str">
        <f>IF(OR(R73="Preventivo",R73="Detectivo"),"Probabilidad",IF(R73="Correctivo","Impacto",""))</f>
        <v/>
      </c>
      <c r="R73" s="126"/>
      <c r="S73" s="126"/>
      <c r="T73" s="127" t="str">
        <f t="shared" si="51"/>
        <v/>
      </c>
      <c r="U73" s="126"/>
      <c r="V73" s="126"/>
      <c r="W73" s="126"/>
      <c r="X73" s="128" t="str">
        <f>IFERROR(IF(AND(Q72="Probabilidad",Q73="Probabilidad"),(Z72-(+Z72*T73)),IF(AND(Q72="Impacto",Q73="Probabilidad"),(Z71-(+Z71*T73)),IF(Q73="Impacto",Z72,""))),"")</f>
        <v/>
      </c>
      <c r="Y73" s="129" t="str">
        <f t="shared" si="4"/>
        <v/>
      </c>
      <c r="Z73" s="130" t="str">
        <f t="shared" si="52"/>
        <v/>
      </c>
      <c r="AA73" s="129" t="str">
        <f t="shared" si="6"/>
        <v/>
      </c>
      <c r="AB73" s="130" t="str">
        <f>IFERROR(IF(AND(Q72="Impacto",Q73="Impacto"),(AB72-(+AB72*T73)),IF(AND(Q72="Probabilidad",Q73="Impacto"),(AB71-(+AB71*T73)),IF(Q73="Probabilidad",AB72,""))),"")</f>
        <v/>
      </c>
      <c r="AC73" s="131" t="str">
        <f t="shared" si="53"/>
        <v/>
      </c>
      <c r="AD73" s="132"/>
      <c r="AE73" s="133"/>
      <c r="AF73" s="134"/>
      <c r="AG73" s="135"/>
      <c r="AH73" s="135"/>
      <c r="AI73" s="133"/>
      <c r="AJ73" s="134"/>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row>
    <row r="74" spans="1:68" ht="15" hidden="1" customHeight="1" x14ac:dyDescent="0.3">
      <c r="A74" s="228"/>
      <c r="B74" s="222"/>
      <c r="C74" s="222"/>
      <c r="D74" s="222"/>
      <c r="E74" s="249"/>
      <c r="F74" s="222"/>
      <c r="G74" s="225"/>
      <c r="H74" s="246"/>
      <c r="I74" s="255"/>
      <c r="J74" s="258"/>
      <c r="K74" s="255">
        <f>IF(NOT(ISERROR(MATCH(J74,_xlfn.ANCHORARRAY(E85),0))),I87&amp;"Por favor no seleccionar los criterios de impacto",J74)</f>
        <v>0</v>
      </c>
      <c r="L74" s="246"/>
      <c r="M74" s="255"/>
      <c r="N74" s="252"/>
      <c r="O74" s="123">
        <v>4</v>
      </c>
      <c r="P74" s="124"/>
      <c r="Q74" s="125" t="str">
        <f t="shared" ref="Q74:Q76" si="54">IF(OR(R74="Preventivo",R74="Detectivo"),"Probabilidad",IF(R74="Correctivo","Impacto",""))</f>
        <v/>
      </c>
      <c r="R74" s="126"/>
      <c r="S74" s="126"/>
      <c r="T74" s="127" t="str">
        <f t="shared" si="51"/>
        <v/>
      </c>
      <c r="U74" s="126"/>
      <c r="V74" s="126"/>
      <c r="W74" s="126"/>
      <c r="X74" s="128" t="str">
        <f t="shared" ref="X74:X76" si="55">IFERROR(IF(AND(Q73="Probabilidad",Q74="Probabilidad"),(Z73-(+Z73*T74)),IF(AND(Q73="Impacto",Q74="Probabilidad"),(Z72-(+Z72*T74)),IF(Q74="Impacto",Z73,""))),"")</f>
        <v/>
      </c>
      <c r="Y74" s="129" t="str">
        <f t="shared" si="4"/>
        <v/>
      </c>
      <c r="Z74" s="130" t="str">
        <f t="shared" si="52"/>
        <v/>
      </c>
      <c r="AA74" s="129" t="str">
        <f t="shared" si="6"/>
        <v/>
      </c>
      <c r="AB74" s="130" t="str">
        <f t="shared" ref="AB74:AB76" si="56">IFERROR(IF(AND(Q73="Impacto",Q74="Impacto"),(AB73-(+AB73*T74)),IF(AND(Q73="Probabilidad",Q74="Impacto"),(AB72-(+AB72*T74)),IF(Q74="Probabilidad",AB73,""))),"")</f>
        <v/>
      </c>
      <c r="AC74" s="131" t="str">
        <f>IFERROR(IF(OR(AND(Y74="Muy Baja",AA74="Leve"),AND(Y74="Muy Baja",AA74="Menor"),AND(Y74="Baja",AA74="Leve")),"Bajo",IF(OR(AND(Y74="Muy baja",AA74="Moderado"),AND(Y74="Baja",AA74="Menor"),AND(Y74="Baja",AA74="Moderado"),AND(Y74="Media",AA74="Leve"),AND(Y74="Media",AA74="Menor"),AND(Y74="Media",AA74="Moderado"),AND(Y74="Alta",AA74="Leve"),AND(Y74="Alta",AA74="Menor")),"Moderado",IF(OR(AND(Y74="Muy Baja",AA74="Mayor"),AND(Y74="Baja",AA74="Mayor"),AND(Y74="Media",AA74="Mayor"),AND(Y74="Alta",AA74="Moderado"),AND(Y74="Alta",AA74="Mayor"),AND(Y74="Muy Alta",AA74="Leve"),AND(Y74="Muy Alta",AA74="Menor"),AND(Y74="Muy Alta",AA74="Moderado"),AND(Y74="Muy Alta",AA74="Mayor")),"Alto",IF(OR(AND(Y74="Muy Baja",AA74="Catastrófico"),AND(Y74="Baja",AA74="Catastrófico"),AND(Y74="Media",AA74="Catastrófico"),AND(Y74="Alta",AA74="Catastrófico"),AND(Y74="Muy Alta",AA74="Catastrófico")),"Extremo","")))),"")</f>
        <v/>
      </c>
      <c r="AD74" s="132"/>
      <c r="AE74" s="133"/>
      <c r="AF74" s="134"/>
      <c r="AG74" s="135"/>
      <c r="AH74" s="135"/>
      <c r="AI74" s="133"/>
      <c r="AJ74" s="134"/>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row>
    <row r="75" spans="1:68" ht="15" hidden="1" customHeight="1" x14ac:dyDescent="0.3">
      <c r="A75" s="228"/>
      <c r="B75" s="222"/>
      <c r="C75" s="222"/>
      <c r="D75" s="222"/>
      <c r="E75" s="249"/>
      <c r="F75" s="222"/>
      <c r="G75" s="225"/>
      <c r="H75" s="246"/>
      <c r="I75" s="255"/>
      <c r="J75" s="258"/>
      <c r="K75" s="255">
        <f>IF(NOT(ISERROR(MATCH(J75,_xlfn.ANCHORARRAY(E86),0))),I88&amp;"Por favor no seleccionar los criterios de impacto",J75)</f>
        <v>0</v>
      </c>
      <c r="L75" s="246"/>
      <c r="M75" s="255"/>
      <c r="N75" s="252"/>
      <c r="O75" s="123">
        <v>5</v>
      </c>
      <c r="P75" s="124"/>
      <c r="Q75" s="125" t="str">
        <f t="shared" si="54"/>
        <v/>
      </c>
      <c r="R75" s="126"/>
      <c r="S75" s="126"/>
      <c r="T75" s="127" t="str">
        <f t="shared" si="51"/>
        <v/>
      </c>
      <c r="U75" s="126"/>
      <c r="V75" s="126"/>
      <c r="W75" s="126"/>
      <c r="X75" s="128" t="str">
        <f t="shared" si="55"/>
        <v/>
      </c>
      <c r="Y75" s="129" t="str">
        <f t="shared" si="4"/>
        <v/>
      </c>
      <c r="Z75" s="130" t="str">
        <f t="shared" si="52"/>
        <v/>
      </c>
      <c r="AA75" s="129" t="str">
        <f t="shared" si="6"/>
        <v/>
      </c>
      <c r="AB75" s="130" t="str">
        <f t="shared" si="56"/>
        <v/>
      </c>
      <c r="AC75" s="131" t="str">
        <f t="shared" ref="AC75:AC76" si="57">IFERROR(IF(OR(AND(Y75="Muy Baja",AA75="Leve"),AND(Y75="Muy Baja",AA75="Menor"),AND(Y75="Baja",AA75="Leve")),"Bajo",IF(OR(AND(Y75="Muy baja",AA75="Moderado"),AND(Y75="Baja",AA75="Menor"),AND(Y75="Baja",AA75="Moderado"),AND(Y75="Media",AA75="Leve"),AND(Y75="Media",AA75="Menor"),AND(Y75="Media",AA75="Moderado"),AND(Y75="Alta",AA75="Leve"),AND(Y75="Alta",AA75="Menor")),"Moderado",IF(OR(AND(Y75="Muy Baja",AA75="Mayor"),AND(Y75="Baja",AA75="Mayor"),AND(Y75="Media",AA75="Mayor"),AND(Y75="Alta",AA75="Moderado"),AND(Y75="Alta",AA75="Mayor"),AND(Y75="Muy Alta",AA75="Leve"),AND(Y75="Muy Alta",AA75="Menor"),AND(Y75="Muy Alta",AA75="Moderado"),AND(Y75="Muy Alta",AA75="Mayor")),"Alto",IF(OR(AND(Y75="Muy Baja",AA75="Catastrófico"),AND(Y75="Baja",AA75="Catastrófico"),AND(Y75="Media",AA75="Catastrófico"),AND(Y75="Alta",AA75="Catastrófico"),AND(Y75="Muy Alta",AA75="Catastrófico")),"Extremo","")))),"")</f>
        <v/>
      </c>
      <c r="AD75" s="132"/>
      <c r="AE75" s="133"/>
      <c r="AF75" s="134"/>
      <c r="AG75" s="135"/>
      <c r="AH75" s="135"/>
      <c r="AI75" s="133"/>
      <c r="AJ75" s="134"/>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row>
    <row r="76" spans="1:68" ht="15" hidden="1" customHeight="1" x14ac:dyDescent="0.3">
      <c r="A76" s="229"/>
      <c r="B76" s="223"/>
      <c r="C76" s="223"/>
      <c r="D76" s="223"/>
      <c r="E76" s="250"/>
      <c r="F76" s="223"/>
      <c r="G76" s="226"/>
      <c r="H76" s="247"/>
      <c r="I76" s="256"/>
      <c r="J76" s="259"/>
      <c r="K76" s="256">
        <f>IF(NOT(ISERROR(MATCH(J76,_xlfn.ANCHORARRAY(E87),0))),I89&amp;"Por favor no seleccionar los criterios de impacto",J76)</f>
        <v>0</v>
      </c>
      <c r="L76" s="247"/>
      <c r="M76" s="256"/>
      <c r="N76" s="253"/>
      <c r="O76" s="123">
        <v>6</v>
      </c>
      <c r="P76" s="124"/>
      <c r="Q76" s="125" t="str">
        <f t="shared" si="54"/>
        <v/>
      </c>
      <c r="R76" s="126"/>
      <c r="S76" s="126"/>
      <c r="T76" s="127" t="str">
        <f t="shared" si="51"/>
        <v/>
      </c>
      <c r="U76" s="126"/>
      <c r="V76" s="126"/>
      <c r="W76" s="126"/>
      <c r="X76" s="128" t="str">
        <f t="shared" si="55"/>
        <v/>
      </c>
      <c r="Y76" s="129" t="str">
        <f t="shared" si="4"/>
        <v/>
      </c>
      <c r="Z76" s="130" t="str">
        <f t="shared" si="52"/>
        <v/>
      </c>
      <c r="AA76" s="129" t="str">
        <f t="shared" si="6"/>
        <v/>
      </c>
      <c r="AB76" s="130" t="str">
        <f t="shared" si="56"/>
        <v/>
      </c>
      <c r="AC76" s="131" t="str">
        <f t="shared" si="57"/>
        <v/>
      </c>
      <c r="AD76" s="132"/>
      <c r="AE76" s="133"/>
      <c r="AF76" s="134"/>
      <c r="AG76" s="135"/>
      <c r="AH76" s="135"/>
      <c r="AI76" s="133"/>
      <c r="AJ76" s="134"/>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row>
    <row r="77" spans="1:68" ht="15" hidden="1" customHeight="1" x14ac:dyDescent="0.3">
      <c r="A77" s="227">
        <v>10</v>
      </c>
      <c r="B77" s="221"/>
      <c r="C77" s="221"/>
      <c r="D77" s="221"/>
      <c r="E77" s="248"/>
      <c r="F77" s="221"/>
      <c r="G77" s="224"/>
      <c r="H77" s="245" t="str">
        <f>IF(G77&lt;=0,"",IF(G77&lt;=2,"Muy Baja",IF(G77&lt;=24,"Baja",IF(G77&lt;=500,"Media",IF(G77&lt;=5000,"Alta","Muy Alta")))))</f>
        <v/>
      </c>
      <c r="I77" s="254" t="str">
        <f>IF(H77="","",IF(H77="Muy Baja",0.2,IF(H77="Baja",0.4,IF(H77="Media",0.6,IF(H77="Alta",0.8,IF(H77="Muy Alta",1,))))))</f>
        <v/>
      </c>
      <c r="J77" s="257"/>
      <c r="K77" s="254">
        <f>IF(NOT(ISERROR(MATCH(J77,'Tabla Impacto'!$B$221:$B$223,0))),'Tabla Impacto'!$F$223&amp;"Por favor no seleccionar los criterios de impacto(Afectación Económica o presupuestal y Pérdida Reputacional)",J77)</f>
        <v>0</v>
      </c>
      <c r="L77" s="245" t="str">
        <f>IF(OR(K77='Tabla Impacto'!$C$11,K77='Tabla Impacto'!$D$11),"Leve",IF(OR(K77='Tabla Impacto'!$C$12,K77='Tabla Impacto'!$D$12),"Menor",IF(OR(K77='Tabla Impacto'!$C$13,K77='Tabla Impacto'!$D$13),"Moderado",IF(OR(K77='Tabla Impacto'!$C$14,K77='Tabla Impacto'!$D$14),"Mayor",IF(OR(K77='Tabla Impacto'!$C$15,K77='Tabla Impacto'!$D$15),"Catastrófico","")))))</f>
        <v/>
      </c>
      <c r="M77" s="254" t="str">
        <f>IF(L77="","",IF(L77="Leve",0.2,IF(L77="Menor",0.4,IF(L77="Moderado",0.6,IF(L77="Mayor",0.8,IF(L77="Catastrófico",1,))))))</f>
        <v/>
      </c>
      <c r="N77" s="251" t="str">
        <f>IF(OR(AND(H77="Muy Baja",L77="Leve"),AND(H77="Muy Baja",L77="Menor"),AND(H77="Baja",L77="Leve")),"Bajo",IF(OR(AND(H77="Muy baja",L77="Moderado"),AND(H77="Baja",L77="Menor"),AND(H77="Baja",L77="Moderado"),AND(H77="Media",L77="Leve"),AND(H77="Media",L77="Menor"),AND(H77="Media",L77="Moderado"),AND(H77="Alta",L77="Leve"),AND(H77="Alta",L77="Menor")),"Moderado",IF(OR(AND(H77="Muy Baja",L77="Mayor"),AND(H77="Baja",L77="Mayor"),AND(H77="Media",L77="Mayor"),AND(H77="Alta",L77="Moderado"),AND(H77="Alta",L77="Mayor"),AND(H77="Muy Alta",L77="Leve"),AND(H77="Muy Alta",L77="Menor"),AND(H77="Muy Alta",L77="Moderado"),AND(H77="Muy Alta",L77="Mayor")),"Alto",IF(OR(AND(H77="Muy Baja",L77="Catastrófico"),AND(H77="Baja",L77="Catastrófico"),AND(H77="Media",L77="Catastrófico"),AND(H77="Alta",L77="Catastrófico"),AND(H77="Muy Alta",L77="Catastrófico")),"Extremo",""))))</f>
        <v/>
      </c>
      <c r="O77" s="123">
        <v>1</v>
      </c>
      <c r="P77" s="124"/>
      <c r="Q77" s="125" t="str">
        <f>IF(OR(R77="Preventivo",R77="Detectivo"),"Probabilidad",IF(R77="Correctivo","Impacto",""))</f>
        <v/>
      </c>
      <c r="R77" s="126"/>
      <c r="S77" s="126"/>
      <c r="T77" s="127" t="str">
        <f>IF(AND(R77="Preventivo",S77="Automático"),"50%",IF(AND(R77="Preventivo",S77="Manual"),"40%",IF(AND(R77="Detectivo",S77="Automático"),"40%",IF(AND(R77="Detectivo",S77="Manual"),"30%",IF(AND(R77="Correctivo",S77="Automático"),"35%",IF(AND(R77="Correctivo",S77="Manual"),"25%",""))))))</f>
        <v/>
      </c>
      <c r="U77" s="126"/>
      <c r="V77" s="126"/>
      <c r="W77" s="126"/>
      <c r="X77" s="128" t="str">
        <f>IFERROR(IF(Q77="Probabilidad",(I77-(+I77*T77)),IF(Q77="Impacto",I77,"")),"")</f>
        <v/>
      </c>
      <c r="Y77" s="129" t="str">
        <f>IFERROR(IF(X77="","",IF(X77&lt;=0.2,"Muy Baja",IF(X77&lt;=0.4,"Baja",IF(X77&lt;=0.6,"Media",IF(X77&lt;=0.8,"Alta","Muy Alta"))))),"")</f>
        <v/>
      </c>
      <c r="Z77" s="130" t="str">
        <f>+X77</f>
        <v/>
      </c>
      <c r="AA77" s="129" t="str">
        <f>IFERROR(IF(AB77="","",IF(AB77&lt;=0.2,"Leve",IF(AB77&lt;=0.4,"Menor",IF(AB77&lt;=0.6,"Moderado",IF(AB77&lt;=0.8,"Mayor","Catastrófico"))))),"")</f>
        <v/>
      </c>
      <c r="AB77" s="130" t="str">
        <f>IFERROR(IF(Q77="Impacto",(M77-(+M77*T77)),IF(Q77="Probabilidad",M77,"")),"")</f>
        <v/>
      </c>
      <c r="AC77" s="131" t="str">
        <f>IFERROR(IF(OR(AND(Y77="Muy Baja",AA77="Leve"),AND(Y77="Muy Baja",AA77="Menor"),AND(Y77="Baja",AA77="Leve")),"Bajo",IF(OR(AND(Y77="Muy baja",AA77="Moderado"),AND(Y77="Baja",AA77="Menor"),AND(Y77="Baja",AA77="Moderado"),AND(Y77="Media",AA77="Leve"),AND(Y77="Media",AA77="Menor"),AND(Y77="Media",AA77="Moderado"),AND(Y77="Alta",AA77="Leve"),AND(Y77="Alta",AA77="Menor")),"Moderado",IF(OR(AND(Y77="Muy Baja",AA77="Mayor"),AND(Y77="Baja",AA77="Mayor"),AND(Y77="Media",AA77="Mayor"),AND(Y77="Alta",AA77="Moderado"),AND(Y77="Alta",AA77="Mayor"),AND(Y77="Muy Alta",AA77="Leve"),AND(Y77="Muy Alta",AA77="Menor"),AND(Y77="Muy Alta",AA77="Moderado"),AND(Y77="Muy Alta",AA77="Mayor")),"Alto",IF(OR(AND(Y77="Muy Baja",AA77="Catastrófico"),AND(Y77="Baja",AA77="Catastrófico"),AND(Y77="Media",AA77="Catastrófico"),AND(Y77="Alta",AA77="Catastrófico"),AND(Y77="Muy Alta",AA77="Catastrófico")),"Extremo","")))),"")</f>
        <v/>
      </c>
      <c r="AD77" s="132"/>
      <c r="AE77" s="133"/>
      <c r="AF77" s="134"/>
      <c r="AG77" s="135"/>
      <c r="AH77" s="135"/>
      <c r="AI77" s="133"/>
      <c r="AJ77" s="134"/>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row>
    <row r="78" spans="1:68" ht="15" hidden="1" customHeight="1" x14ac:dyDescent="0.3">
      <c r="A78" s="228"/>
      <c r="B78" s="222"/>
      <c r="C78" s="222"/>
      <c r="D78" s="222"/>
      <c r="E78" s="249"/>
      <c r="F78" s="222"/>
      <c r="G78" s="225"/>
      <c r="H78" s="246"/>
      <c r="I78" s="255"/>
      <c r="J78" s="258"/>
      <c r="K78" s="255">
        <f>IF(NOT(ISERROR(MATCH(J78,_xlfn.ANCHORARRAY(E89),0))),I91&amp;"Por favor no seleccionar los criterios de impacto",J78)</f>
        <v>0</v>
      </c>
      <c r="L78" s="246"/>
      <c r="M78" s="255"/>
      <c r="N78" s="252"/>
      <c r="O78" s="123">
        <v>2</v>
      </c>
      <c r="P78" s="124"/>
      <c r="Q78" s="125" t="str">
        <f>IF(OR(R78="Preventivo",R78="Detectivo"),"Probabilidad",IF(R78="Correctivo","Impacto",""))</f>
        <v/>
      </c>
      <c r="R78" s="126"/>
      <c r="S78" s="126"/>
      <c r="T78" s="127" t="str">
        <f t="shared" ref="T78:T82" si="58">IF(AND(R78="Preventivo",S78="Automático"),"50%",IF(AND(R78="Preventivo",S78="Manual"),"40%",IF(AND(R78="Detectivo",S78="Automático"),"40%",IF(AND(R78="Detectivo",S78="Manual"),"30%",IF(AND(R78="Correctivo",S78="Automático"),"35%",IF(AND(R78="Correctivo",S78="Manual"),"25%",""))))))</f>
        <v/>
      </c>
      <c r="U78" s="126"/>
      <c r="V78" s="126"/>
      <c r="W78" s="126"/>
      <c r="X78" s="128" t="str">
        <f>IFERROR(IF(AND(Q77="Probabilidad",Q78="Probabilidad"),(Z77-(+Z77*T78)),IF(Q78="Probabilidad",(I77-(+I77*T78)),IF(Q78="Impacto",Z77,""))),"")</f>
        <v/>
      </c>
      <c r="Y78" s="129" t="str">
        <f t="shared" si="4"/>
        <v/>
      </c>
      <c r="Z78" s="130" t="str">
        <f t="shared" ref="Z78:Z82" si="59">+X78</f>
        <v/>
      </c>
      <c r="AA78" s="129" t="str">
        <f t="shared" si="6"/>
        <v/>
      </c>
      <c r="AB78" s="130" t="str">
        <f>IFERROR(IF(AND(Q77="Impacto",Q78="Impacto"),(AB77-(+AB77*T78)),IF(Q78="Impacto",(M77-(+M77*T78)),IF(Q78="Probabilidad",AB77,""))),"")</f>
        <v/>
      </c>
      <c r="AC78" s="131" t="str">
        <f t="shared" ref="AC78:AC79" si="60">IFERROR(IF(OR(AND(Y78="Muy Baja",AA78="Leve"),AND(Y78="Muy Baja",AA78="Menor"),AND(Y78="Baja",AA78="Leve")),"Bajo",IF(OR(AND(Y78="Muy baja",AA78="Moderado"),AND(Y78="Baja",AA78="Menor"),AND(Y78="Baja",AA78="Moderado"),AND(Y78="Media",AA78="Leve"),AND(Y78="Media",AA78="Menor"),AND(Y78="Media",AA78="Moderado"),AND(Y78="Alta",AA78="Leve"),AND(Y78="Alta",AA78="Menor")),"Moderado",IF(OR(AND(Y78="Muy Baja",AA78="Mayor"),AND(Y78="Baja",AA78="Mayor"),AND(Y78="Media",AA78="Mayor"),AND(Y78="Alta",AA78="Moderado"),AND(Y78="Alta",AA78="Mayor"),AND(Y78="Muy Alta",AA78="Leve"),AND(Y78="Muy Alta",AA78="Menor"),AND(Y78="Muy Alta",AA78="Moderado"),AND(Y78="Muy Alta",AA78="Mayor")),"Alto",IF(OR(AND(Y78="Muy Baja",AA78="Catastrófico"),AND(Y78="Baja",AA78="Catastrófico"),AND(Y78="Media",AA78="Catastrófico"),AND(Y78="Alta",AA78="Catastrófico"),AND(Y78="Muy Alta",AA78="Catastrófico")),"Extremo","")))),"")</f>
        <v/>
      </c>
      <c r="AD78" s="132"/>
      <c r="AE78" s="133"/>
      <c r="AF78" s="134"/>
      <c r="AG78" s="135"/>
      <c r="AH78" s="135"/>
      <c r="AI78" s="133"/>
      <c r="AJ78" s="134"/>
    </row>
    <row r="79" spans="1:68" ht="15" hidden="1" customHeight="1" x14ac:dyDescent="0.3">
      <c r="A79" s="228"/>
      <c r="B79" s="222"/>
      <c r="C79" s="222"/>
      <c r="D79" s="222"/>
      <c r="E79" s="249"/>
      <c r="F79" s="222"/>
      <c r="G79" s="225"/>
      <c r="H79" s="246"/>
      <c r="I79" s="255"/>
      <c r="J79" s="258"/>
      <c r="K79" s="255">
        <f>IF(NOT(ISERROR(MATCH(J79,_xlfn.ANCHORARRAY(E90),0))),I92&amp;"Por favor no seleccionar los criterios de impacto",J79)</f>
        <v>0</v>
      </c>
      <c r="L79" s="246"/>
      <c r="M79" s="255"/>
      <c r="N79" s="252"/>
      <c r="O79" s="123">
        <v>3</v>
      </c>
      <c r="P79" s="136"/>
      <c r="Q79" s="125" t="str">
        <f>IF(OR(R79="Preventivo",R79="Detectivo"),"Probabilidad",IF(R79="Correctivo","Impacto",""))</f>
        <v/>
      </c>
      <c r="R79" s="126"/>
      <c r="S79" s="126"/>
      <c r="T79" s="127" t="str">
        <f t="shared" si="58"/>
        <v/>
      </c>
      <c r="U79" s="126"/>
      <c r="V79" s="126"/>
      <c r="W79" s="126"/>
      <c r="X79" s="128" t="str">
        <f>IFERROR(IF(AND(Q78="Probabilidad",Q79="Probabilidad"),(Z78-(+Z78*T79)),IF(AND(Q78="Impacto",Q79="Probabilidad"),(Z77-(+Z77*T79)),IF(Q79="Impacto",Z78,""))),"")</f>
        <v/>
      </c>
      <c r="Y79" s="129" t="str">
        <f t="shared" si="4"/>
        <v/>
      </c>
      <c r="Z79" s="130" t="str">
        <f t="shared" si="59"/>
        <v/>
      </c>
      <c r="AA79" s="129" t="str">
        <f t="shared" si="6"/>
        <v/>
      </c>
      <c r="AB79" s="130" t="str">
        <f>IFERROR(IF(AND(Q78="Impacto",Q79="Impacto"),(AB78-(+AB78*T79)),IF(AND(Q78="Probabilidad",Q79="Impacto"),(AB77-(+AB77*T79)),IF(Q79="Probabilidad",AB78,""))),"")</f>
        <v/>
      </c>
      <c r="AC79" s="131" t="str">
        <f t="shared" si="60"/>
        <v/>
      </c>
      <c r="AD79" s="132"/>
      <c r="AE79" s="133"/>
      <c r="AF79" s="134"/>
      <c r="AG79" s="135"/>
      <c r="AH79" s="135"/>
      <c r="AI79" s="133"/>
      <c r="AJ79" s="134"/>
    </row>
    <row r="80" spans="1:68" ht="15" hidden="1" customHeight="1" x14ac:dyDescent="0.3">
      <c r="A80" s="228"/>
      <c r="B80" s="222"/>
      <c r="C80" s="222"/>
      <c r="D80" s="222"/>
      <c r="E80" s="249"/>
      <c r="F80" s="222"/>
      <c r="G80" s="225"/>
      <c r="H80" s="246"/>
      <c r="I80" s="255"/>
      <c r="J80" s="258"/>
      <c r="K80" s="255">
        <f>IF(NOT(ISERROR(MATCH(J80,_xlfn.ANCHORARRAY(E91),0))),I93&amp;"Por favor no seleccionar los criterios de impacto",J80)</f>
        <v>0</v>
      </c>
      <c r="L80" s="246"/>
      <c r="M80" s="255"/>
      <c r="N80" s="252"/>
      <c r="O80" s="123">
        <v>4</v>
      </c>
      <c r="P80" s="124"/>
      <c r="Q80" s="125" t="str">
        <f t="shared" ref="Q80:Q82" si="61">IF(OR(R80="Preventivo",R80="Detectivo"),"Probabilidad",IF(R80="Correctivo","Impacto",""))</f>
        <v/>
      </c>
      <c r="R80" s="126"/>
      <c r="S80" s="126"/>
      <c r="T80" s="127" t="str">
        <f t="shared" si="58"/>
        <v/>
      </c>
      <c r="U80" s="126"/>
      <c r="V80" s="126"/>
      <c r="W80" s="126"/>
      <c r="X80" s="128" t="str">
        <f t="shared" ref="X80:X82" si="62">IFERROR(IF(AND(Q79="Probabilidad",Q80="Probabilidad"),(Z79-(+Z79*T80)),IF(AND(Q79="Impacto",Q80="Probabilidad"),(Z78-(+Z78*T80)),IF(Q80="Impacto",Z79,""))),"")</f>
        <v/>
      </c>
      <c r="Y80" s="129" t="str">
        <f t="shared" si="4"/>
        <v/>
      </c>
      <c r="Z80" s="130" t="str">
        <f t="shared" si="59"/>
        <v/>
      </c>
      <c r="AA80" s="129" t="str">
        <f t="shared" si="6"/>
        <v/>
      </c>
      <c r="AB80" s="130" t="str">
        <f t="shared" ref="AB80:AB82" si="63">IFERROR(IF(AND(Q79="Impacto",Q80="Impacto"),(AB79-(+AB79*T80)),IF(AND(Q79="Probabilidad",Q80="Impacto"),(AB78-(+AB78*T80)),IF(Q80="Probabilidad",AB79,""))),"")</f>
        <v/>
      </c>
      <c r="AC80" s="131" t="str">
        <f>IFERROR(IF(OR(AND(Y80="Muy Baja",AA80="Leve"),AND(Y80="Muy Baja",AA80="Menor"),AND(Y80="Baja",AA80="Leve")),"Bajo",IF(OR(AND(Y80="Muy baja",AA80="Moderado"),AND(Y80="Baja",AA80="Menor"),AND(Y80="Baja",AA80="Moderado"),AND(Y80="Media",AA80="Leve"),AND(Y80="Media",AA80="Menor"),AND(Y80="Media",AA80="Moderado"),AND(Y80="Alta",AA80="Leve"),AND(Y80="Alta",AA80="Menor")),"Moderado",IF(OR(AND(Y80="Muy Baja",AA80="Mayor"),AND(Y80="Baja",AA80="Mayor"),AND(Y80="Media",AA80="Mayor"),AND(Y80="Alta",AA80="Moderado"),AND(Y80="Alta",AA80="Mayor"),AND(Y80="Muy Alta",AA80="Leve"),AND(Y80="Muy Alta",AA80="Menor"),AND(Y80="Muy Alta",AA80="Moderado"),AND(Y80="Muy Alta",AA80="Mayor")),"Alto",IF(OR(AND(Y80="Muy Baja",AA80="Catastrófico"),AND(Y80="Baja",AA80="Catastrófico"),AND(Y80="Media",AA80="Catastrófico"),AND(Y80="Alta",AA80="Catastrófico"),AND(Y80="Muy Alta",AA80="Catastrófico")),"Extremo","")))),"")</f>
        <v/>
      </c>
      <c r="AD80" s="132"/>
      <c r="AE80" s="133"/>
      <c r="AF80" s="134"/>
      <c r="AG80" s="135"/>
      <c r="AH80" s="135"/>
      <c r="AI80" s="133"/>
      <c r="AJ80" s="134"/>
    </row>
    <row r="81" spans="1:36" ht="15" hidden="1" customHeight="1" x14ac:dyDescent="0.3">
      <c r="A81" s="228"/>
      <c r="B81" s="222"/>
      <c r="C81" s="222"/>
      <c r="D81" s="222"/>
      <c r="E81" s="249"/>
      <c r="F81" s="222"/>
      <c r="G81" s="225"/>
      <c r="H81" s="246"/>
      <c r="I81" s="255"/>
      <c r="J81" s="258"/>
      <c r="K81" s="255">
        <f>IF(NOT(ISERROR(MATCH(J81,_xlfn.ANCHORARRAY(E92),0))),I94&amp;"Por favor no seleccionar los criterios de impacto",J81)</f>
        <v>0</v>
      </c>
      <c r="L81" s="246"/>
      <c r="M81" s="255"/>
      <c r="N81" s="252"/>
      <c r="O81" s="123">
        <v>5</v>
      </c>
      <c r="P81" s="124"/>
      <c r="Q81" s="125" t="str">
        <f t="shared" si="61"/>
        <v/>
      </c>
      <c r="R81" s="126"/>
      <c r="S81" s="126"/>
      <c r="T81" s="127" t="str">
        <f t="shared" si="58"/>
        <v/>
      </c>
      <c r="U81" s="126"/>
      <c r="V81" s="126"/>
      <c r="W81" s="126"/>
      <c r="X81" s="128" t="str">
        <f t="shared" si="62"/>
        <v/>
      </c>
      <c r="Y81" s="129" t="str">
        <f t="shared" si="4"/>
        <v/>
      </c>
      <c r="Z81" s="130" t="str">
        <f t="shared" si="59"/>
        <v/>
      </c>
      <c r="AA81" s="129" t="str">
        <f t="shared" si="6"/>
        <v/>
      </c>
      <c r="AB81" s="130" t="str">
        <f t="shared" si="63"/>
        <v/>
      </c>
      <c r="AC81" s="131" t="str">
        <f t="shared" ref="AC81:AC82" si="64">IFERROR(IF(OR(AND(Y81="Muy Baja",AA81="Leve"),AND(Y81="Muy Baja",AA81="Menor"),AND(Y81="Baja",AA81="Leve")),"Bajo",IF(OR(AND(Y81="Muy baja",AA81="Moderado"),AND(Y81="Baja",AA81="Menor"),AND(Y81="Baja",AA81="Moderado"),AND(Y81="Media",AA81="Leve"),AND(Y81="Media",AA81="Menor"),AND(Y81="Media",AA81="Moderado"),AND(Y81="Alta",AA81="Leve"),AND(Y81="Alta",AA81="Menor")),"Moderado",IF(OR(AND(Y81="Muy Baja",AA81="Mayor"),AND(Y81="Baja",AA81="Mayor"),AND(Y81="Media",AA81="Mayor"),AND(Y81="Alta",AA81="Moderado"),AND(Y81="Alta",AA81="Mayor"),AND(Y81="Muy Alta",AA81="Leve"),AND(Y81="Muy Alta",AA81="Menor"),AND(Y81="Muy Alta",AA81="Moderado"),AND(Y81="Muy Alta",AA81="Mayor")),"Alto",IF(OR(AND(Y81="Muy Baja",AA81="Catastrófico"),AND(Y81="Baja",AA81="Catastrófico"),AND(Y81="Media",AA81="Catastrófico"),AND(Y81="Alta",AA81="Catastrófico"),AND(Y81="Muy Alta",AA81="Catastrófico")),"Extremo","")))),"")</f>
        <v/>
      </c>
      <c r="AD81" s="132"/>
      <c r="AE81" s="133"/>
      <c r="AF81" s="134"/>
      <c r="AG81" s="135"/>
      <c r="AH81" s="135"/>
      <c r="AI81" s="133"/>
      <c r="AJ81" s="134"/>
    </row>
    <row r="82" spans="1:36" ht="15" hidden="1" customHeight="1" x14ac:dyDescent="0.3">
      <c r="A82" s="229"/>
      <c r="B82" s="223"/>
      <c r="C82" s="223"/>
      <c r="D82" s="223"/>
      <c r="E82" s="250"/>
      <c r="F82" s="223"/>
      <c r="G82" s="226"/>
      <c r="H82" s="247"/>
      <c r="I82" s="256"/>
      <c r="J82" s="259"/>
      <c r="K82" s="256">
        <f>IF(NOT(ISERROR(MATCH(J82,_xlfn.ANCHORARRAY(E93),0))),I95&amp;"Por favor no seleccionar los criterios de impacto",J82)</f>
        <v>0</v>
      </c>
      <c r="L82" s="247"/>
      <c r="M82" s="256"/>
      <c r="N82" s="253"/>
      <c r="O82" s="123">
        <v>6</v>
      </c>
      <c r="P82" s="124"/>
      <c r="Q82" s="125" t="str">
        <f t="shared" si="61"/>
        <v/>
      </c>
      <c r="R82" s="126"/>
      <c r="S82" s="126"/>
      <c r="T82" s="127" t="str">
        <f t="shared" si="58"/>
        <v/>
      </c>
      <c r="U82" s="126"/>
      <c r="V82" s="126"/>
      <c r="W82" s="126"/>
      <c r="X82" s="128" t="str">
        <f t="shared" si="62"/>
        <v/>
      </c>
      <c r="Y82" s="129" t="str">
        <f t="shared" si="4"/>
        <v/>
      </c>
      <c r="Z82" s="130" t="str">
        <f t="shared" si="59"/>
        <v/>
      </c>
      <c r="AA82" s="129" t="str">
        <f t="shared" si="6"/>
        <v/>
      </c>
      <c r="AB82" s="130" t="str">
        <f t="shared" si="63"/>
        <v/>
      </c>
      <c r="AC82" s="131" t="str">
        <f t="shared" si="64"/>
        <v/>
      </c>
      <c r="AD82" s="132"/>
      <c r="AE82" s="133"/>
      <c r="AF82" s="134"/>
      <c r="AG82" s="135"/>
      <c r="AH82" s="135"/>
      <c r="AI82" s="133"/>
      <c r="AJ82" s="134"/>
    </row>
    <row r="83" spans="1:36" ht="49.5" customHeight="1" x14ac:dyDescent="0.3">
      <c r="A83" s="6"/>
      <c r="B83" s="292" t="s">
        <v>89</v>
      </c>
      <c r="C83" s="293"/>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93"/>
      <c r="AE83" s="293"/>
      <c r="AF83" s="293"/>
      <c r="AG83" s="293"/>
      <c r="AH83" s="293"/>
      <c r="AI83" s="293"/>
      <c r="AJ83" s="294"/>
    </row>
    <row r="85" spans="1:36" x14ac:dyDescent="0.3">
      <c r="A85" s="1"/>
      <c r="B85" s="24"/>
      <c r="C85" s="1"/>
      <c r="D85" s="1"/>
      <c r="F85" s="1"/>
    </row>
  </sheetData>
  <dataConsolidate/>
  <mergeCells count="239">
    <mergeCell ref="P12:S12"/>
    <mergeCell ref="C17:N17"/>
    <mergeCell ref="O17:Q17"/>
    <mergeCell ref="A14:AJ15"/>
    <mergeCell ref="A20:G20"/>
    <mergeCell ref="H20:N20"/>
    <mergeCell ref="O20:W20"/>
    <mergeCell ref="X20:AD20"/>
    <mergeCell ref="AE20:AJ20"/>
    <mergeCell ref="B83:AJ83"/>
    <mergeCell ref="M71:M76"/>
    <mergeCell ref="N71:N76"/>
    <mergeCell ref="A77:A82"/>
    <mergeCell ref="B77:B82"/>
    <mergeCell ref="C77:C82"/>
    <mergeCell ref="D77:D82"/>
    <mergeCell ref="E77:E82"/>
    <mergeCell ref="F77:F82"/>
    <mergeCell ref="G77:G82"/>
    <mergeCell ref="H77:H82"/>
    <mergeCell ref="I77:I82"/>
    <mergeCell ref="J77:J82"/>
    <mergeCell ref="K77:K82"/>
    <mergeCell ref="L77:L82"/>
    <mergeCell ref="M77:M82"/>
    <mergeCell ref="N77:N82"/>
    <mergeCell ref="J71:J76"/>
    <mergeCell ref="K71:K76"/>
    <mergeCell ref="L71:L76"/>
    <mergeCell ref="A71:A76"/>
    <mergeCell ref="B71:B76"/>
    <mergeCell ref="C71:C76"/>
    <mergeCell ref="D71:D76"/>
    <mergeCell ref="E71:E76"/>
    <mergeCell ref="F71:F76"/>
    <mergeCell ref="G71:G76"/>
    <mergeCell ref="H71:H76"/>
    <mergeCell ref="I71:I76"/>
    <mergeCell ref="M59:M64"/>
    <mergeCell ref="N59:N64"/>
    <mergeCell ref="F65:F70"/>
    <mergeCell ref="G65:G70"/>
    <mergeCell ref="H65:H70"/>
    <mergeCell ref="I65:I70"/>
    <mergeCell ref="J65:J70"/>
    <mergeCell ref="F59:F64"/>
    <mergeCell ref="G59:G64"/>
    <mergeCell ref="H59:H64"/>
    <mergeCell ref="I59:I64"/>
    <mergeCell ref="K65:K70"/>
    <mergeCell ref="L65:L70"/>
    <mergeCell ref="M65:M70"/>
    <mergeCell ref="N65:N70"/>
    <mergeCell ref="I47:I52"/>
    <mergeCell ref="J47:J52"/>
    <mergeCell ref="G53:G58"/>
    <mergeCell ref="H53:H58"/>
    <mergeCell ref="I53:I58"/>
    <mergeCell ref="K47:K52"/>
    <mergeCell ref="L47:L52"/>
    <mergeCell ref="A65:A70"/>
    <mergeCell ref="B65:B70"/>
    <mergeCell ref="C65:C70"/>
    <mergeCell ref="D65:D70"/>
    <mergeCell ref="E65:E70"/>
    <mergeCell ref="A59:A64"/>
    <mergeCell ref="B59:B64"/>
    <mergeCell ref="C59:C64"/>
    <mergeCell ref="D59:D64"/>
    <mergeCell ref="E59:E64"/>
    <mergeCell ref="M47:M52"/>
    <mergeCell ref="N47:N52"/>
    <mergeCell ref="M53:M58"/>
    <mergeCell ref="N53:N58"/>
    <mergeCell ref="J59:J64"/>
    <mergeCell ref="K59:K64"/>
    <mergeCell ref="L59:L64"/>
    <mergeCell ref="A47:A52"/>
    <mergeCell ref="B47:B52"/>
    <mergeCell ref="C47:C52"/>
    <mergeCell ref="A53:A58"/>
    <mergeCell ref="B53:B58"/>
    <mergeCell ref="C53:C58"/>
    <mergeCell ref="D53:D58"/>
    <mergeCell ref="E53:E58"/>
    <mergeCell ref="F53:F58"/>
    <mergeCell ref="D47:D52"/>
    <mergeCell ref="E47:E52"/>
    <mergeCell ref="J53:J58"/>
    <mergeCell ref="K53:K58"/>
    <mergeCell ref="L53:L58"/>
    <mergeCell ref="F47:F52"/>
    <mergeCell ref="G47:G52"/>
    <mergeCell ref="H47:H52"/>
    <mergeCell ref="M35:M40"/>
    <mergeCell ref="N35:N40"/>
    <mergeCell ref="A41:A46"/>
    <mergeCell ref="B41:B46"/>
    <mergeCell ref="C41:C46"/>
    <mergeCell ref="D41:D46"/>
    <mergeCell ref="E41:E46"/>
    <mergeCell ref="F41:F46"/>
    <mergeCell ref="G41:G46"/>
    <mergeCell ref="H41:H46"/>
    <mergeCell ref="I41:I46"/>
    <mergeCell ref="J41:J46"/>
    <mergeCell ref="K41:K46"/>
    <mergeCell ref="L41:L46"/>
    <mergeCell ref="M41:M46"/>
    <mergeCell ref="N41:N46"/>
    <mergeCell ref="K29:K34"/>
    <mergeCell ref="L29:L34"/>
    <mergeCell ref="M29:M34"/>
    <mergeCell ref="N29:N34"/>
    <mergeCell ref="A35:A40"/>
    <mergeCell ref="B35:B40"/>
    <mergeCell ref="C35:C40"/>
    <mergeCell ref="D35:D40"/>
    <mergeCell ref="E35:E40"/>
    <mergeCell ref="F35:F40"/>
    <mergeCell ref="G35:G40"/>
    <mergeCell ref="H35:H40"/>
    <mergeCell ref="I35:I40"/>
    <mergeCell ref="J35:J40"/>
    <mergeCell ref="K35:K40"/>
    <mergeCell ref="L35:L40"/>
    <mergeCell ref="F29:F34"/>
    <mergeCell ref="G29:G34"/>
    <mergeCell ref="H29:H34"/>
    <mergeCell ref="I29:I34"/>
    <mergeCell ref="J29:J34"/>
    <mergeCell ref="A29:A34"/>
    <mergeCell ref="B29:B34"/>
    <mergeCell ref="C29:C34"/>
    <mergeCell ref="D29:D34"/>
    <mergeCell ref="E29:E34"/>
    <mergeCell ref="AE21:AE22"/>
    <mergeCell ref="AJ21:AJ22"/>
    <mergeCell ref="AI21:AI22"/>
    <mergeCell ref="AH21:AH22"/>
    <mergeCell ref="AG21:AG22"/>
    <mergeCell ref="AF21:AF22"/>
    <mergeCell ref="A17:B17"/>
    <mergeCell ref="A18:B18"/>
    <mergeCell ref="A19:B19"/>
    <mergeCell ref="A21:A22"/>
    <mergeCell ref="F21:F22"/>
    <mergeCell ref="E21:E22"/>
    <mergeCell ref="D21:D22"/>
    <mergeCell ref="C21:C22"/>
    <mergeCell ref="AD21:AD22"/>
    <mergeCell ref="C18:N18"/>
    <mergeCell ref="C19:N19"/>
    <mergeCell ref="O21:O22"/>
    <mergeCell ref="AC21:AC22"/>
    <mergeCell ref="AB21:AB22"/>
    <mergeCell ref="X21:X22"/>
    <mergeCell ref="P21:P22"/>
    <mergeCell ref="AA21:AA22"/>
    <mergeCell ref="Y21:Y22"/>
    <mergeCell ref="Z21:Z22"/>
    <mergeCell ref="G21:G22"/>
    <mergeCell ref="H21:H22"/>
    <mergeCell ref="I21:I22"/>
    <mergeCell ref="L21:L22"/>
    <mergeCell ref="M21:M22"/>
    <mergeCell ref="B21:B22"/>
    <mergeCell ref="N21:N22"/>
    <mergeCell ref="J21:J22"/>
    <mergeCell ref="K21:K22"/>
    <mergeCell ref="Q21:Q22"/>
    <mergeCell ref="R21:W21"/>
    <mergeCell ref="E23:E28"/>
    <mergeCell ref="N23:N28"/>
    <mergeCell ref="I23:I28"/>
    <mergeCell ref="J23:J28"/>
    <mergeCell ref="K23:K28"/>
    <mergeCell ref="L23:L28"/>
    <mergeCell ref="M23:M28"/>
    <mergeCell ref="C23:C24"/>
    <mergeCell ref="C26:C28"/>
    <mergeCell ref="O23:O28"/>
    <mergeCell ref="P23:P28"/>
    <mergeCell ref="Q23:Q28"/>
    <mergeCell ref="R23:R28"/>
    <mergeCell ref="S23:S28"/>
    <mergeCell ref="T23:T28"/>
    <mergeCell ref="V23:V28"/>
    <mergeCell ref="U23:U28"/>
    <mergeCell ref="A1:AE5"/>
    <mergeCell ref="W10:AB10"/>
    <mergeCell ref="W11:AB11"/>
    <mergeCell ref="A13:J13"/>
    <mergeCell ref="N7:S7"/>
    <mergeCell ref="W9:AB9"/>
    <mergeCell ref="P8:S8"/>
    <mergeCell ref="P9:S9"/>
    <mergeCell ref="P10:S10"/>
    <mergeCell ref="P11:S11"/>
    <mergeCell ref="F23:F28"/>
    <mergeCell ref="G23:G28"/>
    <mergeCell ref="H23:H28"/>
    <mergeCell ref="A23:A28"/>
    <mergeCell ref="B23:B28"/>
    <mergeCell ref="D23:D28"/>
    <mergeCell ref="AH29:AH34"/>
    <mergeCell ref="W23:W28"/>
    <mergeCell ref="Y23:Y28"/>
    <mergeCell ref="Z23:Z28"/>
    <mergeCell ref="AA23:AA28"/>
    <mergeCell ref="AB23:AB28"/>
    <mergeCell ref="AC23:AC28"/>
    <mergeCell ref="AD23:AD28"/>
    <mergeCell ref="AE23:AE28"/>
    <mergeCell ref="AF23:AF28"/>
    <mergeCell ref="AI29:AI34"/>
    <mergeCell ref="AJ29:AJ34"/>
    <mergeCell ref="AG23:AG28"/>
    <mergeCell ref="AH23:AH28"/>
    <mergeCell ref="AJ23:AJ28"/>
    <mergeCell ref="AI23:AI28"/>
    <mergeCell ref="P29:P34"/>
    <mergeCell ref="O29:O34"/>
    <mergeCell ref="Q29:Q34"/>
    <mergeCell ref="R29:R34"/>
    <mergeCell ref="S29:S34"/>
    <mergeCell ref="T29:T34"/>
    <mergeCell ref="U29:U34"/>
    <mergeCell ref="V29:V34"/>
    <mergeCell ref="W29:W34"/>
    <mergeCell ref="Y29:Y34"/>
    <mergeCell ref="Z29:Z34"/>
    <mergeCell ref="AA29:AA34"/>
    <mergeCell ref="AB29:AB34"/>
    <mergeCell ref="AC29:AC34"/>
    <mergeCell ref="AD29:AD34"/>
    <mergeCell ref="AE29:AE34"/>
    <mergeCell ref="AF29:AF34"/>
    <mergeCell ref="AG29:AG34"/>
  </mergeCells>
  <conditionalFormatting sqref="H23 H29">
    <cfRule type="cellIs" dxfId="230" priority="319" operator="equal">
      <formula>"Muy Alta"</formula>
    </cfRule>
    <cfRule type="cellIs" dxfId="229" priority="320" operator="equal">
      <formula>"Alta"</formula>
    </cfRule>
    <cfRule type="cellIs" dxfId="228" priority="321" operator="equal">
      <formula>"Media"</formula>
    </cfRule>
    <cfRule type="cellIs" dxfId="227" priority="322" operator="equal">
      <formula>"Baja"</formula>
    </cfRule>
    <cfRule type="cellIs" dxfId="226" priority="323" operator="equal">
      <formula>"Muy Baja"</formula>
    </cfRule>
  </conditionalFormatting>
  <conditionalFormatting sqref="L23 L29 L35 L41 L47 L53 L59 L65 L71 L77">
    <cfRule type="cellIs" dxfId="225" priority="314" operator="equal">
      <formula>"Catastrófico"</formula>
    </cfRule>
    <cfRule type="cellIs" dxfId="224" priority="315" operator="equal">
      <formula>"Mayor"</formula>
    </cfRule>
    <cfRule type="cellIs" dxfId="223" priority="316" operator="equal">
      <formula>"Moderado"</formula>
    </cfRule>
    <cfRule type="cellIs" dxfId="222" priority="317" operator="equal">
      <formula>"Menor"</formula>
    </cfRule>
    <cfRule type="cellIs" dxfId="221" priority="318" operator="equal">
      <formula>"Leve"</formula>
    </cfRule>
  </conditionalFormatting>
  <conditionalFormatting sqref="N23">
    <cfRule type="cellIs" dxfId="220" priority="310" operator="equal">
      <formula>"Extremo"</formula>
    </cfRule>
    <cfRule type="cellIs" dxfId="219" priority="311" operator="equal">
      <formula>"Alto"</formula>
    </cfRule>
    <cfRule type="cellIs" dxfId="218" priority="312" operator="equal">
      <formula>"Moderado"</formula>
    </cfRule>
    <cfRule type="cellIs" dxfId="217" priority="313" operator="equal">
      <formula>"Bajo"</formula>
    </cfRule>
  </conditionalFormatting>
  <conditionalFormatting sqref="Y23">
    <cfRule type="cellIs" dxfId="216" priority="305" operator="equal">
      <formula>"Muy Alta"</formula>
    </cfRule>
    <cfRule type="cellIs" dxfId="215" priority="306" operator="equal">
      <formula>"Alta"</formula>
    </cfRule>
    <cfRule type="cellIs" dxfId="214" priority="307" operator="equal">
      <formula>"Media"</formula>
    </cfRule>
    <cfRule type="cellIs" dxfId="213" priority="308" operator="equal">
      <formula>"Baja"</formula>
    </cfRule>
    <cfRule type="cellIs" dxfId="212" priority="309" operator="equal">
      <formula>"Muy Baja"</formula>
    </cfRule>
  </conditionalFormatting>
  <conditionalFormatting sqref="AA23">
    <cfRule type="cellIs" dxfId="211" priority="300" operator="equal">
      <formula>"Catastrófico"</formula>
    </cfRule>
    <cfRule type="cellIs" dxfId="210" priority="301" operator="equal">
      <formula>"Mayor"</formula>
    </cfRule>
    <cfRule type="cellIs" dxfId="209" priority="302" operator="equal">
      <formula>"Moderado"</formula>
    </cfRule>
    <cfRule type="cellIs" dxfId="208" priority="303" operator="equal">
      <formula>"Menor"</formula>
    </cfRule>
    <cfRule type="cellIs" dxfId="207" priority="304" operator="equal">
      <formula>"Leve"</formula>
    </cfRule>
  </conditionalFormatting>
  <conditionalFormatting sqref="AC23">
    <cfRule type="cellIs" dxfId="206" priority="296" operator="equal">
      <formula>"Extremo"</formula>
    </cfRule>
    <cfRule type="cellIs" dxfId="205" priority="297" operator="equal">
      <formula>"Alto"</formula>
    </cfRule>
    <cfRule type="cellIs" dxfId="204" priority="298" operator="equal">
      <formula>"Moderado"</formula>
    </cfRule>
    <cfRule type="cellIs" dxfId="203" priority="299" operator="equal">
      <formula>"Bajo"</formula>
    </cfRule>
  </conditionalFormatting>
  <conditionalFormatting sqref="H71">
    <cfRule type="cellIs" dxfId="202" priority="53" operator="equal">
      <formula>"Muy Alta"</formula>
    </cfRule>
    <cfRule type="cellIs" dxfId="201" priority="54" operator="equal">
      <formula>"Alta"</formula>
    </cfRule>
    <cfRule type="cellIs" dxfId="200" priority="55" operator="equal">
      <formula>"Media"</formula>
    </cfRule>
    <cfRule type="cellIs" dxfId="199" priority="56" operator="equal">
      <formula>"Baja"</formula>
    </cfRule>
    <cfRule type="cellIs" dxfId="198" priority="57" operator="equal">
      <formula>"Muy Baja"</formula>
    </cfRule>
  </conditionalFormatting>
  <conditionalFormatting sqref="N29">
    <cfRule type="cellIs" dxfId="197" priority="240" operator="equal">
      <formula>"Extremo"</formula>
    </cfRule>
    <cfRule type="cellIs" dxfId="196" priority="241" operator="equal">
      <formula>"Alto"</formula>
    </cfRule>
    <cfRule type="cellIs" dxfId="195" priority="242" operator="equal">
      <formula>"Moderado"</formula>
    </cfRule>
    <cfRule type="cellIs" dxfId="194" priority="243" operator="equal">
      <formula>"Bajo"</formula>
    </cfRule>
  </conditionalFormatting>
  <conditionalFormatting sqref="Y29">
    <cfRule type="cellIs" dxfId="193" priority="235" operator="equal">
      <formula>"Muy Alta"</formula>
    </cfRule>
    <cfRule type="cellIs" dxfId="192" priority="236" operator="equal">
      <formula>"Alta"</formula>
    </cfRule>
    <cfRule type="cellIs" dxfId="191" priority="237" operator="equal">
      <formula>"Media"</formula>
    </cfRule>
    <cfRule type="cellIs" dxfId="190" priority="238" operator="equal">
      <formula>"Baja"</formula>
    </cfRule>
    <cfRule type="cellIs" dxfId="189" priority="239" operator="equal">
      <formula>"Muy Baja"</formula>
    </cfRule>
  </conditionalFormatting>
  <conditionalFormatting sqref="AA29">
    <cfRule type="cellIs" dxfId="188" priority="230" operator="equal">
      <formula>"Catastrófico"</formula>
    </cfRule>
    <cfRule type="cellIs" dxfId="187" priority="231" operator="equal">
      <formula>"Mayor"</formula>
    </cfRule>
    <cfRule type="cellIs" dxfId="186" priority="232" operator="equal">
      <formula>"Moderado"</formula>
    </cfRule>
    <cfRule type="cellIs" dxfId="185" priority="233" operator="equal">
      <formula>"Menor"</formula>
    </cfRule>
    <cfRule type="cellIs" dxfId="184" priority="234" operator="equal">
      <formula>"Leve"</formula>
    </cfRule>
  </conditionalFormatting>
  <conditionalFormatting sqref="AC29">
    <cfRule type="cellIs" dxfId="183" priority="226" operator="equal">
      <formula>"Extremo"</formula>
    </cfRule>
    <cfRule type="cellIs" dxfId="182" priority="227" operator="equal">
      <formula>"Alto"</formula>
    </cfRule>
    <cfRule type="cellIs" dxfId="181" priority="228" operator="equal">
      <formula>"Moderado"</formula>
    </cfRule>
    <cfRule type="cellIs" dxfId="180" priority="229" operator="equal">
      <formula>"Bajo"</formula>
    </cfRule>
  </conditionalFormatting>
  <conditionalFormatting sqref="H35">
    <cfRule type="cellIs" dxfId="179" priority="221" operator="equal">
      <formula>"Muy Alta"</formula>
    </cfRule>
    <cfRule type="cellIs" dxfId="178" priority="222" operator="equal">
      <formula>"Alta"</formula>
    </cfRule>
    <cfRule type="cellIs" dxfId="177" priority="223" operator="equal">
      <formula>"Media"</formula>
    </cfRule>
    <cfRule type="cellIs" dxfId="176" priority="224" operator="equal">
      <formula>"Baja"</formula>
    </cfRule>
    <cfRule type="cellIs" dxfId="175" priority="225" operator="equal">
      <formula>"Muy Baja"</formula>
    </cfRule>
  </conditionalFormatting>
  <conditionalFormatting sqref="N35">
    <cfRule type="cellIs" dxfId="174" priority="212" operator="equal">
      <formula>"Extremo"</formula>
    </cfRule>
    <cfRule type="cellIs" dxfId="173" priority="213" operator="equal">
      <formula>"Alto"</formula>
    </cfRule>
    <cfRule type="cellIs" dxfId="172" priority="214" operator="equal">
      <formula>"Moderado"</formula>
    </cfRule>
    <cfRule type="cellIs" dxfId="171" priority="215" operator="equal">
      <formula>"Bajo"</formula>
    </cfRule>
  </conditionalFormatting>
  <conditionalFormatting sqref="Y35:Y40">
    <cfRule type="cellIs" dxfId="170" priority="207" operator="equal">
      <formula>"Muy Alta"</formula>
    </cfRule>
    <cfRule type="cellIs" dxfId="169" priority="208" operator="equal">
      <formula>"Alta"</formula>
    </cfRule>
    <cfRule type="cellIs" dxfId="168" priority="209" operator="equal">
      <formula>"Media"</formula>
    </cfRule>
    <cfRule type="cellIs" dxfId="167" priority="210" operator="equal">
      <formula>"Baja"</formula>
    </cfRule>
    <cfRule type="cellIs" dxfId="166" priority="211" operator="equal">
      <formula>"Muy Baja"</formula>
    </cfRule>
  </conditionalFormatting>
  <conditionalFormatting sqref="AA35:AA40">
    <cfRule type="cellIs" dxfId="165" priority="202" operator="equal">
      <formula>"Catastrófico"</formula>
    </cfRule>
    <cfRule type="cellIs" dxfId="164" priority="203" operator="equal">
      <formula>"Mayor"</formula>
    </cfRule>
    <cfRule type="cellIs" dxfId="163" priority="204" operator="equal">
      <formula>"Moderado"</formula>
    </cfRule>
    <cfRule type="cellIs" dxfId="162" priority="205" operator="equal">
      <formula>"Menor"</formula>
    </cfRule>
    <cfRule type="cellIs" dxfId="161" priority="206" operator="equal">
      <formula>"Leve"</formula>
    </cfRule>
  </conditionalFormatting>
  <conditionalFormatting sqref="AC35:AC40">
    <cfRule type="cellIs" dxfId="160" priority="198" operator="equal">
      <formula>"Extremo"</formula>
    </cfRule>
    <cfRule type="cellIs" dxfId="159" priority="199" operator="equal">
      <formula>"Alto"</formula>
    </cfRule>
    <cfRule type="cellIs" dxfId="158" priority="200" operator="equal">
      <formula>"Moderado"</formula>
    </cfRule>
    <cfRule type="cellIs" dxfId="157" priority="201" operator="equal">
      <formula>"Bajo"</formula>
    </cfRule>
  </conditionalFormatting>
  <conditionalFormatting sqref="H41">
    <cfRule type="cellIs" dxfId="156" priority="193" operator="equal">
      <formula>"Muy Alta"</formula>
    </cfRule>
    <cfRule type="cellIs" dxfId="155" priority="194" operator="equal">
      <formula>"Alta"</formula>
    </cfRule>
    <cfRule type="cellIs" dxfId="154" priority="195" operator="equal">
      <formula>"Media"</formula>
    </cfRule>
    <cfRule type="cellIs" dxfId="153" priority="196" operator="equal">
      <formula>"Baja"</formula>
    </cfRule>
    <cfRule type="cellIs" dxfId="152" priority="197" operator="equal">
      <formula>"Muy Baja"</formula>
    </cfRule>
  </conditionalFormatting>
  <conditionalFormatting sqref="N41">
    <cfRule type="cellIs" dxfId="151" priority="184" operator="equal">
      <formula>"Extremo"</formula>
    </cfRule>
    <cfRule type="cellIs" dxfId="150" priority="185" operator="equal">
      <formula>"Alto"</formula>
    </cfRule>
    <cfRule type="cellIs" dxfId="149" priority="186" operator="equal">
      <formula>"Moderado"</formula>
    </cfRule>
    <cfRule type="cellIs" dxfId="148" priority="187" operator="equal">
      <formula>"Bajo"</formula>
    </cfRule>
  </conditionalFormatting>
  <conditionalFormatting sqref="Y41:Y46">
    <cfRule type="cellIs" dxfId="147" priority="179" operator="equal">
      <formula>"Muy Alta"</formula>
    </cfRule>
    <cfRule type="cellIs" dxfId="146" priority="180" operator="equal">
      <formula>"Alta"</formula>
    </cfRule>
    <cfRule type="cellIs" dxfId="145" priority="181" operator="equal">
      <formula>"Media"</formula>
    </cfRule>
    <cfRule type="cellIs" dxfId="144" priority="182" operator="equal">
      <formula>"Baja"</formula>
    </cfRule>
    <cfRule type="cellIs" dxfId="143" priority="183" operator="equal">
      <formula>"Muy Baja"</formula>
    </cfRule>
  </conditionalFormatting>
  <conditionalFormatting sqref="AA41:AA46">
    <cfRule type="cellIs" dxfId="142" priority="174" operator="equal">
      <formula>"Catastrófico"</formula>
    </cfRule>
    <cfRule type="cellIs" dxfId="141" priority="175" operator="equal">
      <formula>"Mayor"</formula>
    </cfRule>
    <cfRule type="cellIs" dxfId="140" priority="176" operator="equal">
      <formula>"Moderado"</formula>
    </cfRule>
    <cfRule type="cellIs" dxfId="139" priority="177" operator="equal">
      <formula>"Menor"</formula>
    </cfRule>
    <cfRule type="cellIs" dxfId="138" priority="178" operator="equal">
      <formula>"Leve"</formula>
    </cfRule>
  </conditionalFormatting>
  <conditionalFormatting sqref="AC41:AC46">
    <cfRule type="cellIs" dxfId="137" priority="170" operator="equal">
      <formula>"Extremo"</formula>
    </cfRule>
    <cfRule type="cellIs" dxfId="136" priority="171" operator="equal">
      <formula>"Alto"</formula>
    </cfRule>
    <cfRule type="cellIs" dxfId="135" priority="172" operator="equal">
      <formula>"Moderado"</formula>
    </cfRule>
    <cfRule type="cellIs" dxfId="134" priority="173" operator="equal">
      <formula>"Bajo"</formula>
    </cfRule>
  </conditionalFormatting>
  <conditionalFormatting sqref="H47">
    <cfRule type="cellIs" dxfId="133" priority="165" operator="equal">
      <formula>"Muy Alta"</formula>
    </cfRule>
    <cfRule type="cellIs" dxfId="132" priority="166" operator="equal">
      <formula>"Alta"</formula>
    </cfRule>
    <cfRule type="cellIs" dxfId="131" priority="167" operator="equal">
      <formula>"Media"</formula>
    </cfRule>
    <cfRule type="cellIs" dxfId="130" priority="168" operator="equal">
      <formula>"Baja"</formula>
    </cfRule>
    <cfRule type="cellIs" dxfId="129" priority="169" operator="equal">
      <formula>"Muy Baja"</formula>
    </cfRule>
  </conditionalFormatting>
  <conditionalFormatting sqref="N47">
    <cfRule type="cellIs" dxfId="128" priority="156" operator="equal">
      <formula>"Extremo"</formula>
    </cfRule>
    <cfRule type="cellIs" dxfId="127" priority="157" operator="equal">
      <formula>"Alto"</formula>
    </cfRule>
    <cfRule type="cellIs" dxfId="126" priority="158" operator="equal">
      <formula>"Moderado"</formula>
    </cfRule>
    <cfRule type="cellIs" dxfId="125" priority="159" operator="equal">
      <formula>"Bajo"</formula>
    </cfRule>
  </conditionalFormatting>
  <conditionalFormatting sqref="Y47:Y52">
    <cfRule type="cellIs" dxfId="124" priority="151" operator="equal">
      <formula>"Muy Alta"</formula>
    </cfRule>
    <cfRule type="cellIs" dxfId="123" priority="152" operator="equal">
      <formula>"Alta"</formula>
    </cfRule>
    <cfRule type="cellIs" dxfId="122" priority="153" operator="equal">
      <formula>"Media"</formula>
    </cfRule>
    <cfRule type="cellIs" dxfId="121" priority="154" operator="equal">
      <formula>"Baja"</formula>
    </cfRule>
    <cfRule type="cellIs" dxfId="120" priority="155" operator="equal">
      <formula>"Muy Baja"</formula>
    </cfRule>
  </conditionalFormatting>
  <conditionalFormatting sqref="AA47:AA52">
    <cfRule type="cellIs" dxfId="119" priority="146" operator="equal">
      <formula>"Catastrófico"</formula>
    </cfRule>
    <cfRule type="cellIs" dxfId="118" priority="147" operator="equal">
      <formula>"Mayor"</formula>
    </cfRule>
    <cfRule type="cellIs" dxfId="117" priority="148" operator="equal">
      <formula>"Moderado"</formula>
    </cfRule>
    <cfRule type="cellIs" dxfId="116" priority="149" operator="equal">
      <formula>"Menor"</formula>
    </cfRule>
    <cfRule type="cellIs" dxfId="115" priority="150" operator="equal">
      <formula>"Leve"</formula>
    </cfRule>
  </conditionalFormatting>
  <conditionalFormatting sqref="AC47:AC52">
    <cfRule type="cellIs" dxfId="114" priority="142" operator="equal">
      <formula>"Extremo"</formula>
    </cfRule>
    <cfRule type="cellIs" dxfId="113" priority="143" operator="equal">
      <formula>"Alto"</formula>
    </cfRule>
    <cfRule type="cellIs" dxfId="112" priority="144" operator="equal">
      <formula>"Moderado"</formula>
    </cfRule>
    <cfRule type="cellIs" dxfId="111" priority="145" operator="equal">
      <formula>"Bajo"</formula>
    </cfRule>
  </conditionalFormatting>
  <conditionalFormatting sqref="H53">
    <cfRule type="cellIs" dxfId="110" priority="137" operator="equal">
      <formula>"Muy Alta"</formula>
    </cfRule>
    <cfRule type="cellIs" dxfId="109" priority="138" operator="equal">
      <formula>"Alta"</formula>
    </cfRule>
    <cfRule type="cellIs" dxfId="108" priority="139" operator="equal">
      <formula>"Media"</formula>
    </cfRule>
    <cfRule type="cellIs" dxfId="107" priority="140" operator="equal">
      <formula>"Baja"</formula>
    </cfRule>
    <cfRule type="cellIs" dxfId="106" priority="141" operator="equal">
      <formula>"Muy Baja"</formula>
    </cfRule>
  </conditionalFormatting>
  <conditionalFormatting sqref="N53">
    <cfRule type="cellIs" dxfId="105" priority="128" operator="equal">
      <formula>"Extremo"</formula>
    </cfRule>
    <cfRule type="cellIs" dxfId="104" priority="129" operator="equal">
      <formula>"Alto"</formula>
    </cfRule>
    <cfRule type="cellIs" dxfId="103" priority="130" operator="equal">
      <formula>"Moderado"</formula>
    </cfRule>
    <cfRule type="cellIs" dxfId="102" priority="131" operator="equal">
      <formula>"Bajo"</formula>
    </cfRule>
  </conditionalFormatting>
  <conditionalFormatting sqref="Y53:Y58">
    <cfRule type="cellIs" dxfId="101" priority="123" operator="equal">
      <formula>"Muy Alta"</formula>
    </cfRule>
    <cfRule type="cellIs" dxfId="100" priority="124" operator="equal">
      <formula>"Alta"</formula>
    </cfRule>
    <cfRule type="cellIs" dxfId="99" priority="125" operator="equal">
      <formula>"Media"</formula>
    </cfRule>
    <cfRule type="cellIs" dxfId="98" priority="126" operator="equal">
      <formula>"Baja"</formula>
    </cfRule>
    <cfRule type="cellIs" dxfId="97" priority="127" operator="equal">
      <formula>"Muy Baja"</formula>
    </cfRule>
  </conditionalFormatting>
  <conditionalFormatting sqref="AA53:AA58">
    <cfRule type="cellIs" dxfId="96" priority="118" operator="equal">
      <formula>"Catastrófico"</formula>
    </cfRule>
    <cfRule type="cellIs" dxfId="95" priority="119" operator="equal">
      <formula>"Mayor"</formula>
    </cfRule>
    <cfRule type="cellIs" dxfId="94" priority="120" operator="equal">
      <formula>"Moderado"</formula>
    </cfRule>
    <cfRule type="cellIs" dxfId="93" priority="121" operator="equal">
      <formula>"Menor"</formula>
    </cfRule>
    <cfRule type="cellIs" dxfId="92" priority="122" operator="equal">
      <formula>"Leve"</formula>
    </cfRule>
  </conditionalFormatting>
  <conditionalFormatting sqref="AC53:AC58">
    <cfRule type="cellIs" dxfId="91" priority="114" operator="equal">
      <formula>"Extremo"</formula>
    </cfRule>
    <cfRule type="cellIs" dxfId="90" priority="115" operator="equal">
      <formula>"Alto"</formula>
    </cfRule>
    <cfRule type="cellIs" dxfId="89" priority="116" operator="equal">
      <formula>"Moderado"</formula>
    </cfRule>
    <cfRule type="cellIs" dxfId="88" priority="117" operator="equal">
      <formula>"Bajo"</formula>
    </cfRule>
  </conditionalFormatting>
  <conditionalFormatting sqref="H59">
    <cfRule type="cellIs" dxfId="87" priority="109" operator="equal">
      <formula>"Muy Alta"</formula>
    </cfRule>
    <cfRule type="cellIs" dxfId="86" priority="110" operator="equal">
      <formula>"Alta"</formula>
    </cfRule>
    <cfRule type="cellIs" dxfId="85" priority="111" operator="equal">
      <formula>"Media"</formula>
    </cfRule>
    <cfRule type="cellIs" dxfId="84" priority="112" operator="equal">
      <formula>"Baja"</formula>
    </cfRule>
    <cfRule type="cellIs" dxfId="83" priority="113" operator="equal">
      <formula>"Muy Baja"</formula>
    </cfRule>
  </conditionalFormatting>
  <conditionalFormatting sqref="N59">
    <cfRule type="cellIs" dxfId="82" priority="100" operator="equal">
      <formula>"Extremo"</formula>
    </cfRule>
    <cfRule type="cellIs" dxfId="81" priority="101" operator="equal">
      <formula>"Alto"</formula>
    </cfRule>
    <cfRule type="cellIs" dxfId="80" priority="102" operator="equal">
      <formula>"Moderado"</formula>
    </cfRule>
    <cfRule type="cellIs" dxfId="79" priority="103" operator="equal">
      <formula>"Bajo"</formula>
    </cfRule>
  </conditionalFormatting>
  <conditionalFormatting sqref="Y59:Y64">
    <cfRule type="cellIs" dxfId="78" priority="95" operator="equal">
      <formula>"Muy Alta"</formula>
    </cfRule>
    <cfRule type="cellIs" dxfId="77" priority="96" operator="equal">
      <formula>"Alta"</formula>
    </cfRule>
    <cfRule type="cellIs" dxfId="76" priority="97" operator="equal">
      <formula>"Media"</formula>
    </cfRule>
    <cfRule type="cellIs" dxfId="75" priority="98" operator="equal">
      <formula>"Baja"</formula>
    </cfRule>
    <cfRule type="cellIs" dxfId="74" priority="99" operator="equal">
      <formula>"Muy Baja"</formula>
    </cfRule>
  </conditionalFormatting>
  <conditionalFormatting sqref="AA59:AA64">
    <cfRule type="cellIs" dxfId="73" priority="90" operator="equal">
      <formula>"Catastrófico"</formula>
    </cfRule>
    <cfRule type="cellIs" dxfId="72" priority="91" operator="equal">
      <formula>"Mayor"</formula>
    </cfRule>
    <cfRule type="cellIs" dxfId="71" priority="92" operator="equal">
      <formula>"Moderado"</formula>
    </cfRule>
    <cfRule type="cellIs" dxfId="70" priority="93" operator="equal">
      <formula>"Menor"</formula>
    </cfRule>
    <cfRule type="cellIs" dxfId="69" priority="94" operator="equal">
      <formula>"Leve"</formula>
    </cfRule>
  </conditionalFormatting>
  <conditionalFormatting sqref="AC59:AC64">
    <cfRule type="cellIs" dxfId="68" priority="86" operator="equal">
      <formula>"Extremo"</formula>
    </cfRule>
    <cfRule type="cellIs" dxfId="67" priority="87" operator="equal">
      <formula>"Alto"</formula>
    </cfRule>
    <cfRule type="cellIs" dxfId="66" priority="88" operator="equal">
      <formula>"Moderado"</formula>
    </cfRule>
    <cfRule type="cellIs" dxfId="65" priority="89" operator="equal">
      <formula>"Bajo"</formula>
    </cfRule>
  </conditionalFormatting>
  <conditionalFormatting sqref="H65">
    <cfRule type="cellIs" dxfId="64" priority="81" operator="equal">
      <formula>"Muy Alta"</formula>
    </cfRule>
    <cfRule type="cellIs" dxfId="63" priority="82" operator="equal">
      <formula>"Alta"</formula>
    </cfRule>
    <cfRule type="cellIs" dxfId="62" priority="83" operator="equal">
      <formula>"Media"</formula>
    </cfRule>
    <cfRule type="cellIs" dxfId="61" priority="84" operator="equal">
      <formula>"Baja"</formula>
    </cfRule>
    <cfRule type="cellIs" dxfId="60" priority="85" operator="equal">
      <formula>"Muy Baja"</formula>
    </cfRule>
  </conditionalFormatting>
  <conditionalFormatting sqref="N65">
    <cfRule type="cellIs" dxfId="59" priority="72" operator="equal">
      <formula>"Extremo"</formula>
    </cfRule>
    <cfRule type="cellIs" dxfId="58" priority="73" operator="equal">
      <formula>"Alto"</formula>
    </cfRule>
    <cfRule type="cellIs" dxfId="57" priority="74" operator="equal">
      <formula>"Moderado"</formula>
    </cfRule>
    <cfRule type="cellIs" dxfId="56" priority="75" operator="equal">
      <formula>"Bajo"</formula>
    </cfRule>
  </conditionalFormatting>
  <conditionalFormatting sqref="Y65:Y70">
    <cfRule type="cellIs" dxfId="55" priority="67" operator="equal">
      <formula>"Muy Alta"</formula>
    </cfRule>
    <cfRule type="cellIs" dxfId="54" priority="68" operator="equal">
      <formula>"Alta"</formula>
    </cfRule>
    <cfRule type="cellIs" dxfId="53" priority="69" operator="equal">
      <formula>"Media"</formula>
    </cfRule>
    <cfRule type="cellIs" dxfId="52" priority="70" operator="equal">
      <formula>"Baja"</formula>
    </cfRule>
    <cfRule type="cellIs" dxfId="51" priority="71" operator="equal">
      <formula>"Muy Baja"</formula>
    </cfRule>
  </conditionalFormatting>
  <conditionalFormatting sqref="AA65:AA70">
    <cfRule type="cellIs" dxfId="50" priority="62" operator="equal">
      <formula>"Catastrófico"</formula>
    </cfRule>
    <cfRule type="cellIs" dxfId="49" priority="63" operator="equal">
      <formula>"Mayor"</formula>
    </cfRule>
    <cfRule type="cellIs" dxfId="48" priority="64" operator="equal">
      <formula>"Moderado"</formula>
    </cfRule>
    <cfRule type="cellIs" dxfId="47" priority="65" operator="equal">
      <formula>"Menor"</formula>
    </cfRule>
    <cfRule type="cellIs" dxfId="46" priority="66" operator="equal">
      <formula>"Leve"</formula>
    </cfRule>
  </conditionalFormatting>
  <conditionalFormatting sqref="AC65:AC70">
    <cfRule type="cellIs" dxfId="45" priority="58" operator="equal">
      <formula>"Extremo"</formula>
    </cfRule>
    <cfRule type="cellIs" dxfId="44" priority="59" operator="equal">
      <formula>"Alto"</formula>
    </cfRule>
    <cfRule type="cellIs" dxfId="43" priority="60" operator="equal">
      <formula>"Moderado"</formula>
    </cfRule>
    <cfRule type="cellIs" dxfId="42" priority="61" operator="equal">
      <formula>"Bajo"</formula>
    </cfRule>
  </conditionalFormatting>
  <conditionalFormatting sqref="N71">
    <cfRule type="cellIs" dxfId="41" priority="44" operator="equal">
      <formula>"Extremo"</formula>
    </cfRule>
    <cfRule type="cellIs" dxfId="40" priority="45" operator="equal">
      <formula>"Alto"</formula>
    </cfRule>
    <cfRule type="cellIs" dxfId="39" priority="46" operator="equal">
      <formula>"Moderado"</formula>
    </cfRule>
    <cfRule type="cellIs" dxfId="38" priority="47" operator="equal">
      <formula>"Bajo"</formula>
    </cfRule>
  </conditionalFormatting>
  <conditionalFormatting sqref="Y71:Y76">
    <cfRule type="cellIs" dxfId="37" priority="39" operator="equal">
      <formula>"Muy Alta"</formula>
    </cfRule>
    <cfRule type="cellIs" dxfId="36" priority="40" operator="equal">
      <formula>"Alta"</formula>
    </cfRule>
    <cfRule type="cellIs" dxfId="35" priority="41" operator="equal">
      <formula>"Media"</formula>
    </cfRule>
    <cfRule type="cellIs" dxfId="34" priority="42" operator="equal">
      <formula>"Baja"</formula>
    </cfRule>
    <cfRule type="cellIs" dxfId="33" priority="43" operator="equal">
      <formula>"Muy Baja"</formula>
    </cfRule>
  </conditionalFormatting>
  <conditionalFormatting sqref="AA71:AA76">
    <cfRule type="cellIs" dxfId="32" priority="34" operator="equal">
      <formula>"Catastrófico"</formula>
    </cfRule>
    <cfRule type="cellIs" dxfId="31" priority="35" operator="equal">
      <formula>"Mayor"</formula>
    </cfRule>
    <cfRule type="cellIs" dxfId="30" priority="36" operator="equal">
      <formula>"Moderado"</formula>
    </cfRule>
    <cfRule type="cellIs" dxfId="29" priority="37" operator="equal">
      <formula>"Menor"</formula>
    </cfRule>
    <cfRule type="cellIs" dxfId="28" priority="38" operator="equal">
      <formula>"Leve"</formula>
    </cfRule>
  </conditionalFormatting>
  <conditionalFormatting sqref="AC71:AC76">
    <cfRule type="cellIs" dxfId="27" priority="30" operator="equal">
      <formula>"Extremo"</formula>
    </cfRule>
    <cfRule type="cellIs" dxfId="26" priority="31" operator="equal">
      <formula>"Alto"</formula>
    </cfRule>
    <cfRule type="cellIs" dxfId="25" priority="32" operator="equal">
      <formula>"Moderado"</formula>
    </cfRule>
    <cfRule type="cellIs" dxfId="24" priority="33" operator="equal">
      <formula>"Bajo"</formula>
    </cfRule>
  </conditionalFormatting>
  <conditionalFormatting sqref="H77">
    <cfRule type="cellIs" dxfId="23" priority="25" operator="equal">
      <formula>"Muy Alta"</formula>
    </cfRule>
    <cfRule type="cellIs" dxfId="22" priority="26" operator="equal">
      <formula>"Alta"</formula>
    </cfRule>
    <cfRule type="cellIs" dxfId="21" priority="27" operator="equal">
      <formula>"Media"</formula>
    </cfRule>
    <cfRule type="cellIs" dxfId="20" priority="28" operator="equal">
      <formula>"Baja"</formula>
    </cfRule>
    <cfRule type="cellIs" dxfId="19" priority="29" operator="equal">
      <formula>"Muy Baja"</formula>
    </cfRule>
  </conditionalFormatting>
  <conditionalFormatting sqref="N77">
    <cfRule type="cellIs" dxfId="18" priority="16" operator="equal">
      <formula>"Extremo"</formula>
    </cfRule>
    <cfRule type="cellIs" dxfId="17" priority="17" operator="equal">
      <formula>"Alto"</formula>
    </cfRule>
    <cfRule type="cellIs" dxfId="16" priority="18" operator="equal">
      <formula>"Moderado"</formula>
    </cfRule>
    <cfRule type="cellIs" dxfId="15" priority="19" operator="equal">
      <formula>"Bajo"</formula>
    </cfRule>
  </conditionalFormatting>
  <conditionalFormatting sqref="Y77:Y82">
    <cfRule type="cellIs" dxfId="14" priority="11" operator="equal">
      <formula>"Muy Alta"</formula>
    </cfRule>
    <cfRule type="cellIs" dxfId="13" priority="12" operator="equal">
      <formula>"Alta"</formula>
    </cfRule>
    <cfRule type="cellIs" dxfId="12" priority="13" operator="equal">
      <formula>"Media"</formula>
    </cfRule>
    <cfRule type="cellIs" dxfId="11" priority="14" operator="equal">
      <formula>"Baja"</formula>
    </cfRule>
    <cfRule type="cellIs" dxfId="10" priority="15" operator="equal">
      <formula>"Muy Baja"</formula>
    </cfRule>
  </conditionalFormatting>
  <conditionalFormatting sqref="AA77:AA82">
    <cfRule type="cellIs" dxfId="9" priority="6" operator="equal">
      <formula>"Catastrófico"</formula>
    </cfRule>
    <cfRule type="cellIs" dxfId="8" priority="7" operator="equal">
      <formula>"Mayor"</formula>
    </cfRule>
    <cfRule type="cellIs" dxfId="7" priority="8" operator="equal">
      <formula>"Moderado"</formula>
    </cfRule>
    <cfRule type="cellIs" dxfId="6" priority="9" operator="equal">
      <formula>"Menor"</formula>
    </cfRule>
    <cfRule type="cellIs" dxfId="5" priority="10" operator="equal">
      <formula>"Leve"</formula>
    </cfRule>
  </conditionalFormatting>
  <conditionalFormatting sqref="AC77:AC82">
    <cfRule type="cellIs" dxfId="4" priority="2" operator="equal">
      <formula>"Extremo"</formula>
    </cfRule>
    <cfRule type="cellIs" dxfId="3" priority="3" operator="equal">
      <formula>"Alto"</formula>
    </cfRule>
    <cfRule type="cellIs" dxfId="2" priority="4" operator="equal">
      <formula>"Moderado"</formula>
    </cfRule>
    <cfRule type="cellIs" dxfId="1" priority="5" operator="equal">
      <formula>"Bajo"</formula>
    </cfRule>
  </conditionalFormatting>
  <conditionalFormatting sqref="K23:K82">
    <cfRule type="containsText" dxfId="0" priority="1" operator="containsText" text="❌">
      <formula>NOT(ISERROR(SEARCH("❌",K23)))</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'Tabla Valoración controles'!$D$4:$D$6</xm:f>
          </x14:formula1>
          <xm:sqref>R23 R29 R35:R82</xm:sqref>
        </x14:dataValidation>
        <x14:dataValidation type="list" allowBlank="1" showInputMessage="1" showErrorMessage="1" xr:uid="{00000000-0002-0000-0100-000001000000}">
          <x14:formula1>
            <xm:f>'Tabla Valoración controles'!$D$7:$D$8</xm:f>
          </x14:formula1>
          <xm:sqref>S23 S29 S35:S82</xm:sqref>
        </x14:dataValidation>
        <x14:dataValidation type="list" allowBlank="1" showInputMessage="1" showErrorMessage="1" xr:uid="{00000000-0002-0000-0100-000002000000}">
          <x14:formula1>
            <xm:f>'Tabla Valoración controles'!$D$9:$D$10</xm:f>
          </x14:formula1>
          <xm:sqref>U23 U29 U35:U82</xm:sqref>
        </x14:dataValidation>
        <x14:dataValidation type="list" allowBlank="1" showInputMessage="1" showErrorMessage="1" xr:uid="{00000000-0002-0000-0100-000003000000}">
          <x14:formula1>
            <xm:f>'Tabla Valoración controles'!$D$11:$D$12</xm:f>
          </x14:formula1>
          <xm:sqref>V23 V29 V35:V82</xm:sqref>
        </x14:dataValidation>
        <x14:dataValidation type="list" allowBlank="1" showInputMessage="1" showErrorMessage="1" xr:uid="{00000000-0002-0000-0100-000004000000}">
          <x14:formula1>
            <xm:f>'Opciones Tratamiento'!$B$9:$B$10</xm:f>
          </x14:formula1>
          <xm:sqref>AJ77:AJ78 AJ80:AJ81 AJ74:AJ75 AJ23 AJ35:AJ36 AJ38:AJ39 AJ41:AJ42 AJ44:AJ45 AJ47:AJ48 AJ50:AJ51 AJ53:AJ54 AJ56:AJ57 AJ59:AJ60 AJ62:AJ63 AJ65:AJ66 AJ68:AJ69 AJ71:AJ72 AJ29</xm:sqref>
        </x14:dataValidation>
        <x14:dataValidation type="list" allowBlank="1" showInputMessage="1" showErrorMessage="1" xr:uid="{00000000-0002-0000-0100-000005000000}">
          <x14:formula1>
            <xm:f>'Tabla Valoración controles'!$D$13:$D$14</xm:f>
          </x14:formula1>
          <xm:sqref>W23 W29 W35:W82</xm:sqref>
        </x14:dataValidation>
        <x14:dataValidation type="list" allowBlank="1" showInputMessage="1" showErrorMessage="1" xr:uid="{00000000-0002-0000-0100-000006000000}">
          <x14:formula1>
            <xm:f>'Opciones Tratamiento'!$B$13:$B$19</xm:f>
          </x14:formula1>
          <xm:sqref>F23:F82</xm:sqref>
        </x14:dataValidation>
        <x14:dataValidation type="list" allowBlank="1" showInputMessage="1" showErrorMessage="1" xr:uid="{00000000-0002-0000-0100-000007000000}">
          <x14:formula1>
            <xm:f>'Opciones Tratamiento'!$E$2:$E$4</xm:f>
          </x14:formula1>
          <xm:sqref>B23:B82</xm:sqref>
        </x14:dataValidation>
        <x14:dataValidation type="list" allowBlank="1" showInputMessage="1" showErrorMessage="1" xr:uid="{00000000-0002-0000-0100-000008000000}">
          <x14:formula1>
            <xm:f>'Opciones Tratamiento'!$B$2:$B$5</xm:f>
          </x14:formula1>
          <xm:sqref>AD23 AD29 AD35:AD82</xm:sqref>
        </x14:dataValidation>
        <x14:dataValidation type="list" allowBlank="1" showInputMessage="1" showErrorMessage="1" xr:uid="{00000000-0002-0000-0100-000009000000}">
          <x14:formula1>
            <xm:f>'Tabla Impacto'!$F$210:$F$221</xm:f>
          </x14:formula1>
          <xm:sqref>J23:J82</xm:sqref>
        </x14:dataValidation>
        <x14:dataValidation type="custom" allowBlank="1" showInputMessage="1" showErrorMessage="1" error="Recuerde que las acciones se generan bajo la medida de mitigar el riesgo" xr:uid="{00000000-0002-0000-0100-00000A000000}">
          <x14:formula1>
            <xm:f>IF(OR(AD23='Opciones Tratamiento'!$B$2,AD23='Opciones Tratamiento'!$B$3,AD23='Opciones Tratamiento'!$B$4),ISBLANK(AD23),ISTEXT(AD23))</xm:f>
          </x14:formula1>
          <xm:sqref>AE23 AE29 AE35:AE82</xm:sqref>
        </x14:dataValidation>
        <x14:dataValidation type="custom" allowBlank="1" showInputMessage="1" showErrorMessage="1" error="Recuerde que las acciones se generan bajo la medida de mitigar el riesgo" xr:uid="{00000000-0002-0000-0100-00000B000000}">
          <x14:formula1>
            <xm:f>IF(OR(AD23='Opciones Tratamiento'!$B$2,AD23='Opciones Tratamiento'!$B$3,AD23='Opciones Tratamiento'!$B$4),ISBLANK(AD23),ISTEXT(AD23))</xm:f>
          </x14:formula1>
          <xm:sqref>AF23 AF29 AF35:AF82</xm:sqref>
        </x14:dataValidation>
        <x14:dataValidation type="custom" allowBlank="1" showInputMessage="1" showErrorMessage="1" error="Recuerde que las acciones se generan bajo la medida de mitigar el riesgo" xr:uid="{00000000-0002-0000-0100-00000C000000}">
          <x14:formula1>
            <xm:f>IF(OR(AD23='Opciones Tratamiento'!$B$2,AD23='Opciones Tratamiento'!$B$3,AD23='Opciones Tratamiento'!$B$4),ISBLANK(AD23),ISTEXT(AD23))</xm:f>
          </x14:formula1>
          <xm:sqref>AG23 AG29 AG35:AG82</xm:sqref>
        </x14:dataValidation>
        <x14:dataValidation type="custom" allowBlank="1" showInputMessage="1" showErrorMessage="1" error="Recuerde que las acciones se generan bajo la medida de mitigar el riesgo" xr:uid="{00000000-0002-0000-0100-00000D000000}">
          <x14:formula1>
            <xm:f>IF(OR(AD23='Opciones Tratamiento'!$B$2,AD23='Opciones Tratamiento'!$B$3,AD23='Opciones Tratamiento'!$B$4),ISBLANK(AD23),ISTEXT(AD23))</xm:f>
          </x14:formula1>
          <xm:sqref>AH23 AH29 AH35:AH82</xm:sqref>
        </x14:dataValidation>
        <x14:dataValidation type="custom" allowBlank="1" showInputMessage="1" showErrorMessage="1" error="Recuerde que las acciones se generan bajo la medida de mitigar el riesgo" xr:uid="{00000000-0002-0000-0100-00000E000000}">
          <x14:formula1>
            <xm:f>IF(OR(AD23='Opciones Tratamiento'!$B$2,AD23='Opciones Tratamiento'!$B$3,AD23='Opciones Tratamiento'!$B$4),ISBLANK(AD23),ISTEXT(AD23))</xm:f>
          </x14:formula1>
          <xm:sqref>AI23 AI29 AI35:AI82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50" zoomScaleNormal="50" workbookViewId="0">
      <selection activeCell="R10" sqref="R10:S11"/>
    </sheetView>
  </sheetViews>
  <sheetFormatPr baseColWidth="10" defaultColWidth="11.42578125"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295" t="s">
        <v>90</v>
      </c>
      <c r="C2" s="295"/>
      <c r="D2" s="295"/>
      <c r="E2" s="295"/>
      <c r="F2" s="295"/>
      <c r="G2" s="295"/>
      <c r="H2" s="295"/>
      <c r="I2" s="295"/>
      <c r="J2" s="332" t="s">
        <v>13</v>
      </c>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295"/>
      <c r="C3" s="295"/>
      <c r="D3" s="295"/>
      <c r="E3" s="295"/>
      <c r="F3" s="295"/>
      <c r="G3" s="295"/>
      <c r="H3" s="295"/>
      <c r="I3" s="295"/>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295"/>
      <c r="C4" s="295"/>
      <c r="D4" s="295"/>
      <c r="E4" s="295"/>
      <c r="F4" s="295"/>
      <c r="G4" s="295"/>
      <c r="H4" s="295"/>
      <c r="I4" s="295"/>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343" t="s">
        <v>91</v>
      </c>
      <c r="C6" s="343"/>
      <c r="D6" s="344"/>
      <c r="E6" s="333" t="s">
        <v>92</v>
      </c>
      <c r="F6" s="334"/>
      <c r="G6" s="334"/>
      <c r="H6" s="334"/>
      <c r="I6" s="335"/>
      <c r="J6" s="329" t="str">
        <f>IF(AND('Mapa final'!$H$23="Muy Alta",'Mapa final'!$L$23="Leve"),CONCATENATE("R",'Mapa final'!$A$23),"")</f>
        <v/>
      </c>
      <c r="K6" s="330"/>
      <c r="L6" s="330" t="str">
        <f>IF(AND('Mapa final'!$H$29="Muy Alta",'Mapa final'!$L$29="Leve"),CONCATENATE("R",'Mapa final'!$A$29),"")</f>
        <v/>
      </c>
      <c r="M6" s="330"/>
      <c r="N6" s="330" t="str">
        <f>IF(AND('Mapa final'!$H$35="Muy Alta",'Mapa final'!$L$35="Leve"),CONCATENATE("R",'Mapa final'!$A$35),"")</f>
        <v/>
      </c>
      <c r="O6" s="331"/>
      <c r="P6" s="329" t="str">
        <f>IF(AND('Mapa final'!$H$23="Muy Alta",'Mapa final'!$L$23="Menor"),CONCATENATE("R",'Mapa final'!$A$23),"")</f>
        <v/>
      </c>
      <c r="Q6" s="330"/>
      <c r="R6" s="330" t="str">
        <f>IF(AND('Mapa final'!$H$29="Muy Alta",'Mapa final'!$L$29="Menor"),CONCATENATE("R",'Mapa final'!$A$29),"")</f>
        <v/>
      </c>
      <c r="S6" s="330"/>
      <c r="T6" s="330" t="str">
        <f>IF(AND('Mapa final'!$H$35="Muy Alta",'Mapa final'!$L$35="Menor"),CONCATENATE("R",'Mapa final'!$A$35),"")</f>
        <v/>
      </c>
      <c r="U6" s="331"/>
      <c r="V6" s="329" t="str">
        <f>IF(AND('Mapa final'!$H$23="Muy Alta",'Mapa final'!$L$23="Moderado"),CONCATENATE("R",'Mapa final'!$A$23),"")</f>
        <v/>
      </c>
      <c r="W6" s="330"/>
      <c r="X6" s="330" t="str">
        <f>IF(AND('Mapa final'!$H$29="Muy Alta",'Mapa final'!$L$29="Moderado"),CONCATENATE("R",'Mapa final'!$A$29),"")</f>
        <v/>
      </c>
      <c r="Y6" s="330"/>
      <c r="Z6" s="330" t="str">
        <f>IF(AND('Mapa final'!$H$35="Muy Alta",'Mapa final'!$L$35="Moderado"),CONCATENATE("R",'Mapa final'!$A$35),"")</f>
        <v/>
      </c>
      <c r="AA6" s="331"/>
      <c r="AB6" s="329" t="str">
        <f>IF(AND('Mapa final'!$H$23="Muy Alta",'Mapa final'!$L$23="Mayor"),CONCATENATE("R",'Mapa final'!$A$23),"")</f>
        <v/>
      </c>
      <c r="AC6" s="330"/>
      <c r="AD6" s="330" t="str">
        <f>IF(AND('Mapa final'!$H$29="Muy Alta",'Mapa final'!$L$29="Mayor"),CONCATENATE("R",'Mapa final'!$A$29),"")</f>
        <v/>
      </c>
      <c r="AE6" s="330"/>
      <c r="AF6" s="330" t="str">
        <f>IF(AND('Mapa final'!$H$35="Muy Alta",'Mapa final'!$L$35="Mayor"),CONCATENATE("R",'Mapa final'!$A$35),"")</f>
        <v/>
      </c>
      <c r="AG6" s="331"/>
      <c r="AH6" s="320" t="str">
        <f>IF(AND('Mapa final'!$H$23="Muy Alta",'Mapa final'!$L$23="Catastrófico"),CONCATENATE("R",'Mapa final'!$A$23),"")</f>
        <v/>
      </c>
      <c r="AI6" s="321"/>
      <c r="AJ6" s="321" t="str">
        <f>IF(AND('Mapa final'!$H$29="Muy Alta",'Mapa final'!$L$29="Catastrófico"),CONCATENATE("R",'Mapa final'!$A$29),"")</f>
        <v/>
      </c>
      <c r="AK6" s="321"/>
      <c r="AL6" s="321" t="str">
        <f>IF(AND('Mapa final'!$H$35="Muy Alta",'Mapa final'!$L$35="Catastrófico"),CONCATENATE("R",'Mapa final'!$A$35),"")</f>
        <v/>
      </c>
      <c r="AM6" s="322"/>
      <c r="AO6" s="345" t="s">
        <v>93</v>
      </c>
      <c r="AP6" s="346"/>
      <c r="AQ6" s="346"/>
      <c r="AR6" s="346"/>
      <c r="AS6" s="346"/>
      <c r="AT6" s="347"/>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343"/>
      <c r="C7" s="343"/>
      <c r="D7" s="344"/>
      <c r="E7" s="336"/>
      <c r="F7" s="337"/>
      <c r="G7" s="337"/>
      <c r="H7" s="337"/>
      <c r="I7" s="338"/>
      <c r="J7" s="323"/>
      <c r="K7" s="324"/>
      <c r="L7" s="324"/>
      <c r="M7" s="324"/>
      <c r="N7" s="324"/>
      <c r="O7" s="325"/>
      <c r="P7" s="323"/>
      <c r="Q7" s="324"/>
      <c r="R7" s="324"/>
      <c r="S7" s="324"/>
      <c r="T7" s="324"/>
      <c r="U7" s="325"/>
      <c r="V7" s="323"/>
      <c r="W7" s="324"/>
      <c r="X7" s="324"/>
      <c r="Y7" s="324"/>
      <c r="Z7" s="324"/>
      <c r="AA7" s="325"/>
      <c r="AB7" s="323"/>
      <c r="AC7" s="324"/>
      <c r="AD7" s="324"/>
      <c r="AE7" s="324"/>
      <c r="AF7" s="324"/>
      <c r="AG7" s="325"/>
      <c r="AH7" s="314"/>
      <c r="AI7" s="315"/>
      <c r="AJ7" s="315"/>
      <c r="AK7" s="315"/>
      <c r="AL7" s="315"/>
      <c r="AM7" s="316"/>
      <c r="AN7" s="83"/>
      <c r="AO7" s="348"/>
      <c r="AP7" s="349"/>
      <c r="AQ7" s="349"/>
      <c r="AR7" s="349"/>
      <c r="AS7" s="349"/>
      <c r="AT7" s="350"/>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343"/>
      <c r="C8" s="343"/>
      <c r="D8" s="344"/>
      <c r="E8" s="336"/>
      <c r="F8" s="337"/>
      <c r="G8" s="337"/>
      <c r="H8" s="337"/>
      <c r="I8" s="338"/>
      <c r="J8" s="323" t="str">
        <f>IF(AND('Mapa final'!$H$41="Muy Alta",'Mapa final'!$L$41="Leve"),CONCATENATE("R",'Mapa final'!$A$41),"")</f>
        <v/>
      </c>
      <c r="K8" s="324"/>
      <c r="L8" s="324" t="str">
        <f>IF(AND('Mapa final'!$H$47="Muy Alta",'Mapa final'!$L$47="Leve"),CONCATENATE("R",'Mapa final'!$A$47),"")</f>
        <v/>
      </c>
      <c r="M8" s="324"/>
      <c r="N8" s="324" t="str">
        <f>IF(AND('Mapa final'!$H$53="Muy Alta",'Mapa final'!$L$53="Leve"),CONCATENATE("R",'Mapa final'!$A$53),"")</f>
        <v/>
      </c>
      <c r="O8" s="325"/>
      <c r="P8" s="323" t="str">
        <f>IF(AND('Mapa final'!$H$41="Muy Alta",'Mapa final'!$L$41="Menor"),CONCATENATE("R",'Mapa final'!$A$41),"")</f>
        <v/>
      </c>
      <c r="Q8" s="324"/>
      <c r="R8" s="324" t="str">
        <f>IF(AND('Mapa final'!$H$47="Muy Alta",'Mapa final'!$L$47="Menor"),CONCATENATE("R",'Mapa final'!$A$47),"")</f>
        <v/>
      </c>
      <c r="S8" s="324"/>
      <c r="T8" s="324" t="str">
        <f>IF(AND('Mapa final'!$H$53="Muy Alta",'Mapa final'!$L$53="Menor"),CONCATENATE("R",'Mapa final'!$A$53),"")</f>
        <v/>
      </c>
      <c r="U8" s="325"/>
      <c r="V8" s="323" t="str">
        <f>IF(AND('Mapa final'!$H$41="Muy Alta",'Mapa final'!$L$41="Moderado"),CONCATENATE("R",'Mapa final'!$A$41),"")</f>
        <v/>
      </c>
      <c r="W8" s="324"/>
      <c r="X8" s="324" t="str">
        <f>IF(AND('Mapa final'!$H$47="Muy Alta",'Mapa final'!$L$47="Moderado"),CONCATENATE("R",'Mapa final'!$A$47),"")</f>
        <v/>
      </c>
      <c r="Y8" s="324"/>
      <c r="Z8" s="324" t="str">
        <f>IF(AND('Mapa final'!$H$53="Muy Alta",'Mapa final'!$L$53="Moderado"),CONCATENATE("R",'Mapa final'!$A$53),"")</f>
        <v/>
      </c>
      <c r="AA8" s="325"/>
      <c r="AB8" s="323" t="str">
        <f>IF(AND('Mapa final'!$H$41="Muy Alta",'Mapa final'!$L$41="Mayor"),CONCATENATE("R",'Mapa final'!$A$41),"")</f>
        <v/>
      </c>
      <c r="AC8" s="324"/>
      <c r="AD8" s="324" t="str">
        <f>IF(AND('Mapa final'!$H$47="Muy Alta",'Mapa final'!$L$47="Mayor"),CONCATENATE("R",'Mapa final'!$A$47),"")</f>
        <v/>
      </c>
      <c r="AE8" s="324"/>
      <c r="AF8" s="324" t="str">
        <f>IF(AND('Mapa final'!$H$53="Muy Alta",'Mapa final'!$L$53="Mayor"),CONCATENATE("R",'Mapa final'!$A$53),"")</f>
        <v/>
      </c>
      <c r="AG8" s="325"/>
      <c r="AH8" s="314" t="str">
        <f>IF(AND('Mapa final'!$H$41="Muy Alta",'Mapa final'!$L$41="Catastrófico"),CONCATENATE("R",'Mapa final'!$A$41),"")</f>
        <v/>
      </c>
      <c r="AI8" s="315"/>
      <c r="AJ8" s="315" t="str">
        <f>IF(AND('Mapa final'!$H$47="Muy Alta",'Mapa final'!$L$47="Catastrófico"),CONCATENATE("R",'Mapa final'!$A$47),"")</f>
        <v/>
      </c>
      <c r="AK8" s="315"/>
      <c r="AL8" s="315" t="str">
        <f>IF(AND('Mapa final'!$H$53="Muy Alta",'Mapa final'!$L$53="Catastrófico"),CONCATENATE("R",'Mapa final'!$A$53),"")</f>
        <v/>
      </c>
      <c r="AM8" s="316"/>
      <c r="AN8" s="83"/>
      <c r="AO8" s="348"/>
      <c r="AP8" s="349"/>
      <c r="AQ8" s="349"/>
      <c r="AR8" s="349"/>
      <c r="AS8" s="349"/>
      <c r="AT8" s="350"/>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343"/>
      <c r="C9" s="343"/>
      <c r="D9" s="344"/>
      <c r="E9" s="336"/>
      <c r="F9" s="337"/>
      <c r="G9" s="337"/>
      <c r="H9" s="337"/>
      <c r="I9" s="338"/>
      <c r="J9" s="323"/>
      <c r="K9" s="324"/>
      <c r="L9" s="324"/>
      <c r="M9" s="324"/>
      <c r="N9" s="324"/>
      <c r="O9" s="325"/>
      <c r="P9" s="323"/>
      <c r="Q9" s="324"/>
      <c r="R9" s="324"/>
      <c r="S9" s="324"/>
      <c r="T9" s="324"/>
      <c r="U9" s="325"/>
      <c r="V9" s="323"/>
      <c r="W9" s="324"/>
      <c r="X9" s="324"/>
      <c r="Y9" s="324"/>
      <c r="Z9" s="324"/>
      <c r="AA9" s="325"/>
      <c r="AB9" s="323"/>
      <c r="AC9" s="324"/>
      <c r="AD9" s="324"/>
      <c r="AE9" s="324"/>
      <c r="AF9" s="324"/>
      <c r="AG9" s="325"/>
      <c r="AH9" s="314"/>
      <c r="AI9" s="315"/>
      <c r="AJ9" s="315"/>
      <c r="AK9" s="315"/>
      <c r="AL9" s="315"/>
      <c r="AM9" s="316"/>
      <c r="AN9" s="83"/>
      <c r="AO9" s="348"/>
      <c r="AP9" s="349"/>
      <c r="AQ9" s="349"/>
      <c r="AR9" s="349"/>
      <c r="AS9" s="349"/>
      <c r="AT9" s="350"/>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343"/>
      <c r="C10" s="343"/>
      <c r="D10" s="344"/>
      <c r="E10" s="336"/>
      <c r="F10" s="337"/>
      <c r="G10" s="337"/>
      <c r="H10" s="337"/>
      <c r="I10" s="338"/>
      <c r="J10" s="323" t="str">
        <f>IF(AND('Mapa final'!$H$59="Muy Alta",'Mapa final'!$L$59="Leve"),CONCATENATE("R",'Mapa final'!$A$59),"")</f>
        <v/>
      </c>
      <c r="K10" s="324"/>
      <c r="L10" s="324" t="str">
        <f>IF(AND('Mapa final'!$H$65="Muy Alta",'Mapa final'!$L$65="Leve"),CONCATENATE("R",'Mapa final'!$A$65),"")</f>
        <v/>
      </c>
      <c r="M10" s="324"/>
      <c r="N10" s="324" t="str">
        <f>IF(AND('Mapa final'!$H$71="Muy Alta",'Mapa final'!$L$71="Leve"),CONCATENATE("R",'Mapa final'!$A$71),"")</f>
        <v/>
      </c>
      <c r="O10" s="325"/>
      <c r="P10" s="323" t="str">
        <f>IF(AND('Mapa final'!$H$59="Muy Alta",'Mapa final'!$L$59="Menor"),CONCATENATE("R",'Mapa final'!$A$59),"")</f>
        <v/>
      </c>
      <c r="Q10" s="324"/>
      <c r="R10" s="324" t="str">
        <f>IF(AND('Mapa final'!$H$65="Muy Alta",'Mapa final'!$L$65="Menor"),CONCATENATE("R",'Mapa final'!$A$65),"")</f>
        <v/>
      </c>
      <c r="S10" s="324"/>
      <c r="T10" s="324" t="str">
        <f>IF(AND('Mapa final'!$H$71="Muy Alta",'Mapa final'!$L$71="Menor"),CONCATENATE("R",'Mapa final'!$A$71),"")</f>
        <v/>
      </c>
      <c r="U10" s="325"/>
      <c r="V10" s="323" t="str">
        <f>IF(AND('Mapa final'!$H$59="Muy Alta",'Mapa final'!$L$59="Moderado"),CONCATENATE("R",'Mapa final'!$A$59),"")</f>
        <v/>
      </c>
      <c r="W10" s="324"/>
      <c r="X10" s="324" t="str">
        <f>IF(AND('Mapa final'!$H$65="Muy Alta",'Mapa final'!$L$65="Moderado"),CONCATENATE("R",'Mapa final'!$A$65),"")</f>
        <v/>
      </c>
      <c r="Y10" s="324"/>
      <c r="Z10" s="324" t="str">
        <f>IF(AND('Mapa final'!$H$71="Muy Alta",'Mapa final'!$L$71="Moderado"),CONCATENATE("R",'Mapa final'!$A$71),"")</f>
        <v/>
      </c>
      <c r="AA10" s="325"/>
      <c r="AB10" s="323" t="str">
        <f>IF(AND('Mapa final'!$H$59="Muy Alta",'Mapa final'!$L$59="Mayor"),CONCATENATE("R",'Mapa final'!$A$59),"")</f>
        <v/>
      </c>
      <c r="AC10" s="324"/>
      <c r="AD10" s="324" t="str">
        <f>IF(AND('Mapa final'!$H$65="Muy Alta",'Mapa final'!$L$65="Mayor"),CONCATENATE("R",'Mapa final'!$A$65),"")</f>
        <v/>
      </c>
      <c r="AE10" s="324"/>
      <c r="AF10" s="324" t="str">
        <f>IF(AND('Mapa final'!$H$71="Muy Alta",'Mapa final'!$L$71="Mayor"),CONCATENATE("R",'Mapa final'!$A$71),"")</f>
        <v/>
      </c>
      <c r="AG10" s="325"/>
      <c r="AH10" s="314" t="str">
        <f>IF(AND('Mapa final'!$H$59="Muy Alta",'Mapa final'!$L$59="Catastrófico"),CONCATENATE("R",'Mapa final'!$A$59),"")</f>
        <v/>
      </c>
      <c r="AI10" s="315"/>
      <c r="AJ10" s="315" t="str">
        <f>IF(AND('Mapa final'!$H$65="Muy Alta",'Mapa final'!$L$65="Catastrófico"),CONCATENATE("R",'Mapa final'!$A$65),"")</f>
        <v/>
      </c>
      <c r="AK10" s="315"/>
      <c r="AL10" s="315" t="str">
        <f>IF(AND('Mapa final'!$H$71="Muy Alta",'Mapa final'!$L$71="Catastrófico"),CONCATENATE("R",'Mapa final'!$A$71),"")</f>
        <v/>
      </c>
      <c r="AM10" s="316"/>
      <c r="AN10" s="83"/>
      <c r="AO10" s="348"/>
      <c r="AP10" s="349"/>
      <c r="AQ10" s="349"/>
      <c r="AR10" s="349"/>
      <c r="AS10" s="349"/>
      <c r="AT10" s="350"/>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343"/>
      <c r="C11" s="343"/>
      <c r="D11" s="344"/>
      <c r="E11" s="336"/>
      <c r="F11" s="337"/>
      <c r="G11" s="337"/>
      <c r="H11" s="337"/>
      <c r="I11" s="338"/>
      <c r="J11" s="323"/>
      <c r="K11" s="324"/>
      <c r="L11" s="324"/>
      <c r="M11" s="324"/>
      <c r="N11" s="324"/>
      <c r="O11" s="325"/>
      <c r="P11" s="323"/>
      <c r="Q11" s="324"/>
      <c r="R11" s="324"/>
      <c r="S11" s="324"/>
      <c r="T11" s="324"/>
      <c r="U11" s="325"/>
      <c r="V11" s="323"/>
      <c r="W11" s="324"/>
      <c r="X11" s="324"/>
      <c r="Y11" s="324"/>
      <c r="Z11" s="324"/>
      <c r="AA11" s="325"/>
      <c r="AB11" s="323"/>
      <c r="AC11" s="324"/>
      <c r="AD11" s="324"/>
      <c r="AE11" s="324"/>
      <c r="AF11" s="324"/>
      <c r="AG11" s="325"/>
      <c r="AH11" s="314"/>
      <c r="AI11" s="315"/>
      <c r="AJ11" s="315"/>
      <c r="AK11" s="315"/>
      <c r="AL11" s="315"/>
      <c r="AM11" s="316"/>
      <c r="AN11" s="83"/>
      <c r="AO11" s="348"/>
      <c r="AP11" s="349"/>
      <c r="AQ11" s="349"/>
      <c r="AR11" s="349"/>
      <c r="AS11" s="349"/>
      <c r="AT11" s="350"/>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343"/>
      <c r="C12" s="343"/>
      <c r="D12" s="344"/>
      <c r="E12" s="336"/>
      <c r="F12" s="337"/>
      <c r="G12" s="337"/>
      <c r="H12" s="337"/>
      <c r="I12" s="338"/>
      <c r="J12" s="323" t="str">
        <f>IF(AND('Mapa final'!$H$77="Muy Alta",'Mapa final'!$L$77="Leve"),CONCATENATE("R",'Mapa final'!$A$77),"")</f>
        <v/>
      </c>
      <c r="K12" s="324"/>
      <c r="L12" s="324" t="str">
        <f>IF(AND('Mapa final'!$H$83="Muy Alta",'Mapa final'!$L$83="Leve"),CONCATENATE("R",'Mapa final'!$A$83),"")</f>
        <v/>
      </c>
      <c r="M12" s="324"/>
      <c r="N12" s="324" t="str">
        <f>IF(AND('Mapa final'!$H$89="Muy Alta",'Mapa final'!$L$89="Leve"),CONCATENATE("R",'Mapa final'!$A$89),"")</f>
        <v/>
      </c>
      <c r="O12" s="325"/>
      <c r="P12" s="323" t="str">
        <f>IF(AND('Mapa final'!$H$77="Muy Alta",'Mapa final'!$L$77="Menor"),CONCATENATE("R",'Mapa final'!$A$77),"")</f>
        <v/>
      </c>
      <c r="Q12" s="324"/>
      <c r="R12" s="324" t="str">
        <f>IF(AND('Mapa final'!$H$83="Muy Alta",'Mapa final'!$L$83="Menor"),CONCATENATE("R",'Mapa final'!$A$83),"")</f>
        <v/>
      </c>
      <c r="S12" s="324"/>
      <c r="T12" s="324" t="str">
        <f>IF(AND('Mapa final'!$H$89="Muy Alta",'Mapa final'!$L$89="Menor"),CONCATENATE("R",'Mapa final'!$A$89),"")</f>
        <v/>
      </c>
      <c r="U12" s="325"/>
      <c r="V12" s="323" t="str">
        <f>IF(AND('Mapa final'!$H$77="Muy Alta",'Mapa final'!$L$77="Moderado"),CONCATENATE("R",'Mapa final'!$A$77),"")</f>
        <v/>
      </c>
      <c r="W12" s="324"/>
      <c r="X12" s="324" t="str">
        <f>IF(AND('Mapa final'!$H$83="Muy Alta",'Mapa final'!$L$83="Moderado"),CONCATENATE("R",'Mapa final'!$A$83),"")</f>
        <v/>
      </c>
      <c r="Y12" s="324"/>
      <c r="Z12" s="324" t="str">
        <f>IF(AND('Mapa final'!$H$89="Muy Alta",'Mapa final'!$L$89="Moderado"),CONCATENATE("R",'Mapa final'!$A$89),"")</f>
        <v/>
      </c>
      <c r="AA12" s="325"/>
      <c r="AB12" s="323" t="str">
        <f>IF(AND('Mapa final'!$H$77="Muy Alta",'Mapa final'!$L$77="Mayor"),CONCATENATE("R",'Mapa final'!$A$77),"")</f>
        <v/>
      </c>
      <c r="AC12" s="324"/>
      <c r="AD12" s="324" t="str">
        <f>IF(AND('Mapa final'!$H$83="Muy Alta",'Mapa final'!$L$83="Mayor"),CONCATENATE("R",'Mapa final'!$A$83),"")</f>
        <v/>
      </c>
      <c r="AE12" s="324"/>
      <c r="AF12" s="324" t="str">
        <f>IF(AND('Mapa final'!$H$89="Muy Alta",'Mapa final'!$L$89="Mayor"),CONCATENATE("R",'Mapa final'!$A$89),"")</f>
        <v/>
      </c>
      <c r="AG12" s="325"/>
      <c r="AH12" s="314" t="str">
        <f>IF(AND('Mapa final'!$H$77="Muy Alta",'Mapa final'!$L$77="Catastrófico"),CONCATENATE("R",'Mapa final'!$A$77),"")</f>
        <v/>
      </c>
      <c r="AI12" s="315"/>
      <c r="AJ12" s="315" t="str">
        <f>IF(AND('Mapa final'!$H$83="Muy Alta",'Mapa final'!$L$83="Catastrófico"),CONCATENATE("R",'Mapa final'!$A$83),"")</f>
        <v/>
      </c>
      <c r="AK12" s="315"/>
      <c r="AL12" s="315" t="str">
        <f>IF(AND('Mapa final'!$H$89="Muy Alta",'Mapa final'!$L$89="Catastrófico"),CONCATENATE("R",'Mapa final'!$A$89),"")</f>
        <v/>
      </c>
      <c r="AM12" s="316"/>
      <c r="AN12" s="83"/>
      <c r="AO12" s="348"/>
      <c r="AP12" s="349"/>
      <c r="AQ12" s="349"/>
      <c r="AR12" s="349"/>
      <c r="AS12" s="349"/>
      <c r="AT12" s="350"/>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343"/>
      <c r="C13" s="343"/>
      <c r="D13" s="344"/>
      <c r="E13" s="339"/>
      <c r="F13" s="340"/>
      <c r="G13" s="340"/>
      <c r="H13" s="340"/>
      <c r="I13" s="341"/>
      <c r="J13" s="323"/>
      <c r="K13" s="324"/>
      <c r="L13" s="324"/>
      <c r="M13" s="324"/>
      <c r="N13" s="324"/>
      <c r="O13" s="325"/>
      <c r="P13" s="323"/>
      <c r="Q13" s="324"/>
      <c r="R13" s="324"/>
      <c r="S13" s="324"/>
      <c r="T13" s="324"/>
      <c r="U13" s="325"/>
      <c r="V13" s="323"/>
      <c r="W13" s="324"/>
      <c r="X13" s="324"/>
      <c r="Y13" s="324"/>
      <c r="Z13" s="324"/>
      <c r="AA13" s="325"/>
      <c r="AB13" s="323"/>
      <c r="AC13" s="324"/>
      <c r="AD13" s="324"/>
      <c r="AE13" s="324"/>
      <c r="AF13" s="324"/>
      <c r="AG13" s="325"/>
      <c r="AH13" s="317"/>
      <c r="AI13" s="318"/>
      <c r="AJ13" s="318"/>
      <c r="AK13" s="318"/>
      <c r="AL13" s="318"/>
      <c r="AM13" s="319"/>
      <c r="AN13" s="83"/>
      <c r="AO13" s="351"/>
      <c r="AP13" s="352"/>
      <c r="AQ13" s="352"/>
      <c r="AR13" s="352"/>
      <c r="AS13" s="352"/>
      <c r="AT13" s="35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343"/>
      <c r="C14" s="343"/>
      <c r="D14" s="344"/>
      <c r="E14" s="333" t="s">
        <v>94</v>
      </c>
      <c r="F14" s="334"/>
      <c r="G14" s="334"/>
      <c r="H14" s="334"/>
      <c r="I14" s="334"/>
      <c r="J14" s="311" t="str">
        <f>IF(AND('Mapa final'!$H$23="Alta",'Mapa final'!$L$23="Leve"),CONCATENATE("R",'Mapa final'!$A$23),"")</f>
        <v/>
      </c>
      <c r="K14" s="312"/>
      <c r="L14" s="312" t="str">
        <f>IF(AND('Mapa final'!$H$29="Alta",'Mapa final'!$L$29="Leve"),CONCATENATE("R",'Mapa final'!$A$29),"")</f>
        <v/>
      </c>
      <c r="M14" s="312"/>
      <c r="N14" s="312" t="str">
        <f>IF(AND('Mapa final'!$H$35="Alta",'Mapa final'!$L$35="Leve"),CONCATENATE("R",'Mapa final'!$A$35),"")</f>
        <v/>
      </c>
      <c r="O14" s="313"/>
      <c r="P14" s="311" t="str">
        <f>IF(AND('Mapa final'!$H$23="Alta",'Mapa final'!$L$23="Menor"),CONCATENATE("R",'Mapa final'!$A$23),"")</f>
        <v>R1</v>
      </c>
      <c r="Q14" s="312"/>
      <c r="R14" s="312" t="str">
        <f>IF(AND('Mapa final'!$H$29="Alta",'Mapa final'!$L$29="Menor"),CONCATENATE("R",'Mapa final'!$A$29),"")</f>
        <v>R2</v>
      </c>
      <c r="S14" s="312"/>
      <c r="T14" s="312" t="str">
        <f>IF(AND('Mapa final'!$H$35="Alta",'Mapa final'!$L$35="Menor"),CONCATENATE("R",'Mapa final'!$A$35),"")</f>
        <v/>
      </c>
      <c r="U14" s="313"/>
      <c r="V14" s="329" t="str">
        <f>IF(AND('Mapa final'!$H$23="Alta",'Mapa final'!$L$23="Moderado"),CONCATENATE("R",'Mapa final'!$A$23),"")</f>
        <v/>
      </c>
      <c r="W14" s="330"/>
      <c r="X14" s="330" t="str">
        <f>IF(AND('Mapa final'!$H$29="Alta",'Mapa final'!$L$29="Moderado"),CONCATENATE("R",'Mapa final'!$A$29),"")</f>
        <v/>
      </c>
      <c r="Y14" s="330"/>
      <c r="Z14" s="330" t="str">
        <f>IF(AND('Mapa final'!$H$35="Alta",'Mapa final'!$L$35="Moderado"),CONCATENATE("R",'Mapa final'!$A$35),"")</f>
        <v/>
      </c>
      <c r="AA14" s="331"/>
      <c r="AB14" s="329" t="str">
        <f>IF(AND('Mapa final'!$H$23="Alta",'Mapa final'!$L$23="Mayor"),CONCATENATE("R",'Mapa final'!$A$23),"")</f>
        <v/>
      </c>
      <c r="AC14" s="330"/>
      <c r="AD14" s="330" t="str">
        <f>IF(AND('Mapa final'!$H$29="Alta",'Mapa final'!$L$29="Mayor"),CONCATENATE("R",'Mapa final'!$A$29),"")</f>
        <v/>
      </c>
      <c r="AE14" s="330"/>
      <c r="AF14" s="330" t="str">
        <f>IF(AND('Mapa final'!$H$35="Alta",'Mapa final'!$L$35="Mayor"),CONCATENATE("R",'Mapa final'!$A$35),"")</f>
        <v/>
      </c>
      <c r="AG14" s="331"/>
      <c r="AH14" s="320" t="str">
        <f>IF(AND('Mapa final'!$H$23="Alta",'Mapa final'!$L$23="Catastrófico"),CONCATENATE("R",'Mapa final'!$A$23),"")</f>
        <v/>
      </c>
      <c r="AI14" s="321"/>
      <c r="AJ14" s="321" t="str">
        <f>IF(AND('Mapa final'!$H$29="Alta",'Mapa final'!$L$29="Catastrófico"),CONCATENATE("R",'Mapa final'!$A$29),"")</f>
        <v/>
      </c>
      <c r="AK14" s="321"/>
      <c r="AL14" s="321" t="str">
        <f>IF(AND('Mapa final'!$H$35="Alta",'Mapa final'!$L$35="Catastrófico"),CONCATENATE("R",'Mapa final'!$A$35),"")</f>
        <v/>
      </c>
      <c r="AM14" s="322"/>
      <c r="AN14" s="83"/>
      <c r="AO14" s="354" t="s">
        <v>95</v>
      </c>
      <c r="AP14" s="355"/>
      <c r="AQ14" s="355"/>
      <c r="AR14" s="355"/>
      <c r="AS14" s="355"/>
      <c r="AT14" s="356"/>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343"/>
      <c r="C15" s="343"/>
      <c r="D15" s="344"/>
      <c r="E15" s="336"/>
      <c r="F15" s="337"/>
      <c r="G15" s="337"/>
      <c r="H15" s="337"/>
      <c r="I15" s="337"/>
      <c r="J15" s="305"/>
      <c r="K15" s="306"/>
      <c r="L15" s="306"/>
      <c r="M15" s="306"/>
      <c r="N15" s="306"/>
      <c r="O15" s="307"/>
      <c r="P15" s="305"/>
      <c r="Q15" s="306"/>
      <c r="R15" s="306"/>
      <c r="S15" s="306"/>
      <c r="T15" s="306"/>
      <c r="U15" s="307"/>
      <c r="V15" s="323"/>
      <c r="W15" s="324"/>
      <c r="X15" s="324"/>
      <c r="Y15" s="324"/>
      <c r="Z15" s="324"/>
      <c r="AA15" s="325"/>
      <c r="AB15" s="323"/>
      <c r="AC15" s="324"/>
      <c r="AD15" s="324"/>
      <c r="AE15" s="324"/>
      <c r="AF15" s="324"/>
      <c r="AG15" s="325"/>
      <c r="AH15" s="314"/>
      <c r="AI15" s="315"/>
      <c r="AJ15" s="315"/>
      <c r="AK15" s="315"/>
      <c r="AL15" s="315"/>
      <c r="AM15" s="316"/>
      <c r="AN15" s="83"/>
      <c r="AO15" s="357"/>
      <c r="AP15" s="358"/>
      <c r="AQ15" s="358"/>
      <c r="AR15" s="358"/>
      <c r="AS15" s="358"/>
      <c r="AT15" s="359"/>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343"/>
      <c r="C16" s="343"/>
      <c r="D16" s="344"/>
      <c r="E16" s="336"/>
      <c r="F16" s="337"/>
      <c r="G16" s="337"/>
      <c r="H16" s="337"/>
      <c r="I16" s="337"/>
      <c r="J16" s="305" t="str">
        <f>IF(AND('Mapa final'!$H$41="Alta",'Mapa final'!$L$41="Leve"),CONCATENATE("R",'Mapa final'!$A$41),"")</f>
        <v/>
      </c>
      <c r="K16" s="306"/>
      <c r="L16" s="306" t="str">
        <f>IF(AND('Mapa final'!$H$47="Alta",'Mapa final'!$L$47="Leve"),CONCATENATE("R",'Mapa final'!$A$47),"")</f>
        <v/>
      </c>
      <c r="M16" s="306"/>
      <c r="N16" s="306" t="str">
        <f>IF(AND('Mapa final'!$H$53="Alta",'Mapa final'!$L$53="Leve"),CONCATENATE("R",'Mapa final'!$A$53),"")</f>
        <v/>
      </c>
      <c r="O16" s="307"/>
      <c r="P16" s="305" t="str">
        <f>IF(AND('Mapa final'!$H$41="Alta",'Mapa final'!$L$41="Menor"),CONCATENATE("R",'Mapa final'!$A$41),"")</f>
        <v/>
      </c>
      <c r="Q16" s="306"/>
      <c r="R16" s="306" t="str">
        <f>IF(AND('Mapa final'!$H$47="Alta",'Mapa final'!$L$47="Menor"),CONCATENATE("R",'Mapa final'!$A$47),"")</f>
        <v/>
      </c>
      <c r="S16" s="306"/>
      <c r="T16" s="306" t="str">
        <f>IF(AND('Mapa final'!$H$53="Alta",'Mapa final'!$L$53="Menor"),CONCATENATE("R",'Mapa final'!$A$53),"")</f>
        <v/>
      </c>
      <c r="U16" s="307"/>
      <c r="V16" s="323" t="str">
        <f>IF(AND('Mapa final'!$H$41="Alta",'Mapa final'!$L$41="Moderado"),CONCATENATE("R",'Mapa final'!$A$41),"")</f>
        <v/>
      </c>
      <c r="W16" s="324"/>
      <c r="X16" s="324" t="str">
        <f>IF(AND('Mapa final'!$H$47="Alta",'Mapa final'!$L$47="Moderado"),CONCATENATE("R",'Mapa final'!$A$47),"")</f>
        <v/>
      </c>
      <c r="Y16" s="324"/>
      <c r="Z16" s="324" t="str">
        <f>IF(AND('Mapa final'!$H$53="Alta",'Mapa final'!$L$53="Moderado"),CONCATENATE("R",'Mapa final'!$A$53),"")</f>
        <v/>
      </c>
      <c r="AA16" s="325"/>
      <c r="AB16" s="323" t="str">
        <f>IF(AND('Mapa final'!$H$41="Alta",'Mapa final'!$L$41="Mayor"),CONCATENATE("R",'Mapa final'!$A$41),"")</f>
        <v/>
      </c>
      <c r="AC16" s="324"/>
      <c r="AD16" s="324" t="str">
        <f>IF(AND('Mapa final'!$H$47="Alta",'Mapa final'!$L$47="Mayor"),CONCATENATE("R",'Mapa final'!$A$47),"")</f>
        <v/>
      </c>
      <c r="AE16" s="324"/>
      <c r="AF16" s="324" t="str">
        <f>IF(AND('Mapa final'!$H$53="Alta",'Mapa final'!$L$53="Mayor"),CONCATENATE("R",'Mapa final'!$A$53),"")</f>
        <v/>
      </c>
      <c r="AG16" s="325"/>
      <c r="AH16" s="314" t="str">
        <f>IF(AND('Mapa final'!$H$41="Alta",'Mapa final'!$L$41="Catastrófico"),CONCATENATE("R",'Mapa final'!$A$41),"")</f>
        <v/>
      </c>
      <c r="AI16" s="315"/>
      <c r="AJ16" s="315" t="str">
        <f>IF(AND('Mapa final'!$H$47="Alta",'Mapa final'!$L$47="Catastrófico"),CONCATENATE("R",'Mapa final'!$A$47),"")</f>
        <v/>
      </c>
      <c r="AK16" s="315"/>
      <c r="AL16" s="315" t="str">
        <f>IF(AND('Mapa final'!$H$53="Alta",'Mapa final'!$L$53="Catastrófico"),CONCATENATE("R",'Mapa final'!$A$53),"")</f>
        <v/>
      </c>
      <c r="AM16" s="316"/>
      <c r="AN16" s="83"/>
      <c r="AO16" s="357"/>
      <c r="AP16" s="358"/>
      <c r="AQ16" s="358"/>
      <c r="AR16" s="358"/>
      <c r="AS16" s="358"/>
      <c r="AT16" s="359"/>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343"/>
      <c r="C17" s="343"/>
      <c r="D17" s="344"/>
      <c r="E17" s="336"/>
      <c r="F17" s="337"/>
      <c r="G17" s="337"/>
      <c r="H17" s="337"/>
      <c r="I17" s="337"/>
      <c r="J17" s="305"/>
      <c r="K17" s="306"/>
      <c r="L17" s="306"/>
      <c r="M17" s="306"/>
      <c r="N17" s="306"/>
      <c r="O17" s="307"/>
      <c r="P17" s="305"/>
      <c r="Q17" s="306"/>
      <c r="R17" s="306"/>
      <c r="S17" s="306"/>
      <c r="T17" s="306"/>
      <c r="U17" s="307"/>
      <c r="V17" s="323"/>
      <c r="W17" s="324"/>
      <c r="X17" s="324"/>
      <c r="Y17" s="324"/>
      <c r="Z17" s="324"/>
      <c r="AA17" s="325"/>
      <c r="AB17" s="323"/>
      <c r="AC17" s="324"/>
      <c r="AD17" s="324"/>
      <c r="AE17" s="324"/>
      <c r="AF17" s="324"/>
      <c r="AG17" s="325"/>
      <c r="AH17" s="314"/>
      <c r="AI17" s="315"/>
      <c r="AJ17" s="315"/>
      <c r="AK17" s="315"/>
      <c r="AL17" s="315"/>
      <c r="AM17" s="316"/>
      <c r="AN17" s="83"/>
      <c r="AO17" s="357"/>
      <c r="AP17" s="358"/>
      <c r="AQ17" s="358"/>
      <c r="AR17" s="358"/>
      <c r="AS17" s="358"/>
      <c r="AT17" s="359"/>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343"/>
      <c r="C18" s="343"/>
      <c r="D18" s="344"/>
      <c r="E18" s="336"/>
      <c r="F18" s="337"/>
      <c r="G18" s="337"/>
      <c r="H18" s="337"/>
      <c r="I18" s="337"/>
      <c r="J18" s="305" t="str">
        <f>IF(AND('Mapa final'!$H$59="Alta",'Mapa final'!$L$59="Leve"),CONCATENATE("R",'Mapa final'!$A$59),"")</f>
        <v/>
      </c>
      <c r="K18" s="306"/>
      <c r="L18" s="306" t="str">
        <f>IF(AND('Mapa final'!$H$65="Alta",'Mapa final'!$L$65="Leve"),CONCATENATE("R",'Mapa final'!$A$65),"")</f>
        <v/>
      </c>
      <c r="M18" s="306"/>
      <c r="N18" s="306" t="str">
        <f>IF(AND('Mapa final'!$H$71="Alta",'Mapa final'!$L$71="Leve"),CONCATENATE("R",'Mapa final'!$A$71),"")</f>
        <v/>
      </c>
      <c r="O18" s="307"/>
      <c r="P18" s="305" t="str">
        <f>IF(AND('Mapa final'!$H$59="Alta",'Mapa final'!$L$59="Menor"),CONCATENATE("R",'Mapa final'!$A$59),"")</f>
        <v/>
      </c>
      <c r="Q18" s="306"/>
      <c r="R18" s="306" t="str">
        <f>IF(AND('Mapa final'!$H$65="Alta",'Mapa final'!$L$65="Menor"),CONCATENATE("R",'Mapa final'!$A$65),"")</f>
        <v/>
      </c>
      <c r="S18" s="306"/>
      <c r="T18" s="306" t="str">
        <f>IF(AND('Mapa final'!$H$71="Alta",'Mapa final'!$L$71="Menor"),CONCATENATE("R",'Mapa final'!$A$71),"")</f>
        <v/>
      </c>
      <c r="U18" s="307"/>
      <c r="V18" s="323" t="str">
        <f>IF(AND('Mapa final'!$H$59="Alta",'Mapa final'!$L$59="Moderado"),CONCATENATE("R",'Mapa final'!$A$59),"")</f>
        <v/>
      </c>
      <c r="W18" s="324"/>
      <c r="X18" s="324" t="str">
        <f>IF(AND('Mapa final'!$H$65="Alta",'Mapa final'!$L$65="Moderado"),CONCATENATE("R",'Mapa final'!$A$65),"")</f>
        <v/>
      </c>
      <c r="Y18" s="324"/>
      <c r="Z18" s="324" t="str">
        <f>IF(AND('Mapa final'!$H$71="Alta",'Mapa final'!$L$71="Moderado"),CONCATENATE("R",'Mapa final'!$A$71),"")</f>
        <v/>
      </c>
      <c r="AA18" s="325"/>
      <c r="AB18" s="323" t="str">
        <f>IF(AND('Mapa final'!$H$59="Alta",'Mapa final'!$L$59="Mayor"),CONCATENATE("R",'Mapa final'!$A$59),"")</f>
        <v/>
      </c>
      <c r="AC18" s="324"/>
      <c r="AD18" s="324" t="str">
        <f>IF(AND('Mapa final'!$H$65="Alta",'Mapa final'!$L$65="Mayor"),CONCATENATE("R",'Mapa final'!$A$65),"")</f>
        <v/>
      </c>
      <c r="AE18" s="324"/>
      <c r="AF18" s="324" t="str">
        <f>IF(AND('Mapa final'!$H$71="Alta",'Mapa final'!$L$71="Mayor"),CONCATENATE("R",'Mapa final'!$A$71),"")</f>
        <v/>
      </c>
      <c r="AG18" s="325"/>
      <c r="AH18" s="314" t="str">
        <f>IF(AND('Mapa final'!$H$59="Alta",'Mapa final'!$L$59="Catastrófico"),CONCATENATE("R",'Mapa final'!$A$59),"")</f>
        <v/>
      </c>
      <c r="AI18" s="315"/>
      <c r="AJ18" s="315" t="str">
        <f>IF(AND('Mapa final'!$H$65="Alta",'Mapa final'!$L$65="Catastrófico"),CONCATENATE("R",'Mapa final'!$A$65),"")</f>
        <v/>
      </c>
      <c r="AK18" s="315"/>
      <c r="AL18" s="315" t="str">
        <f>IF(AND('Mapa final'!$H$71="Alta",'Mapa final'!$L$71="Catastrófico"),CONCATENATE("R",'Mapa final'!$A$71),"")</f>
        <v/>
      </c>
      <c r="AM18" s="316"/>
      <c r="AN18" s="83"/>
      <c r="AO18" s="357"/>
      <c r="AP18" s="358"/>
      <c r="AQ18" s="358"/>
      <c r="AR18" s="358"/>
      <c r="AS18" s="358"/>
      <c r="AT18" s="359"/>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343"/>
      <c r="C19" s="343"/>
      <c r="D19" s="344"/>
      <c r="E19" s="336"/>
      <c r="F19" s="337"/>
      <c r="G19" s="337"/>
      <c r="H19" s="337"/>
      <c r="I19" s="337"/>
      <c r="J19" s="305"/>
      <c r="K19" s="306"/>
      <c r="L19" s="306"/>
      <c r="M19" s="306"/>
      <c r="N19" s="306"/>
      <c r="O19" s="307"/>
      <c r="P19" s="305"/>
      <c r="Q19" s="306"/>
      <c r="R19" s="306"/>
      <c r="S19" s="306"/>
      <c r="T19" s="306"/>
      <c r="U19" s="307"/>
      <c r="V19" s="323"/>
      <c r="W19" s="324"/>
      <c r="X19" s="324"/>
      <c r="Y19" s="324"/>
      <c r="Z19" s="324"/>
      <c r="AA19" s="325"/>
      <c r="AB19" s="323"/>
      <c r="AC19" s="324"/>
      <c r="AD19" s="324"/>
      <c r="AE19" s="324"/>
      <c r="AF19" s="324"/>
      <c r="AG19" s="325"/>
      <c r="AH19" s="314"/>
      <c r="AI19" s="315"/>
      <c r="AJ19" s="315"/>
      <c r="AK19" s="315"/>
      <c r="AL19" s="315"/>
      <c r="AM19" s="316"/>
      <c r="AN19" s="83"/>
      <c r="AO19" s="357"/>
      <c r="AP19" s="358"/>
      <c r="AQ19" s="358"/>
      <c r="AR19" s="358"/>
      <c r="AS19" s="358"/>
      <c r="AT19" s="359"/>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343"/>
      <c r="C20" s="343"/>
      <c r="D20" s="344"/>
      <c r="E20" s="336"/>
      <c r="F20" s="337"/>
      <c r="G20" s="337"/>
      <c r="H20" s="337"/>
      <c r="I20" s="337"/>
      <c r="J20" s="305" t="str">
        <f>IF(AND('Mapa final'!$H$77="Alta",'Mapa final'!$L$77="Leve"),CONCATENATE("R",'Mapa final'!$A$77),"")</f>
        <v/>
      </c>
      <c r="K20" s="306"/>
      <c r="L20" s="306" t="str">
        <f>IF(AND('Mapa final'!$H$83="Alta",'Mapa final'!$L$83="Leve"),CONCATENATE("R",'Mapa final'!$A$83),"")</f>
        <v/>
      </c>
      <c r="M20" s="306"/>
      <c r="N20" s="306" t="str">
        <f>IF(AND('Mapa final'!$H$89="Alta",'Mapa final'!$L$89="Leve"),CONCATENATE("R",'Mapa final'!$A$89),"")</f>
        <v/>
      </c>
      <c r="O20" s="307"/>
      <c r="P20" s="305" t="str">
        <f>IF(AND('Mapa final'!$H$77="Alta",'Mapa final'!$L$77="Menor"),CONCATENATE("R",'Mapa final'!$A$77),"")</f>
        <v/>
      </c>
      <c r="Q20" s="306"/>
      <c r="R20" s="306" t="str">
        <f>IF(AND('Mapa final'!$H$83="Alta",'Mapa final'!$L$83="Menor"),CONCATENATE("R",'Mapa final'!$A$83),"")</f>
        <v/>
      </c>
      <c r="S20" s="306"/>
      <c r="T20" s="306" t="str">
        <f>IF(AND('Mapa final'!$H$89="Alta",'Mapa final'!$L$89="Menor"),CONCATENATE("R",'Mapa final'!$A$89),"")</f>
        <v/>
      </c>
      <c r="U20" s="307"/>
      <c r="V20" s="323" t="str">
        <f>IF(AND('Mapa final'!$H$77="Alta",'Mapa final'!$L$77="Moderado"),CONCATENATE("R",'Mapa final'!$A$77),"")</f>
        <v/>
      </c>
      <c r="W20" s="324"/>
      <c r="X20" s="324" t="str">
        <f>IF(AND('Mapa final'!$H$83="Alta",'Mapa final'!$L$83="Moderado"),CONCATENATE("R",'Mapa final'!$A$83),"")</f>
        <v/>
      </c>
      <c r="Y20" s="324"/>
      <c r="Z20" s="324" t="str">
        <f>IF(AND('Mapa final'!$H$89="Alta",'Mapa final'!$L$89="Moderado"),CONCATENATE("R",'Mapa final'!$A$89),"")</f>
        <v/>
      </c>
      <c r="AA20" s="325"/>
      <c r="AB20" s="323" t="str">
        <f>IF(AND('Mapa final'!$H$77="Alta",'Mapa final'!$L$77="Mayor"),CONCATENATE("R",'Mapa final'!$A$77),"")</f>
        <v/>
      </c>
      <c r="AC20" s="324"/>
      <c r="AD20" s="324" t="str">
        <f>IF(AND('Mapa final'!$H$83="Alta",'Mapa final'!$L$83="Mayor"),CONCATENATE("R",'Mapa final'!$A$83),"")</f>
        <v/>
      </c>
      <c r="AE20" s="324"/>
      <c r="AF20" s="324" t="str">
        <f>IF(AND('Mapa final'!$H$89="Alta",'Mapa final'!$L$89="Mayor"),CONCATENATE("R",'Mapa final'!$A$89),"")</f>
        <v/>
      </c>
      <c r="AG20" s="325"/>
      <c r="AH20" s="314" t="str">
        <f>IF(AND('Mapa final'!$H$77="Alta",'Mapa final'!$L$77="Catastrófico"),CONCATENATE("R",'Mapa final'!$A$77),"")</f>
        <v/>
      </c>
      <c r="AI20" s="315"/>
      <c r="AJ20" s="315" t="str">
        <f>IF(AND('Mapa final'!$H$83="Alta",'Mapa final'!$L$83="Catastrófico"),CONCATENATE("R",'Mapa final'!$A$83),"")</f>
        <v/>
      </c>
      <c r="AK20" s="315"/>
      <c r="AL20" s="315" t="str">
        <f>IF(AND('Mapa final'!$H$89="Alta",'Mapa final'!$L$89="Catastrófico"),CONCATENATE("R",'Mapa final'!$A$89),"")</f>
        <v/>
      </c>
      <c r="AM20" s="316"/>
      <c r="AN20" s="83"/>
      <c r="AO20" s="357"/>
      <c r="AP20" s="358"/>
      <c r="AQ20" s="358"/>
      <c r="AR20" s="358"/>
      <c r="AS20" s="358"/>
      <c r="AT20" s="359"/>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343"/>
      <c r="C21" s="343"/>
      <c r="D21" s="344"/>
      <c r="E21" s="339"/>
      <c r="F21" s="340"/>
      <c r="G21" s="340"/>
      <c r="H21" s="340"/>
      <c r="I21" s="340"/>
      <c r="J21" s="308"/>
      <c r="K21" s="309"/>
      <c r="L21" s="309"/>
      <c r="M21" s="309"/>
      <c r="N21" s="309"/>
      <c r="O21" s="310"/>
      <c r="P21" s="308"/>
      <c r="Q21" s="309"/>
      <c r="R21" s="309"/>
      <c r="S21" s="309"/>
      <c r="T21" s="309"/>
      <c r="U21" s="310"/>
      <c r="V21" s="326"/>
      <c r="W21" s="327"/>
      <c r="X21" s="327"/>
      <c r="Y21" s="327"/>
      <c r="Z21" s="327"/>
      <c r="AA21" s="328"/>
      <c r="AB21" s="326"/>
      <c r="AC21" s="327"/>
      <c r="AD21" s="327"/>
      <c r="AE21" s="327"/>
      <c r="AF21" s="327"/>
      <c r="AG21" s="328"/>
      <c r="AH21" s="317"/>
      <c r="AI21" s="318"/>
      <c r="AJ21" s="318"/>
      <c r="AK21" s="318"/>
      <c r="AL21" s="318"/>
      <c r="AM21" s="319"/>
      <c r="AN21" s="83"/>
      <c r="AO21" s="360"/>
      <c r="AP21" s="361"/>
      <c r="AQ21" s="361"/>
      <c r="AR21" s="361"/>
      <c r="AS21" s="361"/>
      <c r="AT21" s="362"/>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343"/>
      <c r="C22" s="343"/>
      <c r="D22" s="344"/>
      <c r="E22" s="333" t="s">
        <v>96</v>
      </c>
      <c r="F22" s="334"/>
      <c r="G22" s="334"/>
      <c r="H22" s="334"/>
      <c r="I22" s="335"/>
      <c r="J22" s="311" t="str">
        <f>IF(AND('Mapa final'!$H$23="Media",'Mapa final'!$L$23="Leve"),CONCATENATE("R",'Mapa final'!$A$23),"")</f>
        <v/>
      </c>
      <c r="K22" s="312"/>
      <c r="L22" s="312" t="str">
        <f>IF(AND('Mapa final'!$H$29="Media",'Mapa final'!$L$29="Leve"),CONCATENATE("R",'Mapa final'!$A$29),"")</f>
        <v/>
      </c>
      <c r="M22" s="312"/>
      <c r="N22" s="312" t="str">
        <f>IF(AND('Mapa final'!$H$35="Media",'Mapa final'!$L$35="Leve"),CONCATENATE("R",'Mapa final'!$A$35),"")</f>
        <v/>
      </c>
      <c r="O22" s="313"/>
      <c r="P22" s="311" t="str">
        <f>IF(AND('Mapa final'!$H$23="Media",'Mapa final'!$L$23="Menor"),CONCATENATE("R",'Mapa final'!$A$23),"")</f>
        <v/>
      </c>
      <c r="Q22" s="312"/>
      <c r="R22" s="312" t="str">
        <f>IF(AND('Mapa final'!$H$29="Media",'Mapa final'!$L$29="Menor"),CONCATENATE("R",'Mapa final'!$A$29),"")</f>
        <v/>
      </c>
      <c r="S22" s="312"/>
      <c r="T22" s="312" t="str">
        <f>IF(AND('Mapa final'!$H$35="Media",'Mapa final'!$L$35="Menor"),CONCATENATE("R",'Mapa final'!$A$35),"")</f>
        <v/>
      </c>
      <c r="U22" s="313"/>
      <c r="V22" s="311" t="str">
        <f>IF(AND('Mapa final'!$H$23="Media",'Mapa final'!$L$23="Moderado"),CONCATENATE("R",'Mapa final'!$A$23),"")</f>
        <v/>
      </c>
      <c r="W22" s="312"/>
      <c r="X22" s="312" t="str">
        <f>IF(AND('Mapa final'!$H$29="Media",'Mapa final'!$L$29="Moderado"),CONCATENATE("R",'Mapa final'!$A$29),"")</f>
        <v/>
      </c>
      <c r="Y22" s="312"/>
      <c r="Z22" s="312" t="str">
        <f>IF(AND('Mapa final'!$H$35="Media",'Mapa final'!$L$35="Moderado"),CONCATENATE("R",'Mapa final'!$A$35),"")</f>
        <v/>
      </c>
      <c r="AA22" s="313"/>
      <c r="AB22" s="329" t="str">
        <f>IF(AND('Mapa final'!$H$23="Media",'Mapa final'!$L$23="Mayor"),CONCATENATE("R",'Mapa final'!$A$23),"")</f>
        <v/>
      </c>
      <c r="AC22" s="330"/>
      <c r="AD22" s="330" t="str">
        <f>IF(AND('Mapa final'!$H$29="Media",'Mapa final'!$L$29="Mayor"),CONCATENATE("R",'Mapa final'!$A$29),"")</f>
        <v/>
      </c>
      <c r="AE22" s="330"/>
      <c r="AF22" s="330" t="str">
        <f>IF(AND('Mapa final'!$H$35="Media",'Mapa final'!$L$35="Mayor"),CONCATENATE("R",'Mapa final'!$A$35),"")</f>
        <v/>
      </c>
      <c r="AG22" s="331"/>
      <c r="AH22" s="320" t="str">
        <f>IF(AND('Mapa final'!$H$23="Media",'Mapa final'!$L$23="Catastrófico"),CONCATENATE("R",'Mapa final'!$A$23),"")</f>
        <v/>
      </c>
      <c r="AI22" s="321"/>
      <c r="AJ22" s="321" t="str">
        <f>IF(AND('Mapa final'!$H$29="Media",'Mapa final'!$L$29="Catastrófico"),CONCATENATE("R",'Mapa final'!$A$29),"")</f>
        <v/>
      </c>
      <c r="AK22" s="321"/>
      <c r="AL22" s="321" t="str">
        <f>IF(AND('Mapa final'!$H$35="Media",'Mapa final'!$L$35="Catastrófico"),CONCATENATE("R",'Mapa final'!$A$35),"")</f>
        <v/>
      </c>
      <c r="AM22" s="322"/>
      <c r="AN22" s="83"/>
      <c r="AO22" s="363" t="s">
        <v>97</v>
      </c>
      <c r="AP22" s="364"/>
      <c r="AQ22" s="364"/>
      <c r="AR22" s="364"/>
      <c r="AS22" s="364"/>
      <c r="AT22" s="365"/>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343"/>
      <c r="C23" s="343"/>
      <c r="D23" s="344"/>
      <c r="E23" s="336"/>
      <c r="F23" s="337"/>
      <c r="G23" s="337"/>
      <c r="H23" s="337"/>
      <c r="I23" s="338"/>
      <c r="J23" s="305"/>
      <c r="K23" s="306"/>
      <c r="L23" s="306"/>
      <c r="M23" s="306"/>
      <c r="N23" s="306"/>
      <c r="O23" s="307"/>
      <c r="P23" s="305"/>
      <c r="Q23" s="306"/>
      <c r="R23" s="306"/>
      <c r="S23" s="306"/>
      <c r="T23" s="306"/>
      <c r="U23" s="307"/>
      <c r="V23" s="305"/>
      <c r="W23" s="306"/>
      <c r="X23" s="306"/>
      <c r="Y23" s="306"/>
      <c r="Z23" s="306"/>
      <c r="AA23" s="307"/>
      <c r="AB23" s="323"/>
      <c r="AC23" s="324"/>
      <c r="AD23" s="324"/>
      <c r="AE23" s="324"/>
      <c r="AF23" s="324"/>
      <c r="AG23" s="325"/>
      <c r="AH23" s="314"/>
      <c r="AI23" s="315"/>
      <c r="AJ23" s="315"/>
      <c r="AK23" s="315"/>
      <c r="AL23" s="315"/>
      <c r="AM23" s="316"/>
      <c r="AN23" s="83"/>
      <c r="AO23" s="366"/>
      <c r="AP23" s="367"/>
      <c r="AQ23" s="367"/>
      <c r="AR23" s="367"/>
      <c r="AS23" s="367"/>
      <c r="AT23" s="368"/>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343"/>
      <c r="C24" s="343"/>
      <c r="D24" s="344"/>
      <c r="E24" s="336"/>
      <c r="F24" s="337"/>
      <c r="G24" s="337"/>
      <c r="H24" s="337"/>
      <c r="I24" s="338"/>
      <c r="J24" s="305" t="str">
        <f>IF(AND('Mapa final'!$H$41="Media",'Mapa final'!$L$41="Leve"),CONCATENATE("R",'Mapa final'!$A$41),"")</f>
        <v/>
      </c>
      <c r="K24" s="306"/>
      <c r="L24" s="306" t="str">
        <f>IF(AND('Mapa final'!$H$47="Media",'Mapa final'!$L$47="Leve"),CONCATENATE("R",'Mapa final'!$A$47),"")</f>
        <v/>
      </c>
      <c r="M24" s="306"/>
      <c r="N24" s="306" t="str">
        <f>IF(AND('Mapa final'!$H$53="Media",'Mapa final'!$L$53="Leve"),CONCATENATE("R",'Mapa final'!$A$53),"")</f>
        <v/>
      </c>
      <c r="O24" s="307"/>
      <c r="P24" s="305" t="str">
        <f>IF(AND('Mapa final'!$H$41="Media",'Mapa final'!$L$41="Menor"),CONCATENATE("R",'Mapa final'!$A$41),"")</f>
        <v/>
      </c>
      <c r="Q24" s="306"/>
      <c r="R24" s="306" t="str">
        <f>IF(AND('Mapa final'!$H$47="Media",'Mapa final'!$L$47="Menor"),CONCATENATE("R",'Mapa final'!$A$47),"")</f>
        <v/>
      </c>
      <c r="S24" s="306"/>
      <c r="T24" s="306" t="str">
        <f>IF(AND('Mapa final'!$H$53="Media",'Mapa final'!$L$53="Menor"),CONCATENATE("R",'Mapa final'!$A$53),"")</f>
        <v/>
      </c>
      <c r="U24" s="307"/>
      <c r="V24" s="305" t="str">
        <f>IF(AND('Mapa final'!$H$41="Media",'Mapa final'!$L$41="Moderado"),CONCATENATE("R",'Mapa final'!$A$41),"")</f>
        <v/>
      </c>
      <c r="W24" s="306"/>
      <c r="X24" s="306" t="str">
        <f>IF(AND('Mapa final'!$H$47="Media",'Mapa final'!$L$47="Moderado"),CONCATENATE("R",'Mapa final'!$A$47),"")</f>
        <v/>
      </c>
      <c r="Y24" s="306"/>
      <c r="Z24" s="306" t="str">
        <f>IF(AND('Mapa final'!$H$53="Media",'Mapa final'!$L$53="Moderado"),CONCATENATE("R",'Mapa final'!$A$53),"")</f>
        <v/>
      </c>
      <c r="AA24" s="307"/>
      <c r="AB24" s="323" t="str">
        <f>IF(AND('Mapa final'!$H$41="Media",'Mapa final'!$L$41="Mayor"),CONCATENATE("R",'Mapa final'!$A$41),"")</f>
        <v/>
      </c>
      <c r="AC24" s="324"/>
      <c r="AD24" s="324" t="str">
        <f>IF(AND('Mapa final'!$H$47="Media",'Mapa final'!$L$47="Mayor"),CONCATENATE("R",'Mapa final'!$A$47),"")</f>
        <v/>
      </c>
      <c r="AE24" s="324"/>
      <c r="AF24" s="324" t="str">
        <f>IF(AND('Mapa final'!$H$53="Media",'Mapa final'!$L$53="Mayor"),CONCATENATE("R",'Mapa final'!$A$53),"")</f>
        <v/>
      </c>
      <c r="AG24" s="325"/>
      <c r="AH24" s="314" t="str">
        <f>IF(AND('Mapa final'!$H$41="Media",'Mapa final'!$L$41="Catastrófico"),CONCATENATE("R",'Mapa final'!$A$41),"")</f>
        <v/>
      </c>
      <c r="AI24" s="315"/>
      <c r="AJ24" s="315" t="str">
        <f>IF(AND('Mapa final'!$H$47="Media",'Mapa final'!$L$47="Catastrófico"),CONCATENATE("R",'Mapa final'!$A$47),"")</f>
        <v/>
      </c>
      <c r="AK24" s="315"/>
      <c r="AL24" s="315" t="str">
        <f>IF(AND('Mapa final'!$H$53="Media",'Mapa final'!$L$53="Catastrófico"),CONCATENATE("R",'Mapa final'!$A$53),"")</f>
        <v/>
      </c>
      <c r="AM24" s="316"/>
      <c r="AN24" s="83"/>
      <c r="AO24" s="366"/>
      <c r="AP24" s="367"/>
      <c r="AQ24" s="367"/>
      <c r="AR24" s="367"/>
      <c r="AS24" s="367"/>
      <c r="AT24" s="368"/>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343"/>
      <c r="C25" s="343"/>
      <c r="D25" s="344"/>
      <c r="E25" s="336"/>
      <c r="F25" s="337"/>
      <c r="G25" s="337"/>
      <c r="H25" s="337"/>
      <c r="I25" s="338"/>
      <c r="J25" s="305"/>
      <c r="K25" s="306"/>
      <c r="L25" s="306"/>
      <c r="M25" s="306"/>
      <c r="N25" s="306"/>
      <c r="O25" s="307"/>
      <c r="P25" s="305"/>
      <c r="Q25" s="306"/>
      <c r="R25" s="306"/>
      <c r="S25" s="306"/>
      <c r="T25" s="306"/>
      <c r="U25" s="307"/>
      <c r="V25" s="305"/>
      <c r="W25" s="306"/>
      <c r="X25" s="306"/>
      <c r="Y25" s="306"/>
      <c r="Z25" s="306"/>
      <c r="AA25" s="307"/>
      <c r="AB25" s="323"/>
      <c r="AC25" s="324"/>
      <c r="AD25" s="324"/>
      <c r="AE25" s="324"/>
      <c r="AF25" s="324"/>
      <c r="AG25" s="325"/>
      <c r="AH25" s="314"/>
      <c r="AI25" s="315"/>
      <c r="AJ25" s="315"/>
      <c r="AK25" s="315"/>
      <c r="AL25" s="315"/>
      <c r="AM25" s="316"/>
      <c r="AN25" s="83"/>
      <c r="AO25" s="366"/>
      <c r="AP25" s="367"/>
      <c r="AQ25" s="367"/>
      <c r="AR25" s="367"/>
      <c r="AS25" s="367"/>
      <c r="AT25" s="368"/>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343"/>
      <c r="C26" s="343"/>
      <c r="D26" s="344"/>
      <c r="E26" s="336"/>
      <c r="F26" s="337"/>
      <c r="G26" s="337"/>
      <c r="H26" s="337"/>
      <c r="I26" s="338"/>
      <c r="J26" s="305" t="str">
        <f>IF(AND('Mapa final'!$H$59="Media",'Mapa final'!$L$59="Leve"),CONCATENATE("R",'Mapa final'!$A$59),"")</f>
        <v/>
      </c>
      <c r="K26" s="306"/>
      <c r="L26" s="306" t="str">
        <f>IF(AND('Mapa final'!$H$65="Media",'Mapa final'!$L$65="Leve"),CONCATENATE("R",'Mapa final'!$A$65),"")</f>
        <v/>
      </c>
      <c r="M26" s="306"/>
      <c r="N26" s="306" t="str">
        <f>IF(AND('Mapa final'!$H$71="Media",'Mapa final'!$L$71="Leve"),CONCATENATE("R",'Mapa final'!$A$71),"")</f>
        <v/>
      </c>
      <c r="O26" s="307"/>
      <c r="P26" s="305" t="str">
        <f>IF(AND('Mapa final'!$H$59="Media",'Mapa final'!$L$59="Menor"),CONCATENATE("R",'Mapa final'!$A$59),"")</f>
        <v/>
      </c>
      <c r="Q26" s="306"/>
      <c r="R26" s="306" t="str">
        <f>IF(AND('Mapa final'!$H$65="Media",'Mapa final'!$L$65="Menor"),CONCATENATE("R",'Mapa final'!$A$65),"")</f>
        <v/>
      </c>
      <c r="S26" s="306"/>
      <c r="T26" s="306" t="str">
        <f>IF(AND('Mapa final'!$H$71="Media",'Mapa final'!$L$71="Menor"),CONCATENATE("R",'Mapa final'!$A$71),"")</f>
        <v/>
      </c>
      <c r="U26" s="307"/>
      <c r="V26" s="305" t="str">
        <f>IF(AND('Mapa final'!$H$59="Media",'Mapa final'!$L$59="Moderado"),CONCATENATE("R",'Mapa final'!$A$59),"")</f>
        <v/>
      </c>
      <c r="W26" s="306"/>
      <c r="X26" s="306" t="str">
        <f>IF(AND('Mapa final'!$H$65="Media",'Mapa final'!$L$65="Moderado"),CONCATENATE("R",'Mapa final'!$A$65),"")</f>
        <v/>
      </c>
      <c r="Y26" s="306"/>
      <c r="Z26" s="306" t="str">
        <f>IF(AND('Mapa final'!$H$71="Media",'Mapa final'!$L$71="Moderado"),CONCATENATE("R",'Mapa final'!$A$71),"")</f>
        <v/>
      </c>
      <c r="AA26" s="307"/>
      <c r="AB26" s="323" t="str">
        <f>IF(AND('Mapa final'!$H$59="Media",'Mapa final'!$L$59="Mayor"),CONCATENATE("R",'Mapa final'!$A$59),"")</f>
        <v/>
      </c>
      <c r="AC26" s="324"/>
      <c r="AD26" s="324" t="str">
        <f>IF(AND('Mapa final'!$H$65="Media",'Mapa final'!$L$65="Mayor"),CONCATENATE("R",'Mapa final'!$A$65),"")</f>
        <v/>
      </c>
      <c r="AE26" s="324"/>
      <c r="AF26" s="324" t="str">
        <f>IF(AND('Mapa final'!$H$71="Media",'Mapa final'!$L$71="Mayor"),CONCATENATE("R",'Mapa final'!$A$71),"")</f>
        <v/>
      </c>
      <c r="AG26" s="325"/>
      <c r="AH26" s="314" t="str">
        <f>IF(AND('Mapa final'!$H$59="Media",'Mapa final'!$L$59="Catastrófico"),CONCATENATE("R",'Mapa final'!$A$59),"")</f>
        <v/>
      </c>
      <c r="AI26" s="315"/>
      <c r="AJ26" s="315" t="str">
        <f>IF(AND('Mapa final'!$H$65="Media",'Mapa final'!$L$65="Catastrófico"),CONCATENATE("R",'Mapa final'!$A$65),"")</f>
        <v/>
      </c>
      <c r="AK26" s="315"/>
      <c r="AL26" s="315" t="str">
        <f>IF(AND('Mapa final'!$H$71="Media",'Mapa final'!$L$71="Catastrófico"),CONCATENATE("R",'Mapa final'!$A$71),"")</f>
        <v/>
      </c>
      <c r="AM26" s="316"/>
      <c r="AN26" s="83"/>
      <c r="AO26" s="366"/>
      <c r="AP26" s="367"/>
      <c r="AQ26" s="367"/>
      <c r="AR26" s="367"/>
      <c r="AS26" s="367"/>
      <c r="AT26" s="368"/>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343"/>
      <c r="C27" s="343"/>
      <c r="D27" s="344"/>
      <c r="E27" s="336"/>
      <c r="F27" s="337"/>
      <c r="G27" s="337"/>
      <c r="H27" s="337"/>
      <c r="I27" s="338"/>
      <c r="J27" s="305"/>
      <c r="K27" s="306"/>
      <c r="L27" s="306"/>
      <c r="M27" s="306"/>
      <c r="N27" s="306"/>
      <c r="O27" s="307"/>
      <c r="P27" s="305"/>
      <c r="Q27" s="306"/>
      <c r="R27" s="306"/>
      <c r="S27" s="306"/>
      <c r="T27" s="306"/>
      <c r="U27" s="307"/>
      <c r="V27" s="305"/>
      <c r="W27" s="306"/>
      <c r="X27" s="306"/>
      <c r="Y27" s="306"/>
      <c r="Z27" s="306"/>
      <c r="AA27" s="307"/>
      <c r="AB27" s="323"/>
      <c r="AC27" s="324"/>
      <c r="AD27" s="324"/>
      <c r="AE27" s="324"/>
      <c r="AF27" s="324"/>
      <c r="AG27" s="325"/>
      <c r="AH27" s="314"/>
      <c r="AI27" s="315"/>
      <c r="AJ27" s="315"/>
      <c r="AK27" s="315"/>
      <c r="AL27" s="315"/>
      <c r="AM27" s="316"/>
      <c r="AN27" s="83"/>
      <c r="AO27" s="366"/>
      <c r="AP27" s="367"/>
      <c r="AQ27" s="367"/>
      <c r="AR27" s="367"/>
      <c r="AS27" s="367"/>
      <c r="AT27" s="368"/>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343"/>
      <c r="C28" s="343"/>
      <c r="D28" s="344"/>
      <c r="E28" s="336"/>
      <c r="F28" s="337"/>
      <c r="G28" s="337"/>
      <c r="H28" s="337"/>
      <c r="I28" s="338"/>
      <c r="J28" s="305" t="str">
        <f>IF(AND('Mapa final'!$H$77="Media",'Mapa final'!$L$77="Leve"),CONCATENATE("R",'Mapa final'!$A$77),"")</f>
        <v/>
      </c>
      <c r="K28" s="306"/>
      <c r="L28" s="306" t="str">
        <f>IF(AND('Mapa final'!$H$83="Media",'Mapa final'!$L$83="Leve"),CONCATENATE("R",'Mapa final'!$A$83),"")</f>
        <v/>
      </c>
      <c r="M28" s="306"/>
      <c r="N28" s="306" t="str">
        <f>IF(AND('Mapa final'!$H$89="Media",'Mapa final'!$L$89="Leve"),CONCATENATE("R",'Mapa final'!$A$89),"")</f>
        <v/>
      </c>
      <c r="O28" s="307"/>
      <c r="P28" s="305" t="str">
        <f>IF(AND('Mapa final'!$H$77="Media",'Mapa final'!$L$77="Menor"),CONCATENATE("R",'Mapa final'!$A$77),"")</f>
        <v/>
      </c>
      <c r="Q28" s="306"/>
      <c r="R28" s="306" t="str">
        <f>IF(AND('Mapa final'!$H$83="Media",'Mapa final'!$L$83="Menor"),CONCATENATE("R",'Mapa final'!$A$83),"")</f>
        <v/>
      </c>
      <c r="S28" s="306"/>
      <c r="T28" s="306" t="str">
        <f>IF(AND('Mapa final'!$H$89="Media",'Mapa final'!$L$89="Menor"),CONCATENATE("R",'Mapa final'!$A$89),"")</f>
        <v/>
      </c>
      <c r="U28" s="307"/>
      <c r="V28" s="305" t="str">
        <f>IF(AND('Mapa final'!$H$77="Media",'Mapa final'!$L$77="Moderado"),CONCATENATE("R",'Mapa final'!$A$77),"")</f>
        <v/>
      </c>
      <c r="W28" s="306"/>
      <c r="X28" s="306" t="str">
        <f>IF(AND('Mapa final'!$H$83="Media",'Mapa final'!$L$83="Moderado"),CONCATENATE("R",'Mapa final'!$A$83),"")</f>
        <v/>
      </c>
      <c r="Y28" s="306"/>
      <c r="Z28" s="306" t="str">
        <f>IF(AND('Mapa final'!$H$89="Media",'Mapa final'!$L$89="Moderado"),CONCATENATE("R",'Mapa final'!$A$89),"")</f>
        <v/>
      </c>
      <c r="AA28" s="307"/>
      <c r="AB28" s="323" t="str">
        <f>IF(AND('Mapa final'!$H$77="Media",'Mapa final'!$L$77="Mayor"),CONCATENATE("R",'Mapa final'!$A$77),"")</f>
        <v/>
      </c>
      <c r="AC28" s="324"/>
      <c r="AD28" s="324" t="str">
        <f>IF(AND('Mapa final'!$H$83="Media",'Mapa final'!$L$83="Mayor"),CONCATENATE("R",'Mapa final'!$A$83),"")</f>
        <v/>
      </c>
      <c r="AE28" s="324"/>
      <c r="AF28" s="324" t="str">
        <f>IF(AND('Mapa final'!$H$89="Media",'Mapa final'!$L$89="Mayor"),CONCATENATE("R",'Mapa final'!$A$89),"")</f>
        <v/>
      </c>
      <c r="AG28" s="325"/>
      <c r="AH28" s="314" t="str">
        <f>IF(AND('Mapa final'!$H$77="Media",'Mapa final'!$L$77="Catastrófico"),CONCATENATE("R",'Mapa final'!$A$77),"")</f>
        <v/>
      </c>
      <c r="AI28" s="315"/>
      <c r="AJ28" s="315" t="str">
        <f>IF(AND('Mapa final'!$H$83="Media",'Mapa final'!$L$83="Catastrófico"),CONCATENATE("R",'Mapa final'!$A$83),"")</f>
        <v/>
      </c>
      <c r="AK28" s="315"/>
      <c r="AL28" s="315" t="str">
        <f>IF(AND('Mapa final'!$H$89="Media",'Mapa final'!$L$89="Catastrófico"),CONCATENATE("R",'Mapa final'!$A$89),"")</f>
        <v/>
      </c>
      <c r="AM28" s="316"/>
      <c r="AN28" s="83"/>
      <c r="AO28" s="366"/>
      <c r="AP28" s="367"/>
      <c r="AQ28" s="367"/>
      <c r="AR28" s="367"/>
      <c r="AS28" s="367"/>
      <c r="AT28" s="368"/>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343"/>
      <c r="C29" s="343"/>
      <c r="D29" s="344"/>
      <c r="E29" s="339"/>
      <c r="F29" s="340"/>
      <c r="G29" s="340"/>
      <c r="H29" s="340"/>
      <c r="I29" s="341"/>
      <c r="J29" s="305"/>
      <c r="K29" s="306"/>
      <c r="L29" s="306"/>
      <c r="M29" s="306"/>
      <c r="N29" s="306"/>
      <c r="O29" s="307"/>
      <c r="P29" s="308"/>
      <c r="Q29" s="309"/>
      <c r="R29" s="309"/>
      <c r="S29" s="309"/>
      <c r="T29" s="309"/>
      <c r="U29" s="310"/>
      <c r="V29" s="308"/>
      <c r="W29" s="309"/>
      <c r="X29" s="309"/>
      <c r="Y29" s="309"/>
      <c r="Z29" s="309"/>
      <c r="AA29" s="310"/>
      <c r="AB29" s="326"/>
      <c r="AC29" s="327"/>
      <c r="AD29" s="327"/>
      <c r="AE29" s="327"/>
      <c r="AF29" s="327"/>
      <c r="AG29" s="328"/>
      <c r="AH29" s="317"/>
      <c r="AI29" s="318"/>
      <c r="AJ29" s="318"/>
      <c r="AK29" s="318"/>
      <c r="AL29" s="318"/>
      <c r="AM29" s="319"/>
      <c r="AN29" s="83"/>
      <c r="AO29" s="369"/>
      <c r="AP29" s="370"/>
      <c r="AQ29" s="370"/>
      <c r="AR29" s="370"/>
      <c r="AS29" s="370"/>
      <c r="AT29" s="371"/>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343"/>
      <c r="C30" s="343"/>
      <c r="D30" s="344"/>
      <c r="E30" s="333" t="s">
        <v>98</v>
      </c>
      <c r="F30" s="334"/>
      <c r="G30" s="334"/>
      <c r="H30" s="334"/>
      <c r="I30" s="334"/>
      <c r="J30" s="302" t="str">
        <f>IF(AND('Mapa final'!$H$23="Baja",'Mapa final'!$L$23="Leve"),CONCATENATE("R",'Mapa final'!$A$23),"")</f>
        <v/>
      </c>
      <c r="K30" s="303"/>
      <c r="L30" s="303" t="str">
        <f>IF(AND('Mapa final'!$H$29="Baja",'Mapa final'!$L$29="Leve"),CONCATENATE("R",'Mapa final'!$A$29),"")</f>
        <v/>
      </c>
      <c r="M30" s="303"/>
      <c r="N30" s="303" t="str">
        <f>IF(AND('Mapa final'!$H$35="Baja",'Mapa final'!$L$35="Leve"),CONCATENATE("R",'Mapa final'!$A$35),"")</f>
        <v/>
      </c>
      <c r="O30" s="304"/>
      <c r="P30" s="312" t="str">
        <f>IF(AND('Mapa final'!$H$23="Baja",'Mapa final'!$L$23="Menor"),CONCATENATE("R",'Mapa final'!$A$23),"")</f>
        <v/>
      </c>
      <c r="Q30" s="312"/>
      <c r="R30" s="312" t="str">
        <f>IF(AND('Mapa final'!$H$29="Baja",'Mapa final'!$L$29="Menor"),CONCATENATE("R",'Mapa final'!$A$29),"")</f>
        <v/>
      </c>
      <c r="S30" s="312"/>
      <c r="T30" s="312" t="str">
        <f>IF(AND('Mapa final'!$H$35="Baja",'Mapa final'!$L$35="Menor"),CONCATENATE("R",'Mapa final'!$A$35),"")</f>
        <v/>
      </c>
      <c r="U30" s="313"/>
      <c r="V30" s="311" t="str">
        <f>IF(AND('Mapa final'!$H$23="Baja",'Mapa final'!$L$23="Moderado"),CONCATENATE("R",'Mapa final'!$A$23),"")</f>
        <v/>
      </c>
      <c r="W30" s="312"/>
      <c r="X30" s="312" t="str">
        <f>IF(AND('Mapa final'!$H$29="Baja",'Mapa final'!$L$29="Moderado"),CONCATENATE("R",'Mapa final'!$A$29),"")</f>
        <v/>
      </c>
      <c r="Y30" s="312"/>
      <c r="Z30" s="312" t="str">
        <f>IF(AND('Mapa final'!$H$35="Baja",'Mapa final'!$L$35="Moderado"),CONCATENATE("R",'Mapa final'!$A$35),"")</f>
        <v/>
      </c>
      <c r="AA30" s="313"/>
      <c r="AB30" s="329" t="str">
        <f>IF(AND('Mapa final'!$H$23="Baja",'Mapa final'!$L$23="Mayor"),CONCATENATE("R",'Mapa final'!$A$23),"")</f>
        <v/>
      </c>
      <c r="AC30" s="330"/>
      <c r="AD30" s="330" t="str">
        <f>IF(AND('Mapa final'!$H$29="Baja",'Mapa final'!$L$29="Mayor"),CONCATENATE("R",'Mapa final'!$A$29),"")</f>
        <v/>
      </c>
      <c r="AE30" s="330"/>
      <c r="AF30" s="330" t="str">
        <f>IF(AND('Mapa final'!$H$35="Baja",'Mapa final'!$L$35="Mayor"),CONCATENATE("R",'Mapa final'!$A$35),"")</f>
        <v/>
      </c>
      <c r="AG30" s="331"/>
      <c r="AH30" s="320" t="str">
        <f>IF(AND('Mapa final'!$H$23="Baja",'Mapa final'!$L$23="Catastrófico"),CONCATENATE("R",'Mapa final'!$A$23),"")</f>
        <v/>
      </c>
      <c r="AI30" s="321"/>
      <c r="AJ30" s="321" t="str">
        <f>IF(AND('Mapa final'!$H$29="Baja",'Mapa final'!$L$29="Catastrófico"),CONCATENATE("R",'Mapa final'!$A$29),"")</f>
        <v/>
      </c>
      <c r="AK30" s="321"/>
      <c r="AL30" s="321" t="str">
        <f>IF(AND('Mapa final'!$H$35="Baja",'Mapa final'!$L$35="Catastrófico"),CONCATENATE("R",'Mapa final'!$A$35),"")</f>
        <v/>
      </c>
      <c r="AM30" s="322"/>
      <c r="AN30" s="83"/>
      <c r="AO30" s="372" t="s">
        <v>99</v>
      </c>
      <c r="AP30" s="373"/>
      <c r="AQ30" s="373"/>
      <c r="AR30" s="373"/>
      <c r="AS30" s="373"/>
      <c r="AT30" s="374"/>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343"/>
      <c r="C31" s="343"/>
      <c r="D31" s="344"/>
      <c r="E31" s="336"/>
      <c r="F31" s="337"/>
      <c r="G31" s="337"/>
      <c r="H31" s="337"/>
      <c r="I31" s="337"/>
      <c r="J31" s="296"/>
      <c r="K31" s="297"/>
      <c r="L31" s="297"/>
      <c r="M31" s="297"/>
      <c r="N31" s="297"/>
      <c r="O31" s="298"/>
      <c r="P31" s="306"/>
      <c r="Q31" s="306"/>
      <c r="R31" s="306"/>
      <c r="S31" s="306"/>
      <c r="T31" s="306"/>
      <c r="U31" s="307"/>
      <c r="V31" s="305"/>
      <c r="W31" s="306"/>
      <c r="X31" s="306"/>
      <c r="Y31" s="306"/>
      <c r="Z31" s="306"/>
      <c r="AA31" s="307"/>
      <c r="AB31" s="323"/>
      <c r="AC31" s="324"/>
      <c r="AD31" s="324"/>
      <c r="AE31" s="324"/>
      <c r="AF31" s="324"/>
      <c r="AG31" s="325"/>
      <c r="AH31" s="314"/>
      <c r="AI31" s="315"/>
      <c r="AJ31" s="315"/>
      <c r="AK31" s="315"/>
      <c r="AL31" s="315"/>
      <c r="AM31" s="316"/>
      <c r="AN31" s="83"/>
      <c r="AO31" s="375"/>
      <c r="AP31" s="376"/>
      <c r="AQ31" s="376"/>
      <c r="AR31" s="376"/>
      <c r="AS31" s="376"/>
      <c r="AT31" s="377"/>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343"/>
      <c r="C32" s="343"/>
      <c r="D32" s="344"/>
      <c r="E32" s="336"/>
      <c r="F32" s="337"/>
      <c r="G32" s="337"/>
      <c r="H32" s="337"/>
      <c r="I32" s="337"/>
      <c r="J32" s="296" t="str">
        <f>IF(AND('Mapa final'!$H$41="Baja",'Mapa final'!$L$41="Leve"),CONCATENATE("R",'Mapa final'!$A$41),"")</f>
        <v/>
      </c>
      <c r="K32" s="297"/>
      <c r="L32" s="297" t="str">
        <f>IF(AND('Mapa final'!$H$47="Baja",'Mapa final'!$L$47="Leve"),CONCATENATE("R",'Mapa final'!$A$47),"")</f>
        <v/>
      </c>
      <c r="M32" s="297"/>
      <c r="N32" s="297" t="str">
        <f>IF(AND('Mapa final'!$H$53="Baja",'Mapa final'!$L$53="Leve"),CONCATENATE("R",'Mapa final'!$A$53),"")</f>
        <v/>
      </c>
      <c r="O32" s="298"/>
      <c r="P32" s="306" t="str">
        <f>IF(AND('Mapa final'!$H$41="Baja",'Mapa final'!$L$41="Menor"),CONCATENATE("R",'Mapa final'!$A$41),"")</f>
        <v/>
      </c>
      <c r="Q32" s="306"/>
      <c r="R32" s="306" t="str">
        <f>IF(AND('Mapa final'!$H$47="Baja",'Mapa final'!$L$47="Menor"),CONCATENATE("R",'Mapa final'!$A$47),"")</f>
        <v/>
      </c>
      <c r="S32" s="306"/>
      <c r="T32" s="306" t="str">
        <f>IF(AND('Mapa final'!$H$53="Baja",'Mapa final'!$L$53="Menor"),CONCATENATE("R",'Mapa final'!$A$53),"")</f>
        <v/>
      </c>
      <c r="U32" s="307"/>
      <c r="V32" s="305" t="str">
        <f>IF(AND('Mapa final'!$H$41="Baja",'Mapa final'!$L$41="Moderado"),CONCATENATE("R",'Mapa final'!$A$41),"")</f>
        <v/>
      </c>
      <c r="W32" s="306"/>
      <c r="X32" s="306" t="str">
        <f>IF(AND('Mapa final'!$H$47="Baja",'Mapa final'!$L$47="Moderado"),CONCATENATE("R",'Mapa final'!$A$47),"")</f>
        <v/>
      </c>
      <c r="Y32" s="306"/>
      <c r="Z32" s="306" t="str">
        <f>IF(AND('Mapa final'!$H$53="Baja",'Mapa final'!$L$53="Moderado"),CONCATENATE("R",'Mapa final'!$A$53),"")</f>
        <v/>
      </c>
      <c r="AA32" s="307"/>
      <c r="AB32" s="323" t="str">
        <f>IF(AND('Mapa final'!$H$41="Baja",'Mapa final'!$L$41="Mayor"),CONCATENATE("R",'Mapa final'!$A$41),"")</f>
        <v/>
      </c>
      <c r="AC32" s="324"/>
      <c r="AD32" s="324" t="str">
        <f>IF(AND('Mapa final'!$H$47="Baja",'Mapa final'!$L$47="Mayor"),CONCATENATE("R",'Mapa final'!$A$47),"")</f>
        <v/>
      </c>
      <c r="AE32" s="324"/>
      <c r="AF32" s="324" t="str">
        <f>IF(AND('Mapa final'!$H$53="Baja",'Mapa final'!$L$53="Mayor"),CONCATENATE("R",'Mapa final'!$A$53),"")</f>
        <v/>
      </c>
      <c r="AG32" s="325"/>
      <c r="AH32" s="314" t="str">
        <f>IF(AND('Mapa final'!$H$41="Baja",'Mapa final'!$L$41="Catastrófico"),CONCATENATE("R",'Mapa final'!$A$41),"")</f>
        <v/>
      </c>
      <c r="AI32" s="315"/>
      <c r="AJ32" s="315" t="str">
        <f>IF(AND('Mapa final'!$H$47="Baja",'Mapa final'!$L$47="Catastrófico"),CONCATENATE("R",'Mapa final'!$A$47),"")</f>
        <v/>
      </c>
      <c r="AK32" s="315"/>
      <c r="AL32" s="315" t="str">
        <f>IF(AND('Mapa final'!$H$53="Baja",'Mapa final'!$L$53="Catastrófico"),CONCATENATE("R",'Mapa final'!$A$53),"")</f>
        <v/>
      </c>
      <c r="AM32" s="316"/>
      <c r="AN32" s="83"/>
      <c r="AO32" s="375"/>
      <c r="AP32" s="376"/>
      <c r="AQ32" s="376"/>
      <c r="AR32" s="376"/>
      <c r="AS32" s="376"/>
      <c r="AT32" s="377"/>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343"/>
      <c r="C33" s="343"/>
      <c r="D33" s="344"/>
      <c r="E33" s="336"/>
      <c r="F33" s="337"/>
      <c r="G33" s="337"/>
      <c r="H33" s="337"/>
      <c r="I33" s="337"/>
      <c r="J33" s="296"/>
      <c r="K33" s="297"/>
      <c r="L33" s="297"/>
      <c r="M33" s="297"/>
      <c r="N33" s="297"/>
      <c r="O33" s="298"/>
      <c r="P33" s="306"/>
      <c r="Q33" s="306"/>
      <c r="R33" s="306"/>
      <c r="S33" s="306"/>
      <c r="T33" s="306"/>
      <c r="U33" s="307"/>
      <c r="V33" s="305"/>
      <c r="W33" s="306"/>
      <c r="X33" s="306"/>
      <c r="Y33" s="306"/>
      <c r="Z33" s="306"/>
      <c r="AA33" s="307"/>
      <c r="AB33" s="323"/>
      <c r="AC33" s="324"/>
      <c r="AD33" s="324"/>
      <c r="AE33" s="324"/>
      <c r="AF33" s="324"/>
      <c r="AG33" s="325"/>
      <c r="AH33" s="314"/>
      <c r="AI33" s="315"/>
      <c r="AJ33" s="315"/>
      <c r="AK33" s="315"/>
      <c r="AL33" s="315"/>
      <c r="AM33" s="316"/>
      <c r="AN33" s="83"/>
      <c r="AO33" s="375"/>
      <c r="AP33" s="376"/>
      <c r="AQ33" s="376"/>
      <c r="AR33" s="376"/>
      <c r="AS33" s="376"/>
      <c r="AT33" s="377"/>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343"/>
      <c r="C34" s="343"/>
      <c r="D34" s="344"/>
      <c r="E34" s="336"/>
      <c r="F34" s="337"/>
      <c r="G34" s="337"/>
      <c r="H34" s="337"/>
      <c r="I34" s="337"/>
      <c r="J34" s="296" t="str">
        <f>IF(AND('Mapa final'!$H$59="Baja",'Mapa final'!$L$59="Leve"),CONCATENATE("R",'Mapa final'!$A$59),"")</f>
        <v/>
      </c>
      <c r="K34" s="297"/>
      <c r="L34" s="297" t="str">
        <f>IF(AND('Mapa final'!$H$65="Baja",'Mapa final'!$L$65="Leve"),CONCATENATE("R",'Mapa final'!$A$65),"")</f>
        <v/>
      </c>
      <c r="M34" s="297"/>
      <c r="N34" s="297" t="str">
        <f>IF(AND('Mapa final'!$H$71="Baja",'Mapa final'!$L$71="Leve"),CONCATENATE("R",'Mapa final'!$A$71),"")</f>
        <v/>
      </c>
      <c r="O34" s="298"/>
      <c r="P34" s="306" t="str">
        <f>IF(AND('Mapa final'!$H$59="Baja",'Mapa final'!$L$59="Menor"),CONCATENATE("R",'Mapa final'!$A$59),"")</f>
        <v/>
      </c>
      <c r="Q34" s="306"/>
      <c r="R34" s="306" t="str">
        <f>IF(AND('Mapa final'!$H$65="Baja",'Mapa final'!$L$65="Menor"),CONCATENATE("R",'Mapa final'!$A$65),"")</f>
        <v/>
      </c>
      <c r="S34" s="306"/>
      <c r="T34" s="306" t="str">
        <f>IF(AND('Mapa final'!$H$71="Baja",'Mapa final'!$L$71="Menor"),CONCATENATE("R",'Mapa final'!$A$71),"")</f>
        <v/>
      </c>
      <c r="U34" s="307"/>
      <c r="V34" s="305" t="str">
        <f>IF(AND('Mapa final'!$H$59="Baja",'Mapa final'!$L$59="Moderado"),CONCATENATE("R",'Mapa final'!$A$59),"")</f>
        <v/>
      </c>
      <c r="W34" s="306"/>
      <c r="X34" s="306" t="str">
        <f>IF(AND('Mapa final'!$H$65="Baja",'Mapa final'!$L$65="Moderado"),CONCATENATE("R",'Mapa final'!$A$65),"")</f>
        <v/>
      </c>
      <c r="Y34" s="306"/>
      <c r="Z34" s="306" t="str">
        <f>IF(AND('Mapa final'!$H$71="Baja",'Mapa final'!$L$71="Moderado"),CONCATENATE("R",'Mapa final'!$A$71),"")</f>
        <v/>
      </c>
      <c r="AA34" s="307"/>
      <c r="AB34" s="323" t="str">
        <f>IF(AND('Mapa final'!$H$59="Baja",'Mapa final'!$L$59="Mayor"),CONCATENATE("R",'Mapa final'!$A$59),"")</f>
        <v/>
      </c>
      <c r="AC34" s="324"/>
      <c r="AD34" s="324" t="str">
        <f>IF(AND('Mapa final'!$H$65="Baja",'Mapa final'!$L$65="Mayor"),CONCATENATE("R",'Mapa final'!$A$65),"")</f>
        <v/>
      </c>
      <c r="AE34" s="324"/>
      <c r="AF34" s="324" t="str">
        <f>IF(AND('Mapa final'!$H$71="Baja",'Mapa final'!$L$71="Mayor"),CONCATENATE("R",'Mapa final'!$A$71),"")</f>
        <v/>
      </c>
      <c r="AG34" s="325"/>
      <c r="AH34" s="314" t="str">
        <f>IF(AND('Mapa final'!$H$59="Baja",'Mapa final'!$L$59="Catastrófico"),CONCATENATE("R",'Mapa final'!$A$59),"")</f>
        <v/>
      </c>
      <c r="AI34" s="315"/>
      <c r="AJ34" s="315" t="str">
        <f>IF(AND('Mapa final'!$H$65="Baja",'Mapa final'!$L$65="Catastrófico"),CONCATENATE("R",'Mapa final'!$A$65),"")</f>
        <v/>
      </c>
      <c r="AK34" s="315"/>
      <c r="AL34" s="315" t="str">
        <f>IF(AND('Mapa final'!$H$71="Baja",'Mapa final'!$L$71="Catastrófico"),CONCATENATE("R",'Mapa final'!$A$71),"")</f>
        <v/>
      </c>
      <c r="AM34" s="316"/>
      <c r="AN34" s="83"/>
      <c r="AO34" s="375"/>
      <c r="AP34" s="376"/>
      <c r="AQ34" s="376"/>
      <c r="AR34" s="376"/>
      <c r="AS34" s="376"/>
      <c r="AT34" s="377"/>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343"/>
      <c r="C35" s="343"/>
      <c r="D35" s="344"/>
      <c r="E35" s="336"/>
      <c r="F35" s="337"/>
      <c r="G35" s="337"/>
      <c r="H35" s="337"/>
      <c r="I35" s="337"/>
      <c r="J35" s="296"/>
      <c r="K35" s="297"/>
      <c r="L35" s="297"/>
      <c r="M35" s="297"/>
      <c r="N35" s="297"/>
      <c r="O35" s="298"/>
      <c r="P35" s="306"/>
      <c r="Q35" s="306"/>
      <c r="R35" s="306"/>
      <c r="S35" s="306"/>
      <c r="T35" s="306"/>
      <c r="U35" s="307"/>
      <c r="V35" s="305"/>
      <c r="W35" s="306"/>
      <c r="X35" s="306"/>
      <c r="Y35" s="306"/>
      <c r="Z35" s="306"/>
      <c r="AA35" s="307"/>
      <c r="AB35" s="323"/>
      <c r="AC35" s="324"/>
      <c r="AD35" s="324"/>
      <c r="AE35" s="324"/>
      <c r="AF35" s="324"/>
      <c r="AG35" s="325"/>
      <c r="AH35" s="314"/>
      <c r="AI35" s="315"/>
      <c r="AJ35" s="315"/>
      <c r="AK35" s="315"/>
      <c r="AL35" s="315"/>
      <c r="AM35" s="316"/>
      <c r="AN35" s="83"/>
      <c r="AO35" s="375"/>
      <c r="AP35" s="376"/>
      <c r="AQ35" s="376"/>
      <c r="AR35" s="376"/>
      <c r="AS35" s="376"/>
      <c r="AT35" s="377"/>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343"/>
      <c r="C36" s="343"/>
      <c r="D36" s="344"/>
      <c r="E36" s="336"/>
      <c r="F36" s="337"/>
      <c r="G36" s="337"/>
      <c r="H36" s="337"/>
      <c r="I36" s="337"/>
      <c r="J36" s="296" t="str">
        <f>IF(AND('Mapa final'!$H$77="Baja",'Mapa final'!$L$77="Leve"),CONCATENATE("R",'Mapa final'!$A$77),"")</f>
        <v/>
      </c>
      <c r="K36" s="297"/>
      <c r="L36" s="297" t="str">
        <f>IF(AND('Mapa final'!$H$83="Baja",'Mapa final'!$L$83="Leve"),CONCATENATE("R",'Mapa final'!$A$83),"")</f>
        <v/>
      </c>
      <c r="M36" s="297"/>
      <c r="N36" s="297" t="str">
        <f>IF(AND('Mapa final'!$H$89="Baja",'Mapa final'!$L$89="Leve"),CONCATENATE("R",'Mapa final'!$A$89),"")</f>
        <v/>
      </c>
      <c r="O36" s="298"/>
      <c r="P36" s="306" t="str">
        <f>IF(AND('Mapa final'!$H$77="Baja",'Mapa final'!$L$77="Menor"),CONCATENATE("R",'Mapa final'!$A$77),"")</f>
        <v/>
      </c>
      <c r="Q36" s="306"/>
      <c r="R36" s="306" t="str">
        <f>IF(AND('Mapa final'!$H$83="Baja",'Mapa final'!$L$83="Menor"),CONCATENATE("R",'Mapa final'!$A$83),"")</f>
        <v/>
      </c>
      <c r="S36" s="306"/>
      <c r="T36" s="306" t="str">
        <f>IF(AND('Mapa final'!$H$89="Baja",'Mapa final'!$L$89="Menor"),CONCATENATE("R",'Mapa final'!$A$89),"")</f>
        <v/>
      </c>
      <c r="U36" s="307"/>
      <c r="V36" s="305" t="str">
        <f>IF(AND('Mapa final'!$H$77="Baja",'Mapa final'!$L$77="Moderado"),CONCATENATE("R",'Mapa final'!$A$77),"")</f>
        <v/>
      </c>
      <c r="W36" s="306"/>
      <c r="X36" s="306" t="str">
        <f>IF(AND('Mapa final'!$H$83="Baja",'Mapa final'!$L$83="Moderado"),CONCATENATE("R",'Mapa final'!$A$83),"")</f>
        <v/>
      </c>
      <c r="Y36" s="306"/>
      <c r="Z36" s="306" t="str">
        <f>IF(AND('Mapa final'!$H$89="Baja",'Mapa final'!$L$89="Moderado"),CONCATENATE("R",'Mapa final'!$A$89),"")</f>
        <v/>
      </c>
      <c r="AA36" s="307"/>
      <c r="AB36" s="323" t="str">
        <f>IF(AND('Mapa final'!$H$77="Baja",'Mapa final'!$L$77="Mayor"),CONCATENATE("R",'Mapa final'!$A$77),"")</f>
        <v/>
      </c>
      <c r="AC36" s="324"/>
      <c r="AD36" s="324" t="str">
        <f>IF(AND('Mapa final'!$H$83="Baja",'Mapa final'!$L$83="Mayor"),CONCATENATE("R",'Mapa final'!$A$83),"")</f>
        <v/>
      </c>
      <c r="AE36" s="324"/>
      <c r="AF36" s="324" t="str">
        <f>IF(AND('Mapa final'!$H$89="Baja",'Mapa final'!$L$89="Mayor"),CONCATENATE("R",'Mapa final'!$A$89),"")</f>
        <v/>
      </c>
      <c r="AG36" s="325"/>
      <c r="AH36" s="314" t="str">
        <f>IF(AND('Mapa final'!$H$77="Baja",'Mapa final'!$L$77="Catastrófico"),CONCATENATE("R",'Mapa final'!$A$77),"")</f>
        <v/>
      </c>
      <c r="AI36" s="315"/>
      <c r="AJ36" s="315" t="str">
        <f>IF(AND('Mapa final'!$H$83="Baja",'Mapa final'!$L$83="Catastrófico"),CONCATENATE("R",'Mapa final'!$A$83),"")</f>
        <v/>
      </c>
      <c r="AK36" s="315"/>
      <c r="AL36" s="315" t="str">
        <f>IF(AND('Mapa final'!$H$89="Baja",'Mapa final'!$L$89="Catastrófico"),CONCATENATE("R",'Mapa final'!$A$89),"")</f>
        <v/>
      </c>
      <c r="AM36" s="316"/>
      <c r="AN36" s="83"/>
      <c r="AO36" s="375"/>
      <c r="AP36" s="376"/>
      <c r="AQ36" s="376"/>
      <c r="AR36" s="376"/>
      <c r="AS36" s="376"/>
      <c r="AT36" s="377"/>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343"/>
      <c r="C37" s="343"/>
      <c r="D37" s="344"/>
      <c r="E37" s="339"/>
      <c r="F37" s="340"/>
      <c r="G37" s="340"/>
      <c r="H37" s="340"/>
      <c r="I37" s="340"/>
      <c r="J37" s="299"/>
      <c r="K37" s="300"/>
      <c r="L37" s="300"/>
      <c r="M37" s="300"/>
      <c r="N37" s="300"/>
      <c r="O37" s="301"/>
      <c r="P37" s="309"/>
      <c r="Q37" s="309"/>
      <c r="R37" s="309"/>
      <c r="S37" s="309"/>
      <c r="T37" s="309"/>
      <c r="U37" s="310"/>
      <c r="V37" s="308"/>
      <c r="W37" s="309"/>
      <c r="X37" s="309"/>
      <c r="Y37" s="309"/>
      <c r="Z37" s="309"/>
      <c r="AA37" s="310"/>
      <c r="AB37" s="326"/>
      <c r="AC37" s="327"/>
      <c r="AD37" s="327"/>
      <c r="AE37" s="327"/>
      <c r="AF37" s="327"/>
      <c r="AG37" s="328"/>
      <c r="AH37" s="317"/>
      <c r="AI37" s="318"/>
      <c r="AJ37" s="318"/>
      <c r="AK37" s="318"/>
      <c r="AL37" s="318"/>
      <c r="AM37" s="319"/>
      <c r="AN37" s="83"/>
      <c r="AO37" s="378"/>
      <c r="AP37" s="379"/>
      <c r="AQ37" s="379"/>
      <c r="AR37" s="379"/>
      <c r="AS37" s="379"/>
      <c r="AT37" s="380"/>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343"/>
      <c r="C38" s="343"/>
      <c r="D38" s="344"/>
      <c r="E38" s="333" t="s">
        <v>100</v>
      </c>
      <c r="F38" s="334"/>
      <c r="G38" s="334"/>
      <c r="H38" s="334"/>
      <c r="I38" s="335"/>
      <c r="J38" s="302" t="str">
        <f>IF(AND('Mapa final'!$H$23="Muy Baja",'Mapa final'!$L$23="Leve"),CONCATENATE("R",'Mapa final'!$A$23),"")</f>
        <v/>
      </c>
      <c r="K38" s="303"/>
      <c r="L38" s="303" t="str">
        <f>IF(AND('Mapa final'!$H$29="Muy Baja",'Mapa final'!$L$29="Leve"),CONCATENATE("R",'Mapa final'!$A$29),"")</f>
        <v/>
      </c>
      <c r="M38" s="303"/>
      <c r="N38" s="303" t="str">
        <f>IF(AND('Mapa final'!$H$35="Muy Baja",'Mapa final'!$L$35="Leve"),CONCATENATE("R",'Mapa final'!$A$35),"")</f>
        <v/>
      </c>
      <c r="O38" s="304"/>
      <c r="P38" s="302" t="str">
        <f>IF(AND('Mapa final'!$H$23="Muy Baja",'Mapa final'!$L$23="Menor"),CONCATENATE("R",'Mapa final'!$A$23),"")</f>
        <v/>
      </c>
      <c r="Q38" s="303"/>
      <c r="R38" s="303" t="str">
        <f>IF(AND('Mapa final'!$H$29="Muy Baja",'Mapa final'!$L$29="Menor"),CONCATENATE("R",'Mapa final'!$A$29),"")</f>
        <v/>
      </c>
      <c r="S38" s="303"/>
      <c r="T38" s="303" t="str">
        <f>IF(AND('Mapa final'!$H$35="Muy Baja",'Mapa final'!$L$35="Menor"),CONCATENATE("R",'Mapa final'!$A$35),"")</f>
        <v/>
      </c>
      <c r="U38" s="304"/>
      <c r="V38" s="311" t="str">
        <f>IF(AND('Mapa final'!$H$23="Muy Baja",'Mapa final'!$L$23="Moderado"),CONCATENATE("R",'Mapa final'!$A$23),"")</f>
        <v/>
      </c>
      <c r="W38" s="312"/>
      <c r="X38" s="312" t="str">
        <f>IF(AND('Mapa final'!$H$29="Muy Baja",'Mapa final'!$L$29="Moderado"),CONCATENATE("R",'Mapa final'!$A$29),"")</f>
        <v/>
      </c>
      <c r="Y38" s="312"/>
      <c r="Z38" s="312" t="str">
        <f>IF(AND('Mapa final'!$H$35="Muy Baja",'Mapa final'!$L$35="Moderado"),CONCATENATE("R",'Mapa final'!$A$35),"")</f>
        <v/>
      </c>
      <c r="AA38" s="313"/>
      <c r="AB38" s="329" t="str">
        <f>IF(AND('Mapa final'!$H$23="Muy Baja",'Mapa final'!$L$23="Mayor"),CONCATENATE("R",'Mapa final'!$A$23),"")</f>
        <v/>
      </c>
      <c r="AC38" s="330"/>
      <c r="AD38" s="330" t="str">
        <f>IF(AND('Mapa final'!$H$29="Muy Baja",'Mapa final'!$L$29="Mayor"),CONCATENATE("R",'Mapa final'!$A$29),"")</f>
        <v/>
      </c>
      <c r="AE38" s="330"/>
      <c r="AF38" s="330" t="str">
        <f>IF(AND('Mapa final'!$H$35="Muy Baja",'Mapa final'!$L$35="Mayor"),CONCATENATE("R",'Mapa final'!$A$35),"")</f>
        <v/>
      </c>
      <c r="AG38" s="331"/>
      <c r="AH38" s="320" t="str">
        <f>IF(AND('Mapa final'!$H$23="Muy Baja",'Mapa final'!$L$23="Catastrófico"),CONCATENATE("R",'Mapa final'!$A$23),"")</f>
        <v/>
      </c>
      <c r="AI38" s="321"/>
      <c r="AJ38" s="321" t="str">
        <f>IF(AND('Mapa final'!$H$29="Muy Baja",'Mapa final'!$L$29="Catastrófico"),CONCATENATE("R",'Mapa final'!$A$29),"")</f>
        <v/>
      </c>
      <c r="AK38" s="321"/>
      <c r="AL38" s="321" t="str">
        <f>IF(AND('Mapa final'!$H$35="Muy Baja",'Mapa final'!$L$35="Catastrófico"),CONCATENATE("R",'Mapa final'!$A$35),"")</f>
        <v/>
      </c>
      <c r="AM38" s="322"/>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343"/>
      <c r="C39" s="343"/>
      <c r="D39" s="344"/>
      <c r="E39" s="336"/>
      <c r="F39" s="337"/>
      <c r="G39" s="337"/>
      <c r="H39" s="337"/>
      <c r="I39" s="338"/>
      <c r="J39" s="296"/>
      <c r="K39" s="297"/>
      <c r="L39" s="297"/>
      <c r="M39" s="297"/>
      <c r="N39" s="297"/>
      <c r="O39" s="298"/>
      <c r="P39" s="296"/>
      <c r="Q39" s="297"/>
      <c r="R39" s="297"/>
      <c r="S39" s="297"/>
      <c r="T39" s="297"/>
      <c r="U39" s="298"/>
      <c r="V39" s="305"/>
      <c r="W39" s="306"/>
      <c r="X39" s="306"/>
      <c r="Y39" s="306"/>
      <c r="Z39" s="306"/>
      <c r="AA39" s="307"/>
      <c r="AB39" s="323"/>
      <c r="AC39" s="324"/>
      <c r="AD39" s="324"/>
      <c r="AE39" s="324"/>
      <c r="AF39" s="324"/>
      <c r="AG39" s="325"/>
      <c r="AH39" s="314"/>
      <c r="AI39" s="315"/>
      <c r="AJ39" s="315"/>
      <c r="AK39" s="315"/>
      <c r="AL39" s="315"/>
      <c r="AM39" s="316"/>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343"/>
      <c r="C40" s="343"/>
      <c r="D40" s="344"/>
      <c r="E40" s="336"/>
      <c r="F40" s="337"/>
      <c r="G40" s="337"/>
      <c r="H40" s="337"/>
      <c r="I40" s="338"/>
      <c r="J40" s="296" t="str">
        <f>IF(AND('Mapa final'!$H$41="Muy Baja",'Mapa final'!$L$41="Leve"),CONCATENATE("R",'Mapa final'!$A$41),"")</f>
        <v/>
      </c>
      <c r="K40" s="297"/>
      <c r="L40" s="297" t="str">
        <f>IF(AND('Mapa final'!$H$47="Muy Baja",'Mapa final'!$L$47="Leve"),CONCATENATE("R",'Mapa final'!$A$47),"")</f>
        <v/>
      </c>
      <c r="M40" s="297"/>
      <c r="N40" s="297" t="str">
        <f>IF(AND('Mapa final'!$H$53="Muy Baja",'Mapa final'!$L$53="Leve"),CONCATENATE("R",'Mapa final'!$A$53),"")</f>
        <v/>
      </c>
      <c r="O40" s="298"/>
      <c r="P40" s="296" t="str">
        <f>IF(AND('Mapa final'!$H$41="Muy Baja",'Mapa final'!$L$41="Menor"),CONCATENATE("R",'Mapa final'!$A$41),"")</f>
        <v/>
      </c>
      <c r="Q40" s="297"/>
      <c r="R40" s="297" t="str">
        <f>IF(AND('Mapa final'!$H$47="Muy Baja",'Mapa final'!$L$47="Menor"),CONCATENATE("R",'Mapa final'!$A$47),"")</f>
        <v/>
      </c>
      <c r="S40" s="297"/>
      <c r="T40" s="297" t="str">
        <f>IF(AND('Mapa final'!$H$53="Muy Baja",'Mapa final'!$L$53="Menor"),CONCATENATE("R",'Mapa final'!$A$53),"")</f>
        <v/>
      </c>
      <c r="U40" s="298"/>
      <c r="V40" s="305" t="str">
        <f>IF(AND('Mapa final'!$H$41="Muy Baja",'Mapa final'!$L$41="Moderado"),CONCATENATE("R",'Mapa final'!$A$41),"")</f>
        <v/>
      </c>
      <c r="W40" s="306"/>
      <c r="X40" s="306" t="str">
        <f>IF(AND('Mapa final'!$H$47="Muy Baja",'Mapa final'!$L$47="Moderado"),CONCATENATE("R",'Mapa final'!$A$47),"")</f>
        <v/>
      </c>
      <c r="Y40" s="306"/>
      <c r="Z40" s="306" t="str">
        <f>IF(AND('Mapa final'!$H$53="Muy Baja",'Mapa final'!$L$53="Moderado"),CONCATENATE("R",'Mapa final'!$A$53),"")</f>
        <v/>
      </c>
      <c r="AA40" s="307"/>
      <c r="AB40" s="323" t="str">
        <f>IF(AND('Mapa final'!$H$41="Muy Baja",'Mapa final'!$L$41="Mayor"),CONCATENATE("R",'Mapa final'!$A$41),"")</f>
        <v/>
      </c>
      <c r="AC40" s="324"/>
      <c r="AD40" s="324" t="str">
        <f>IF(AND('Mapa final'!$H$47="Muy Baja",'Mapa final'!$L$47="Mayor"),CONCATENATE("R",'Mapa final'!$A$47),"")</f>
        <v/>
      </c>
      <c r="AE40" s="324"/>
      <c r="AF40" s="324" t="str">
        <f>IF(AND('Mapa final'!$H$53="Muy Baja",'Mapa final'!$L$53="Mayor"),CONCATENATE("R",'Mapa final'!$A$53),"")</f>
        <v/>
      </c>
      <c r="AG40" s="325"/>
      <c r="AH40" s="314" t="str">
        <f>IF(AND('Mapa final'!$H$41="Muy Baja",'Mapa final'!$L$41="Catastrófico"),CONCATENATE("R",'Mapa final'!$A$41),"")</f>
        <v/>
      </c>
      <c r="AI40" s="315"/>
      <c r="AJ40" s="315" t="str">
        <f>IF(AND('Mapa final'!$H$47="Muy Baja",'Mapa final'!$L$47="Catastrófico"),CONCATENATE("R",'Mapa final'!$A$47),"")</f>
        <v/>
      </c>
      <c r="AK40" s="315"/>
      <c r="AL40" s="315" t="str">
        <f>IF(AND('Mapa final'!$H$53="Muy Baja",'Mapa final'!$L$53="Catastrófico"),CONCATENATE("R",'Mapa final'!$A$53),"")</f>
        <v/>
      </c>
      <c r="AM40" s="316"/>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343"/>
      <c r="C41" s="343"/>
      <c r="D41" s="344"/>
      <c r="E41" s="336"/>
      <c r="F41" s="337"/>
      <c r="G41" s="337"/>
      <c r="H41" s="337"/>
      <c r="I41" s="338"/>
      <c r="J41" s="296"/>
      <c r="K41" s="297"/>
      <c r="L41" s="297"/>
      <c r="M41" s="297"/>
      <c r="N41" s="297"/>
      <c r="O41" s="298"/>
      <c r="P41" s="296"/>
      <c r="Q41" s="297"/>
      <c r="R41" s="297"/>
      <c r="S41" s="297"/>
      <c r="T41" s="297"/>
      <c r="U41" s="298"/>
      <c r="V41" s="305"/>
      <c r="W41" s="306"/>
      <c r="X41" s="306"/>
      <c r="Y41" s="306"/>
      <c r="Z41" s="306"/>
      <c r="AA41" s="307"/>
      <c r="AB41" s="323"/>
      <c r="AC41" s="324"/>
      <c r="AD41" s="324"/>
      <c r="AE41" s="324"/>
      <c r="AF41" s="324"/>
      <c r="AG41" s="325"/>
      <c r="AH41" s="314"/>
      <c r="AI41" s="315"/>
      <c r="AJ41" s="315"/>
      <c r="AK41" s="315"/>
      <c r="AL41" s="315"/>
      <c r="AM41" s="316"/>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343"/>
      <c r="C42" s="343"/>
      <c r="D42" s="344"/>
      <c r="E42" s="336"/>
      <c r="F42" s="337"/>
      <c r="G42" s="337"/>
      <c r="H42" s="337"/>
      <c r="I42" s="338"/>
      <c r="J42" s="296" t="str">
        <f>IF(AND('Mapa final'!$H$59="Muy Baja",'Mapa final'!$L$59="Leve"),CONCATENATE("R",'Mapa final'!$A$59),"")</f>
        <v/>
      </c>
      <c r="K42" s="297"/>
      <c r="L42" s="297" t="str">
        <f>IF(AND('Mapa final'!$H$65="Muy Baja",'Mapa final'!$L$65="Leve"),CONCATENATE("R",'Mapa final'!$A$65),"")</f>
        <v/>
      </c>
      <c r="M42" s="297"/>
      <c r="N42" s="297" t="str">
        <f>IF(AND('Mapa final'!$H$71="Muy Baja",'Mapa final'!$L$71="Leve"),CONCATENATE("R",'Mapa final'!$A$71),"")</f>
        <v/>
      </c>
      <c r="O42" s="298"/>
      <c r="P42" s="296" t="str">
        <f>IF(AND('Mapa final'!$H$59="Muy Baja",'Mapa final'!$L$59="Menor"),CONCATENATE("R",'Mapa final'!$A$59),"")</f>
        <v/>
      </c>
      <c r="Q42" s="297"/>
      <c r="R42" s="297" t="str">
        <f>IF(AND('Mapa final'!$H$65="Muy Baja",'Mapa final'!$L$65="Menor"),CONCATENATE("R",'Mapa final'!$A$65),"")</f>
        <v/>
      </c>
      <c r="S42" s="297"/>
      <c r="T42" s="297" t="str">
        <f>IF(AND('Mapa final'!$H$71="Muy Baja",'Mapa final'!$L$71="Menor"),CONCATENATE("R",'Mapa final'!$A$71),"")</f>
        <v/>
      </c>
      <c r="U42" s="298"/>
      <c r="V42" s="305" t="str">
        <f>IF(AND('Mapa final'!$H$59="Muy Baja",'Mapa final'!$L$59="Moderado"),CONCATENATE("R",'Mapa final'!$A$59),"")</f>
        <v/>
      </c>
      <c r="W42" s="306"/>
      <c r="X42" s="306" t="str">
        <f>IF(AND('Mapa final'!$H$65="Muy Baja",'Mapa final'!$L$65="Moderado"),CONCATENATE("R",'Mapa final'!$A$65),"")</f>
        <v/>
      </c>
      <c r="Y42" s="306"/>
      <c r="Z42" s="306" t="str">
        <f>IF(AND('Mapa final'!$H$71="Muy Baja",'Mapa final'!$L$71="Moderado"),CONCATENATE("R",'Mapa final'!$A$71),"")</f>
        <v/>
      </c>
      <c r="AA42" s="307"/>
      <c r="AB42" s="323" t="str">
        <f>IF(AND('Mapa final'!$H$59="Muy Baja",'Mapa final'!$L$59="Mayor"),CONCATENATE("R",'Mapa final'!$A$59),"")</f>
        <v/>
      </c>
      <c r="AC42" s="324"/>
      <c r="AD42" s="324" t="str">
        <f>IF(AND('Mapa final'!$H$65="Muy Baja",'Mapa final'!$L$65="Mayor"),CONCATENATE("R",'Mapa final'!$A$65),"")</f>
        <v/>
      </c>
      <c r="AE42" s="324"/>
      <c r="AF42" s="324" t="str">
        <f>IF(AND('Mapa final'!$H$71="Muy Baja",'Mapa final'!$L$71="Mayor"),CONCATENATE("R",'Mapa final'!$A$71),"")</f>
        <v/>
      </c>
      <c r="AG42" s="325"/>
      <c r="AH42" s="314" t="str">
        <f>IF(AND('Mapa final'!$H$59="Muy Baja",'Mapa final'!$L$59="Catastrófico"),CONCATENATE("R",'Mapa final'!$A$59),"")</f>
        <v/>
      </c>
      <c r="AI42" s="315"/>
      <c r="AJ42" s="315" t="str">
        <f>IF(AND('Mapa final'!$H$65="Muy Baja",'Mapa final'!$L$65="Catastrófico"),CONCATENATE("R",'Mapa final'!$A$65),"")</f>
        <v/>
      </c>
      <c r="AK42" s="315"/>
      <c r="AL42" s="315" t="str">
        <f>IF(AND('Mapa final'!$H$71="Muy Baja",'Mapa final'!$L$71="Catastrófico"),CONCATENATE("R",'Mapa final'!$A$71),"")</f>
        <v/>
      </c>
      <c r="AM42" s="316"/>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343"/>
      <c r="C43" s="343"/>
      <c r="D43" s="344"/>
      <c r="E43" s="336"/>
      <c r="F43" s="337"/>
      <c r="G43" s="337"/>
      <c r="H43" s="337"/>
      <c r="I43" s="338"/>
      <c r="J43" s="296"/>
      <c r="K43" s="297"/>
      <c r="L43" s="297"/>
      <c r="M43" s="297"/>
      <c r="N43" s="297"/>
      <c r="O43" s="298"/>
      <c r="P43" s="296"/>
      <c r="Q43" s="297"/>
      <c r="R43" s="297"/>
      <c r="S43" s="297"/>
      <c r="T43" s="297"/>
      <c r="U43" s="298"/>
      <c r="V43" s="305"/>
      <c r="W43" s="306"/>
      <c r="X43" s="306"/>
      <c r="Y43" s="306"/>
      <c r="Z43" s="306"/>
      <c r="AA43" s="307"/>
      <c r="AB43" s="323"/>
      <c r="AC43" s="324"/>
      <c r="AD43" s="324"/>
      <c r="AE43" s="324"/>
      <c r="AF43" s="324"/>
      <c r="AG43" s="325"/>
      <c r="AH43" s="314"/>
      <c r="AI43" s="315"/>
      <c r="AJ43" s="315"/>
      <c r="AK43" s="315"/>
      <c r="AL43" s="315"/>
      <c r="AM43" s="316"/>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343"/>
      <c r="C44" s="343"/>
      <c r="D44" s="344"/>
      <c r="E44" s="336"/>
      <c r="F44" s="337"/>
      <c r="G44" s="337"/>
      <c r="H44" s="337"/>
      <c r="I44" s="338"/>
      <c r="J44" s="296" t="str">
        <f>IF(AND('Mapa final'!$H$77="Muy Baja",'Mapa final'!$L$77="Leve"),CONCATENATE("R",'Mapa final'!$A$77),"")</f>
        <v/>
      </c>
      <c r="K44" s="297"/>
      <c r="L44" s="297" t="str">
        <f>IF(AND('Mapa final'!$H$83="Muy Baja",'Mapa final'!$L$83="Leve"),CONCATENATE("R",'Mapa final'!$A$83),"")</f>
        <v/>
      </c>
      <c r="M44" s="297"/>
      <c r="N44" s="297" t="str">
        <f>IF(AND('Mapa final'!$H$89="Muy Baja",'Mapa final'!$L$89="Leve"),CONCATENATE("R",'Mapa final'!$A$89),"")</f>
        <v/>
      </c>
      <c r="O44" s="298"/>
      <c r="P44" s="296" t="str">
        <f>IF(AND('Mapa final'!$H$77="Muy Baja",'Mapa final'!$L$77="Menor"),CONCATENATE("R",'Mapa final'!$A$77),"")</f>
        <v/>
      </c>
      <c r="Q44" s="297"/>
      <c r="R44" s="297" t="str">
        <f>IF(AND('Mapa final'!$H$83="Muy Baja",'Mapa final'!$L$83="Menor"),CONCATENATE("R",'Mapa final'!$A$83),"")</f>
        <v/>
      </c>
      <c r="S44" s="297"/>
      <c r="T44" s="297" t="str">
        <f>IF(AND('Mapa final'!$H$89="Muy Baja",'Mapa final'!$L$89="Menor"),CONCATENATE("R",'Mapa final'!$A$89),"")</f>
        <v/>
      </c>
      <c r="U44" s="298"/>
      <c r="V44" s="305" t="str">
        <f>IF(AND('Mapa final'!$H$77="Muy Baja",'Mapa final'!$L$77="Moderado"),CONCATENATE("R",'Mapa final'!$A$77),"")</f>
        <v/>
      </c>
      <c r="W44" s="306"/>
      <c r="X44" s="306" t="str">
        <f>IF(AND('Mapa final'!$H$83="Muy Baja",'Mapa final'!$L$83="Moderado"),CONCATENATE("R",'Mapa final'!$A$83),"")</f>
        <v/>
      </c>
      <c r="Y44" s="306"/>
      <c r="Z44" s="306" t="str">
        <f>IF(AND('Mapa final'!$H$89="Muy Baja",'Mapa final'!$L$89="Moderado"),CONCATENATE("R",'Mapa final'!$A$89),"")</f>
        <v/>
      </c>
      <c r="AA44" s="307"/>
      <c r="AB44" s="323" t="str">
        <f>IF(AND('Mapa final'!$H$77="Muy Baja",'Mapa final'!$L$77="Mayor"),CONCATENATE("R",'Mapa final'!$A$77),"")</f>
        <v/>
      </c>
      <c r="AC44" s="324"/>
      <c r="AD44" s="324" t="str">
        <f>IF(AND('Mapa final'!$H$83="Muy Baja",'Mapa final'!$L$83="Mayor"),CONCATENATE("R",'Mapa final'!$A$83),"")</f>
        <v/>
      </c>
      <c r="AE44" s="324"/>
      <c r="AF44" s="324" t="str">
        <f>IF(AND('Mapa final'!$H$89="Muy Baja",'Mapa final'!$L$89="Mayor"),CONCATENATE("R",'Mapa final'!$A$89),"")</f>
        <v/>
      </c>
      <c r="AG44" s="325"/>
      <c r="AH44" s="314" t="str">
        <f>IF(AND('Mapa final'!$H$77="Muy Baja",'Mapa final'!$L$77="Catastrófico"),CONCATENATE("R",'Mapa final'!$A$77),"")</f>
        <v/>
      </c>
      <c r="AI44" s="315"/>
      <c r="AJ44" s="315" t="str">
        <f>IF(AND('Mapa final'!$H$83="Muy Baja",'Mapa final'!$L$83="Catastrófico"),CONCATENATE("R",'Mapa final'!$A$83),"")</f>
        <v/>
      </c>
      <c r="AK44" s="315"/>
      <c r="AL44" s="315" t="str">
        <f>IF(AND('Mapa final'!$H$89="Muy Baja",'Mapa final'!$L$89="Catastrófico"),CONCATENATE("R",'Mapa final'!$A$89),"")</f>
        <v/>
      </c>
      <c r="AM44" s="316"/>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343"/>
      <c r="C45" s="343"/>
      <c r="D45" s="344"/>
      <c r="E45" s="339"/>
      <c r="F45" s="340"/>
      <c r="G45" s="340"/>
      <c r="H45" s="340"/>
      <c r="I45" s="341"/>
      <c r="J45" s="299"/>
      <c r="K45" s="300"/>
      <c r="L45" s="300"/>
      <c r="M45" s="300"/>
      <c r="N45" s="300"/>
      <c r="O45" s="301"/>
      <c r="P45" s="299"/>
      <c r="Q45" s="300"/>
      <c r="R45" s="300"/>
      <c r="S45" s="300"/>
      <c r="T45" s="300"/>
      <c r="U45" s="301"/>
      <c r="V45" s="308"/>
      <c r="W45" s="309"/>
      <c r="X45" s="309"/>
      <c r="Y45" s="309"/>
      <c r="Z45" s="309"/>
      <c r="AA45" s="310"/>
      <c r="AB45" s="326"/>
      <c r="AC45" s="327"/>
      <c r="AD45" s="327"/>
      <c r="AE45" s="327"/>
      <c r="AF45" s="327"/>
      <c r="AG45" s="328"/>
      <c r="AH45" s="317"/>
      <c r="AI45" s="318"/>
      <c r="AJ45" s="318"/>
      <c r="AK45" s="318"/>
      <c r="AL45" s="318"/>
      <c r="AM45" s="319"/>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333" t="s">
        <v>101</v>
      </c>
      <c r="K46" s="334"/>
      <c r="L46" s="334"/>
      <c r="M46" s="334"/>
      <c r="N46" s="334"/>
      <c r="O46" s="335"/>
      <c r="P46" s="333" t="s">
        <v>102</v>
      </c>
      <c r="Q46" s="334"/>
      <c r="R46" s="334"/>
      <c r="S46" s="334"/>
      <c r="T46" s="334"/>
      <c r="U46" s="335"/>
      <c r="V46" s="333" t="s">
        <v>103</v>
      </c>
      <c r="W46" s="334"/>
      <c r="X46" s="334"/>
      <c r="Y46" s="334"/>
      <c r="Z46" s="334"/>
      <c r="AA46" s="335"/>
      <c r="AB46" s="333" t="s">
        <v>104</v>
      </c>
      <c r="AC46" s="342"/>
      <c r="AD46" s="334"/>
      <c r="AE46" s="334"/>
      <c r="AF46" s="334"/>
      <c r="AG46" s="335"/>
      <c r="AH46" s="333" t="s">
        <v>105</v>
      </c>
      <c r="AI46" s="334"/>
      <c r="AJ46" s="334"/>
      <c r="AK46" s="334"/>
      <c r="AL46" s="334"/>
      <c r="AM46" s="335"/>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336"/>
      <c r="K47" s="337"/>
      <c r="L47" s="337"/>
      <c r="M47" s="337"/>
      <c r="N47" s="337"/>
      <c r="O47" s="338"/>
      <c r="P47" s="336"/>
      <c r="Q47" s="337"/>
      <c r="R47" s="337"/>
      <c r="S47" s="337"/>
      <c r="T47" s="337"/>
      <c r="U47" s="338"/>
      <c r="V47" s="336"/>
      <c r="W47" s="337"/>
      <c r="X47" s="337"/>
      <c r="Y47" s="337"/>
      <c r="Z47" s="337"/>
      <c r="AA47" s="338"/>
      <c r="AB47" s="336"/>
      <c r="AC47" s="337"/>
      <c r="AD47" s="337"/>
      <c r="AE47" s="337"/>
      <c r="AF47" s="337"/>
      <c r="AG47" s="338"/>
      <c r="AH47" s="336"/>
      <c r="AI47" s="337"/>
      <c r="AJ47" s="337"/>
      <c r="AK47" s="337"/>
      <c r="AL47" s="337"/>
      <c r="AM47" s="338"/>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336"/>
      <c r="K48" s="337"/>
      <c r="L48" s="337"/>
      <c r="M48" s="337"/>
      <c r="N48" s="337"/>
      <c r="O48" s="338"/>
      <c r="P48" s="336"/>
      <c r="Q48" s="337"/>
      <c r="R48" s="337"/>
      <c r="S48" s="337"/>
      <c r="T48" s="337"/>
      <c r="U48" s="338"/>
      <c r="V48" s="336"/>
      <c r="W48" s="337"/>
      <c r="X48" s="337"/>
      <c r="Y48" s="337"/>
      <c r="Z48" s="337"/>
      <c r="AA48" s="338"/>
      <c r="AB48" s="336"/>
      <c r="AC48" s="337"/>
      <c r="AD48" s="337"/>
      <c r="AE48" s="337"/>
      <c r="AF48" s="337"/>
      <c r="AG48" s="338"/>
      <c r="AH48" s="336"/>
      <c r="AI48" s="337"/>
      <c r="AJ48" s="337"/>
      <c r="AK48" s="337"/>
      <c r="AL48" s="337"/>
      <c r="AM48" s="338"/>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336"/>
      <c r="K49" s="337"/>
      <c r="L49" s="337"/>
      <c r="M49" s="337"/>
      <c r="N49" s="337"/>
      <c r="O49" s="338"/>
      <c r="P49" s="336"/>
      <c r="Q49" s="337"/>
      <c r="R49" s="337"/>
      <c r="S49" s="337"/>
      <c r="T49" s="337"/>
      <c r="U49" s="338"/>
      <c r="V49" s="336"/>
      <c r="W49" s="337"/>
      <c r="X49" s="337"/>
      <c r="Y49" s="337"/>
      <c r="Z49" s="337"/>
      <c r="AA49" s="338"/>
      <c r="AB49" s="336"/>
      <c r="AC49" s="337"/>
      <c r="AD49" s="337"/>
      <c r="AE49" s="337"/>
      <c r="AF49" s="337"/>
      <c r="AG49" s="338"/>
      <c r="AH49" s="336"/>
      <c r="AI49" s="337"/>
      <c r="AJ49" s="337"/>
      <c r="AK49" s="337"/>
      <c r="AL49" s="337"/>
      <c r="AM49" s="338"/>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336"/>
      <c r="K50" s="337"/>
      <c r="L50" s="337"/>
      <c r="M50" s="337"/>
      <c r="N50" s="337"/>
      <c r="O50" s="338"/>
      <c r="P50" s="336"/>
      <c r="Q50" s="337"/>
      <c r="R50" s="337"/>
      <c r="S50" s="337"/>
      <c r="T50" s="337"/>
      <c r="U50" s="338"/>
      <c r="V50" s="336"/>
      <c r="W50" s="337"/>
      <c r="X50" s="337"/>
      <c r="Y50" s="337"/>
      <c r="Z50" s="337"/>
      <c r="AA50" s="338"/>
      <c r="AB50" s="336"/>
      <c r="AC50" s="337"/>
      <c r="AD50" s="337"/>
      <c r="AE50" s="337"/>
      <c r="AF50" s="337"/>
      <c r="AG50" s="338"/>
      <c r="AH50" s="336"/>
      <c r="AI50" s="337"/>
      <c r="AJ50" s="337"/>
      <c r="AK50" s="337"/>
      <c r="AL50" s="337"/>
      <c r="AM50" s="338"/>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339"/>
      <c r="K51" s="340"/>
      <c r="L51" s="340"/>
      <c r="M51" s="340"/>
      <c r="N51" s="340"/>
      <c r="O51" s="341"/>
      <c r="P51" s="339"/>
      <c r="Q51" s="340"/>
      <c r="R51" s="340"/>
      <c r="S51" s="340"/>
      <c r="T51" s="340"/>
      <c r="U51" s="341"/>
      <c r="V51" s="339"/>
      <c r="W51" s="340"/>
      <c r="X51" s="340"/>
      <c r="Y51" s="340"/>
      <c r="Z51" s="340"/>
      <c r="AA51" s="341"/>
      <c r="AB51" s="339"/>
      <c r="AC51" s="340"/>
      <c r="AD51" s="340"/>
      <c r="AE51" s="340"/>
      <c r="AF51" s="340"/>
      <c r="AG51" s="341"/>
      <c r="AH51" s="339"/>
      <c r="AI51" s="340"/>
      <c r="AJ51" s="340"/>
      <c r="AK51" s="340"/>
      <c r="AL51" s="340"/>
      <c r="AM51" s="341"/>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J6" sqref="J6"/>
    </sheetView>
  </sheetViews>
  <sheetFormatPr baseColWidth="10" defaultColWidth="11.42578125"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410" t="s">
        <v>106</v>
      </c>
      <c r="C2" s="411"/>
      <c r="D2" s="411"/>
      <c r="E2" s="411"/>
      <c r="F2" s="411"/>
      <c r="G2" s="411"/>
      <c r="H2" s="411"/>
      <c r="I2" s="411"/>
      <c r="J2" s="332" t="s">
        <v>13</v>
      </c>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411"/>
      <c r="C3" s="411"/>
      <c r="D3" s="411"/>
      <c r="E3" s="411"/>
      <c r="F3" s="411"/>
      <c r="G3" s="411"/>
      <c r="H3" s="411"/>
      <c r="I3" s="411"/>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411"/>
      <c r="C4" s="411"/>
      <c r="D4" s="411"/>
      <c r="E4" s="411"/>
      <c r="F4" s="411"/>
      <c r="G4" s="411"/>
      <c r="H4" s="411"/>
      <c r="I4" s="411"/>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343" t="s">
        <v>91</v>
      </c>
      <c r="C6" s="343"/>
      <c r="D6" s="344"/>
      <c r="E6" s="381" t="s">
        <v>92</v>
      </c>
      <c r="F6" s="382"/>
      <c r="G6" s="382"/>
      <c r="H6" s="382"/>
      <c r="I6" s="383"/>
      <c r="J6" s="46" t="str">
        <f>IF(AND('Mapa final'!$Y$23="Muy Alta",'Mapa final'!$AA$23="Leve"),CONCATENATE("R1C",'Mapa final'!$O$23),"")</f>
        <v/>
      </c>
      <c r="K6" s="47" t="str">
        <f>IF(AND('Mapa final'!$Y$24="Muy Alta",'Mapa final'!$AA$24="Leve"),CONCATENATE("R1C",'Mapa final'!$O$24),"")</f>
        <v/>
      </c>
      <c r="L6" s="47" t="str">
        <f>IF(AND('Mapa final'!$Y$25="Muy Alta",'Mapa final'!$AA$25="Leve"),CONCATENATE("R1C",'Mapa final'!$O$25),"")</f>
        <v/>
      </c>
      <c r="M6" s="47" t="str">
        <f>IF(AND('Mapa final'!$Y$26="Muy Alta",'Mapa final'!$AA$26="Leve"),CONCATENATE("R1C",'Mapa final'!$O$26),"")</f>
        <v/>
      </c>
      <c r="N6" s="47" t="str">
        <f>IF(AND('Mapa final'!$Y$27="Muy Alta",'Mapa final'!$AA$27="Leve"),CONCATENATE("R1C",'Mapa final'!$O$27),"")</f>
        <v/>
      </c>
      <c r="O6" s="48" t="str">
        <f>IF(AND('Mapa final'!$Y$28="Muy Alta",'Mapa final'!$AA$28="Leve"),CONCATENATE("R1C",'Mapa final'!$O$28),"")</f>
        <v/>
      </c>
      <c r="P6" s="46" t="str">
        <f>IF(AND('Mapa final'!$Y$23="Muy Alta",'Mapa final'!$AA$23="Menor"),CONCATENATE("R1C",'Mapa final'!$O$23),"")</f>
        <v/>
      </c>
      <c r="Q6" s="47" t="str">
        <f>IF(AND('Mapa final'!$Y$24="Muy Alta",'Mapa final'!$AA$24="Menor"),CONCATENATE("R1C",'Mapa final'!$O$24),"")</f>
        <v/>
      </c>
      <c r="R6" s="47" t="str">
        <f>IF(AND('Mapa final'!$Y$25="Muy Alta",'Mapa final'!$AA$25="Menor"),CONCATENATE("R1C",'Mapa final'!$O$25),"")</f>
        <v/>
      </c>
      <c r="S6" s="47" t="str">
        <f>IF(AND('Mapa final'!$Y$26="Muy Alta",'Mapa final'!$AA$26="Menor"),CONCATENATE("R1C",'Mapa final'!$O$26),"")</f>
        <v/>
      </c>
      <c r="T6" s="47" t="str">
        <f>IF(AND('Mapa final'!$Y$27="Muy Alta",'Mapa final'!$AA$27="Menor"),CONCATENATE("R1C",'Mapa final'!$O$27),"")</f>
        <v/>
      </c>
      <c r="U6" s="48" t="str">
        <f>IF(AND('Mapa final'!$Y$28="Muy Alta",'Mapa final'!$AA$28="Menor"),CONCATENATE("R1C",'Mapa final'!$O$28),"")</f>
        <v/>
      </c>
      <c r="V6" s="46" t="str">
        <f>IF(AND('Mapa final'!$Y$23="Muy Alta",'Mapa final'!$AA$23="Moderado"),CONCATENATE("R1C",'Mapa final'!$O$23),"")</f>
        <v/>
      </c>
      <c r="W6" s="47" t="str">
        <f>IF(AND('Mapa final'!$Y$24="Muy Alta",'Mapa final'!$AA$24="Moderado"),CONCATENATE("R1C",'Mapa final'!$O$24),"")</f>
        <v/>
      </c>
      <c r="X6" s="47" t="str">
        <f>IF(AND('Mapa final'!$Y$25="Muy Alta",'Mapa final'!$AA$25="Moderado"),CONCATENATE("R1C",'Mapa final'!$O$25),"")</f>
        <v/>
      </c>
      <c r="Y6" s="47" t="str">
        <f>IF(AND('Mapa final'!$Y$26="Muy Alta",'Mapa final'!$AA$26="Moderado"),CONCATENATE("R1C",'Mapa final'!$O$26),"")</f>
        <v/>
      </c>
      <c r="Z6" s="47" t="str">
        <f>IF(AND('Mapa final'!$Y$27="Muy Alta",'Mapa final'!$AA$27="Moderado"),CONCATENATE("R1C",'Mapa final'!$O$27),"")</f>
        <v/>
      </c>
      <c r="AA6" s="48" t="str">
        <f>IF(AND('Mapa final'!$Y$28="Muy Alta",'Mapa final'!$AA$28="Moderado"),CONCATENATE("R1C",'Mapa final'!$O$28),"")</f>
        <v/>
      </c>
      <c r="AB6" s="46" t="str">
        <f>IF(AND('Mapa final'!$Y$23="Muy Alta",'Mapa final'!$AA$23="Mayor"),CONCATENATE("R1C",'Mapa final'!$O$23),"")</f>
        <v/>
      </c>
      <c r="AC6" s="47" t="str">
        <f>IF(AND('Mapa final'!$Y$24="Muy Alta",'Mapa final'!$AA$24="Mayor"),CONCATENATE("R1C",'Mapa final'!$O$24),"")</f>
        <v/>
      </c>
      <c r="AD6" s="47" t="str">
        <f>IF(AND('Mapa final'!$Y$25="Muy Alta",'Mapa final'!$AA$25="Mayor"),CONCATENATE("R1C",'Mapa final'!$O$25),"")</f>
        <v/>
      </c>
      <c r="AE6" s="47" t="str">
        <f>IF(AND('Mapa final'!$Y$26="Muy Alta",'Mapa final'!$AA$26="Mayor"),CONCATENATE("R1C",'Mapa final'!$O$26),"")</f>
        <v/>
      </c>
      <c r="AF6" s="47" t="str">
        <f>IF(AND('Mapa final'!$Y$27="Muy Alta",'Mapa final'!$AA$27="Mayor"),CONCATENATE("R1C",'Mapa final'!$O$27),"")</f>
        <v/>
      </c>
      <c r="AG6" s="48" t="str">
        <f>IF(AND('Mapa final'!$Y$28="Muy Alta",'Mapa final'!$AA$28="Mayor"),CONCATENATE("R1C",'Mapa final'!$O$28),"")</f>
        <v/>
      </c>
      <c r="AH6" s="49" t="str">
        <f>IF(AND('Mapa final'!$Y$23="Muy Alta",'Mapa final'!$AA$23="Catastrófico"),CONCATENATE("R1C",'Mapa final'!$O$23),"")</f>
        <v/>
      </c>
      <c r="AI6" s="50" t="str">
        <f>IF(AND('Mapa final'!$Y$24="Muy Alta",'Mapa final'!$AA$24="Catastrófico"),CONCATENATE("R1C",'Mapa final'!$O$24),"")</f>
        <v/>
      </c>
      <c r="AJ6" s="50" t="str">
        <f>IF(AND('Mapa final'!$Y$25="Muy Alta",'Mapa final'!$AA$25="Catastrófico"),CONCATENATE("R1C",'Mapa final'!$O$25),"")</f>
        <v/>
      </c>
      <c r="AK6" s="50" t="str">
        <f>IF(AND('Mapa final'!$Y$26="Muy Alta",'Mapa final'!$AA$26="Catastrófico"),CONCATENATE("R1C",'Mapa final'!$O$26),"")</f>
        <v/>
      </c>
      <c r="AL6" s="50" t="str">
        <f>IF(AND('Mapa final'!$Y$27="Muy Alta",'Mapa final'!$AA$27="Catastrófico"),CONCATENATE("R1C",'Mapa final'!$O$27),"")</f>
        <v/>
      </c>
      <c r="AM6" s="51" t="str">
        <f>IF(AND('Mapa final'!$Y$28="Muy Alta",'Mapa final'!$AA$28="Catastrófico"),CONCATENATE("R1C",'Mapa final'!$O$28),"")</f>
        <v/>
      </c>
      <c r="AN6" s="83"/>
      <c r="AO6" s="401" t="s">
        <v>93</v>
      </c>
      <c r="AP6" s="402"/>
      <c r="AQ6" s="402"/>
      <c r="AR6" s="402"/>
      <c r="AS6" s="402"/>
      <c r="AT6" s="40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343"/>
      <c r="C7" s="343"/>
      <c r="D7" s="344"/>
      <c r="E7" s="384"/>
      <c r="F7" s="385"/>
      <c r="G7" s="385"/>
      <c r="H7" s="385"/>
      <c r="I7" s="386"/>
      <c r="J7" s="52" t="str">
        <f>IF(AND('Mapa final'!$Y$29="Muy Alta",'Mapa final'!$AA$29="Leve"),CONCATENATE("R2C",'Mapa final'!$O$29),"")</f>
        <v/>
      </c>
      <c r="K7" s="53" t="str">
        <f>IF(AND('Mapa final'!$Y$30="Muy Alta",'Mapa final'!$AA$30="Leve"),CONCATENATE("R2C",'Mapa final'!$O$30),"")</f>
        <v/>
      </c>
      <c r="L7" s="53" t="str">
        <f>IF(AND('Mapa final'!$Y$31="Muy Alta",'Mapa final'!$AA$31="Leve"),CONCATENATE("R2C",'Mapa final'!$O$31),"")</f>
        <v/>
      </c>
      <c r="M7" s="53" t="str">
        <f>IF(AND('Mapa final'!$Y$32="Muy Alta",'Mapa final'!$AA$32="Leve"),CONCATENATE("R2C",'Mapa final'!$O$32),"")</f>
        <v/>
      </c>
      <c r="N7" s="53" t="str">
        <f>IF(AND('Mapa final'!$Y$33="Muy Alta",'Mapa final'!$AA$33="Leve"),CONCATENATE("R2C",'Mapa final'!$O$33),"")</f>
        <v/>
      </c>
      <c r="O7" s="54" t="str">
        <f>IF(AND('Mapa final'!$Y$34="Muy Alta",'Mapa final'!$AA$34="Leve"),CONCATENATE("R2C",'Mapa final'!$O$34),"")</f>
        <v/>
      </c>
      <c r="P7" s="52" t="str">
        <f>IF(AND('Mapa final'!$Y$29="Muy Alta",'Mapa final'!$AA$29="Menor"),CONCATENATE("R2C",'Mapa final'!$O$29),"")</f>
        <v/>
      </c>
      <c r="Q7" s="53" t="str">
        <f>IF(AND('Mapa final'!$Y$30="Muy Alta",'Mapa final'!$AA$30="Menor"),CONCATENATE("R2C",'Mapa final'!$O$30),"")</f>
        <v/>
      </c>
      <c r="R7" s="53" t="str">
        <f>IF(AND('Mapa final'!$Y$31="Muy Alta",'Mapa final'!$AA$31="Menor"),CONCATENATE("R2C",'Mapa final'!$O$31),"")</f>
        <v/>
      </c>
      <c r="S7" s="53" t="str">
        <f>IF(AND('Mapa final'!$Y$32="Muy Alta",'Mapa final'!$AA$32="Menor"),CONCATENATE("R2C",'Mapa final'!$O$32),"")</f>
        <v/>
      </c>
      <c r="T7" s="53" t="str">
        <f>IF(AND('Mapa final'!$Y$33="Muy Alta",'Mapa final'!$AA$33="Menor"),CONCATENATE("R2C",'Mapa final'!$O$33),"")</f>
        <v/>
      </c>
      <c r="U7" s="54" t="str">
        <f>IF(AND('Mapa final'!$Y$34="Muy Alta",'Mapa final'!$AA$34="Menor"),CONCATENATE("R2C",'Mapa final'!$O$34),"")</f>
        <v/>
      </c>
      <c r="V7" s="52" t="str">
        <f>IF(AND('Mapa final'!$Y$29="Muy Alta",'Mapa final'!$AA$29="Moderado"),CONCATENATE("R2C",'Mapa final'!$O$29),"")</f>
        <v/>
      </c>
      <c r="W7" s="53" t="str">
        <f>IF(AND('Mapa final'!$Y$30="Muy Alta",'Mapa final'!$AA$30="Moderado"),CONCATENATE("R2C",'Mapa final'!$O$30),"")</f>
        <v/>
      </c>
      <c r="X7" s="53" t="str">
        <f>IF(AND('Mapa final'!$Y$31="Muy Alta",'Mapa final'!$AA$31="Moderado"),CONCATENATE("R2C",'Mapa final'!$O$31),"")</f>
        <v/>
      </c>
      <c r="Y7" s="53" t="str">
        <f>IF(AND('Mapa final'!$Y$32="Muy Alta",'Mapa final'!$AA$32="Moderado"),CONCATENATE("R2C",'Mapa final'!$O$32),"")</f>
        <v/>
      </c>
      <c r="Z7" s="53" t="str">
        <f>IF(AND('Mapa final'!$Y$33="Muy Alta",'Mapa final'!$AA$33="Moderado"),CONCATENATE("R2C",'Mapa final'!$O$33),"")</f>
        <v/>
      </c>
      <c r="AA7" s="54" t="str">
        <f>IF(AND('Mapa final'!$Y$34="Muy Alta",'Mapa final'!$AA$34="Moderado"),CONCATENATE("R2C",'Mapa final'!$O$34),"")</f>
        <v/>
      </c>
      <c r="AB7" s="52" t="str">
        <f>IF(AND('Mapa final'!$Y$29="Muy Alta",'Mapa final'!$AA$29="Mayor"),CONCATENATE("R2C",'Mapa final'!$O$29),"")</f>
        <v/>
      </c>
      <c r="AC7" s="53" t="str">
        <f>IF(AND('Mapa final'!$Y$30="Muy Alta",'Mapa final'!$AA$30="Mayor"),CONCATENATE("R2C",'Mapa final'!$O$30),"")</f>
        <v/>
      </c>
      <c r="AD7" s="53" t="str">
        <f>IF(AND('Mapa final'!$Y$31="Muy Alta",'Mapa final'!$AA$31="Mayor"),CONCATENATE("R2C",'Mapa final'!$O$31),"")</f>
        <v/>
      </c>
      <c r="AE7" s="53" t="str">
        <f>IF(AND('Mapa final'!$Y$32="Muy Alta",'Mapa final'!$AA$32="Mayor"),CONCATENATE("R2C",'Mapa final'!$O$32),"")</f>
        <v/>
      </c>
      <c r="AF7" s="53" t="str">
        <f>IF(AND('Mapa final'!$Y$33="Muy Alta",'Mapa final'!$AA$33="Mayor"),CONCATENATE("R2C",'Mapa final'!$O$33),"")</f>
        <v/>
      </c>
      <c r="AG7" s="54" t="str">
        <f>IF(AND('Mapa final'!$Y$34="Muy Alta",'Mapa final'!$AA$34="Mayor"),CONCATENATE("R2C",'Mapa final'!$O$34),"")</f>
        <v/>
      </c>
      <c r="AH7" s="55" t="str">
        <f>IF(AND('Mapa final'!$Y$29="Muy Alta",'Mapa final'!$AA$29="Catastrófico"),CONCATENATE("R2C",'Mapa final'!$O$29),"")</f>
        <v/>
      </c>
      <c r="AI7" s="56" t="str">
        <f>IF(AND('Mapa final'!$Y$30="Muy Alta",'Mapa final'!$AA$30="Catastrófico"),CONCATENATE("R2C",'Mapa final'!$O$30),"")</f>
        <v/>
      </c>
      <c r="AJ7" s="56" t="str">
        <f>IF(AND('Mapa final'!$Y$31="Muy Alta",'Mapa final'!$AA$31="Catastrófico"),CONCATENATE("R2C",'Mapa final'!$O$31),"")</f>
        <v/>
      </c>
      <c r="AK7" s="56" t="str">
        <f>IF(AND('Mapa final'!$Y$32="Muy Alta",'Mapa final'!$AA$32="Catastrófico"),CONCATENATE("R2C",'Mapa final'!$O$32),"")</f>
        <v/>
      </c>
      <c r="AL7" s="56" t="str">
        <f>IF(AND('Mapa final'!$Y$33="Muy Alta",'Mapa final'!$AA$33="Catastrófico"),CONCATENATE("R2C",'Mapa final'!$O$33),"")</f>
        <v/>
      </c>
      <c r="AM7" s="57" t="str">
        <f>IF(AND('Mapa final'!$Y$34="Muy Alta",'Mapa final'!$AA$34="Catastrófico"),CONCATENATE("R2C",'Mapa final'!$O$34),"")</f>
        <v/>
      </c>
      <c r="AN7" s="83"/>
      <c r="AO7" s="404"/>
      <c r="AP7" s="405"/>
      <c r="AQ7" s="405"/>
      <c r="AR7" s="405"/>
      <c r="AS7" s="405"/>
      <c r="AT7" s="406"/>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343"/>
      <c r="C8" s="343"/>
      <c r="D8" s="344"/>
      <c r="E8" s="384"/>
      <c r="F8" s="385"/>
      <c r="G8" s="385"/>
      <c r="H8" s="385"/>
      <c r="I8" s="386"/>
      <c r="J8" s="52" t="str">
        <f>IF(AND('Mapa final'!$Y$35="Muy Alta",'Mapa final'!$AA$35="Leve"),CONCATENATE("R3C",'Mapa final'!$O$35),"")</f>
        <v/>
      </c>
      <c r="K8" s="53" t="str">
        <f>IF(AND('Mapa final'!$Y$36="Muy Alta",'Mapa final'!$AA$36="Leve"),CONCATENATE("R3C",'Mapa final'!$O$36),"")</f>
        <v/>
      </c>
      <c r="L8" s="53" t="str">
        <f>IF(AND('Mapa final'!$Y$37="Muy Alta",'Mapa final'!$AA$37="Leve"),CONCATENATE("R3C",'Mapa final'!$O$37),"")</f>
        <v/>
      </c>
      <c r="M8" s="53" t="str">
        <f>IF(AND('Mapa final'!$Y$38="Muy Alta",'Mapa final'!$AA$38="Leve"),CONCATENATE("R3C",'Mapa final'!$O$38),"")</f>
        <v/>
      </c>
      <c r="N8" s="53" t="str">
        <f>IF(AND('Mapa final'!$Y$39="Muy Alta",'Mapa final'!$AA$39="Leve"),CONCATENATE("R3C",'Mapa final'!$O$39),"")</f>
        <v/>
      </c>
      <c r="O8" s="54" t="str">
        <f>IF(AND('Mapa final'!$Y$40="Muy Alta",'Mapa final'!$AA$40="Leve"),CONCATENATE("R3C",'Mapa final'!$O$40),"")</f>
        <v/>
      </c>
      <c r="P8" s="52" t="str">
        <f>IF(AND('Mapa final'!$Y$35="Muy Alta",'Mapa final'!$AA$35="Menor"),CONCATENATE("R3C",'Mapa final'!$O$35),"")</f>
        <v/>
      </c>
      <c r="Q8" s="53" t="str">
        <f>IF(AND('Mapa final'!$Y$36="Muy Alta",'Mapa final'!$AA$36="Menor"),CONCATENATE("R3C",'Mapa final'!$O$36),"")</f>
        <v/>
      </c>
      <c r="R8" s="53" t="str">
        <f>IF(AND('Mapa final'!$Y$37="Muy Alta",'Mapa final'!$AA$37="Menor"),CONCATENATE("R3C",'Mapa final'!$O$37),"")</f>
        <v/>
      </c>
      <c r="S8" s="53" t="str">
        <f>IF(AND('Mapa final'!$Y$38="Muy Alta",'Mapa final'!$AA$38="Menor"),CONCATENATE("R3C",'Mapa final'!$O$38),"")</f>
        <v/>
      </c>
      <c r="T8" s="53" t="str">
        <f>IF(AND('Mapa final'!$Y$39="Muy Alta",'Mapa final'!$AA$39="Menor"),CONCATENATE("R3C",'Mapa final'!$O$39),"")</f>
        <v/>
      </c>
      <c r="U8" s="54" t="str">
        <f>IF(AND('Mapa final'!$Y$40="Muy Alta",'Mapa final'!$AA$40="Menor"),CONCATENATE("R3C",'Mapa final'!$O$40),"")</f>
        <v/>
      </c>
      <c r="V8" s="52" t="str">
        <f>IF(AND('Mapa final'!$Y$35="Muy Alta",'Mapa final'!$AA$35="Moderado"),CONCATENATE("R3C",'Mapa final'!$O$35),"")</f>
        <v/>
      </c>
      <c r="W8" s="53" t="str">
        <f>IF(AND('Mapa final'!$Y$36="Muy Alta",'Mapa final'!$AA$36="Moderado"),CONCATENATE("R3C",'Mapa final'!$O$36),"")</f>
        <v/>
      </c>
      <c r="X8" s="53" t="str">
        <f>IF(AND('Mapa final'!$Y$37="Muy Alta",'Mapa final'!$AA$37="Moderado"),CONCATENATE("R3C",'Mapa final'!$O$37),"")</f>
        <v/>
      </c>
      <c r="Y8" s="53" t="str">
        <f>IF(AND('Mapa final'!$Y$38="Muy Alta",'Mapa final'!$AA$38="Moderado"),CONCATENATE("R3C",'Mapa final'!$O$38),"")</f>
        <v/>
      </c>
      <c r="Z8" s="53" t="str">
        <f>IF(AND('Mapa final'!$Y$39="Muy Alta",'Mapa final'!$AA$39="Moderado"),CONCATENATE("R3C",'Mapa final'!$O$39),"")</f>
        <v/>
      </c>
      <c r="AA8" s="54" t="str">
        <f>IF(AND('Mapa final'!$Y$40="Muy Alta",'Mapa final'!$AA$40="Moderado"),CONCATENATE("R3C",'Mapa final'!$O$40),"")</f>
        <v/>
      </c>
      <c r="AB8" s="52" t="str">
        <f>IF(AND('Mapa final'!$Y$35="Muy Alta",'Mapa final'!$AA$35="Mayor"),CONCATENATE("R3C",'Mapa final'!$O$35),"")</f>
        <v/>
      </c>
      <c r="AC8" s="53" t="str">
        <f>IF(AND('Mapa final'!$Y$36="Muy Alta",'Mapa final'!$AA$36="Mayor"),CONCATENATE("R3C",'Mapa final'!$O$36),"")</f>
        <v/>
      </c>
      <c r="AD8" s="53" t="str">
        <f>IF(AND('Mapa final'!$Y$37="Muy Alta",'Mapa final'!$AA$37="Mayor"),CONCATENATE("R3C",'Mapa final'!$O$37),"")</f>
        <v/>
      </c>
      <c r="AE8" s="53" t="str">
        <f>IF(AND('Mapa final'!$Y$38="Muy Alta",'Mapa final'!$AA$38="Mayor"),CONCATENATE("R3C",'Mapa final'!$O$38),"")</f>
        <v/>
      </c>
      <c r="AF8" s="53" t="str">
        <f>IF(AND('Mapa final'!$Y$39="Muy Alta",'Mapa final'!$AA$39="Mayor"),CONCATENATE("R3C",'Mapa final'!$O$39),"")</f>
        <v/>
      </c>
      <c r="AG8" s="54" t="str">
        <f>IF(AND('Mapa final'!$Y$40="Muy Alta",'Mapa final'!$AA$40="Mayor"),CONCATENATE("R3C",'Mapa final'!$O$40),"")</f>
        <v/>
      </c>
      <c r="AH8" s="55" t="str">
        <f>IF(AND('Mapa final'!$Y$35="Muy Alta",'Mapa final'!$AA$35="Catastrófico"),CONCATENATE("R3C",'Mapa final'!$O$35),"")</f>
        <v/>
      </c>
      <c r="AI8" s="56" t="str">
        <f>IF(AND('Mapa final'!$Y$36="Muy Alta",'Mapa final'!$AA$36="Catastrófico"),CONCATENATE("R3C",'Mapa final'!$O$36),"")</f>
        <v/>
      </c>
      <c r="AJ8" s="56" t="str">
        <f>IF(AND('Mapa final'!$Y$37="Muy Alta",'Mapa final'!$AA$37="Catastrófico"),CONCATENATE("R3C",'Mapa final'!$O$37),"")</f>
        <v/>
      </c>
      <c r="AK8" s="56" t="str">
        <f>IF(AND('Mapa final'!$Y$38="Muy Alta",'Mapa final'!$AA$38="Catastrófico"),CONCATENATE("R3C",'Mapa final'!$O$38),"")</f>
        <v/>
      </c>
      <c r="AL8" s="56" t="str">
        <f>IF(AND('Mapa final'!$Y$39="Muy Alta",'Mapa final'!$AA$39="Catastrófico"),CONCATENATE("R3C",'Mapa final'!$O$39),"")</f>
        <v/>
      </c>
      <c r="AM8" s="57" t="str">
        <f>IF(AND('Mapa final'!$Y$40="Muy Alta",'Mapa final'!$AA$40="Catastrófico"),CONCATENATE("R3C",'Mapa final'!$O$40),"")</f>
        <v/>
      </c>
      <c r="AN8" s="83"/>
      <c r="AO8" s="404"/>
      <c r="AP8" s="405"/>
      <c r="AQ8" s="405"/>
      <c r="AR8" s="405"/>
      <c r="AS8" s="405"/>
      <c r="AT8" s="406"/>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343"/>
      <c r="C9" s="343"/>
      <c r="D9" s="344"/>
      <c r="E9" s="384"/>
      <c r="F9" s="385"/>
      <c r="G9" s="385"/>
      <c r="H9" s="385"/>
      <c r="I9" s="386"/>
      <c r="J9" s="52" t="str">
        <f>IF(AND('Mapa final'!$Y$41="Muy Alta",'Mapa final'!$AA$41="Leve"),CONCATENATE("R4C",'Mapa final'!$O$41),"")</f>
        <v/>
      </c>
      <c r="K9" s="53" t="str">
        <f>IF(AND('Mapa final'!$Y$42="Muy Alta",'Mapa final'!$AA$42="Leve"),CONCATENATE("R4C",'Mapa final'!$O$42),"")</f>
        <v/>
      </c>
      <c r="L9" s="53" t="str">
        <f>IF(AND('Mapa final'!$Y$43="Muy Alta",'Mapa final'!$AA$43="Leve"),CONCATENATE("R4C",'Mapa final'!$O$43),"")</f>
        <v/>
      </c>
      <c r="M9" s="53" t="str">
        <f>IF(AND('Mapa final'!$Y$44="Muy Alta",'Mapa final'!$AA$44="Leve"),CONCATENATE("R4C",'Mapa final'!$O$44),"")</f>
        <v/>
      </c>
      <c r="N9" s="53" t="str">
        <f>IF(AND('Mapa final'!$Y$45="Muy Alta",'Mapa final'!$AA$45="Leve"),CONCATENATE("R4C",'Mapa final'!$O$45),"")</f>
        <v/>
      </c>
      <c r="O9" s="54" t="str">
        <f>IF(AND('Mapa final'!$Y$46="Muy Alta",'Mapa final'!$AA$46="Leve"),CONCATENATE("R4C",'Mapa final'!$O$46),"")</f>
        <v/>
      </c>
      <c r="P9" s="52" t="str">
        <f>IF(AND('Mapa final'!$Y$41="Muy Alta",'Mapa final'!$AA$41="Menor"),CONCATENATE("R4C",'Mapa final'!$O$41),"")</f>
        <v/>
      </c>
      <c r="Q9" s="53" t="str">
        <f>IF(AND('Mapa final'!$Y$42="Muy Alta",'Mapa final'!$AA$42="Menor"),CONCATENATE("R4C",'Mapa final'!$O$42),"")</f>
        <v/>
      </c>
      <c r="R9" s="53" t="str">
        <f>IF(AND('Mapa final'!$Y$43="Muy Alta",'Mapa final'!$AA$43="Menor"),CONCATENATE("R4C",'Mapa final'!$O$43),"")</f>
        <v/>
      </c>
      <c r="S9" s="53" t="str">
        <f>IF(AND('Mapa final'!$Y$44="Muy Alta",'Mapa final'!$AA$44="Menor"),CONCATENATE("R4C",'Mapa final'!$O$44),"")</f>
        <v/>
      </c>
      <c r="T9" s="53" t="str">
        <f>IF(AND('Mapa final'!$Y$45="Muy Alta",'Mapa final'!$AA$45="Menor"),CONCATENATE("R4C",'Mapa final'!$O$45),"")</f>
        <v/>
      </c>
      <c r="U9" s="54" t="str">
        <f>IF(AND('Mapa final'!$Y$46="Muy Alta",'Mapa final'!$AA$46="Menor"),CONCATENATE("R4C",'Mapa final'!$O$46),"")</f>
        <v/>
      </c>
      <c r="V9" s="52" t="str">
        <f>IF(AND('Mapa final'!$Y$41="Muy Alta",'Mapa final'!$AA$41="Moderado"),CONCATENATE("R4C",'Mapa final'!$O$41),"")</f>
        <v/>
      </c>
      <c r="W9" s="53" t="str">
        <f>IF(AND('Mapa final'!$Y$42="Muy Alta",'Mapa final'!$AA$42="Moderado"),CONCATENATE("R4C",'Mapa final'!$O$42),"")</f>
        <v/>
      </c>
      <c r="X9" s="53" t="str">
        <f>IF(AND('Mapa final'!$Y$43="Muy Alta",'Mapa final'!$AA$43="Moderado"),CONCATENATE("R4C",'Mapa final'!$O$43),"")</f>
        <v/>
      </c>
      <c r="Y9" s="53" t="str">
        <f>IF(AND('Mapa final'!$Y$44="Muy Alta",'Mapa final'!$AA$44="Moderado"),CONCATENATE("R4C",'Mapa final'!$O$44),"")</f>
        <v/>
      </c>
      <c r="Z9" s="53" t="str">
        <f>IF(AND('Mapa final'!$Y$45="Muy Alta",'Mapa final'!$AA$45="Moderado"),CONCATENATE("R4C",'Mapa final'!$O$45),"")</f>
        <v/>
      </c>
      <c r="AA9" s="54" t="str">
        <f>IF(AND('Mapa final'!$Y$46="Muy Alta",'Mapa final'!$AA$46="Moderado"),CONCATENATE("R4C",'Mapa final'!$O$46),"")</f>
        <v/>
      </c>
      <c r="AB9" s="52" t="str">
        <f>IF(AND('Mapa final'!$Y$41="Muy Alta",'Mapa final'!$AA$41="Mayor"),CONCATENATE("R4C",'Mapa final'!$O$41),"")</f>
        <v/>
      </c>
      <c r="AC9" s="53" t="str">
        <f>IF(AND('Mapa final'!$Y$42="Muy Alta",'Mapa final'!$AA$42="Mayor"),CONCATENATE("R4C",'Mapa final'!$O$42),"")</f>
        <v/>
      </c>
      <c r="AD9" s="53" t="str">
        <f>IF(AND('Mapa final'!$Y$43="Muy Alta",'Mapa final'!$AA$43="Mayor"),CONCATENATE("R4C",'Mapa final'!$O$43),"")</f>
        <v/>
      </c>
      <c r="AE9" s="53" t="str">
        <f>IF(AND('Mapa final'!$Y$44="Muy Alta",'Mapa final'!$AA$44="Mayor"),CONCATENATE("R4C",'Mapa final'!$O$44),"")</f>
        <v/>
      </c>
      <c r="AF9" s="53" t="str">
        <f>IF(AND('Mapa final'!$Y$45="Muy Alta",'Mapa final'!$AA$45="Mayor"),CONCATENATE("R4C",'Mapa final'!$O$45),"")</f>
        <v/>
      </c>
      <c r="AG9" s="54" t="str">
        <f>IF(AND('Mapa final'!$Y$46="Muy Alta",'Mapa final'!$AA$46="Mayor"),CONCATENATE("R4C",'Mapa final'!$O$46),"")</f>
        <v/>
      </c>
      <c r="AH9" s="55" t="str">
        <f>IF(AND('Mapa final'!$Y$41="Muy Alta",'Mapa final'!$AA$41="Catastrófico"),CONCATENATE("R4C",'Mapa final'!$O$41),"")</f>
        <v/>
      </c>
      <c r="AI9" s="56" t="str">
        <f>IF(AND('Mapa final'!$Y$42="Muy Alta",'Mapa final'!$AA$42="Catastrófico"),CONCATENATE("R4C",'Mapa final'!$O$42),"")</f>
        <v/>
      </c>
      <c r="AJ9" s="56" t="str">
        <f>IF(AND('Mapa final'!$Y$43="Muy Alta",'Mapa final'!$AA$43="Catastrófico"),CONCATENATE("R4C",'Mapa final'!$O$43),"")</f>
        <v/>
      </c>
      <c r="AK9" s="56" t="str">
        <f>IF(AND('Mapa final'!$Y$44="Muy Alta",'Mapa final'!$AA$44="Catastrófico"),CONCATENATE("R4C",'Mapa final'!$O$44),"")</f>
        <v/>
      </c>
      <c r="AL9" s="56" t="str">
        <f>IF(AND('Mapa final'!$Y$45="Muy Alta",'Mapa final'!$AA$45="Catastrófico"),CONCATENATE("R4C",'Mapa final'!$O$45),"")</f>
        <v/>
      </c>
      <c r="AM9" s="57" t="str">
        <f>IF(AND('Mapa final'!$Y$46="Muy Alta",'Mapa final'!$AA$46="Catastrófico"),CONCATENATE("R4C",'Mapa final'!$O$46),"")</f>
        <v/>
      </c>
      <c r="AN9" s="83"/>
      <c r="AO9" s="404"/>
      <c r="AP9" s="405"/>
      <c r="AQ9" s="405"/>
      <c r="AR9" s="405"/>
      <c r="AS9" s="405"/>
      <c r="AT9" s="406"/>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343"/>
      <c r="C10" s="343"/>
      <c r="D10" s="344"/>
      <c r="E10" s="384"/>
      <c r="F10" s="385"/>
      <c r="G10" s="385"/>
      <c r="H10" s="385"/>
      <c r="I10" s="386"/>
      <c r="J10" s="52" t="str">
        <f>IF(AND('Mapa final'!$Y$47="Muy Alta",'Mapa final'!$AA$47="Leve"),CONCATENATE("R5C",'Mapa final'!$O$47),"")</f>
        <v/>
      </c>
      <c r="K10" s="53" t="str">
        <f>IF(AND('Mapa final'!$Y$48="Muy Alta",'Mapa final'!$AA$48="Leve"),CONCATENATE("R5C",'Mapa final'!$O$48),"")</f>
        <v/>
      </c>
      <c r="L10" s="53" t="str">
        <f>IF(AND('Mapa final'!$Y$49="Muy Alta",'Mapa final'!$AA$49="Leve"),CONCATENATE("R5C",'Mapa final'!$O$49),"")</f>
        <v/>
      </c>
      <c r="M10" s="53" t="str">
        <f>IF(AND('Mapa final'!$Y$50="Muy Alta",'Mapa final'!$AA$50="Leve"),CONCATENATE("R5C",'Mapa final'!$O$50),"")</f>
        <v/>
      </c>
      <c r="N10" s="53" t="str">
        <f>IF(AND('Mapa final'!$Y$51="Muy Alta",'Mapa final'!$AA$51="Leve"),CONCATENATE("R5C",'Mapa final'!$O$51),"")</f>
        <v/>
      </c>
      <c r="O10" s="54" t="str">
        <f>IF(AND('Mapa final'!$Y$52="Muy Alta",'Mapa final'!$AA$52="Leve"),CONCATENATE("R5C",'Mapa final'!$O$52),"")</f>
        <v/>
      </c>
      <c r="P10" s="52" t="str">
        <f>IF(AND('Mapa final'!$Y$47="Muy Alta",'Mapa final'!$AA$47="Menor"),CONCATENATE("R5C",'Mapa final'!$O$47),"")</f>
        <v/>
      </c>
      <c r="Q10" s="53" t="str">
        <f>IF(AND('Mapa final'!$Y$48="Muy Alta",'Mapa final'!$AA$48="Menor"),CONCATENATE("R5C",'Mapa final'!$O$48),"")</f>
        <v/>
      </c>
      <c r="R10" s="53" t="str">
        <f>IF(AND('Mapa final'!$Y$49="Muy Alta",'Mapa final'!$AA$49="Menor"),CONCATENATE("R5C",'Mapa final'!$O$49),"")</f>
        <v/>
      </c>
      <c r="S10" s="53" t="str">
        <f>IF(AND('Mapa final'!$Y$50="Muy Alta",'Mapa final'!$AA$50="Menor"),CONCATENATE("R5C",'Mapa final'!$O$50),"")</f>
        <v/>
      </c>
      <c r="T10" s="53" t="str">
        <f>IF(AND('Mapa final'!$Y$51="Muy Alta",'Mapa final'!$AA$51="Menor"),CONCATENATE("R5C",'Mapa final'!$O$51),"")</f>
        <v/>
      </c>
      <c r="U10" s="54" t="str">
        <f>IF(AND('Mapa final'!$Y$52="Muy Alta",'Mapa final'!$AA$52="Menor"),CONCATENATE("R5C",'Mapa final'!$O$52),"")</f>
        <v/>
      </c>
      <c r="V10" s="52" t="str">
        <f>IF(AND('Mapa final'!$Y$47="Muy Alta",'Mapa final'!$AA$47="Moderado"),CONCATENATE("R5C",'Mapa final'!$O$47),"")</f>
        <v/>
      </c>
      <c r="W10" s="53" t="str">
        <f>IF(AND('Mapa final'!$Y$48="Muy Alta",'Mapa final'!$AA$48="Moderado"),CONCATENATE("R5C",'Mapa final'!$O$48),"")</f>
        <v/>
      </c>
      <c r="X10" s="53" t="str">
        <f>IF(AND('Mapa final'!$Y$49="Muy Alta",'Mapa final'!$AA$49="Moderado"),CONCATENATE("R5C",'Mapa final'!$O$49),"")</f>
        <v/>
      </c>
      <c r="Y10" s="53" t="str">
        <f>IF(AND('Mapa final'!$Y$50="Muy Alta",'Mapa final'!$AA$50="Moderado"),CONCATENATE("R5C",'Mapa final'!$O$50),"")</f>
        <v/>
      </c>
      <c r="Z10" s="53" t="str">
        <f>IF(AND('Mapa final'!$Y$51="Muy Alta",'Mapa final'!$AA$51="Moderado"),CONCATENATE("R5C",'Mapa final'!$O$51),"")</f>
        <v/>
      </c>
      <c r="AA10" s="54" t="str">
        <f>IF(AND('Mapa final'!$Y$52="Muy Alta",'Mapa final'!$AA$52="Moderado"),CONCATENATE("R5C",'Mapa final'!$O$52),"")</f>
        <v/>
      </c>
      <c r="AB10" s="52" t="str">
        <f>IF(AND('Mapa final'!$Y$47="Muy Alta",'Mapa final'!$AA$47="Mayor"),CONCATENATE("R5C",'Mapa final'!$O$47),"")</f>
        <v/>
      </c>
      <c r="AC10" s="53" t="str">
        <f>IF(AND('Mapa final'!$Y$48="Muy Alta",'Mapa final'!$AA$48="Mayor"),CONCATENATE("R5C",'Mapa final'!$O$48),"")</f>
        <v/>
      </c>
      <c r="AD10" s="53" t="str">
        <f>IF(AND('Mapa final'!$Y$49="Muy Alta",'Mapa final'!$AA$49="Mayor"),CONCATENATE("R5C",'Mapa final'!$O$49),"")</f>
        <v/>
      </c>
      <c r="AE10" s="53" t="str">
        <f>IF(AND('Mapa final'!$Y$50="Muy Alta",'Mapa final'!$AA$50="Mayor"),CONCATENATE("R5C",'Mapa final'!$O$50),"")</f>
        <v/>
      </c>
      <c r="AF10" s="53" t="str">
        <f>IF(AND('Mapa final'!$Y$51="Muy Alta",'Mapa final'!$AA$51="Mayor"),CONCATENATE("R5C",'Mapa final'!$O$51),"")</f>
        <v/>
      </c>
      <c r="AG10" s="54" t="str">
        <f>IF(AND('Mapa final'!$Y$52="Muy Alta",'Mapa final'!$AA$52="Mayor"),CONCATENATE("R5C",'Mapa final'!$O$52),"")</f>
        <v/>
      </c>
      <c r="AH10" s="55" t="str">
        <f>IF(AND('Mapa final'!$Y$47="Muy Alta",'Mapa final'!$AA$47="Catastrófico"),CONCATENATE("R5C",'Mapa final'!$O$47),"")</f>
        <v/>
      </c>
      <c r="AI10" s="56" t="str">
        <f>IF(AND('Mapa final'!$Y$48="Muy Alta",'Mapa final'!$AA$48="Catastrófico"),CONCATENATE("R5C",'Mapa final'!$O$48),"")</f>
        <v/>
      </c>
      <c r="AJ10" s="56" t="str">
        <f>IF(AND('Mapa final'!$Y$49="Muy Alta",'Mapa final'!$AA$49="Catastrófico"),CONCATENATE("R5C",'Mapa final'!$O$49),"")</f>
        <v/>
      </c>
      <c r="AK10" s="56" t="str">
        <f>IF(AND('Mapa final'!$Y$50="Muy Alta",'Mapa final'!$AA$50="Catastrófico"),CONCATENATE("R5C",'Mapa final'!$O$50),"")</f>
        <v/>
      </c>
      <c r="AL10" s="56" t="str">
        <f>IF(AND('Mapa final'!$Y$51="Muy Alta",'Mapa final'!$AA$51="Catastrófico"),CONCATENATE("R5C",'Mapa final'!$O$51),"")</f>
        <v/>
      </c>
      <c r="AM10" s="57" t="str">
        <f>IF(AND('Mapa final'!$Y$52="Muy Alta",'Mapa final'!$AA$52="Catastrófico"),CONCATENATE("R5C",'Mapa final'!$O$52),"")</f>
        <v/>
      </c>
      <c r="AN10" s="83"/>
      <c r="AO10" s="404"/>
      <c r="AP10" s="405"/>
      <c r="AQ10" s="405"/>
      <c r="AR10" s="405"/>
      <c r="AS10" s="405"/>
      <c r="AT10" s="406"/>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343"/>
      <c r="C11" s="343"/>
      <c r="D11" s="344"/>
      <c r="E11" s="384"/>
      <c r="F11" s="385"/>
      <c r="G11" s="385"/>
      <c r="H11" s="385"/>
      <c r="I11" s="386"/>
      <c r="J11" s="52" t="str">
        <f>IF(AND('Mapa final'!$Y$53="Muy Alta",'Mapa final'!$AA$53="Leve"),CONCATENATE("R6C",'Mapa final'!$O$53),"")</f>
        <v/>
      </c>
      <c r="K11" s="53" t="str">
        <f>IF(AND('Mapa final'!$Y$54="Muy Alta",'Mapa final'!$AA$54="Leve"),CONCATENATE("R6C",'Mapa final'!$O$54),"")</f>
        <v/>
      </c>
      <c r="L11" s="53" t="str">
        <f>IF(AND('Mapa final'!$Y$55="Muy Alta",'Mapa final'!$AA$55="Leve"),CONCATENATE("R6C",'Mapa final'!$O$55),"")</f>
        <v/>
      </c>
      <c r="M11" s="53" t="str">
        <f>IF(AND('Mapa final'!$Y$56="Muy Alta",'Mapa final'!$AA$56="Leve"),CONCATENATE("R6C",'Mapa final'!$O$56),"")</f>
        <v/>
      </c>
      <c r="N11" s="53" t="str">
        <f>IF(AND('Mapa final'!$Y$57="Muy Alta",'Mapa final'!$AA$57="Leve"),CONCATENATE("R6C",'Mapa final'!$O$57),"")</f>
        <v/>
      </c>
      <c r="O11" s="54" t="str">
        <f>IF(AND('Mapa final'!$Y$58="Muy Alta",'Mapa final'!$AA$58="Leve"),CONCATENATE("R6C",'Mapa final'!$O$58),"")</f>
        <v/>
      </c>
      <c r="P11" s="52" t="str">
        <f>IF(AND('Mapa final'!$Y$53="Muy Alta",'Mapa final'!$AA$53="Menor"),CONCATENATE("R6C",'Mapa final'!$O$53),"")</f>
        <v/>
      </c>
      <c r="Q11" s="53" t="str">
        <f>IF(AND('Mapa final'!$Y$54="Muy Alta",'Mapa final'!$AA$54="Menor"),CONCATENATE("R6C",'Mapa final'!$O$54),"")</f>
        <v/>
      </c>
      <c r="R11" s="53" t="str">
        <f>IF(AND('Mapa final'!$Y$55="Muy Alta",'Mapa final'!$AA$55="Menor"),CONCATENATE("R6C",'Mapa final'!$O$55),"")</f>
        <v/>
      </c>
      <c r="S11" s="53" t="str">
        <f>IF(AND('Mapa final'!$Y$56="Muy Alta",'Mapa final'!$AA$56="Menor"),CONCATENATE("R6C",'Mapa final'!$O$56),"")</f>
        <v/>
      </c>
      <c r="T11" s="53" t="str">
        <f>IF(AND('Mapa final'!$Y$57="Muy Alta",'Mapa final'!$AA$57="Menor"),CONCATENATE("R6C",'Mapa final'!$O$57),"")</f>
        <v/>
      </c>
      <c r="U11" s="54" t="str">
        <f>IF(AND('Mapa final'!$Y$58="Muy Alta",'Mapa final'!$AA$58="Menor"),CONCATENATE("R6C",'Mapa final'!$O$58),"")</f>
        <v/>
      </c>
      <c r="V11" s="52" t="str">
        <f>IF(AND('Mapa final'!$Y$53="Muy Alta",'Mapa final'!$AA$53="Moderado"),CONCATENATE("R6C",'Mapa final'!$O$53),"")</f>
        <v/>
      </c>
      <c r="W11" s="53" t="str">
        <f>IF(AND('Mapa final'!$Y$54="Muy Alta",'Mapa final'!$AA$54="Moderado"),CONCATENATE("R6C",'Mapa final'!$O$54),"")</f>
        <v/>
      </c>
      <c r="X11" s="53" t="str">
        <f>IF(AND('Mapa final'!$Y$55="Muy Alta",'Mapa final'!$AA$55="Moderado"),CONCATENATE("R6C",'Mapa final'!$O$55),"")</f>
        <v/>
      </c>
      <c r="Y11" s="53" t="str">
        <f>IF(AND('Mapa final'!$Y$56="Muy Alta",'Mapa final'!$AA$56="Moderado"),CONCATENATE("R6C",'Mapa final'!$O$56),"")</f>
        <v/>
      </c>
      <c r="Z11" s="53" t="str">
        <f>IF(AND('Mapa final'!$Y$57="Muy Alta",'Mapa final'!$AA$57="Moderado"),CONCATENATE("R6C",'Mapa final'!$O$57),"")</f>
        <v/>
      </c>
      <c r="AA11" s="54" t="str">
        <f>IF(AND('Mapa final'!$Y$58="Muy Alta",'Mapa final'!$AA$58="Moderado"),CONCATENATE("R6C",'Mapa final'!$O$58),"")</f>
        <v/>
      </c>
      <c r="AB11" s="52" t="str">
        <f>IF(AND('Mapa final'!$Y$53="Muy Alta",'Mapa final'!$AA$53="Mayor"),CONCATENATE("R6C",'Mapa final'!$O$53),"")</f>
        <v/>
      </c>
      <c r="AC11" s="53" t="str">
        <f>IF(AND('Mapa final'!$Y$54="Muy Alta",'Mapa final'!$AA$54="Mayor"),CONCATENATE("R6C",'Mapa final'!$O$54),"")</f>
        <v/>
      </c>
      <c r="AD11" s="53" t="str">
        <f>IF(AND('Mapa final'!$Y$55="Muy Alta",'Mapa final'!$AA$55="Mayor"),CONCATENATE("R6C",'Mapa final'!$O$55),"")</f>
        <v/>
      </c>
      <c r="AE11" s="53" t="str">
        <f>IF(AND('Mapa final'!$Y$56="Muy Alta",'Mapa final'!$AA$56="Mayor"),CONCATENATE("R6C",'Mapa final'!$O$56),"")</f>
        <v/>
      </c>
      <c r="AF11" s="53" t="str">
        <f>IF(AND('Mapa final'!$Y$57="Muy Alta",'Mapa final'!$AA$57="Mayor"),CONCATENATE("R6C",'Mapa final'!$O$57),"")</f>
        <v/>
      </c>
      <c r="AG11" s="54" t="str">
        <f>IF(AND('Mapa final'!$Y$58="Muy Alta",'Mapa final'!$AA$58="Mayor"),CONCATENATE("R6C",'Mapa final'!$O$58),"")</f>
        <v/>
      </c>
      <c r="AH11" s="55" t="str">
        <f>IF(AND('Mapa final'!$Y$53="Muy Alta",'Mapa final'!$AA$53="Catastrófico"),CONCATENATE("R6C",'Mapa final'!$O$53),"")</f>
        <v/>
      </c>
      <c r="AI11" s="56" t="str">
        <f>IF(AND('Mapa final'!$Y$54="Muy Alta",'Mapa final'!$AA$54="Catastrófico"),CONCATENATE("R6C",'Mapa final'!$O$54),"")</f>
        <v/>
      </c>
      <c r="AJ11" s="56" t="str">
        <f>IF(AND('Mapa final'!$Y$55="Muy Alta",'Mapa final'!$AA$55="Catastrófico"),CONCATENATE("R6C",'Mapa final'!$O$55),"")</f>
        <v/>
      </c>
      <c r="AK11" s="56" t="str">
        <f>IF(AND('Mapa final'!$Y$56="Muy Alta",'Mapa final'!$AA$56="Catastrófico"),CONCATENATE("R6C",'Mapa final'!$O$56),"")</f>
        <v/>
      </c>
      <c r="AL11" s="56" t="str">
        <f>IF(AND('Mapa final'!$Y$57="Muy Alta",'Mapa final'!$AA$57="Catastrófico"),CONCATENATE("R6C",'Mapa final'!$O$57),"")</f>
        <v/>
      </c>
      <c r="AM11" s="57" t="str">
        <f>IF(AND('Mapa final'!$Y$58="Muy Alta",'Mapa final'!$AA$58="Catastrófico"),CONCATENATE("R6C",'Mapa final'!$O$58),"")</f>
        <v/>
      </c>
      <c r="AN11" s="83"/>
      <c r="AO11" s="404"/>
      <c r="AP11" s="405"/>
      <c r="AQ11" s="405"/>
      <c r="AR11" s="405"/>
      <c r="AS11" s="405"/>
      <c r="AT11" s="406"/>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343"/>
      <c r="C12" s="343"/>
      <c r="D12" s="344"/>
      <c r="E12" s="384"/>
      <c r="F12" s="385"/>
      <c r="G12" s="385"/>
      <c r="H12" s="385"/>
      <c r="I12" s="386"/>
      <c r="J12" s="52" t="str">
        <f>IF(AND('Mapa final'!$Y$59="Muy Alta",'Mapa final'!$AA$59="Leve"),CONCATENATE("R7C",'Mapa final'!$O$59),"")</f>
        <v/>
      </c>
      <c r="K12" s="53" t="str">
        <f>IF(AND('Mapa final'!$Y$60="Muy Alta",'Mapa final'!$AA$60="Leve"),CONCATENATE("R7C",'Mapa final'!$O$60),"")</f>
        <v/>
      </c>
      <c r="L12" s="53" t="str">
        <f>IF(AND('Mapa final'!$Y$61="Muy Alta",'Mapa final'!$AA$61="Leve"),CONCATENATE("R7C",'Mapa final'!$O$61),"")</f>
        <v/>
      </c>
      <c r="M12" s="53" t="str">
        <f>IF(AND('Mapa final'!$Y$62="Muy Alta",'Mapa final'!$AA$62="Leve"),CONCATENATE("R7C",'Mapa final'!$O$62),"")</f>
        <v/>
      </c>
      <c r="N12" s="53" t="str">
        <f>IF(AND('Mapa final'!$Y$63="Muy Alta",'Mapa final'!$AA$63="Leve"),CONCATENATE("R7C",'Mapa final'!$O$63),"")</f>
        <v/>
      </c>
      <c r="O12" s="54" t="str">
        <f>IF(AND('Mapa final'!$Y$64="Muy Alta",'Mapa final'!$AA$64="Leve"),CONCATENATE("R7C",'Mapa final'!$O$64),"")</f>
        <v/>
      </c>
      <c r="P12" s="52" t="str">
        <f>IF(AND('Mapa final'!$Y$59="Muy Alta",'Mapa final'!$AA$59="Menor"),CONCATENATE("R7C",'Mapa final'!$O$59),"")</f>
        <v/>
      </c>
      <c r="Q12" s="53" t="str">
        <f>IF(AND('Mapa final'!$Y$60="Muy Alta",'Mapa final'!$AA$60="Menor"),CONCATENATE("R7C",'Mapa final'!$O$60),"")</f>
        <v/>
      </c>
      <c r="R12" s="53" t="str">
        <f>IF(AND('Mapa final'!$Y$61="Muy Alta",'Mapa final'!$AA$61="Menor"),CONCATENATE("R7C",'Mapa final'!$O$61),"")</f>
        <v/>
      </c>
      <c r="S12" s="53" t="str">
        <f>IF(AND('Mapa final'!$Y$62="Muy Alta",'Mapa final'!$AA$62="Menor"),CONCATENATE("R7C",'Mapa final'!$O$62),"")</f>
        <v/>
      </c>
      <c r="T12" s="53" t="str">
        <f>IF(AND('Mapa final'!$Y$63="Muy Alta",'Mapa final'!$AA$63="Menor"),CONCATENATE("R7C",'Mapa final'!$O$63),"")</f>
        <v/>
      </c>
      <c r="U12" s="54" t="str">
        <f>IF(AND('Mapa final'!$Y$64="Muy Alta",'Mapa final'!$AA$64="Menor"),CONCATENATE("R7C",'Mapa final'!$O$64),"")</f>
        <v/>
      </c>
      <c r="V12" s="52" t="str">
        <f>IF(AND('Mapa final'!$Y$59="Muy Alta",'Mapa final'!$AA$59="Moderado"),CONCATENATE("R7C",'Mapa final'!$O$59),"")</f>
        <v/>
      </c>
      <c r="W12" s="53" t="str">
        <f>IF(AND('Mapa final'!$Y$60="Muy Alta",'Mapa final'!$AA$60="Moderado"),CONCATENATE("R7C",'Mapa final'!$O$60),"")</f>
        <v/>
      </c>
      <c r="X12" s="53" t="str">
        <f>IF(AND('Mapa final'!$Y$61="Muy Alta",'Mapa final'!$AA$61="Moderado"),CONCATENATE("R7C",'Mapa final'!$O$61),"")</f>
        <v/>
      </c>
      <c r="Y12" s="53" t="str">
        <f>IF(AND('Mapa final'!$Y$62="Muy Alta",'Mapa final'!$AA$62="Moderado"),CONCATENATE("R7C",'Mapa final'!$O$62),"")</f>
        <v/>
      </c>
      <c r="Z12" s="53" t="str">
        <f>IF(AND('Mapa final'!$Y$63="Muy Alta",'Mapa final'!$AA$63="Moderado"),CONCATENATE("R7C",'Mapa final'!$O$63),"")</f>
        <v/>
      </c>
      <c r="AA12" s="54" t="str">
        <f>IF(AND('Mapa final'!$Y$64="Muy Alta",'Mapa final'!$AA$64="Moderado"),CONCATENATE("R7C",'Mapa final'!$O$64),"")</f>
        <v/>
      </c>
      <c r="AB12" s="52" t="str">
        <f>IF(AND('Mapa final'!$Y$59="Muy Alta",'Mapa final'!$AA$59="Mayor"),CONCATENATE("R7C",'Mapa final'!$O$59),"")</f>
        <v/>
      </c>
      <c r="AC12" s="53" t="str">
        <f>IF(AND('Mapa final'!$Y$60="Muy Alta",'Mapa final'!$AA$60="Mayor"),CONCATENATE("R7C",'Mapa final'!$O$60),"")</f>
        <v/>
      </c>
      <c r="AD12" s="53" t="str">
        <f>IF(AND('Mapa final'!$Y$61="Muy Alta",'Mapa final'!$AA$61="Mayor"),CONCATENATE("R7C",'Mapa final'!$O$61),"")</f>
        <v/>
      </c>
      <c r="AE12" s="53" t="str">
        <f>IF(AND('Mapa final'!$Y$62="Muy Alta",'Mapa final'!$AA$62="Mayor"),CONCATENATE("R7C",'Mapa final'!$O$62),"")</f>
        <v/>
      </c>
      <c r="AF12" s="53" t="str">
        <f>IF(AND('Mapa final'!$Y$63="Muy Alta",'Mapa final'!$AA$63="Mayor"),CONCATENATE("R7C",'Mapa final'!$O$63),"")</f>
        <v/>
      </c>
      <c r="AG12" s="54" t="str">
        <f>IF(AND('Mapa final'!$Y$64="Muy Alta",'Mapa final'!$AA$64="Mayor"),CONCATENATE("R7C",'Mapa final'!$O$64),"")</f>
        <v/>
      </c>
      <c r="AH12" s="55" t="str">
        <f>IF(AND('Mapa final'!$Y$59="Muy Alta",'Mapa final'!$AA$59="Catastrófico"),CONCATENATE("R7C",'Mapa final'!$O$59),"")</f>
        <v/>
      </c>
      <c r="AI12" s="56" t="str">
        <f>IF(AND('Mapa final'!$Y$60="Muy Alta",'Mapa final'!$AA$60="Catastrófico"),CONCATENATE("R7C",'Mapa final'!$O$60),"")</f>
        <v/>
      </c>
      <c r="AJ12" s="56" t="str">
        <f>IF(AND('Mapa final'!$Y$61="Muy Alta",'Mapa final'!$AA$61="Catastrófico"),CONCATENATE("R7C",'Mapa final'!$O$61),"")</f>
        <v/>
      </c>
      <c r="AK12" s="56" t="str">
        <f>IF(AND('Mapa final'!$Y$62="Muy Alta",'Mapa final'!$AA$62="Catastrófico"),CONCATENATE("R7C",'Mapa final'!$O$62),"")</f>
        <v/>
      </c>
      <c r="AL12" s="56" t="str">
        <f>IF(AND('Mapa final'!$Y$63="Muy Alta",'Mapa final'!$AA$63="Catastrófico"),CONCATENATE("R7C",'Mapa final'!$O$63),"")</f>
        <v/>
      </c>
      <c r="AM12" s="57" t="str">
        <f>IF(AND('Mapa final'!$Y$64="Muy Alta",'Mapa final'!$AA$64="Catastrófico"),CONCATENATE("R7C",'Mapa final'!$O$64),"")</f>
        <v/>
      </c>
      <c r="AN12" s="83"/>
      <c r="AO12" s="404"/>
      <c r="AP12" s="405"/>
      <c r="AQ12" s="405"/>
      <c r="AR12" s="405"/>
      <c r="AS12" s="405"/>
      <c r="AT12" s="406"/>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343"/>
      <c r="C13" s="343"/>
      <c r="D13" s="344"/>
      <c r="E13" s="384"/>
      <c r="F13" s="385"/>
      <c r="G13" s="385"/>
      <c r="H13" s="385"/>
      <c r="I13" s="386"/>
      <c r="J13" s="52" t="str">
        <f>IF(AND('Mapa final'!$Y$65="Muy Alta",'Mapa final'!$AA$65="Leve"),CONCATENATE("R8C",'Mapa final'!$O$65),"")</f>
        <v/>
      </c>
      <c r="K13" s="53" t="str">
        <f>IF(AND('Mapa final'!$Y$66="Muy Alta",'Mapa final'!$AA$66="Leve"),CONCATENATE("R8C",'Mapa final'!$O$66),"")</f>
        <v/>
      </c>
      <c r="L13" s="53" t="str">
        <f>IF(AND('Mapa final'!$Y$67="Muy Alta",'Mapa final'!$AA$67="Leve"),CONCATENATE("R8C",'Mapa final'!$O$67),"")</f>
        <v/>
      </c>
      <c r="M13" s="53" t="str">
        <f>IF(AND('Mapa final'!$Y$68="Muy Alta",'Mapa final'!$AA$68="Leve"),CONCATENATE("R8C",'Mapa final'!$O$68),"")</f>
        <v/>
      </c>
      <c r="N13" s="53" t="str">
        <f>IF(AND('Mapa final'!$Y$69="Muy Alta",'Mapa final'!$AA$69="Leve"),CONCATENATE("R8C",'Mapa final'!$O$69),"")</f>
        <v/>
      </c>
      <c r="O13" s="54" t="str">
        <f>IF(AND('Mapa final'!$Y$70="Muy Alta",'Mapa final'!$AA$70="Leve"),CONCATENATE("R8C",'Mapa final'!$O$70),"")</f>
        <v/>
      </c>
      <c r="P13" s="52" t="str">
        <f>IF(AND('Mapa final'!$Y$65="Muy Alta",'Mapa final'!$AA$65="Menor"),CONCATENATE("R8C",'Mapa final'!$O$65),"")</f>
        <v/>
      </c>
      <c r="Q13" s="53" t="str">
        <f>IF(AND('Mapa final'!$Y$66="Muy Alta",'Mapa final'!$AA$66="Menor"),CONCATENATE("R8C",'Mapa final'!$O$66),"")</f>
        <v/>
      </c>
      <c r="R13" s="53" t="str">
        <f>IF(AND('Mapa final'!$Y$67="Muy Alta",'Mapa final'!$AA$67="Menor"),CONCATENATE("R8C",'Mapa final'!$O$67),"")</f>
        <v/>
      </c>
      <c r="S13" s="53" t="str">
        <f>IF(AND('Mapa final'!$Y$68="Muy Alta",'Mapa final'!$AA$68="Menor"),CONCATENATE("R8C",'Mapa final'!$O$68),"")</f>
        <v/>
      </c>
      <c r="T13" s="53" t="str">
        <f>IF(AND('Mapa final'!$Y$69="Muy Alta",'Mapa final'!$AA$69="Menor"),CONCATENATE("R8C",'Mapa final'!$O$69),"")</f>
        <v/>
      </c>
      <c r="U13" s="54" t="str">
        <f>IF(AND('Mapa final'!$Y$70="Muy Alta",'Mapa final'!$AA$70="Menor"),CONCATENATE("R8C",'Mapa final'!$O$70),"")</f>
        <v/>
      </c>
      <c r="V13" s="52" t="str">
        <f>IF(AND('Mapa final'!$Y$65="Muy Alta",'Mapa final'!$AA$65="Moderado"),CONCATENATE("R8C",'Mapa final'!$O$65),"")</f>
        <v/>
      </c>
      <c r="W13" s="53" t="str">
        <f>IF(AND('Mapa final'!$Y$66="Muy Alta",'Mapa final'!$AA$66="Moderado"),CONCATENATE("R8C",'Mapa final'!$O$66),"")</f>
        <v/>
      </c>
      <c r="X13" s="53" t="str">
        <f>IF(AND('Mapa final'!$Y$67="Muy Alta",'Mapa final'!$AA$67="Moderado"),CONCATENATE("R8C",'Mapa final'!$O$67),"")</f>
        <v/>
      </c>
      <c r="Y13" s="53" t="str">
        <f>IF(AND('Mapa final'!$Y$68="Muy Alta",'Mapa final'!$AA$68="Moderado"),CONCATENATE("R8C",'Mapa final'!$O$68),"")</f>
        <v/>
      </c>
      <c r="Z13" s="53" t="str">
        <f>IF(AND('Mapa final'!$Y$69="Muy Alta",'Mapa final'!$AA$69="Moderado"),CONCATENATE("R8C",'Mapa final'!$O$69),"")</f>
        <v/>
      </c>
      <c r="AA13" s="54" t="str">
        <f>IF(AND('Mapa final'!$Y$70="Muy Alta",'Mapa final'!$AA$70="Moderado"),CONCATENATE("R8C",'Mapa final'!$O$70),"")</f>
        <v/>
      </c>
      <c r="AB13" s="52" t="str">
        <f>IF(AND('Mapa final'!$Y$65="Muy Alta",'Mapa final'!$AA$65="Mayor"),CONCATENATE("R8C",'Mapa final'!$O$65),"")</f>
        <v/>
      </c>
      <c r="AC13" s="53" t="str">
        <f>IF(AND('Mapa final'!$Y$66="Muy Alta",'Mapa final'!$AA$66="Mayor"),CONCATENATE("R8C",'Mapa final'!$O$66),"")</f>
        <v/>
      </c>
      <c r="AD13" s="53" t="str">
        <f>IF(AND('Mapa final'!$Y$67="Muy Alta",'Mapa final'!$AA$67="Mayor"),CONCATENATE("R8C",'Mapa final'!$O$67),"")</f>
        <v/>
      </c>
      <c r="AE13" s="53" t="str">
        <f>IF(AND('Mapa final'!$Y$68="Muy Alta",'Mapa final'!$AA$68="Mayor"),CONCATENATE("R8C",'Mapa final'!$O$68),"")</f>
        <v/>
      </c>
      <c r="AF13" s="53" t="str">
        <f>IF(AND('Mapa final'!$Y$69="Muy Alta",'Mapa final'!$AA$69="Mayor"),CONCATENATE("R8C",'Mapa final'!$O$69),"")</f>
        <v/>
      </c>
      <c r="AG13" s="54" t="str">
        <f>IF(AND('Mapa final'!$Y$70="Muy Alta",'Mapa final'!$AA$70="Mayor"),CONCATENATE("R8C",'Mapa final'!$O$70),"")</f>
        <v/>
      </c>
      <c r="AH13" s="55" t="str">
        <f>IF(AND('Mapa final'!$Y$65="Muy Alta",'Mapa final'!$AA$65="Catastrófico"),CONCATENATE("R8C",'Mapa final'!$O$65),"")</f>
        <v/>
      </c>
      <c r="AI13" s="56" t="str">
        <f>IF(AND('Mapa final'!$Y$66="Muy Alta",'Mapa final'!$AA$66="Catastrófico"),CONCATENATE("R8C",'Mapa final'!$O$66),"")</f>
        <v/>
      </c>
      <c r="AJ13" s="56" t="str">
        <f>IF(AND('Mapa final'!$Y$67="Muy Alta",'Mapa final'!$AA$67="Catastrófico"),CONCATENATE("R8C",'Mapa final'!$O$67),"")</f>
        <v/>
      </c>
      <c r="AK13" s="56" t="str">
        <f>IF(AND('Mapa final'!$Y$68="Muy Alta",'Mapa final'!$AA$68="Catastrófico"),CONCATENATE("R8C",'Mapa final'!$O$68),"")</f>
        <v/>
      </c>
      <c r="AL13" s="56" t="str">
        <f>IF(AND('Mapa final'!$Y$69="Muy Alta",'Mapa final'!$AA$69="Catastrófico"),CONCATENATE("R8C",'Mapa final'!$O$69),"")</f>
        <v/>
      </c>
      <c r="AM13" s="57" t="str">
        <f>IF(AND('Mapa final'!$Y$70="Muy Alta",'Mapa final'!$AA$70="Catastrófico"),CONCATENATE("R8C",'Mapa final'!$O$70),"")</f>
        <v/>
      </c>
      <c r="AN13" s="83"/>
      <c r="AO13" s="404"/>
      <c r="AP13" s="405"/>
      <c r="AQ13" s="405"/>
      <c r="AR13" s="405"/>
      <c r="AS13" s="405"/>
      <c r="AT13" s="406"/>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343"/>
      <c r="C14" s="343"/>
      <c r="D14" s="344"/>
      <c r="E14" s="384"/>
      <c r="F14" s="385"/>
      <c r="G14" s="385"/>
      <c r="H14" s="385"/>
      <c r="I14" s="386"/>
      <c r="J14" s="52" t="str">
        <f>IF(AND('Mapa final'!$Y$71="Muy Alta",'Mapa final'!$AA$71="Leve"),CONCATENATE("R9C",'Mapa final'!$O$71),"")</f>
        <v/>
      </c>
      <c r="K14" s="53" t="str">
        <f>IF(AND('Mapa final'!$Y$72="Muy Alta",'Mapa final'!$AA$72="Leve"),CONCATENATE("R9C",'Mapa final'!$O$72),"")</f>
        <v/>
      </c>
      <c r="L14" s="53" t="str">
        <f>IF(AND('Mapa final'!$Y$73="Muy Alta",'Mapa final'!$AA$73="Leve"),CONCATENATE("R9C",'Mapa final'!$O$73),"")</f>
        <v/>
      </c>
      <c r="M14" s="53" t="str">
        <f>IF(AND('Mapa final'!$Y$74="Muy Alta",'Mapa final'!$AA$74="Leve"),CONCATENATE("R9C",'Mapa final'!$O$74),"")</f>
        <v/>
      </c>
      <c r="N14" s="53" t="str">
        <f>IF(AND('Mapa final'!$Y$75="Muy Alta",'Mapa final'!$AA$75="Leve"),CONCATENATE("R9C",'Mapa final'!$O$75),"")</f>
        <v/>
      </c>
      <c r="O14" s="54" t="str">
        <f>IF(AND('Mapa final'!$Y$76="Muy Alta",'Mapa final'!$AA$76="Leve"),CONCATENATE("R9C",'Mapa final'!$O$76),"")</f>
        <v/>
      </c>
      <c r="P14" s="52" t="str">
        <f>IF(AND('Mapa final'!$Y$71="Muy Alta",'Mapa final'!$AA$71="Menor"),CONCATENATE("R9C",'Mapa final'!$O$71),"")</f>
        <v/>
      </c>
      <c r="Q14" s="53" t="str">
        <f>IF(AND('Mapa final'!$Y$72="Muy Alta",'Mapa final'!$AA$72="Menor"),CONCATENATE("R9C",'Mapa final'!$O$72),"")</f>
        <v/>
      </c>
      <c r="R14" s="53" t="str">
        <f>IF(AND('Mapa final'!$Y$73="Muy Alta",'Mapa final'!$AA$73="Menor"),CONCATENATE("R9C",'Mapa final'!$O$73),"")</f>
        <v/>
      </c>
      <c r="S14" s="53" t="str">
        <f>IF(AND('Mapa final'!$Y$74="Muy Alta",'Mapa final'!$AA$74="Menor"),CONCATENATE("R9C",'Mapa final'!$O$74),"")</f>
        <v/>
      </c>
      <c r="T14" s="53" t="str">
        <f>IF(AND('Mapa final'!$Y$75="Muy Alta",'Mapa final'!$AA$75="Menor"),CONCATENATE("R9C",'Mapa final'!$O$75),"")</f>
        <v/>
      </c>
      <c r="U14" s="54" t="str">
        <f>IF(AND('Mapa final'!$Y$76="Muy Alta",'Mapa final'!$AA$76="Menor"),CONCATENATE("R9C",'Mapa final'!$O$76),"")</f>
        <v/>
      </c>
      <c r="V14" s="52" t="str">
        <f>IF(AND('Mapa final'!$Y$71="Muy Alta",'Mapa final'!$AA$71="Moderado"),CONCATENATE("R9C",'Mapa final'!$O$71),"")</f>
        <v/>
      </c>
      <c r="W14" s="53" t="str">
        <f>IF(AND('Mapa final'!$Y$72="Muy Alta",'Mapa final'!$AA$72="Moderado"),CONCATENATE("R9C",'Mapa final'!$O$72),"")</f>
        <v/>
      </c>
      <c r="X14" s="53" t="str">
        <f>IF(AND('Mapa final'!$Y$73="Muy Alta",'Mapa final'!$AA$73="Moderado"),CONCATENATE("R9C",'Mapa final'!$O$73),"")</f>
        <v/>
      </c>
      <c r="Y14" s="53" t="str">
        <f>IF(AND('Mapa final'!$Y$74="Muy Alta",'Mapa final'!$AA$74="Moderado"),CONCATENATE("R9C",'Mapa final'!$O$74),"")</f>
        <v/>
      </c>
      <c r="Z14" s="53" t="str">
        <f>IF(AND('Mapa final'!$Y$75="Muy Alta",'Mapa final'!$AA$75="Moderado"),CONCATENATE("R9C",'Mapa final'!$O$75),"")</f>
        <v/>
      </c>
      <c r="AA14" s="54" t="str">
        <f>IF(AND('Mapa final'!$Y$76="Muy Alta",'Mapa final'!$AA$76="Moderado"),CONCATENATE("R9C",'Mapa final'!$O$76),"")</f>
        <v/>
      </c>
      <c r="AB14" s="52" t="str">
        <f>IF(AND('Mapa final'!$Y$71="Muy Alta",'Mapa final'!$AA$71="Mayor"),CONCATENATE("R9C",'Mapa final'!$O$71),"")</f>
        <v/>
      </c>
      <c r="AC14" s="53" t="str">
        <f>IF(AND('Mapa final'!$Y$72="Muy Alta",'Mapa final'!$AA$72="Mayor"),CONCATENATE("R9C",'Mapa final'!$O$72),"")</f>
        <v/>
      </c>
      <c r="AD14" s="53" t="str">
        <f>IF(AND('Mapa final'!$Y$73="Muy Alta",'Mapa final'!$AA$73="Mayor"),CONCATENATE("R9C",'Mapa final'!$O$73),"")</f>
        <v/>
      </c>
      <c r="AE14" s="53" t="str">
        <f>IF(AND('Mapa final'!$Y$74="Muy Alta",'Mapa final'!$AA$74="Mayor"),CONCATENATE("R9C",'Mapa final'!$O$74),"")</f>
        <v/>
      </c>
      <c r="AF14" s="53" t="str">
        <f>IF(AND('Mapa final'!$Y$75="Muy Alta",'Mapa final'!$AA$75="Mayor"),CONCATENATE("R9C",'Mapa final'!$O$75),"")</f>
        <v/>
      </c>
      <c r="AG14" s="54" t="str">
        <f>IF(AND('Mapa final'!$Y$76="Muy Alta",'Mapa final'!$AA$76="Mayor"),CONCATENATE("R9C",'Mapa final'!$O$76),"")</f>
        <v/>
      </c>
      <c r="AH14" s="55" t="str">
        <f>IF(AND('Mapa final'!$Y$71="Muy Alta",'Mapa final'!$AA$71="Catastrófico"),CONCATENATE("R9C",'Mapa final'!$O$71),"")</f>
        <v/>
      </c>
      <c r="AI14" s="56" t="str">
        <f>IF(AND('Mapa final'!$Y$72="Muy Alta",'Mapa final'!$AA$72="Catastrófico"),CONCATENATE("R9C",'Mapa final'!$O$72),"")</f>
        <v/>
      </c>
      <c r="AJ14" s="56" t="str">
        <f>IF(AND('Mapa final'!$Y$73="Muy Alta",'Mapa final'!$AA$73="Catastrófico"),CONCATENATE("R9C",'Mapa final'!$O$73),"")</f>
        <v/>
      </c>
      <c r="AK14" s="56" t="str">
        <f>IF(AND('Mapa final'!$Y$74="Muy Alta",'Mapa final'!$AA$74="Catastrófico"),CONCATENATE("R9C",'Mapa final'!$O$74),"")</f>
        <v/>
      </c>
      <c r="AL14" s="56" t="str">
        <f>IF(AND('Mapa final'!$Y$75="Muy Alta",'Mapa final'!$AA$75="Catastrófico"),CONCATENATE("R9C",'Mapa final'!$O$75),"")</f>
        <v/>
      </c>
      <c r="AM14" s="57" t="str">
        <f>IF(AND('Mapa final'!$Y$76="Muy Alta",'Mapa final'!$AA$76="Catastrófico"),CONCATENATE("R9C",'Mapa final'!$O$76),"")</f>
        <v/>
      </c>
      <c r="AN14" s="83"/>
      <c r="AO14" s="404"/>
      <c r="AP14" s="405"/>
      <c r="AQ14" s="405"/>
      <c r="AR14" s="405"/>
      <c r="AS14" s="405"/>
      <c r="AT14" s="406"/>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343"/>
      <c r="C15" s="343"/>
      <c r="D15" s="344"/>
      <c r="E15" s="387"/>
      <c r="F15" s="388"/>
      <c r="G15" s="388"/>
      <c r="H15" s="388"/>
      <c r="I15" s="389"/>
      <c r="J15" s="58" t="str">
        <f>IF(AND('Mapa final'!$Y$77="Muy Alta",'Mapa final'!$AA$77="Leve"),CONCATENATE("R10C",'Mapa final'!$O$77),"")</f>
        <v/>
      </c>
      <c r="K15" s="59" t="str">
        <f>IF(AND('Mapa final'!$Y$78="Muy Alta",'Mapa final'!$AA$78="Leve"),CONCATENATE("R10C",'Mapa final'!$O$78),"")</f>
        <v/>
      </c>
      <c r="L15" s="59" t="str">
        <f>IF(AND('Mapa final'!$Y$79="Muy Alta",'Mapa final'!$AA$79="Leve"),CONCATENATE("R10C",'Mapa final'!$O$79),"")</f>
        <v/>
      </c>
      <c r="M15" s="59" t="str">
        <f>IF(AND('Mapa final'!$Y$80="Muy Alta",'Mapa final'!$AA$80="Leve"),CONCATENATE("R10C",'Mapa final'!$O$80),"")</f>
        <v/>
      </c>
      <c r="N15" s="59" t="str">
        <f>IF(AND('Mapa final'!$Y$81="Muy Alta",'Mapa final'!$AA$81="Leve"),CONCATENATE("R10C",'Mapa final'!$O$81),"")</f>
        <v/>
      </c>
      <c r="O15" s="60" t="str">
        <f>IF(AND('Mapa final'!$Y$82="Muy Alta",'Mapa final'!$AA$82="Leve"),CONCATENATE("R10C",'Mapa final'!$O$82),"")</f>
        <v/>
      </c>
      <c r="P15" s="52" t="str">
        <f>IF(AND('Mapa final'!$Y$77="Muy Alta",'Mapa final'!$AA$77="Menor"),CONCATENATE("R10C",'Mapa final'!$O$77),"")</f>
        <v/>
      </c>
      <c r="Q15" s="53" t="str">
        <f>IF(AND('Mapa final'!$Y$78="Muy Alta",'Mapa final'!$AA$78="Menor"),CONCATENATE("R10C",'Mapa final'!$O$78),"")</f>
        <v/>
      </c>
      <c r="R15" s="53" t="str">
        <f>IF(AND('Mapa final'!$Y$79="Muy Alta",'Mapa final'!$AA$79="Menor"),CONCATENATE("R10C",'Mapa final'!$O$79),"")</f>
        <v/>
      </c>
      <c r="S15" s="53" t="str">
        <f>IF(AND('Mapa final'!$Y$80="Muy Alta",'Mapa final'!$AA$80="Menor"),CONCATENATE("R10C",'Mapa final'!$O$80),"")</f>
        <v/>
      </c>
      <c r="T15" s="53" t="str">
        <f>IF(AND('Mapa final'!$Y$81="Muy Alta",'Mapa final'!$AA$81="Menor"),CONCATENATE("R10C",'Mapa final'!$O$81),"")</f>
        <v/>
      </c>
      <c r="U15" s="54" t="str">
        <f>IF(AND('Mapa final'!$Y$82="Muy Alta",'Mapa final'!$AA$82="Menor"),CONCATENATE("R10C",'Mapa final'!$O$82),"")</f>
        <v/>
      </c>
      <c r="V15" s="58" t="str">
        <f>IF(AND('Mapa final'!$Y$77="Muy Alta",'Mapa final'!$AA$77="Moderado"),CONCATENATE("R10C",'Mapa final'!$O$77),"")</f>
        <v/>
      </c>
      <c r="W15" s="59" t="str">
        <f>IF(AND('Mapa final'!$Y$78="Muy Alta",'Mapa final'!$AA$78="Moderado"),CONCATENATE("R10C",'Mapa final'!$O$78),"")</f>
        <v/>
      </c>
      <c r="X15" s="59" t="str">
        <f>IF(AND('Mapa final'!$Y$79="Muy Alta",'Mapa final'!$AA$79="Moderado"),CONCATENATE("R10C",'Mapa final'!$O$79),"")</f>
        <v/>
      </c>
      <c r="Y15" s="59" t="str">
        <f>IF(AND('Mapa final'!$Y$80="Muy Alta",'Mapa final'!$AA$80="Moderado"),CONCATENATE("R10C",'Mapa final'!$O$80),"")</f>
        <v/>
      </c>
      <c r="Z15" s="59" t="str">
        <f>IF(AND('Mapa final'!$Y$81="Muy Alta",'Mapa final'!$AA$81="Moderado"),CONCATENATE("R10C",'Mapa final'!$O$81),"")</f>
        <v/>
      </c>
      <c r="AA15" s="60" t="str">
        <f>IF(AND('Mapa final'!$Y$82="Muy Alta",'Mapa final'!$AA$82="Moderado"),CONCATENATE("R10C",'Mapa final'!$O$82),"")</f>
        <v/>
      </c>
      <c r="AB15" s="52" t="str">
        <f>IF(AND('Mapa final'!$Y$77="Muy Alta",'Mapa final'!$AA$77="Mayor"),CONCATENATE("R10C",'Mapa final'!$O$77),"")</f>
        <v/>
      </c>
      <c r="AC15" s="53" t="str">
        <f>IF(AND('Mapa final'!$Y$78="Muy Alta",'Mapa final'!$AA$78="Mayor"),CONCATENATE("R10C",'Mapa final'!$O$78),"")</f>
        <v/>
      </c>
      <c r="AD15" s="53" t="str">
        <f>IF(AND('Mapa final'!$Y$79="Muy Alta",'Mapa final'!$AA$79="Mayor"),CONCATENATE("R10C",'Mapa final'!$O$79),"")</f>
        <v/>
      </c>
      <c r="AE15" s="53" t="str">
        <f>IF(AND('Mapa final'!$Y$80="Muy Alta",'Mapa final'!$AA$80="Mayor"),CONCATENATE("R10C",'Mapa final'!$O$80),"")</f>
        <v/>
      </c>
      <c r="AF15" s="53" t="str">
        <f>IF(AND('Mapa final'!$Y$81="Muy Alta",'Mapa final'!$AA$81="Mayor"),CONCATENATE("R10C",'Mapa final'!$O$81),"")</f>
        <v/>
      </c>
      <c r="AG15" s="54" t="str">
        <f>IF(AND('Mapa final'!$Y$82="Muy Alta",'Mapa final'!$AA$82="Mayor"),CONCATENATE("R10C",'Mapa final'!$O$82),"")</f>
        <v/>
      </c>
      <c r="AH15" s="61" t="str">
        <f>IF(AND('Mapa final'!$Y$77="Muy Alta",'Mapa final'!$AA$77="Catastrófico"),CONCATENATE("R10C",'Mapa final'!$O$77),"")</f>
        <v/>
      </c>
      <c r="AI15" s="62" t="str">
        <f>IF(AND('Mapa final'!$Y$78="Muy Alta",'Mapa final'!$AA$78="Catastrófico"),CONCATENATE("R10C",'Mapa final'!$O$78),"")</f>
        <v/>
      </c>
      <c r="AJ15" s="62" t="str">
        <f>IF(AND('Mapa final'!$Y$79="Muy Alta",'Mapa final'!$AA$79="Catastrófico"),CONCATENATE("R10C",'Mapa final'!$O$79),"")</f>
        <v/>
      </c>
      <c r="AK15" s="62" t="str">
        <f>IF(AND('Mapa final'!$Y$80="Muy Alta",'Mapa final'!$AA$80="Catastrófico"),CONCATENATE("R10C",'Mapa final'!$O$80),"")</f>
        <v/>
      </c>
      <c r="AL15" s="62" t="str">
        <f>IF(AND('Mapa final'!$Y$81="Muy Alta",'Mapa final'!$AA$81="Catastrófico"),CONCATENATE("R10C",'Mapa final'!$O$81),"")</f>
        <v/>
      </c>
      <c r="AM15" s="63" t="str">
        <f>IF(AND('Mapa final'!$Y$82="Muy Alta",'Mapa final'!$AA$82="Catastrófico"),CONCATENATE("R10C",'Mapa final'!$O$82),"")</f>
        <v/>
      </c>
      <c r="AN15" s="83"/>
      <c r="AO15" s="407"/>
      <c r="AP15" s="408"/>
      <c r="AQ15" s="408"/>
      <c r="AR15" s="408"/>
      <c r="AS15" s="408"/>
      <c r="AT15" s="409"/>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343"/>
      <c r="C16" s="343"/>
      <c r="D16" s="344"/>
      <c r="E16" s="381" t="s">
        <v>94</v>
      </c>
      <c r="F16" s="382"/>
      <c r="G16" s="382"/>
      <c r="H16" s="382"/>
      <c r="I16" s="382"/>
      <c r="J16" s="64" t="str">
        <f>IF(AND('Mapa final'!$Y$23="Alta",'Mapa final'!$AA$23="Leve"),CONCATENATE("R1C",'Mapa final'!$O$23),"")</f>
        <v/>
      </c>
      <c r="K16" s="65" t="str">
        <f>IF(AND('Mapa final'!$Y$24="Alta",'Mapa final'!$AA$24="Leve"),CONCATENATE("R1C",'Mapa final'!$O$24),"")</f>
        <v/>
      </c>
      <c r="L16" s="65" t="str">
        <f>IF(AND('Mapa final'!$Y$25="Alta",'Mapa final'!$AA$25="Leve"),CONCATENATE("R1C",'Mapa final'!$O$25),"")</f>
        <v/>
      </c>
      <c r="M16" s="65" t="str">
        <f>IF(AND('Mapa final'!$Y$26="Alta",'Mapa final'!$AA$26="Leve"),CONCATENATE("R1C",'Mapa final'!$O$26),"")</f>
        <v/>
      </c>
      <c r="N16" s="65" t="str">
        <f>IF(AND('Mapa final'!$Y$27="Alta",'Mapa final'!$AA$27="Leve"),CONCATENATE("R1C",'Mapa final'!$O$27),"")</f>
        <v/>
      </c>
      <c r="O16" s="66" t="str">
        <f>IF(AND('Mapa final'!$Y$28="Alta",'Mapa final'!$AA$28="Leve"),CONCATENATE("R1C",'Mapa final'!$O$28),"")</f>
        <v/>
      </c>
      <c r="P16" s="64" t="str">
        <f>IF(AND('Mapa final'!$Y$23="Alta",'Mapa final'!$AA$23="Menor"),CONCATENATE("R1C",'Mapa final'!$O$23),"")</f>
        <v/>
      </c>
      <c r="Q16" s="65" t="str">
        <f>IF(AND('Mapa final'!$Y$24="Alta",'Mapa final'!$AA$24="Menor"),CONCATENATE("R1C",'Mapa final'!$O$24),"")</f>
        <v/>
      </c>
      <c r="R16" s="65" t="str">
        <f>IF(AND('Mapa final'!$Y$25="Alta",'Mapa final'!$AA$25="Menor"),CONCATENATE("R1C",'Mapa final'!$O$25),"")</f>
        <v/>
      </c>
      <c r="S16" s="65" t="str">
        <f>IF(AND('Mapa final'!$Y$26="Alta",'Mapa final'!$AA$26="Menor"),CONCATENATE("R1C",'Mapa final'!$O$26),"")</f>
        <v/>
      </c>
      <c r="T16" s="65" t="str">
        <f>IF(AND('Mapa final'!$Y$27="Alta",'Mapa final'!$AA$27="Menor"),CONCATENATE("R1C",'Mapa final'!$O$27),"")</f>
        <v/>
      </c>
      <c r="U16" s="66" t="str">
        <f>IF(AND('Mapa final'!$Y$28="Alta",'Mapa final'!$AA$28="Menor"),CONCATENATE("R1C",'Mapa final'!$O$28),"")</f>
        <v/>
      </c>
      <c r="V16" s="46" t="str">
        <f>IF(AND('Mapa final'!$Y$23="Alta",'Mapa final'!$AA$23="Moderado"),CONCATENATE("R1C",'Mapa final'!$O$23),"")</f>
        <v/>
      </c>
      <c r="W16" s="47" t="str">
        <f>IF(AND('Mapa final'!$Y$24="Alta",'Mapa final'!$AA$24="Moderado"),CONCATENATE("R1C",'Mapa final'!$O$24),"")</f>
        <v/>
      </c>
      <c r="X16" s="47" t="str">
        <f>IF(AND('Mapa final'!$Y$25="Alta",'Mapa final'!$AA$25="Moderado"),CONCATENATE("R1C",'Mapa final'!$O$25),"")</f>
        <v/>
      </c>
      <c r="Y16" s="47" t="str">
        <f>IF(AND('Mapa final'!$Y$26="Alta",'Mapa final'!$AA$26="Moderado"),CONCATENATE("R1C",'Mapa final'!$O$26),"")</f>
        <v/>
      </c>
      <c r="Z16" s="47" t="str">
        <f>IF(AND('Mapa final'!$Y$27="Alta",'Mapa final'!$AA$27="Moderado"),CONCATENATE("R1C",'Mapa final'!$O$27),"")</f>
        <v/>
      </c>
      <c r="AA16" s="48" t="str">
        <f>IF(AND('Mapa final'!$Y$28="Alta",'Mapa final'!$AA$28="Moderado"),CONCATENATE("R1C",'Mapa final'!$O$28),"")</f>
        <v/>
      </c>
      <c r="AB16" s="46" t="str">
        <f>IF(AND('Mapa final'!$Y$23="Alta",'Mapa final'!$AA$23="Mayor"),CONCATENATE("R1C",'Mapa final'!$O$23),"")</f>
        <v/>
      </c>
      <c r="AC16" s="47" t="str">
        <f>IF(AND('Mapa final'!$Y$24="Alta",'Mapa final'!$AA$24="Mayor"),CONCATENATE("R1C",'Mapa final'!$O$24),"")</f>
        <v/>
      </c>
      <c r="AD16" s="47" t="str">
        <f>IF(AND('Mapa final'!$Y$25="Alta",'Mapa final'!$AA$25="Mayor"),CONCATENATE("R1C",'Mapa final'!$O$25),"")</f>
        <v/>
      </c>
      <c r="AE16" s="47" t="str">
        <f>IF(AND('Mapa final'!$Y$26="Alta",'Mapa final'!$AA$26="Mayor"),CONCATENATE("R1C",'Mapa final'!$O$26),"")</f>
        <v/>
      </c>
      <c r="AF16" s="47" t="str">
        <f>IF(AND('Mapa final'!$Y$27="Alta",'Mapa final'!$AA$27="Mayor"),CONCATENATE("R1C",'Mapa final'!$O$27),"")</f>
        <v/>
      </c>
      <c r="AG16" s="48" t="str">
        <f>IF(AND('Mapa final'!$Y$28="Alta",'Mapa final'!$AA$28="Mayor"),CONCATENATE("R1C",'Mapa final'!$O$28),"")</f>
        <v/>
      </c>
      <c r="AH16" s="49" t="str">
        <f>IF(AND('Mapa final'!$Y$23="Alta",'Mapa final'!$AA$23="Catastrófico"),CONCATENATE("R1C",'Mapa final'!$O$23),"")</f>
        <v/>
      </c>
      <c r="AI16" s="50" t="str">
        <f>IF(AND('Mapa final'!$Y$24="Alta",'Mapa final'!$AA$24="Catastrófico"),CONCATENATE("R1C",'Mapa final'!$O$24),"")</f>
        <v/>
      </c>
      <c r="AJ16" s="50" t="str">
        <f>IF(AND('Mapa final'!$Y$25="Alta",'Mapa final'!$AA$25="Catastrófico"),CONCATENATE("R1C",'Mapa final'!$O$25),"")</f>
        <v/>
      </c>
      <c r="AK16" s="50" t="str">
        <f>IF(AND('Mapa final'!$Y$26="Alta",'Mapa final'!$AA$26="Catastrófico"),CONCATENATE("R1C",'Mapa final'!$O$26),"")</f>
        <v/>
      </c>
      <c r="AL16" s="50" t="str">
        <f>IF(AND('Mapa final'!$Y$27="Alta",'Mapa final'!$AA$27="Catastrófico"),CONCATENATE("R1C",'Mapa final'!$O$27),"")</f>
        <v/>
      </c>
      <c r="AM16" s="51" t="str">
        <f>IF(AND('Mapa final'!$Y$28="Alta",'Mapa final'!$AA$28="Catastrófico"),CONCATENATE("R1C",'Mapa final'!$O$28),"")</f>
        <v/>
      </c>
      <c r="AN16" s="83"/>
      <c r="AO16" s="391" t="s">
        <v>95</v>
      </c>
      <c r="AP16" s="392"/>
      <c r="AQ16" s="392"/>
      <c r="AR16" s="392"/>
      <c r="AS16" s="392"/>
      <c r="AT16" s="39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343"/>
      <c r="C17" s="343"/>
      <c r="D17" s="344"/>
      <c r="E17" s="400"/>
      <c r="F17" s="385"/>
      <c r="G17" s="385"/>
      <c r="H17" s="385"/>
      <c r="I17" s="385"/>
      <c r="J17" s="67" t="str">
        <f>IF(AND('Mapa final'!$Y$29="Alta",'Mapa final'!$AA$29="Leve"),CONCATENATE("R2C",'Mapa final'!$O$29),"")</f>
        <v/>
      </c>
      <c r="K17" s="68" t="str">
        <f>IF(AND('Mapa final'!$Y$30="Alta",'Mapa final'!$AA$30="Leve"),CONCATENATE("R2C",'Mapa final'!$O$30),"")</f>
        <v/>
      </c>
      <c r="L17" s="68" t="str">
        <f>IF(AND('Mapa final'!$Y$31="Alta",'Mapa final'!$AA$31="Leve"),CONCATENATE("R2C",'Mapa final'!$O$31),"")</f>
        <v/>
      </c>
      <c r="M17" s="68" t="str">
        <f>IF(AND('Mapa final'!$Y$32="Alta",'Mapa final'!$AA$32="Leve"),CONCATENATE("R2C",'Mapa final'!$O$32),"")</f>
        <v/>
      </c>
      <c r="N17" s="68" t="str">
        <f>IF(AND('Mapa final'!$Y$33="Alta",'Mapa final'!$AA$33="Leve"),CONCATENATE("R2C",'Mapa final'!$O$33),"")</f>
        <v/>
      </c>
      <c r="O17" s="69" t="str">
        <f>IF(AND('Mapa final'!$Y$34="Alta",'Mapa final'!$AA$34="Leve"),CONCATENATE("R2C",'Mapa final'!$O$34),"")</f>
        <v/>
      </c>
      <c r="P17" s="67" t="str">
        <f>IF(AND('Mapa final'!$Y$29="Alta",'Mapa final'!$AA$29="Menor"),CONCATENATE("R2C",'Mapa final'!$O$29),"")</f>
        <v/>
      </c>
      <c r="Q17" s="68" t="str">
        <f>IF(AND('Mapa final'!$Y$30="Alta",'Mapa final'!$AA$30="Menor"),CONCATENATE("R2C",'Mapa final'!$O$30),"")</f>
        <v/>
      </c>
      <c r="R17" s="68" t="str">
        <f>IF(AND('Mapa final'!$Y$31="Alta",'Mapa final'!$AA$31="Menor"),CONCATENATE("R2C",'Mapa final'!$O$31),"")</f>
        <v/>
      </c>
      <c r="S17" s="68" t="str">
        <f>IF(AND('Mapa final'!$Y$32="Alta",'Mapa final'!$AA$32="Menor"),CONCATENATE("R2C",'Mapa final'!$O$32),"")</f>
        <v/>
      </c>
      <c r="T17" s="68" t="str">
        <f>IF(AND('Mapa final'!$Y$33="Alta",'Mapa final'!$AA$33="Menor"),CONCATENATE("R2C",'Mapa final'!$O$33),"")</f>
        <v/>
      </c>
      <c r="U17" s="69" t="str">
        <f>IF(AND('Mapa final'!$Y$34="Alta",'Mapa final'!$AA$34="Menor"),CONCATENATE("R2C",'Mapa final'!$O$34),"")</f>
        <v/>
      </c>
      <c r="V17" s="52" t="str">
        <f>IF(AND('Mapa final'!$Y$29="Alta",'Mapa final'!$AA$29="Moderado"),CONCATENATE("R2C",'Mapa final'!$O$29),"")</f>
        <v/>
      </c>
      <c r="W17" s="53" t="str">
        <f>IF(AND('Mapa final'!$Y$30="Alta",'Mapa final'!$AA$30="Moderado"),CONCATENATE("R2C",'Mapa final'!$O$30),"")</f>
        <v/>
      </c>
      <c r="X17" s="53" t="str">
        <f>IF(AND('Mapa final'!$Y$31="Alta",'Mapa final'!$AA$31="Moderado"),CONCATENATE("R2C",'Mapa final'!$O$31),"")</f>
        <v/>
      </c>
      <c r="Y17" s="53" t="str">
        <f>IF(AND('Mapa final'!$Y$32="Alta",'Mapa final'!$AA$32="Moderado"),CONCATENATE("R2C",'Mapa final'!$O$32),"")</f>
        <v/>
      </c>
      <c r="Z17" s="53" t="str">
        <f>IF(AND('Mapa final'!$Y$33="Alta",'Mapa final'!$AA$33="Moderado"),CONCATENATE("R2C",'Mapa final'!$O$33),"")</f>
        <v/>
      </c>
      <c r="AA17" s="54" t="str">
        <f>IF(AND('Mapa final'!$Y$34="Alta",'Mapa final'!$AA$34="Moderado"),CONCATENATE("R2C",'Mapa final'!$O$34),"")</f>
        <v/>
      </c>
      <c r="AB17" s="52" t="str">
        <f>IF(AND('Mapa final'!$Y$29="Alta",'Mapa final'!$AA$29="Mayor"),CONCATENATE("R2C",'Mapa final'!$O$29),"")</f>
        <v/>
      </c>
      <c r="AC17" s="53" t="str">
        <f>IF(AND('Mapa final'!$Y$30="Alta",'Mapa final'!$AA$30="Mayor"),CONCATENATE("R2C",'Mapa final'!$O$30),"")</f>
        <v/>
      </c>
      <c r="AD17" s="53" t="str">
        <f>IF(AND('Mapa final'!$Y$31="Alta",'Mapa final'!$AA$31="Mayor"),CONCATENATE("R2C",'Mapa final'!$O$31),"")</f>
        <v/>
      </c>
      <c r="AE17" s="53" t="str">
        <f>IF(AND('Mapa final'!$Y$32="Alta",'Mapa final'!$AA$32="Mayor"),CONCATENATE("R2C",'Mapa final'!$O$32),"")</f>
        <v/>
      </c>
      <c r="AF17" s="53" t="str">
        <f>IF(AND('Mapa final'!$Y$33="Alta",'Mapa final'!$AA$33="Mayor"),CONCATENATE("R2C",'Mapa final'!$O$33),"")</f>
        <v/>
      </c>
      <c r="AG17" s="54" t="str">
        <f>IF(AND('Mapa final'!$Y$34="Alta",'Mapa final'!$AA$34="Mayor"),CONCATENATE("R2C",'Mapa final'!$O$34),"")</f>
        <v/>
      </c>
      <c r="AH17" s="55" t="str">
        <f>IF(AND('Mapa final'!$Y$29="Alta",'Mapa final'!$AA$29="Catastrófico"),CONCATENATE("R2C",'Mapa final'!$O$29),"")</f>
        <v/>
      </c>
      <c r="AI17" s="56" t="str">
        <f>IF(AND('Mapa final'!$Y$30="Alta",'Mapa final'!$AA$30="Catastrófico"),CONCATENATE("R2C",'Mapa final'!$O$30),"")</f>
        <v/>
      </c>
      <c r="AJ17" s="56" t="str">
        <f>IF(AND('Mapa final'!$Y$31="Alta",'Mapa final'!$AA$31="Catastrófico"),CONCATENATE("R2C",'Mapa final'!$O$31),"")</f>
        <v/>
      </c>
      <c r="AK17" s="56" t="str">
        <f>IF(AND('Mapa final'!$Y$32="Alta",'Mapa final'!$AA$32="Catastrófico"),CONCATENATE("R2C",'Mapa final'!$O$32),"")</f>
        <v/>
      </c>
      <c r="AL17" s="56" t="str">
        <f>IF(AND('Mapa final'!$Y$33="Alta",'Mapa final'!$AA$33="Catastrófico"),CONCATENATE("R2C",'Mapa final'!$O$33),"")</f>
        <v/>
      </c>
      <c r="AM17" s="57" t="str">
        <f>IF(AND('Mapa final'!$Y$34="Alta",'Mapa final'!$AA$34="Catastrófico"),CONCATENATE("R2C",'Mapa final'!$O$34),"")</f>
        <v/>
      </c>
      <c r="AN17" s="83"/>
      <c r="AO17" s="394"/>
      <c r="AP17" s="395"/>
      <c r="AQ17" s="395"/>
      <c r="AR17" s="395"/>
      <c r="AS17" s="395"/>
      <c r="AT17" s="396"/>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343"/>
      <c r="C18" s="343"/>
      <c r="D18" s="344"/>
      <c r="E18" s="384"/>
      <c r="F18" s="385"/>
      <c r="G18" s="385"/>
      <c r="H18" s="385"/>
      <c r="I18" s="385"/>
      <c r="J18" s="67" t="str">
        <f>IF(AND('Mapa final'!$Y$35="Alta",'Mapa final'!$AA$35="Leve"),CONCATENATE("R3C",'Mapa final'!$O$35),"")</f>
        <v/>
      </c>
      <c r="K18" s="68" t="str">
        <f>IF(AND('Mapa final'!$Y$36="Alta",'Mapa final'!$AA$36="Leve"),CONCATENATE("R3C",'Mapa final'!$O$36),"")</f>
        <v/>
      </c>
      <c r="L18" s="68" t="str">
        <f>IF(AND('Mapa final'!$Y$37="Alta",'Mapa final'!$AA$37="Leve"),CONCATENATE("R3C",'Mapa final'!$O$37),"")</f>
        <v/>
      </c>
      <c r="M18" s="68" t="str">
        <f>IF(AND('Mapa final'!$Y$38="Alta",'Mapa final'!$AA$38="Leve"),CONCATENATE("R3C",'Mapa final'!$O$38),"")</f>
        <v/>
      </c>
      <c r="N18" s="68" t="str">
        <f>IF(AND('Mapa final'!$Y$39="Alta",'Mapa final'!$AA$39="Leve"),CONCATENATE("R3C",'Mapa final'!$O$39),"")</f>
        <v/>
      </c>
      <c r="O18" s="69" t="str">
        <f>IF(AND('Mapa final'!$Y$40="Alta",'Mapa final'!$AA$40="Leve"),CONCATENATE("R3C",'Mapa final'!$O$40),"")</f>
        <v/>
      </c>
      <c r="P18" s="67" t="str">
        <f>IF(AND('Mapa final'!$Y$35="Alta",'Mapa final'!$AA$35="Menor"),CONCATENATE("R3C",'Mapa final'!$O$35),"")</f>
        <v/>
      </c>
      <c r="Q18" s="68" t="str">
        <f>IF(AND('Mapa final'!$Y$36="Alta",'Mapa final'!$AA$36="Menor"),CONCATENATE("R3C",'Mapa final'!$O$36),"")</f>
        <v/>
      </c>
      <c r="R18" s="68" t="str">
        <f>IF(AND('Mapa final'!$Y$37="Alta",'Mapa final'!$AA$37="Menor"),CONCATENATE("R3C",'Mapa final'!$O$37),"")</f>
        <v/>
      </c>
      <c r="S18" s="68" t="str">
        <f>IF(AND('Mapa final'!$Y$38="Alta",'Mapa final'!$AA$38="Menor"),CONCATENATE("R3C",'Mapa final'!$O$38),"")</f>
        <v/>
      </c>
      <c r="T18" s="68" t="str">
        <f>IF(AND('Mapa final'!$Y$39="Alta",'Mapa final'!$AA$39="Menor"),CONCATENATE("R3C",'Mapa final'!$O$39),"")</f>
        <v/>
      </c>
      <c r="U18" s="69" t="str">
        <f>IF(AND('Mapa final'!$Y$40="Alta",'Mapa final'!$AA$40="Menor"),CONCATENATE("R3C",'Mapa final'!$O$40),"")</f>
        <v/>
      </c>
      <c r="V18" s="52" t="str">
        <f>IF(AND('Mapa final'!$Y$35="Alta",'Mapa final'!$AA$35="Moderado"),CONCATENATE("R3C",'Mapa final'!$O$35),"")</f>
        <v/>
      </c>
      <c r="W18" s="53" t="str">
        <f>IF(AND('Mapa final'!$Y$36="Alta",'Mapa final'!$AA$36="Moderado"),CONCATENATE("R3C",'Mapa final'!$O$36),"")</f>
        <v/>
      </c>
      <c r="X18" s="53" t="str">
        <f>IF(AND('Mapa final'!$Y$37="Alta",'Mapa final'!$AA$37="Moderado"),CONCATENATE("R3C",'Mapa final'!$O$37),"")</f>
        <v/>
      </c>
      <c r="Y18" s="53" t="str">
        <f>IF(AND('Mapa final'!$Y$38="Alta",'Mapa final'!$AA$38="Moderado"),CONCATENATE("R3C",'Mapa final'!$O$38),"")</f>
        <v/>
      </c>
      <c r="Z18" s="53" t="str">
        <f>IF(AND('Mapa final'!$Y$39="Alta",'Mapa final'!$AA$39="Moderado"),CONCATENATE("R3C",'Mapa final'!$O$39),"")</f>
        <v/>
      </c>
      <c r="AA18" s="54" t="str">
        <f>IF(AND('Mapa final'!$Y$40="Alta",'Mapa final'!$AA$40="Moderado"),CONCATENATE("R3C",'Mapa final'!$O$40),"")</f>
        <v/>
      </c>
      <c r="AB18" s="52" t="str">
        <f>IF(AND('Mapa final'!$Y$35="Alta",'Mapa final'!$AA$35="Mayor"),CONCATENATE("R3C",'Mapa final'!$O$35),"")</f>
        <v/>
      </c>
      <c r="AC18" s="53" t="str">
        <f>IF(AND('Mapa final'!$Y$36="Alta",'Mapa final'!$AA$36="Mayor"),CONCATENATE("R3C",'Mapa final'!$O$36),"")</f>
        <v/>
      </c>
      <c r="AD18" s="53" t="str">
        <f>IF(AND('Mapa final'!$Y$37="Alta",'Mapa final'!$AA$37="Mayor"),CONCATENATE("R3C",'Mapa final'!$O$37),"")</f>
        <v/>
      </c>
      <c r="AE18" s="53" t="str">
        <f>IF(AND('Mapa final'!$Y$38="Alta",'Mapa final'!$AA$38="Mayor"),CONCATENATE("R3C",'Mapa final'!$O$38),"")</f>
        <v/>
      </c>
      <c r="AF18" s="53" t="str">
        <f>IF(AND('Mapa final'!$Y$39="Alta",'Mapa final'!$AA$39="Mayor"),CONCATENATE("R3C",'Mapa final'!$O$39),"")</f>
        <v/>
      </c>
      <c r="AG18" s="54" t="str">
        <f>IF(AND('Mapa final'!$Y$40="Alta",'Mapa final'!$AA$40="Mayor"),CONCATENATE("R3C",'Mapa final'!$O$40),"")</f>
        <v/>
      </c>
      <c r="AH18" s="55" t="str">
        <f>IF(AND('Mapa final'!$Y$35="Alta",'Mapa final'!$AA$35="Catastrófico"),CONCATENATE("R3C",'Mapa final'!$O$35),"")</f>
        <v/>
      </c>
      <c r="AI18" s="56" t="str">
        <f>IF(AND('Mapa final'!$Y$36="Alta",'Mapa final'!$AA$36="Catastrófico"),CONCATENATE("R3C",'Mapa final'!$O$36),"")</f>
        <v/>
      </c>
      <c r="AJ18" s="56" t="str">
        <f>IF(AND('Mapa final'!$Y$37="Alta",'Mapa final'!$AA$37="Catastrófico"),CONCATENATE("R3C",'Mapa final'!$O$37),"")</f>
        <v/>
      </c>
      <c r="AK18" s="56" t="str">
        <f>IF(AND('Mapa final'!$Y$38="Alta",'Mapa final'!$AA$38="Catastrófico"),CONCATENATE("R3C",'Mapa final'!$O$38),"")</f>
        <v/>
      </c>
      <c r="AL18" s="56" t="str">
        <f>IF(AND('Mapa final'!$Y$39="Alta",'Mapa final'!$AA$39="Catastrófico"),CONCATENATE("R3C",'Mapa final'!$O$39),"")</f>
        <v/>
      </c>
      <c r="AM18" s="57" t="str">
        <f>IF(AND('Mapa final'!$Y$40="Alta",'Mapa final'!$AA$40="Catastrófico"),CONCATENATE("R3C",'Mapa final'!$O$40),"")</f>
        <v/>
      </c>
      <c r="AN18" s="83"/>
      <c r="AO18" s="394"/>
      <c r="AP18" s="395"/>
      <c r="AQ18" s="395"/>
      <c r="AR18" s="395"/>
      <c r="AS18" s="395"/>
      <c r="AT18" s="396"/>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343"/>
      <c r="C19" s="343"/>
      <c r="D19" s="344"/>
      <c r="E19" s="384"/>
      <c r="F19" s="385"/>
      <c r="G19" s="385"/>
      <c r="H19" s="385"/>
      <c r="I19" s="385"/>
      <c r="J19" s="67" t="str">
        <f>IF(AND('Mapa final'!$Y$41="Alta",'Mapa final'!$AA$41="Leve"),CONCATENATE("R4C",'Mapa final'!$O$41),"")</f>
        <v/>
      </c>
      <c r="K19" s="68" t="str">
        <f>IF(AND('Mapa final'!$Y$42="Alta",'Mapa final'!$AA$42="Leve"),CONCATENATE("R4C",'Mapa final'!$O$42),"")</f>
        <v/>
      </c>
      <c r="L19" s="68" t="str">
        <f>IF(AND('Mapa final'!$Y$43="Alta",'Mapa final'!$AA$43="Leve"),CONCATENATE("R4C",'Mapa final'!$O$43),"")</f>
        <v/>
      </c>
      <c r="M19" s="68" t="str">
        <f>IF(AND('Mapa final'!$Y$44="Alta",'Mapa final'!$AA$44="Leve"),CONCATENATE("R4C",'Mapa final'!$O$44),"")</f>
        <v/>
      </c>
      <c r="N19" s="68" t="str">
        <f>IF(AND('Mapa final'!$Y$45="Alta",'Mapa final'!$AA$45="Leve"),CONCATENATE("R4C",'Mapa final'!$O$45),"")</f>
        <v/>
      </c>
      <c r="O19" s="69" t="str">
        <f>IF(AND('Mapa final'!$Y$46="Alta",'Mapa final'!$AA$46="Leve"),CONCATENATE("R4C",'Mapa final'!$O$46),"")</f>
        <v/>
      </c>
      <c r="P19" s="67" t="str">
        <f>IF(AND('Mapa final'!$Y$41="Alta",'Mapa final'!$AA$41="Menor"),CONCATENATE("R4C",'Mapa final'!$O$41),"")</f>
        <v/>
      </c>
      <c r="Q19" s="68" t="str">
        <f>IF(AND('Mapa final'!$Y$42="Alta",'Mapa final'!$AA$42="Menor"),CONCATENATE("R4C",'Mapa final'!$O$42),"")</f>
        <v/>
      </c>
      <c r="R19" s="68" t="str">
        <f>IF(AND('Mapa final'!$Y$43="Alta",'Mapa final'!$AA$43="Menor"),CONCATENATE("R4C",'Mapa final'!$O$43),"")</f>
        <v/>
      </c>
      <c r="S19" s="68" t="str">
        <f>IF(AND('Mapa final'!$Y$44="Alta",'Mapa final'!$AA$44="Menor"),CONCATENATE("R4C",'Mapa final'!$O$44),"")</f>
        <v/>
      </c>
      <c r="T19" s="68" t="str">
        <f>IF(AND('Mapa final'!$Y$45="Alta",'Mapa final'!$AA$45="Menor"),CONCATENATE("R4C",'Mapa final'!$O$45),"")</f>
        <v/>
      </c>
      <c r="U19" s="69" t="str">
        <f>IF(AND('Mapa final'!$Y$46="Alta",'Mapa final'!$AA$46="Menor"),CONCATENATE("R4C",'Mapa final'!$O$46),"")</f>
        <v/>
      </c>
      <c r="V19" s="52" t="str">
        <f>IF(AND('Mapa final'!$Y$41="Alta",'Mapa final'!$AA$41="Moderado"),CONCATENATE("R4C",'Mapa final'!$O$41),"")</f>
        <v/>
      </c>
      <c r="W19" s="53" t="str">
        <f>IF(AND('Mapa final'!$Y$42="Alta",'Mapa final'!$AA$42="Moderado"),CONCATENATE("R4C",'Mapa final'!$O$42),"")</f>
        <v/>
      </c>
      <c r="X19" s="53" t="str">
        <f>IF(AND('Mapa final'!$Y$43="Alta",'Mapa final'!$AA$43="Moderado"),CONCATENATE("R4C",'Mapa final'!$O$43),"")</f>
        <v/>
      </c>
      <c r="Y19" s="53" t="str">
        <f>IF(AND('Mapa final'!$Y$44="Alta",'Mapa final'!$AA$44="Moderado"),CONCATENATE("R4C",'Mapa final'!$O$44),"")</f>
        <v/>
      </c>
      <c r="Z19" s="53" t="str">
        <f>IF(AND('Mapa final'!$Y$45="Alta",'Mapa final'!$AA$45="Moderado"),CONCATENATE("R4C",'Mapa final'!$O$45),"")</f>
        <v/>
      </c>
      <c r="AA19" s="54" t="str">
        <f>IF(AND('Mapa final'!$Y$46="Alta",'Mapa final'!$AA$46="Moderado"),CONCATENATE("R4C",'Mapa final'!$O$46),"")</f>
        <v/>
      </c>
      <c r="AB19" s="52" t="str">
        <f>IF(AND('Mapa final'!$Y$41="Alta",'Mapa final'!$AA$41="Mayor"),CONCATENATE("R4C",'Mapa final'!$O$41),"")</f>
        <v/>
      </c>
      <c r="AC19" s="53" t="str">
        <f>IF(AND('Mapa final'!$Y$42="Alta",'Mapa final'!$AA$42="Mayor"),CONCATENATE("R4C",'Mapa final'!$O$42),"")</f>
        <v/>
      </c>
      <c r="AD19" s="53" t="str">
        <f>IF(AND('Mapa final'!$Y$43="Alta",'Mapa final'!$AA$43="Mayor"),CONCATENATE("R4C",'Mapa final'!$O$43),"")</f>
        <v/>
      </c>
      <c r="AE19" s="53" t="str">
        <f>IF(AND('Mapa final'!$Y$44="Alta",'Mapa final'!$AA$44="Mayor"),CONCATENATE("R4C",'Mapa final'!$O$44),"")</f>
        <v/>
      </c>
      <c r="AF19" s="53" t="str">
        <f>IF(AND('Mapa final'!$Y$45="Alta",'Mapa final'!$AA$45="Mayor"),CONCATENATE("R4C",'Mapa final'!$O$45),"")</f>
        <v/>
      </c>
      <c r="AG19" s="54" t="str">
        <f>IF(AND('Mapa final'!$Y$46="Alta",'Mapa final'!$AA$46="Mayor"),CONCATENATE("R4C",'Mapa final'!$O$46),"")</f>
        <v/>
      </c>
      <c r="AH19" s="55" t="str">
        <f>IF(AND('Mapa final'!$Y$41="Alta",'Mapa final'!$AA$41="Catastrófico"),CONCATENATE("R4C",'Mapa final'!$O$41),"")</f>
        <v/>
      </c>
      <c r="AI19" s="56" t="str">
        <f>IF(AND('Mapa final'!$Y$42="Alta",'Mapa final'!$AA$42="Catastrófico"),CONCATENATE("R4C",'Mapa final'!$O$42),"")</f>
        <v/>
      </c>
      <c r="AJ19" s="56" t="str">
        <f>IF(AND('Mapa final'!$Y$43="Alta",'Mapa final'!$AA$43="Catastrófico"),CONCATENATE("R4C",'Mapa final'!$O$43),"")</f>
        <v/>
      </c>
      <c r="AK19" s="56" t="str">
        <f>IF(AND('Mapa final'!$Y$44="Alta",'Mapa final'!$AA$44="Catastrófico"),CONCATENATE("R4C",'Mapa final'!$O$44),"")</f>
        <v/>
      </c>
      <c r="AL19" s="56" t="str">
        <f>IF(AND('Mapa final'!$Y$45="Alta",'Mapa final'!$AA$45="Catastrófico"),CONCATENATE("R4C",'Mapa final'!$O$45),"")</f>
        <v/>
      </c>
      <c r="AM19" s="57" t="str">
        <f>IF(AND('Mapa final'!$Y$46="Alta",'Mapa final'!$AA$46="Catastrófico"),CONCATENATE("R4C",'Mapa final'!$O$46),"")</f>
        <v/>
      </c>
      <c r="AN19" s="83"/>
      <c r="AO19" s="394"/>
      <c r="AP19" s="395"/>
      <c r="AQ19" s="395"/>
      <c r="AR19" s="395"/>
      <c r="AS19" s="395"/>
      <c r="AT19" s="396"/>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343"/>
      <c r="C20" s="343"/>
      <c r="D20" s="344"/>
      <c r="E20" s="384"/>
      <c r="F20" s="385"/>
      <c r="G20" s="385"/>
      <c r="H20" s="385"/>
      <c r="I20" s="385"/>
      <c r="J20" s="67" t="str">
        <f>IF(AND('Mapa final'!$Y$47="Alta",'Mapa final'!$AA$47="Leve"),CONCATENATE("R5C",'Mapa final'!$O$47),"")</f>
        <v/>
      </c>
      <c r="K20" s="68" t="str">
        <f>IF(AND('Mapa final'!$Y$48="Alta",'Mapa final'!$AA$48="Leve"),CONCATENATE("R5C",'Mapa final'!$O$48),"")</f>
        <v/>
      </c>
      <c r="L20" s="68" t="str">
        <f>IF(AND('Mapa final'!$Y$49="Alta",'Mapa final'!$AA$49="Leve"),CONCATENATE("R5C",'Mapa final'!$O$49),"")</f>
        <v/>
      </c>
      <c r="M20" s="68" t="str">
        <f>IF(AND('Mapa final'!$Y$50="Alta",'Mapa final'!$AA$50="Leve"),CONCATENATE("R5C",'Mapa final'!$O$50),"")</f>
        <v/>
      </c>
      <c r="N20" s="68" t="str">
        <f>IF(AND('Mapa final'!$Y$51="Alta",'Mapa final'!$AA$51="Leve"),CONCATENATE("R5C",'Mapa final'!$O$51),"")</f>
        <v/>
      </c>
      <c r="O20" s="69" t="str">
        <f>IF(AND('Mapa final'!$Y$52="Alta",'Mapa final'!$AA$52="Leve"),CONCATENATE("R5C",'Mapa final'!$O$52),"")</f>
        <v/>
      </c>
      <c r="P20" s="67" t="str">
        <f>IF(AND('Mapa final'!$Y$47="Alta",'Mapa final'!$AA$47="Menor"),CONCATENATE("R5C",'Mapa final'!$O$47),"")</f>
        <v/>
      </c>
      <c r="Q20" s="68" t="str">
        <f>IF(AND('Mapa final'!$Y$48="Alta",'Mapa final'!$AA$48="Menor"),CONCATENATE("R5C",'Mapa final'!$O$48),"")</f>
        <v/>
      </c>
      <c r="R20" s="68" t="str">
        <f>IF(AND('Mapa final'!$Y$49="Alta",'Mapa final'!$AA$49="Menor"),CONCATENATE("R5C",'Mapa final'!$O$49),"")</f>
        <v/>
      </c>
      <c r="S20" s="68" t="str">
        <f>IF(AND('Mapa final'!$Y$50="Alta",'Mapa final'!$AA$50="Menor"),CONCATENATE("R5C",'Mapa final'!$O$50),"")</f>
        <v/>
      </c>
      <c r="T20" s="68" t="str">
        <f>IF(AND('Mapa final'!$Y$51="Alta",'Mapa final'!$AA$51="Menor"),CONCATENATE("R5C",'Mapa final'!$O$51),"")</f>
        <v/>
      </c>
      <c r="U20" s="69" t="str">
        <f>IF(AND('Mapa final'!$Y$52="Alta",'Mapa final'!$AA$52="Menor"),CONCATENATE("R5C",'Mapa final'!$O$52),"")</f>
        <v/>
      </c>
      <c r="V20" s="52" t="str">
        <f>IF(AND('Mapa final'!$Y$47="Alta",'Mapa final'!$AA$47="Moderado"),CONCATENATE("R5C",'Mapa final'!$O$47),"")</f>
        <v/>
      </c>
      <c r="W20" s="53" t="str">
        <f>IF(AND('Mapa final'!$Y$48="Alta",'Mapa final'!$AA$48="Moderado"),CONCATENATE("R5C",'Mapa final'!$O$48),"")</f>
        <v/>
      </c>
      <c r="X20" s="53" t="str">
        <f>IF(AND('Mapa final'!$Y$49="Alta",'Mapa final'!$AA$49="Moderado"),CONCATENATE("R5C",'Mapa final'!$O$49),"")</f>
        <v/>
      </c>
      <c r="Y20" s="53" t="str">
        <f>IF(AND('Mapa final'!$Y$50="Alta",'Mapa final'!$AA$50="Moderado"),CONCATENATE("R5C",'Mapa final'!$O$50),"")</f>
        <v/>
      </c>
      <c r="Z20" s="53" t="str">
        <f>IF(AND('Mapa final'!$Y$51="Alta",'Mapa final'!$AA$51="Moderado"),CONCATENATE("R5C",'Mapa final'!$O$51),"")</f>
        <v/>
      </c>
      <c r="AA20" s="54" t="str">
        <f>IF(AND('Mapa final'!$Y$52="Alta",'Mapa final'!$AA$52="Moderado"),CONCATENATE("R5C",'Mapa final'!$O$52),"")</f>
        <v/>
      </c>
      <c r="AB20" s="52" t="str">
        <f>IF(AND('Mapa final'!$Y$47="Alta",'Mapa final'!$AA$47="Mayor"),CONCATENATE("R5C",'Mapa final'!$O$47),"")</f>
        <v/>
      </c>
      <c r="AC20" s="53" t="str">
        <f>IF(AND('Mapa final'!$Y$48="Alta",'Mapa final'!$AA$48="Mayor"),CONCATENATE("R5C",'Mapa final'!$O$48),"")</f>
        <v/>
      </c>
      <c r="AD20" s="53" t="str">
        <f>IF(AND('Mapa final'!$Y$49="Alta",'Mapa final'!$AA$49="Mayor"),CONCATENATE("R5C",'Mapa final'!$O$49),"")</f>
        <v/>
      </c>
      <c r="AE20" s="53" t="str">
        <f>IF(AND('Mapa final'!$Y$50="Alta",'Mapa final'!$AA$50="Mayor"),CONCATENATE("R5C",'Mapa final'!$O$50),"")</f>
        <v/>
      </c>
      <c r="AF20" s="53" t="str">
        <f>IF(AND('Mapa final'!$Y$51="Alta",'Mapa final'!$AA$51="Mayor"),CONCATENATE("R5C",'Mapa final'!$O$51),"")</f>
        <v/>
      </c>
      <c r="AG20" s="54" t="str">
        <f>IF(AND('Mapa final'!$Y$52="Alta",'Mapa final'!$AA$52="Mayor"),CONCATENATE("R5C",'Mapa final'!$O$52),"")</f>
        <v/>
      </c>
      <c r="AH20" s="55" t="str">
        <f>IF(AND('Mapa final'!$Y$47="Alta",'Mapa final'!$AA$47="Catastrófico"),CONCATENATE("R5C",'Mapa final'!$O$47),"")</f>
        <v/>
      </c>
      <c r="AI20" s="56" t="str">
        <f>IF(AND('Mapa final'!$Y$48="Alta",'Mapa final'!$AA$48="Catastrófico"),CONCATENATE("R5C",'Mapa final'!$O$48),"")</f>
        <v/>
      </c>
      <c r="AJ20" s="56" t="str">
        <f>IF(AND('Mapa final'!$Y$49="Alta",'Mapa final'!$AA$49="Catastrófico"),CONCATENATE("R5C",'Mapa final'!$O$49),"")</f>
        <v/>
      </c>
      <c r="AK20" s="56" t="str">
        <f>IF(AND('Mapa final'!$Y$50="Alta",'Mapa final'!$AA$50="Catastrófico"),CONCATENATE("R5C",'Mapa final'!$O$50),"")</f>
        <v/>
      </c>
      <c r="AL20" s="56" t="str">
        <f>IF(AND('Mapa final'!$Y$51="Alta",'Mapa final'!$AA$51="Catastrófico"),CONCATENATE("R5C",'Mapa final'!$O$51),"")</f>
        <v/>
      </c>
      <c r="AM20" s="57" t="str">
        <f>IF(AND('Mapa final'!$Y$52="Alta",'Mapa final'!$AA$52="Catastrófico"),CONCATENATE("R5C",'Mapa final'!$O$52),"")</f>
        <v/>
      </c>
      <c r="AN20" s="83"/>
      <c r="AO20" s="394"/>
      <c r="AP20" s="395"/>
      <c r="AQ20" s="395"/>
      <c r="AR20" s="395"/>
      <c r="AS20" s="395"/>
      <c r="AT20" s="396"/>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343"/>
      <c r="C21" s="343"/>
      <c r="D21" s="344"/>
      <c r="E21" s="384"/>
      <c r="F21" s="385"/>
      <c r="G21" s="385"/>
      <c r="H21" s="385"/>
      <c r="I21" s="385"/>
      <c r="J21" s="67" t="str">
        <f>IF(AND('Mapa final'!$Y$53="Alta",'Mapa final'!$AA$53="Leve"),CONCATENATE("R6C",'Mapa final'!$O$53),"")</f>
        <v/>
      </c>
      <c r="K21" s="68" t="str">
        <f>IF(AND('Mapa final'!$Y$54="Alta",'Mapa final'!$AA$54="Leve"),CONCATENATE("R6C",'Mapa final'!$O$54),"")</f>
        <v/>
      </c>
      <c r="L21" s="68" t="str">
        <f>IF(AND('Mapa final'!$Y$55="Alta",'Mapa final'!$AA$55="Leve"),CONCATENATE("R6C",'Mapa final'!$O$55),"")</f>
        <v/>
      </c>
      <c r="M21" s="68" t="str">
        <f>IF(AND('Mapa final'!$Y$56="Alta",'Mapa final'!$AA$56="Leve"),CONCATENATE("R6C",'Mapa final'!$O$56),"")</f>
        <v/>
      </c>
      <c r="N21" s="68" t="str">
        <f>IF(AND('Mapa final'!$Y$57="Alta",'Mapa final'!$AA$57="Leve"),CONCATENATE("R6C",'Mapa final'!$O$57),"")</f>
        <v/>
      </c>
      <c r="O21" s="69" t="str">
        <f>IF(AND('Mapa final'!$Y$58="Alta",'Mapa final'!$AA$58="Leve"),CONCATENATE("R6C",'Mapa final'!$O$58),"")</f>
        <v/>
      </c>
      <c r="P21" s="67" t="str">
        <f>IF(AND('Mapa final'!$Y$53="Alta",'Mapa final'!$AA$53="Menor"),CONCATENATE("R6C",'Mapa final'!$O$53),"")</f>
        <v/>
      </c>
      <c r="Q21" s="68" t="str">
        <f>IF(AND('Mapa final'!$Y$54="Alta",'Mapa final'!$AA$54="Menor"),CONCATENATE("R6C",'Mapa final'!$O$54),"")</f>
        <v/>
      </c>
      <c r="R21" s="68" t="str">
        <f>IF(AND('Mapa final'!$Y$55="Alta",'Mapa final'!$AA$55="Menor"),CONCATENATE("R6C",'Mapa final'!$O$55),"")</f>
        <v/>
      </c>
      <c r="S21" s="68" t="str">
        <f>IF(AND('Mapa final'!$Y$56="Alta",'Mapa final'!$AA$56="Menor"),CONCATENATE("R6C",'Mapa final'!$O$56),"")</f>
        <v/>
      </c>
      <c r="T21" s="68" t="str">
        <f>IF(AND('Mapa final'!$Y$57="Alta",'Mapa final'!$AA$57="Menor"),CONCATENATE("R6C",'Mapa final'!$O$57),"")</f>
        <v/>
      </c>
      <c r="U21" s="69" t="str">
        <f>IF(AND('Mapa final'!$Y$58="Alta",'Mapa final'!$AA$58="Menor"),CONCATENATE("R6C",'Mapa final'!$O$58),"")</f>
        <v/>
      </c>
      <c r="V21" s="52" t="str">
        <f>IF(AND('Mapa final'!$Y$53="Alta",'Mapa final'!$AA$53="Moderado"),CONCATENATE("R6C",'Mapa final'!$O$53),"")</f>
        <v/>
      </c>
      <c r="W21" s="53" t="str">
        <f>IF(AND('Mapa final'!$Y$54="Alta",'Mapa final'!$AA$54="Moderado"),CONCATENATE("R6C",'Mapa final'!$O$54),"")</f>
        <v/>
      </c>
      <c r="X21" s="53" t="str">
        <f>IF(AND('Mapa final'!$Y$55="Alta",'Mapa final'!$AA$55="Moderado"),CONCATENATE("R6C",'Mapa final'!$O$55),"")</f>
        <v/>
      </c>
      <c r="Y21" s="53" t="str">
        <f>IF(AND('Mapa final'!$Y$56="Alta",'Mapa final'!$AA$56="Moderado"),CONCATENATE("R6C",'Mapa final'!$O$56),"")</f>
        <v/>
      </c>
      <c r="Z21" s="53" t="str">
        <f>IF(AND('Mapa final'!$Y$57="Alta",'Mapa final'!$AA$57="Moderado"),CONCATENATE("R6C",'Mapa final'!$O$57),"")</f>
        <v/>
      </c>
      <c r="AA21" s="54" t="str">
        <f>IF(AND('Mapa final'!$Y$58="Alta",'Mapa final'!$AA$58="Moderado"),CONCATENATE("R6C",'Mapa final'!$O$58),"")</f>
        <v/>
      </c>
      <c r="AB21" s="52" t="str">
        <f>IF(AND('Mapa final'!$Y$53="Alta",'Mapa final'!$AA$53="Mayor"),CONCATENATE("R6C",'Mapa final'!$O$53),"")</f>
        <v/>
      </c>
      <c r="AC21" s="53" t="str">
        <f>IF(AND('Mapa final'!$Y$54="Alta",'Mapa final'!$AA$54="Mayor"),CONCATENATE("R6C",'Mapa final'!$O$54),"")</f>
        <v/>
      </c>
      <c r="AD21" s="53" t="str">
        <f>IF(AND('Mapa final'!$Y$55="Alta",'Mapa final'!$AA$55="Mayor"),CONCATENATE("R6C",'Mapa final'!$O$55),"")</f>
        <v/>
      </c>
      <c r="AE21" s="53" t="str">
        <f>IF(AND('Mapa final'!$Y$56="Alta",'Mapa final'!$AA$56="Mayor"),CONCATENATE("R6C",'Mapa final'!$O$56),"")</f>
        <v/>
      </c>
      <c r="AF21" s="53" t="str">
        <f>IF(AND('Mapa final'!$Y$57="Alta",'Mapa final'!$AA$57="Mayor"),CONCATENATE("R6C",'Mapa final'!$O$57),"")</f>
        <v/>
      </c>
      <c r="AG21" s="54" t="str">
        <f>IF(AND('Mapa final'!$Y$58="Alta",'Mapa final'!$AA$58="Mayor"),CONCATENATE("R6C",'Mapa final'!$O$58),"")</f>
        <v/>
      </c>
      <c r="AH21" s="55" t="str">
        <f>IF(AND('Mapa final'!$Y$53="Alta",'Mapa final'!$AA$53="Catastrófico"),CONCATENATE("R6C",'Mapa final'!$O$53),"")</f>
        <v/>
      </c>
      <c r="AI21" s="56" t="str">
        <f>IF(AND('Mapa final'!$Y$54="Alta",'Mapa final'!$AA$54="Catastrófico"),CONCATENATE("R6C",'Mapa final'!$O$54),"")</f>
        <v/>
      </c>
      <c r="AJ21" s="56" t="str">
        <f>IF(AND('Mapa final'!$Y$55="Alta",'Mapa final'!$AA$55="Catastrófico"),CONCATENATE("R6C",'Mapa final'!$O$55),"")</f>
        <v/>
      </c>
      <c r="AK21" s="56" t="str">
        <f>IF(AND('Mapa final'!$Y$56="Alta",'Mapa final'!$AA$56="Catastrófico"),CONCATENATE("R6C",'Mapa final'!$O$56),"")</f>
        <v/>
      </c>
      <c r="AL21" s="56" t="str">
        <f>IF(AND('Mapa final'!$Y$57="Alta",'Mapa final'!$AA$57="Catastrófico"),CONCATENATE("R6C",'Mapa final'!$O$57),"")</f>
        <v/>
      </c>
      <c r="AM21" s="57" t="str">
        <f>IF(AND('Mapa final'!$Y$58="Alta",'Mapa final'!$AA$58="Catastrófico"),CONCATENATE("R6C",'Mapa final'!$O$58),"")</f>
        <v/>
      </c>
      <c r="AN21" s="83"/>
      <c r="AO21" s="394"/>
      <c r="AP21" s="395"/>
      <c r="AQ21" s="395"/>
      <c r="AR21" s="395"/>
      <c r="AS21" s="395"/>
      <c r="AT21" s="396"/>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343"/>
      <c r="C22" s="343"/>
      <c r="D22" s="344"/>
      <c r="E22" s="384"/>
      <c r="F22" s="385"/>
      <c r="G22" s="385"/>
      <c r="H22" s="385"/>
      <c r="I22" s="385"/>
      <c r="J22" s="67" t="str">
        <f>IF(AND('Mapa final'!$Y$59="Alta",'Mapa final'!$AA$59="Leve"),CONCATENATE("R7C",'Mapa final'!$O$59),"")</f>
        <v/>
      </c>
      <c r="K22" s="68" t="str">
        <f>IF(AND('Mapa final'!$Y$60="Alta",'Mapa final'!$AA$60="Leve"),CONCATENATE("R7C",'Mapa final'!$O$60),"")</f>
        <v/>
      </c>
      <c r="L22" s="68" t="str">
        <f>IF(AND('Mapa final'!$Y$61="Alta",'Mapa final'!$AA$61="Leve"),CONCATENATE("R7C",'Mapa final'!$O$61),"")</f>
        <v/>
      </c>
      <c r="M22" s="68" t="str">
        <f>IF(AND('Mapa final'!$Y$62="Alta",'Mapa final'!$AA$62="Leve"),CONCATENATE("R7C",'Mapa final'!$O$62),"")</f>
        <v/>
      </c>
      <c r="N22" s="68" t="str">
        <f>IF(AND('Mapa final'!$Y$63="Alta",'Mapa final'!$AA$63="Leve"),CONCATENATE("R7C",'Mapa final'!$O$63),"")</f>
        <v/>
      </c>
      <c r="O22" s="69" t="str">
        <f>IF(AND('Mapa final'!$Y$64="Alta",'Mapa final'!$AA$64="Leve"),CONCATENATE("R7C",'Mapa final'!$O$64),"")</f>
        <v/>
      </c>
      <c r="P22" s="67" t="str">
        <f>IF(AND('Mapa final'!$Y$59="Alta",'Mapa final'!$AA$59="Menor"),CONCATENATE("R7C",'Mapa final'!$O$59),"")</f>
        <v/>
      </c>
      <c r="Q22" s="68" t="str">
        <f>IF(AND('Mapa final'!$Y$60="Alta",'Mapa final'!$AA$60="Menor"),CONCATENATE("R7C",'Mapa final'!$O$60),"")</f>
        <v/>
      </c>
      <c r="R22" s="68" t="str">
        <f>IF(AND('Mapa final'!$Y$61="Alta",'Mapa final'!$AA$61="Menor"),CONCATENATE("R7C",'Mapa final'!$O$61),"")</f>
        <v/>
      </c>
      <c r="S22" s="68" t="str">
        <f>IF(AND('Mapa final'!$Y$62="Alta",'Mapa final'!$AA$62="Menor"),CONCATENATE("R7C",'Mapa final'!$O$62),"")</f>
        <v/>
      </c>
      <c r="T22" s="68" t="str">
        <f>IF(AND('Mapa final'!$Y$63="Alta",'Mapa final'!$AA$63="Menor"),CONCATENATE("R7C",'Mapa final'!$O$63),"")</f>
        <v/>
      </c>
      <c r="U22" s="69" t="str">
        <f>IF(AND('Mapa final'!$Y$64="Alta",'Mapa final'!$AA$64="Menor"),CONCATENATE("R7C",'Mapa final'!$O$64),"")</f>
        <v/>
      </c>
      <c r="V22" s="52" t="str">
        <f>IF(AND('Mapa final'!$Y$59="Alta",'Mapa final'!$AA$59="Moderado"),CONCATENATE("R7C",'Mapa final'!$O$59),"")</f>
        <v/>
      </c>
      <c r="W22" s="53" t="str">
        <f>IF(AND('Mapa final'!$Y$60="Alta",'Mapa final'!$AA$60="Moderado"),CONCATENATE("R7C",'Mapa final'!$O$60),"")</f>
        <v/>
      </c>
      <c r="X22" s="53" t="str">
        <f>IF(AND('Mapa final'!$Y$61="Alta",'Mapa final'!$AA$61="Moderado"),CONCATENATE("R7C",'Mapa final'!$O$61),"")</f>
        <v/>
      </c>
      <c r="Y22" s="53" t="str">
        <f>IF(AND('Mapa final'!$Y$62="Alta",'Mapa final'!$AA$62="Moderado"),CONCATENATE("R7C",'Mapa final'!$O$62),"")</f>
        <v/>
      </c>
      <c r="Z22" s="53" t="str">
        <f>IF(AND('Mapa final'!$Y$63="Alta",'Mapa final'!$AA$63="Moderado"),CONCATENATE("R7C",'Mapa final'!$O$63),"")</f>
        <v/>
      </c>
      <c r="AA22" s="54" t="str">
        <f>IF(AND('Mapa final'!$Y$64="Alta",'Mapa final'!$AA$64="Moderado"),CONCATENATE("R7C",'Mapa final'!$O$64),"")</f>
        <v/>
      </c>
      <c r="AB22" s="52" t="str">
        <f>IF(AND('Mapa final'!$Y$59="Alta",'Mapa final'!$AA$59="Mayor"),CONCATENATE("R7C",'Mapa final'!$O$59),"")</f>
        <v/>
      </c>
      <c r="AC22" s="53" t="str">
        <f>IF(AND('Mapa final'!$Y$60="Alta",'Mapa final'!$AA$60="Mayor"),CONCATENATE("R7C",'Mapa final'!$O$60),"")</f>
        <v/>
      </c>
      <c r="AD22" s="53" t="str">
        <f>IF(AND('Mapa final'!$Y$61="Alta",'Mapa final'!$AA$61="Mayor"),CONCATENATE("R7C",'Mapa final'!$O$61),"")</f>
        <v/>
      </c>
      <c r="AE22" s="53" t="str">
        <f>IF(AND('Mapa final'!$Y$62="Alta",'Mapa final'!$AA$62="Mayor"),CONCATENATE("R7C",'Mapa final'!$O$62),"")</f>
        <v/>
      </c>
      <c r="AF22" s="53" t="str">
        <f>IF(AND('Mapa final'!$Y$63="Alta",'Mapa final'!$AA$63="Mayor"),CONCATENATE("R7C",'Mapa final'!$O$63),"")</f>
        <v/>
      </c>
      <c r="AG22" s="54" t="str">
        <f>IF(AND('Mapa final'!$Y$64="Alta",'Mapa final'!$AA$64="Mayor"),CONCATENATE("R7C",'Mapa final'!$O$64),"")</f>
        <v/>
      </c>
      <c r="AH22" s="55" t="str">
        <f>IF(AND('Mapa final'!$Y$59="Alta",'Mapa final'!$AA$59="Catastrófico"),CONCATENATE("R7C",'Mapa final'!$O$59),"")</f>
        <v/>
      </c>
      <c r="AI22" s="56" t="str">
        <f>IF(AND('Mapa final'!$Y$60="Alta",'Mapa final'!$AA$60="Catastrófico"),CONCATENATE("R7C",'Mapa final'!$O$60),"")</f>
        <v/>
      </c>
      <c r="AJ22" s="56" t="str">
        <f>IF(AND('Mapa final'!$Y$61="Alta",'Mapa final'!$AA$61="Catastrófico"),CONCATENATE("R7C",'Mapa final'!$O$61),"")</f>
        <v/>
      </c>
      <c r="AK22" s="56" t="str">
        <f>IF(AND('Mapa final'!$Y$62="Alta",'Mapa final'!$AA$62="Catastrófico"),CONCATENATE("R7C",'Mapa final'!$O$62),"")</f>
        <v/>
      </c>
      <c r="AL22" s="56" t="str">
        <f>IF(AND('Mapa final'!$Y$63="Alta",'Mapa final'!$AA$63="Catastrófico"),CONCATENATE("R7C",'Mapa final'!$O$63),"")</f>
        <v/>
      </c>
      <c r="AM22" s="57" t="str">
        <f>IF(AND('Mapa final'!$Y$64="Alta",'Mapa final'!$AA$64="Catastrófico"),CONCATENATE("R7C",'Mapa final'!$O$64),"")</f>
        <v/>
      </c>
      <c r="AN22" s="83"/>
      <c r="AO22" s="394"/>
      <c r="AP22" s="395"/>
      <c r="AQ22" s="395"/>
      <c r="AR22" s="395"/>
      <c r="AS22" s="395"/>
      <c r="AT22" s="396"/>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343"/>
      <c r="C23" s="343"/>
      <c r="D23" s="344"/>
      <c r="E23" s="384"/>
      <c r="F23" s="385"/>
      <c r="G23" s="385"/>
      <c r="H23" s="385"/>
      <c r="I23" s="385"/>
      <c r="J23" s="67" t="str">
        <f>IF(AND('Mapa final'!$Y$65="Alta",'Mapa final'!$AA$65="Leve"),CONCATENATE("R8C",'Mapa final'!$O$65),"")</f>
        <v/>
      </c>
      <c r="K23" s="68" t="str">
        <f>IF(AND('Mapa final'!$Y$66="Alta",'Mapa final'!$AA$66="Leve"),CONCATENATE("R8C",'Mapa final'!$O$66),"")</f>
        <v/>
      </c>
      <c r="L23" s="68" t="str">
        <f>IF(AND('Mapa final'!$Y$67="Alta",'Mapa final'!$AA$67="Leve"),CONCATENATE("R8C",'Mapa final'!$O$67),"")</f>
        <v/>
      </c>
      <c r="M23" s="68" t="str">
        <f>IF(AND('Mapa final'!$Y$68="Alta",'Mapa final'!$AA$68="Leve"),CONCATENATE("R8C",'Mapa final'!$O$68),"")</f>
        <v/>
      </c>
      <c r="N23" s="68" t="str">
        <f>IF(AND('Mapa final'!$Y$69="Alta",'Mapa final'!$AA$69="Leve"),CONCATENATE("R8C",'Mapa final'!$O$69),"")</f>
        <v/>
      </c>
      <c r="O23" s="69" t="str">
        <f>IF(AND('Mapa final'!$Y$70="Alta",'Mapa final'!$AA$70="Leve"),CONCATENATE("R8C",'Mapa final'!$O$70),"")</f>
        <v/>
      </c>
      <c r="P23" s="67" t="str">
        <f>IF(AND('Mapa final'!$Y$65="Alta",'Mapa final'!$AA$65="Menor"),CONCATENATE("R8C",'Mapa final'!$O$65),"")</f>
        <v/>
      </c>
      <c r="Q23" s="68" t="str">
        <f>IF(AND('Mapa final'!$Y$66="Alta",'Mapa final'!$AA$66="Menor"),CONCATENATE("R8C",'Mapa final'!$O$66),"")</f>
        <v/>
      </c>
      <c r="R23" s="68" t="str">
        <f>IF(AND('Mapa final'!$Y$67="Alta",'Mapa final'!$AA$67="Menor"),CONCATENATE("R8C",'Mapa final'!$O$67),"")</f>
        <v/>
      </c>
      <c r="S23" s="68" t="str">
        <f>IF(AND('Mapa final'!$Y$68="Alta",'Mapa final'!$AA$68="Menor"),CONCATENATE("R8C",'Mapa final'!$O$68),"")</f>
        <v/>
      </c>
      <c r="T23" s="68" t="str">
        <f>IF(AND('Mapa final'!$Y$69="Alta",'Mapa final'!$AA$69="Menor"),CONCATENATE("R8C",'Mapa final'!$O$69),"")</f>
        <v/>
      </c>
      <c r="U23" s="69" t="str">
        <f>IF(AND('Mapa final'!$Y$70="Alta",'Mapa final'!$AA$70="Menor"),CONCATENATE("R8C",'Mapa final'!$O$70),"")</f>
        <v/>
      </c>
      <c r="V23" s="52" t="str">
        <f>IF(AND('Mapa final'!$Y$65="Alta",'Mapa final'!$AA$65="Moderado"),CONCATENATE("R8C",'Mapa final'!$O$65),"")</f>
        <v/>
      </c>
      <c r="W23" s="53" t="str">
        <f>IF(AND('Mapa final'!$Y$66="Alta",'Mapa final'!$AA$66="Moderado"),CONCATENATE("R8C",'Mapa final'!$O$66),"")</f>
        <v/>
      </c>
      <c r="X23" s="53" t="str">
        <f>IF(AND('Mapa final'!$Y$67="Alta",'Mapa final'!$AA$67="Moderado"),CONCATENATE("R8C",'Mapa final'!$O$67),"")</f>
        <v/>
      </c>
      <c r="Y23" s="53" t="str">
        <f>IF(AND('Mapa final'!$Y$68="Alta",'Mapa final'!$AA$68="Moderado"),CONCATENATE("R8C",'Mapa final'!$O$68),"")</f>
        <v/>
      </c>
      <c r="Z23" s="53" t="str">
        <f>IF(AND('Mapa final'!$Y$69="Alta",'Mapa final'!$AA$69="Moderado"),CONCATENATE("R8C",'Mapa final'!$O$69),"")</f>
        <v/>
      </c>
      <c r="AA23" s="54" t="str">
        <f>IF(AND('Mapa final'!$Y$70="Alta",'Mapa final'!$AA$70="Moderado"),CONCATENATE("R8C",'Mapa final'!$O$70),"")</f>
        <v/>
      </c>
      <c r="AB23" s="52" t="str">
        <f>IF(AND('Mapa final'!$Y$65="Alta",'Mapa final'!$AA$65="Mayor"),CONCATENATE("R8C",'Mapa final'!$O$65),"")</f>
        <v/>
      </c>
      <c r="AC23" s="53" t="str">
        <f>IF(AND('Mapa final'!$Y$66="Alta",'Mapa final'!$AA$66="Mayor"),CONCATENATE("R8C",'Mapa final'!$O$66),"")</f>
        <v/>
      </c>
      <c r="AD23" s="53" t="str">
        <f>IF(AND('Mapa final'!$Y$67="Alta",'Mapa final'!$AA$67="Mayor"),CONCATENATE("R8C",'Mapa final'!$O$67),"")</f>
        <v/>
      </c>
      <c r="AE23" s="53" t="str">
        <f>IF(AND('Mapa final'!$Y$68="Alta",'Mapa final'!$AA$68="Mayor"),CONCATENATE("R8C",'Mapa final'!$O$68),"")</f>
        <v/>
      </c>
      <c r="AF23" s="53" t="str">
        <f>IF(AND('Mapa final'!$Y$69="Alta",'Mapa final'!$AA$69="Mayor"),CONCATENATE("R8C",'Mapa final'!$O$69),"")</f>
        <v/>
      </c>
      <c r="AG23" s="54" t="str">
        <f>IF(AND('Mapa final'!$Y$70="Alta",'Mapa final'!$AA$70="Mayor"),CONCATENATE("R8C",'Mapa final'!$O$70),"")</f>
        <v/>
      </c>
      <c r="AH23" s="55" t="str">
        <f>IF(AND('Mapa final'!$Y$65="Alta",'Mapa final'!$AA$65="Catastrófico"),CONCATENATE("R8C",'Mapa final'!$O$65),"")</f>
        <v/>
      </c>
      <c r="AI23" s="56" t="str">
        <f>IF(AND('Mapa final'!$Y$66="Alta",'Mapa final'!$AA$66="Catastrófico"),CONCATENATE("R8C",'Mapa final'!$O$66),"")</f>
        <v/>
      </c>
      <c r="AJ23" s="56" t="str">
        <f>IF(AND('Mapa final'!$Y$67="Alta",'Mapa final'!$AA$67="Catastrófico"),CONCATENATE("R8C",'Mapa final'!$O$67),"")</f>
        <v/>
      </c>
      <c r="AK23" s="56" t="str">
        <f>IF(AND('Mapa final'!$Y$68="Alta",'Mapa final'!$AA$68="Catastrófico"),CONCATENATE("R8C",'Mapa final'!$O$68),"")</f>
        <v/>
      </c>
      <c r="AL23" s="56" t="str">
        <f>IF(AND('Mapa final'!$Y$69="Alta",'Mapa final'!$AA$69="Catastrófico"),CONCATENATE("R8C",'Mapa final'!$O$69),"")</f>
        <v/>
      </c>
      <c r="AM23" s="57" t="str">
        <f>IF(AND('Mapa final'!$Y$70="Alta",'Mapa final'!$AA$70="Catastrófico"),CONCATENATE("R8C",'Mapa final'!$O$70),"")</f>
        <v/>
      </c>
      <c r="AN23" s="83"/>
      <c r="AO23" s="394"/>
      <c r="AP23" s="395"/>
      <c r="AQ23" s="395"/>
      <c r="AR23" s="395"/>
      <c r="AS23" s="395"/>
      <c r="AT23" s="396"/>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343"/>
      <c r="C24" s="343"/>
      <c r="D24" s="344"/>
      <c r="E24" s="384"/>
      <c r="F24" s="385"/>
      <c r="G24" s="385"/>
      <c r="H24" s="385"/>
      <c r="I24" s="385"/>
      <c r="J24" s="67" t="str">
        <f>IF(AND('Mapa final'!$Y$71="Alta",'Mapa final'!$AA$71="Leve"),CONCATENATE("R9C",'Mapa final'!$O$71),"")</f>
        <v/>
      </c>
      <c r="K24" s="68" t="str">
        <f>IF(AND('Mapa final'!$Y$72="Alta",'Mapa final'!$AA$72="Leve"),CONCATENATE("R9C",'Mapa final'!$O$72),"")</f>
        <v/>
      </c>
      <c r="L24" s="68" t="str">
        <f>IF(AND('Mapa final'!$Y$73="Alta",'Mapa final'!$AA$73="Leve"),CONCATENATE("R9C",'Mapa final'!$O$73),"")</f>
        <v/>
      </c>
      <c r="M24" s="68" t="str">
        <f>IF(AND('Mapa final'!$Y$74="Alta",'Mapa final'!$AA$74="Leve"),CONCATENATE("R9C",'Mapa final'!$O$74),"")</f>
        <v/>
      </c>
      <c r="N24" s="68" t="str">
        <f>IF(AND('Mapa final'!$Y$75="Alta",'Mapa final'!$AA$75="Leve"),CONCATENATE("R9C",'Mapa final'!$O$75),"")</f>
        <v/>
      </c>
      <c r="O24" s="69" t="str">
        <f>IF(AND('Mapa final'!$Y$76="Alta",'Mapa final'!$AA$76="Leve"),CONCATENATE("R9C",'Mapa final'!$O$76),"")</f>
        <v/>
      </c>
      <c r="P24" s="67" t="str">
        <f>IF(AND('Mapa final'!$Y$71="Alta",'Mapa final'!$AA$71="Menor"),CONCATENATE("R9C",'Mapa final'!$O$71),"")</f>
        <v/>
      </c>
      <c r="Q24" s="68" t="str">
        <f>IF(AND('Mapa final'!$Y$72="Alta",'Mapa final'!$AA$72="Menor"),CONCATENATE("R9C",'Mapa final'!$O$72),"")</f>
        <v/>
      </c>
      <c r="R24" s="68" t="str">
        <f>IF(AND('Mapa final'!$Y$73="Alta",'Mapa final'!$AA$73="Menor"),CONCATENATE("R9C",'Mapa final'!$O$73),"")</f>
        <v/>
      </c>
      <c r="S24" s="68" t="str">
        <f>IF(AND('Mapa final'!$Y$74="Alta",'Mapa final'!$AA$74="Menor"),CONCATENATE("R9C",'Mapa final'!$O$74),"")</f>
        <v/>
      </c>
      <c r="T24" s="68" t="str">
        <f>IF(AND('Mapa final'!$Y$75="Alta",'Mapa final'!$AA$75="Menor"),CONCATENATE("R9C",'Mapa final'!$O$75),"")</f>
        <v/>
      </c>
      <c r="U24" s="69" t="str">
        <f>IF(AND('Mapa final'!$Y$76="Alta",'Mapa final'!$AA$76="Menor"),CONCATENATE("R9C",'Mapa final'!$O$76),"")</f>
        <v/>
      </c>
      <c r="V24" s="52" t="str">
        <f>IF(AND('Mapa final'!$Y$71="Alta",'Mapa final'!$AA$71="Moderado"),CONCATENATE("R9C",'Mapa final'!$O$71),"")</f>
        <v/>
      </c>
      <c r="W24" s="53" t="str">
        <f>IF(AND('Mapa final'!$Y$72="Alta",'Mapa final'!$AA$72="Moderado"),CONCATENATE("R9C",'Mapa final'!$O$72),"")</f>
        <v/>
      </c>
      <c r="X24" s="53" t="str">
        <f>IF(AND('Mapa final'!$Y$73="Alta",'Mapa final'!$AA$73="Moderado"),CONCATENATE("R9C",'Mapa final'!$O$73),"")</f>
        <v/>
      </c>
      <c r="Y24" s="53" t="str">
        <f>IF(AND('Mapa final'!$Y$74="Alta",'Mapa final'!$AA$74="Moderado"),CONCATENATE("R9C",'Mapa final'!$O$74),"")</f>
        <v/>
      </c>
      <c r="Z24" s="53" t="str">
        <f>IF(AND('Mapa final'!$Y$75="Alta",'Mapa final'!$AA$75="Moderado"),CONCATENATE("R9C",'Mapa final'!$O$75),"")</f>
        <v/>
      </c>
      <c r="AA24" s="54" t="str">
        <f>IF(AND('Mapa final'!$Y$76="Alta",'Mapa final'!$AA$76="Moderado"),CONCATENATE("R9C",'Mapa final'!$O$76),"")</f>
        <v/>
      </c>
      <c r="AB24" s="52" t="str">
        <f>IF(AND('Mapa final'!$Y$71="Alta",'Mapa final'!$AA$71="Mayor"),CONCATENATE("R9C",'Mapa final'!$O$71),"")</f>
        <v/>
      </c>
      <c r="AC24" s="53" t="str">
        <f>IF(AND('Mapa final'!$Y$72="Alta",'Mapa final'!$AA$72="Mayor"),CONCATENATE("R9C",'Mapa final'!$O$72),"")</f>
        <v/>
      </c>
      <c r="AD24" s="53" t="str">
        <f>IF(AND('Mapa final'!$Y$73="Alta",'Mapa final'!$AA$73="Mayor"),CONCATENATE("R9C",'Mapa final'!$O$73),"")</f>
        <v/>
      </c>
      <c r="AE24" s="53" t="str">
        <f>IF(AND('Mapa final'!$Y$74="Alta",'Mapa final'!$AA$74="Mayor"),CONCATENATE("R9C",'Mapa final'!$O$74),"")</f>
        <v/>
      </c>
      <c r="AF24" s="53" t="str">
        <f>IF(AND('Mapa final'!$Y$75="Alta",'Mapa final'!$AA$75="Mayor"),CONCATENATE("R9C",'Mapa final'!$O$75),"")</f>
        <v/>
      </c>
      <c r="AG24" s="54" t="str">
        <f>IF(AND('Mapa final'!$Y$76="Alta",'Mapa final'!$AA$76="Mayor"),CONCATENATE("R9C",'Mapa final'!$O$76),"")</f>
        <v/>
      </c>
      <c r="AH24" s="55" t="str">
        <f>IF(AND('Mapa final'!$Y$71="Alta",'Mapa final'!$AA$71="Catastrófico"),CONCATENATE("R9C",'Mapa final'!$O$71),"")</f>
        <v/>
      </c>
      <c r="AI24" s="56" t="str">
        <f>IF(AND('Mapa final'!$Y$72="Alta",'Mapa final'!$AA$72="Catastrófico"),CONCATENATE("R9C",'Mapa final'!$O$72),"")</f>
        <v/>
      </c>
      <c r="AJ24" s="56" t="str">
        <f>IF(AND('Mapa final'!$Y$73="Alta",'Mapa final'!$AA$73="Catastrófico"),CONCATENATE("R9C",'Mapa final'!$O$73),"")</f>
        <v/>
      </c>
      <c r="AK24" s="56" t="str">
        <f>IF(AND('Mapa final'!$Y$74="Alta",'Mapa final'!$AA$74="Catastrófico"),CONCATENATE("R9C",'Mapa final'!$O$74),"")</f>
        <v/>
      </c>
      <c r="AL24" s="56" t="str">
        <f>IF(AND('Mapa final'!$Y$75="Alta",'Mapa final'!$AA$75="Catastrófico"),CONCATENATE("R9C",'Mapa final'!$O$75),"")</f>
        <v/>
      </c>
      <c r="AM24" s="57" t="str">
        <f>IF(AND('Mapa final'!$Y$76="Alta",'Mapa final'!$AA$76="Catastrófico"),CONCATENATE("R9C",'Mapa final'!$O$76),"")</f>
        <v/>
      </c>
      <c r="AN24" s="83"/>
      <c r="AO24" s="394"/>
      <c r="AP24" s="395"/>
      <c r="AQ24" s="395"/>
      <c r="AR24" s="395"/>
      <c r="AS24" s="395"/>
      <c r="AT24" s="396"/>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343"/>
      <c r="C25" s="343"/>
      <c r="D25" s="344"/>
      <c r="E25" s="387"/>
      <c r="F25" s="388"/>
      <c r="G25" s="388"/>
      <c r="H25" s="388"/>
      <c r="I25" s="388"/>
      <c r="J25" s="70" t="str">
        <f>IF(AND('Mapa final'!$Y$77="Alta",'Mapa final'!$AA$77="Leve"),CONCATENATE("R10C",'Mapa final'!$O$77),"")</f>
        <v/>
      </c>
      <c r="K25" s="71" t="str">
        <f>IF(AND('Mapa final'!$Y$78="Alta",'Mapa final'!$AA$78="Leve"),CONCATENATE("R10C",'Mapa final'!$O$78),"")</f>
        <v/>
      </c>
      <c r="L25" s="71" t="str">
        <f>IF(AND('Mapa final'!$Y$79="Alta",'Mapa final'!$AA$79="Leve"),CONCATENATE("R10C",'Mapa final'!$O$79),"")</f>
        <v/>
      </c>
      <c r="M25" s="71" t="str">
        <f>IF(AND('Mapa final'!$Y$80="Alta",'Mapa final'!$AA$80="Leve"),CONCATENATE("R10C",'Mapa final'!$O$80),"")</f>
        <v/>
      </c>
      <c r="N25" s="71" t="str">
        <f>IF(AND('Mapa final'!$Y$81="Alta",'Mapa final'!$AA$81="Leve"),CONCATENATE("R10C",'Mapa final'!$O$81),"")</f>
        <v/>
      </c>
      <c r="O25" s="72" t="str">
        <f>IF(AND('Mapa final'!$Y$82="Alta",'Mapa final'!$AA$82="Leve"),CONCATENATE("R10C",'Mapa final'!$O$82),"")</f>
        <v/>
      </c>
      <c r="P25" s="70" t="str">
        <f>IF(AND('Mapa final'!$Y$77="Alta",'Mapa final'!$AA$77="Menor"),CONCATENATE("R10C",'Mapa final'!$O$77),"")</f>
        <v/>
      </c>
      <c r="Q25" s="71" t="str">
        <f>IF(AND('Mapa final'!$Y$78="Alta",'Mapa final'!$AA$78="Menor"),CONCATENATE("R10C",'Mapa final'!$O$78),"")</f>
        <v/>
      </c>
      <c r="R25" s="71" t="str">
        <f>IF(AND('Mapa final'!$Y$79="Alta",'Mapa final'!$AA$79="Menor"),CONCATENATE("R10C",'Mapa final'!$O$79),"")</f>
        <v/>
      </c>
      <c r="S25" s="71" t="str">
        <f>IF(AND('Mapa final'!$Y$80="Alta",'Mapa final'!$AA$80="Menor"),CONCATENATE("R10C",'Mapa final'!$O$80),"")</f>
        <v/>
      </c>
      <c r="T25" s="71" t="str">
        <f>IF(AND('Mapa final'!$Y$81="Alta",'Mapa final'!$AA$81="Menor"),CONCATENATE("R10C",'Mapa final'!$O$81),"")</f>
        <v/>
      </c>
      <c r="U25" s="72" t="str">
        <f>IF(AND('Mapa final'!$Y$82="Alta",'Mapa final'!$AA$82="Menor"),CONCATENATE("R10C",'Mapa final'!$O$82),"")</f>
        <v/>
      </c>
      <c r="V25" s="58" t="str">
        <f>IF(AND('Mapa final'!$Y$77="Alta",'Mapa final'!$AA$77="Moderado"),CONCATENATE("R10C",'Mapa final'!$O$77),"")</f>
        <v/>
      </c>
      <c r="W25" s="59" t="str">
        <f>IF(AND('Mapa final'!$Y$78="Alta",'Mapa final'!$AA$78="Moderado"),CONCATENATE("R10C",'Mapa final'!$O$78),"")</f>
        <v/>
      </c>
      <c r="X25" s="59" t="str">
        <f>IF(AND('Mapa final'!$Y$79="Alta",'Mapa final'!$AA$79="Moderado"),CONCATENATE("R10C",'Mapa final'!$O$79),"")</f>
        <v/>
      </c>
      <c r="Y25" s="59" t="str">
        <f>IF(AND('Mapa final'!$Y$80="Alta",'Mapa final'!$AA$80="Moderado"),CONCATENATE("R10C",'Mapa final'!$O$80),"")</f>
        <v/>
      </c>
      <c r="Z25" s="59" t="str">
        <f>IF(AND('Mapa final'!$Y$81="Alta",'Mapa final'!$AA$81="Moderado"),CONCATENATE("R10C",'Mapa final'!$O$81),"")</f>
        <v/>
      </c>
      <c r="AA25" s="60" t="str">
        <f>IF(AND('Mapa final'!$Y$82="Alta",'Mapa final'!$AA$82="Moderado"),CONCATENATE("R10C",'Mapa final'!$O$82),"")</f>
        <v/>
      </c>
      <c r="AB25" s="58" t="str">
        <f>IF(AND('Mapa final'!$Y$77="Alta",'Mapa final'!$AA$77="Mayor"),CONCATENATE("R10C",'Mapa final'!$O$77),"")</f>
        <v/>
      </c>
      <c r="AC25" s="59" t="str">
        <f>IF(AND('Mapa final'!$Y$78="Alta",'Mapa final'!$AA$78="Mayor"),CONCATENATE("R10C",'Mapa final'!$O$78),"")</f>
        <v/>
      </c>
      <c r="AD25" s="59" t="str">
        <f>IF(AND('Mapa final'!$Y$79="Alta",'Mapa final'!$AA$79="Mayor"),CONCATENATE("R10C",'Mapa final'!$O$79),"")</f>
        <v/>
      </c>
      <c r="AE25" s="59" t="str">
        <f>IF(AND('Mapa final'!$Y$80="Alta",'Mapa final'!$AA$80="Mayor"),CONCATENATE("R10C",'Mapa final'!$O$80),"")</f>
        <v/>
      </c>
      <c r="AF25" s="59" t="str">
        <f>IF(AND('Mapa final'!$Y$81="Alta",'Mapa final'!$AA$81="Mayor"),CONCATENATE("R10C",'Mapa final'!$O$81),"")</f>
        <v/>
      </c>
      <c r="AG25" s="60" t="str">
        <f>IF(AND('Mapa final'!$Y$82="Alta",'Mapa final'!$AA$82="Mayor"),CONCATENATE("R10C",'Mapa final'!$O$82),"")</f>
        <v/>
      </c>
      <c r="AH25" s="61" t="str">
        <f>IF(AND('Mapa final'!$Y$77="Alta",'Mapa final'!$AA$77="Catastrófico"),CONCATENATE("R10C",'Mapa final'!$O$77),"")</f>
        <v/>
      </c>
      <c r="AI25" s="62" t="str">
        <f>IF(AND('Mapa final'!$Y$78="Alta",'Mapa final'!$AA$78="Catastrófico"),CONCATENATE("R10C",'Mapa final'!$O$78),"")</f>
        <v/>
      </c>
      <c r="AJ25" s="62" t="str">
        <f>IF(AND('Mapa final'!$Y$79="Alta",'Mapa final'!$AA$79="Catastrófico"),CONCATENATE("R10C",'Mapa final'!$O$79),"")</f>
        <v/>
      </c>
      <c r="AK25" s="62" t="str">
        <f>IF(AND('Mapa final'!$Y$80="Alta",'Mapa final'!$AA$80="Catastrófico"),CONCATENATE("R10C",'Mapa final'!$O$80),"")</f>
        <v/>
      </c>
      <c r="AL25" s="62" t="str">
        <f>IF(AND('Mapa final'!$Y$81="Alta",'Mapa final'!$AA$81="Catastrófico"),CONCATENATE("R10C",'Mapa final'!$O$81),"")</f>
        <v/>
      </c>
      <c r="AM25" s="63" t="str">
        <f>IF(AND('Mapa final'!$Y$82="Alta",'Mapa final'!$AA$82="Catastrófico"),CONCATENATE("R10C",'Mapa final'!$O$82),"")</f>
        <v/>
      </c>
      <c r="AN25" s="83"/>
      <c r="AO25" s="397"/>
      <c r="AP25" s="398"/>
      <c r="AQ25" s="398"/>
      <c r="AR25" s="398"/>
      <c r="AS25" s="398"/>
      <c r="AT25" s="399"/>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343"/>
      <c r="C26" s="343"/>
      <c r="D26" s="344"/>
      <c r="E26" s="381" t="s">
        <v>96</v>
      </c>
      <c r="F26" s="382"/>
      <c r="G26" s="382"/>
      <c r="H26" s="382"/>
      <c r="I26" s="383"/>
      <c r="J26" s="64" t="str">
        <f>IF(AND('Mapa final'!$Y$23="Media",'Mapa final'!$AA$23="Leve"),CONCATENATE("R1C",'Mapa final'!$O$23),"")</f>
        <v/>
      </c>
      <c r="K26" s="65" t="str">
        <f>IF(AND('Mapa final'!$Y$24="Media",'Mapa final'!$AA$24="Leve"),CONCATENATE("R1C",'Mapa final'!$O$24),"")</f>
        <v/>
      </c>
      <c r="L26" s="65" t="str">
        <f>IF(AND('Mapa final'!$Y$25="Media",'Mapa final'!$AA$25="Leve"),CONCATENATE("R1C",'Mapa final'!$O$25),"")</f>
        <v/>
      </c>
      <c r="M26" s="65" t="str">
        <f>IF(AND('Mapa final'!$Y$26="Media",'Mapa final'!$AA$26="Leve"),CONCATENATE("R1C",'Mapa final'!$O$26),"")</f>
        <v/>
      </c>
      <c r="N26" s="65" t="str">
        <f>IF(AND('Mapa final'!$Y$27="Media",'Mapa final'!$AA$27="Leve"),CONCATENATE("R1C",'Mapa final'!$O$27),"")</f>
        <v/>
      </c>
      <c r="O26" s="66" t="str">
        <f>IF(AND('Mapa final'!$Y$28="Media",'Mapa final'!$AA$28="Leve"),CONCATENATE("R1C",'Mapa final'!$O$28),"")</f>
        <v/>
      </c>
      <c r="P26" s="64" t="str">
        <f>IF(AND('Mapa final'!$Y$23="Media",'Mapa final'!$AA$23="Menor"),CONCATENATE("R1C",'Mapa final'!$O$23),"")</f>
        <v>R1C1</v>
      </c>
      <c r="Q26" s="65" t="str">
        <f>IF(AND('Mapa final'!$Y$24="Media",'Mapa final'!$AA$24="Menor"),CONCATENATE("R1C",'Mapa final'!$O$24),"")</f>
        <v/>
      </c>
      <c r="R26" s="65" t="str">
        <f>IF(AND('Mapa final'!$Y$25="Media",'Mapa final'!$AA$25="Menor"),CONCATENATE("R1C",'Mapa final'!$O$25),"")</f>
        <v/>
      </c>
      <c r="S26" s="65" t="str">
        <f>IF(AND('Mapa final'!$Y$26="Media",'Mapa final'!$AA$26="Menor"),CONCATENATE("R1C",'Mapa final'!$O$26),"")</f>
        <v/>
      </c>
      <c r="T26" s="65" t="str">
        <f>IF(AND('Mapa final'!$Y$27="Media",'Mapa final'!$AA$27="Menor"),CONCATENATE("R1C",'Mapa final'!$O$27),"")</f>
        <v/>
      </c>
      <c r="U26" s="66" t="str">
        <f>IF(AND('Mapa final'!$Y$28="Media",'Mapa final'!$AA$28="Menor"),CONCATENATE("R1C",'Mapa final'!$O$28),"")</f>
        <v/>
      </c>
      <c r="V26" s="64" t="str">
        <f>IF(AND('Mapa final'!$Y$23="Media",'Mapa final'!$AA$23="Moderado"),CONCATENATE("R1C",'Mapa final'!$O$23),"")</f>
        <v/>
      </c>
      <c r="W26" s="65" t="str">
        <f>IF(AND('Mapa final'!$Y$24="Media",'Mapa final'!$AA$24="Moderado"),CONCATENATE("R1C",'Mapa final'!$O$24),"")</f>
        <v/>
      </c>
      <c r="X26" s="65" t="str">
        <f>IF(AND('Mapa final'!$Y$25="Media",'Mapa final'!$AA$25="Moderado"),CONCATENATE("R1C",'Mapa final'!$O$25),"")</f>
        <v/>
      </c>
      <c r="Y26" s="65" t="str">
        <f>IF(AND('Mapa final'!$Y$26="Media",'Mapa final'!$AA$26="Moderado"),CONCATENATE("R1C",'Mapa final'!$O$26),"")</f>
        <v/>
      </c>
      <c r="Z26" s="65" t="str">
        <f>IF(AND('Mapa final'!$Y$27="Media",'Mapa final'!$AA$27="Moderado"),CONCATENATE("R1C",'Mapa final'!$O$27),"")</f>
        <v/>
      </c>
      <c r="AA26" s="66" t="str">
        <f>IF(AND('Mapa final'!$Y$28="Media",'Mapa final'!$AA$28="Moderado"),CONCATENATE("R1C",'Mapa final'!$O$28),"")</f>
        <v/>
      </c>
      <c r="AB26" s="46" t="str">
        <f>IF(AND('Mapa final'!$Y$23="Media",'Mapa final'!$AA$23="Mayor"),CONCATENATE("R1C",'Mapa final'!$O$23),"")</f>
        <v/>
      </c>
      <c r="AC26" s="47" t="str">
        <f>IF(AND('Mapa final'!$Y$24="Media",'Mapa final'!$AA$24="Mayor"),CONCATENATE("R1C",'Mapa final'!$O$24),"")</f>
        <v/>
      </c>
      <c r="AD26" s="47" t="str">
        <f>IF(AND('Mapa final'!$Y$25="Media",'Mapa final'!$AA$25="Mayor"),CONCATENATE("R1C",'Mapa final'!$O$25),"")</f>
        <v/>
      </c>
      <c r="AE26" s="47" t="str">
        <f>IF(AND('Mapa final'!$Y$26="Media",'Mapa final'!$AA$26="Mayor"),CONCATENATE("R1C",'Mapa final'!$O$26),"")</f>
        <v/>
      </c>
      <c r="AF26" s="47" t="str">
        <f>IF(AND('Mapa final'!$Y$27="Media",'Mapa final'!$AA$27="Mayor"),CONCATENATE("R1C",'Mapa final'!$O$27),"")</f>
        <v/>
      </c>
      <c r="AG26" s="48" t="str">
        <f>IF(AND('Mapa final'!$Y$28="Media",'Mapa final'!$AA$28="Mayor"),CONCATENATE("R1C",'Mapa final'!$O$28),"")</f>
        <v/>
      </c>
      <c r="AH26" s="49" t="str">
        <f>IF(AND('Mapa final'!$Y$23="Media",'Mapa final'!$AA$23="Catastrófico"),CONCATENATE("R1C",'Mapa final'!$O$23),"")</f>
        <v/>
      </c>
      <c r="AI26" s="50" t="str">
        <f>IF(AND('Mapa final'!$Y$24="Media",'Mapa final'!$AA$24="Catastrófico"),CONCATENATE("R1C",'Mapa final'!$O$24),"")</f>
        <v/>
      </c>
      <c r="AJ26" s="50" t="str">
        <f>IF(AND('Mapa final'!$Y$25="Media",'Mapa final'!$AA$25="Catastrófico"),CONCATENATE("R1C",'Mapa final'!$O$25),"")</f>
        <v/>
      </c>
      <c r="AK26" s="50" t="str">
        <f>IF(AND('Mapa final'!$Y$26="Media",'Mapa final'!$AA$26="Catastrófico"),CONCATENATE("R1C",'Mapa final'!$O$26),"")</f>
        <v/>
      </c>
      <c r="AL26" s="50" t="str">
        <f>IF(AND('Mapa final'!$Y$27="Media",'Mapa final'!$AA$27="Catastrófico"),CONCATENATE("R1C",'Mapa final'!$O$27),"")</f>
        <v/>
      </c>
      <c r="AM26" s="51" t="str">
        <f>IF(AND('Mapa final'!$Y$28="Media",'Mapa final'!$AA$28="Catastrófico"),CONCATENATE("R1C",'Mapa final'!$O$28),"")</f>
        <v/>
      </c>
      <c r="AN26" s="83"/>
      <c r="AO26" s="421" t="s">
        <v>97</v>
      </c>
      <c r="AP26" s="422"/>
      <c r="AQ26" s="422"/>
      <c r="AR26" s="422"/>
      <c r="AS26" s="422"/>
      <c r="AT26" s="42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343"/>
      <c r="C27" s="343"/>
      <c r="D27" s="344"/>
      <c r="E27" s="400"/>
      <c r="F27" s="385"/>
      <c r="G27" s="385"/>
      <c r="H27" s="385"/>
      <c r="I27" s="386"/>
      <c r="J27" s="67" t="str">
        <f>IF(AND('Mapa final'!$Y$29="Media",'Mapa final'!$AA$29="Leve"),CONCATENATE("R2C",'Mapa final'!$O$29),"")</f>
        <v/>
      </c>
      <c r="K27" s="68" t="str">
        <f>IF(AND('Mapa final'!$Y$30="Media",'Mapa final'!$AA$30="Leve"),CONCATENATE("R2C",'Mapa final'!$O$30),"")</f>
        <v/>
      </c>
      <c r="L27" s="68" t="str">
        <f>IF(AND('Mapa final'!$Y$31="Media",'Mapa final'!$AA$31="Leve"),CONCATENATE("R2C",'Mapa final'!$O$31),"")</f>
        <v/>
      </c>
      <c r="M27" s="68" t="str">
        <f>IF(AND('Mapa final'!$Y$32="Media",'Mapa final'!$AA$32="Leve"),CONCATENATE("R2C",'Mapa final'!$O$32),"")</f>
        <v/>
      </c>
      <c r="N27" s="68" t="str">
        <f>IF(AND('Mapa final'!$Y$33="Media",'Mapa final'!$AA$33="Leve"),CONCATENATE("R2C",'Mapa final'!$O$33),"")</f>
        <v/>
      </c>
      <c r="O27" s="69" t="str">
        <f>IF(AND('Mapa final'!$Y$34="Media",'Mapa final'!$AA$34="Leve"),CONCATENATE("R2C",'Mapa final'!$O$34),"")</f>
        <v/>
      </c>
      <c r="P27" s="67" t="str">
        <f>IF(AND('Mapa final'!$Y$29="Media",'Mapa final'!$AA$29="Menor"),CONCATENATE("R2C",'Mapa final'!$O$29),"")</f>
        <v>R2C1</v>
      </c>
      <c r="Q27" s="68" t="str">
        <f>IF(AND('Mapa final'!$Y$30="Media",'Mapa final'!$AA$30="Menor"),CONCATENATE("R2C",'Mapa final'!$O$30),"")</f>
        <v/>
      </c>
      <c r="R27" s="68" t="str">
        <f>IF(AND('Mapa final'!$Y$31="Media",'Mapa final'!$AA$31="Menor"),CONCATENATE("R2C",'Mapa final'!$O$31),"")</f>
        <v/>
      </c>
      <c r="S27" s="68" t="str">
        <f>IF(AND('Mapa final'!$Y$32="Media",'Mapa final'!$AA$32="Menor"),CONCATENATE("R2C",'Mapa final'!$O$32),"")</f>
        <v/>
      </c>
      <c r="T27" s="68" t="str">
        <f>IF(AND('Mapa final'!$Y$33="Media",'Mapa final'!$AA$33="Menor"),CONCATENATE("R2C",'Mapa final'!$O$33),"")</f>
        <v/>
      </c>
      <c r="U27" s="69" t="str">
        <f>IF(AND('Mapa final'!$Y$34="Media",'Mapa final'!$AA$34="Menor"),CONCATENATE("R2C",'Mapa final'!$O$34),"")</f>
        <v/>
      </c>
      <c r="V27" s="67" t="str">
        <f>IF(AND('Mapa final'!$Y$29="Media",'Mapa final'!$AA$29="Moderado"),CONCATENATE("R2C",'Mapa final'!$O$29),"")</f>
        <v/>
      </c>
      <c r="W27" s="68" t="str">
        <f>IF(AND('Mapa final'!$Y$30="Media",'Mapa final'!$AA$30="Moderado"),CONCATENATE("R2C",'Mapa final'!$O$30),"")</f>
        <v/>
      </c>
      <c r="X27" s="68" t="str">
        <f>IF(AND('Mapa final'!$Y$31="Media",'Mapa final'!$AA$31="Moderado"),CONCATENATE("R2C",'Mapa final'!$O$31),"")</f>
        <v/>
      </c>
      <c r="Y27" s="68" t="str">
        <f>IF(AND('Mapa final'!$Y$32="Media",'Mapa final'!$AA$32="Moderado"),CONCATENATE("R2C",'Mapa final'!$O$32),"")</f>
        <v/>
      </c>
      <c r="Z27" s="68" t="str">
        <f>IF(AND('Mapa final'!$Y$33="Media",'Mapa final'!$AA$33="Moderado"),CONCATENATE("R2C",'Mapa final'!$O$33),"")</f>
        <v/>
      </c>
      <c r="AA27" s="69" t="str">
        <f>IF(AND('Mapa final'!$Y$34="Media",'Mapa final'!$AA$34="Moderado"),CONCATENATE("R2C",'Mapa final'!$O$34),"")</f>
        <v/>
      </c>
      <c r="AB27" s="52" t="str">
        <f>IF(AND('Mapa final'!$Y$29="Media",'Mapa final'!$AA$29="Mayor"),CONCATENATE("R2C",'Mapa final'!$O$29),"")</f>
        <v/>
      </c>
      <c r="AC27" s="53" t="str">
        <f>IF(AND('Mapa final'!$Y$30="Media",'Mapa final'!$AA$30="Mayor"),CONCATENATE("R2C",'Mapa final'!$O$30),"")</f>
        <v/>
      </c>
      <c r="AD27" s="53" t="str">
        <f>IF(AND('Mapa final'!$Y$31="Media",'Mapa final'!$AA$31="Mayor"),CONCATENATE("R2C",'Mapa final'!$O$31),"")</f>
        <v/>
      </c>
      <c r="AE27" s="53" t="str">
        <f>IF(AND('Mapa final'!$Y$32="Media",'Mapa final'!$AA$32="Mayor"),CONCATENATE("R2C",'Mapa final'!$O$32),"")</f>
        <v/>
      </c>
      <c r="AF27" s="53" t="str">
        <f>IF(AND('Mapa final'!$Y$33="Media",'Mapa final'!$AA$33="Mayor"),CONCATENATE("R2C",'Mapa final'!$O$33),"")</f>
        <v/>
      </c>
      <c r="AG27" s="54" t="str">
        <f>IF(AND('Mapa final'!$Y$34="Media",'Mapa final'!$AA$34="Mayor"),CONCATENATE("R2C",'Mapa final'!$O$34),"")</f>
        <v/>
      </c>
      <c r="AH27" s="55" t="str">
        <f>IF(AND('Mapa final'!$Y$29="Media",'Mapa final'!$AA$29="Catastrófico"),CONCATENATE("R2C",'Mapa final'!$O$29),"")</f>
        <v/>
      </c>
      <c r="AI27" s="56" t="str">
        <f>IF(AND('Mapa final'!$Y$30="Media",'Mapa final'!$AA$30="Catastrófico"),CONCATENATE("R2C",'Mapa final'!$O$30),"")</f>
        <v/>
      </c>
      <c r="AJ27" s="56" t="str">
        <f>IF(AND('Mapa final'!$Y$31="Media",'Mapa final'!$AA$31="Catastrófico"),CONCATENATE("R2C",'Mapa final'!$O$31),"")</f>
        <v/>
      </c>
      <c r="AK27" s="56" t="str">
        <f>IF(AND('Mapa final'!$Y$32="Media",'Mapa final'!$AA$32="Catastrófico"),CONCATENATE("R2C",'Mapa final'!$O$32),"")</f>
        <v/>
      </c>
      <c r="AL27" s="56" t="str">
        <f>IF(AND('Mapa final'!$Y$33="Media",'Mapa final'!$AA$33="Catastrófico"),CONCATENATE("R2C",'Mapa final'!$O$33),"")</f>
        <v/>
      </c>
      <c r="AM27" s="57" t="str">
        <f>IF(AND('Mapa final'!$Y$34="Media",'Mapa final'!$AA$34="Catastrófico"),CONCATENATE("R2C",'Mapa final'!$O$34),"")</f>
        <v/>
      </c>
      <c r="AN27" s="83"/>
      <c r="AO27" s="424"/>
      <c r="AP27" s="425"/>
      <c r="AQ27" s="425"/>
      <c r="AR27" s="425"/>
      <c r="AS27" s="425"/>
      <c r="AT27" s="426"/>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343"/>
      <c r="C28" s="343"/>
      <c r="D28" s="344"/>
      <c r="E28" s="384"/>
      <c r="F28" s="385"/>
      <c r="G28" s="385"/>
      <c r="H28" s="385"/>
      <c r="I28" s="386"/>
      <c r="J28" s="67" t="str">
        <f>IF(AND('Mapa final'!$Y$35="Media",'Mapa final'!$AA$35="Leve"),CONCATENATE("R3C",'Mapa final'!$O$35),"")</f>
        <v/>
      </c>
      <c r="K28" s="68" t="str">
        <f>IF(AND('Mapa final'!$Y$36="Media",'Mapa final'!$AA$36="Leve"),CONCATENATE("R3C",'Mapa final'!$O$36),"")</f>
        <v/>
      </c>
      <c r="L28" s="68" t="str">
        <f>IF(AND('Mapa final'!$Y$37="Media",'Mapa final'!$AA$37="Leve"),CONCATENATE("R3C",'Mapa final'!$O$37),"")</f>
        <v/>
      </c>
      <c r="M28" s="68" t="str">
        <f>IF(AND('Mapa final'!$Y$38="Media",'Mapa final'!$AA$38="Leve"),CONCATENATE("R3C",'Mapa final'!$O$38),"")</f>
        <v/>
      </c>
      <c r="N28" s="68" t="str">
        <f>IF(AND('Mapa final'!$Y$39="Media",'Mapa final'!$AA$39="Leve"),CONCATENATE("R3C",'Mapa final'!$O$39),"")</f>
        <v/>
      </c>
      <c r="O28" s="69" t="str">
        <f>IF(AND('Mapa final'!$Y$40="Media",'Mapa final'!$AA$40="Leve"),CONCATENATE("R3C",'Mapa final'!$O$40),"")</f>
        <v/>
      </c>
      <c r="P28" s="67" t="str">
        <f>IF(AND('Mapa final'!$Y$35="Media",'Mapa final'!$AA$35="Menor"),CONCATENATE("R3C",'Mapa final'!$O$35),"")</f>
        <v/>
      </c>
      <c r="Q28" s="68" t="str">
        <f>IF(AND('Mapa final'!$Y$36="Media",'Mapa final'!$AA$36="Menor"),CONCATENATE("R3C",'Mapa final'!$O$36),"")</f>
        <v/>
      </c>
      <c r="R28" s="68" t="str">
        <f>IF(AND('Mapa final'!$Y$37="Media",'Mapa final'!$AA$37="Menor"),CONCATENATE("R3C",'Mapa final'!$O$37),"")</f>
        <v/>
      </c>
      <c r="S28" s="68" t="str">
        <f>IF(AND('Mapa final'!$Y$38="Media",'Mapa final'!$AA$38="Menor"),CONCATENATE("R3C",'Mapa final'!$O$38),"")</f>
        <v/>
      </c>
      <c r="T28" s="68" t="str">
        <f>IF(AND('Mapa final'!$Y$39="Media",'Mapa final'!$AA$39="Menor"),CONCATENATE("R3C",'Mapa final'!$O$39),"")</f>
        <v/>
      </c>
      <c r="U28" s="69" t="str">
        <f>IF(AND('Mapa final'!$Y$40="Media",'Mapa final'!$AA$40="Menor"),CONCATENATE("R3C",'Mapa final'!$O$40),"")</f>
        <v/>
      </c>
      <c r="V28" s="67" t="str">
        <f>IF(AND('Mapa final'!$Y$35="Media",'Mapa final'!$AA$35="Moderado"),CONCATENATE("R3C",'Mapa final'!$O$35),"")</f>
        <v/>
      </c>
      <c r="W28" s="68" t="str">
        <f>IF(AND('Mapa final'!$Y$36="Media",'Mapa final'!$AA$36="Moderado"),CONCATENATE("R3C",'Mapa final'!$O$36),"")</f>
        <v/>
      </c>
      <c r="X28" s="68" t="str">
        <f>IF(AND('Mapa final'!$Y$37="Media",'Mapa final'!$AA$37="Moderado"),CONCATENATE("R3C",'Mapa final'!$O$37),"")</f>
        <v/>
      </c>
      <c r="Y28" s="68" t="str">
        <f>IF(AND('Mapa final'!$Y$38="Media",'Mapa final'!$AA$38="Moderado"),CONCATENATE("R3C",'Mapa final'!$O$38),"")</f>
        <v/>
      </c>
      <c r="Z28" s="68" t="str">
        <f>IF(AND('Mapa final'!$Y$39="Media",'Mapa final'!$AA$39="Moderado"),CONCATENATE("R3C",'Mapa final'!$O$39),"")</f>
        <v/>
      </c>
      <c r="AA28" s="69" t="str">
        <f>IF(AND('Mapa final'!$Y$40="Media",'Mapa final'!$AA$40="Moderado"),CONCATENATE("R3C",'Mapa final'!$O$40),"")</f>
        <v/>
      </c>
      <c r="AB28" s="52" t="str">
        <f>IF(AND('Mapa final'!$Y$35="Media",'Mapa final'!$AA$35="Mayor"),CONCATENATE("R3C",'Mapa final'!$O$35),"")</f>
        <v/>
      </c>
      <c r="AC28" s="53" t="str">
        <f>IF(AND('Mapa final'!$Y$36="Media",'Mapa final'!$AA$36="Mayor"),CONCATENATE("R3C",'Mapa final'!$O$36),"")</f>
        <v/>
      </c>
      <c r="AD28" s="53" t="str">
        <f>IF(AND('Mapa final'!$Y$37="Media",'Mapa final'!$AA$37="Mayor"),CONCATENATE("R3C",'Mapa final'!$O$37),"")</f>
        <v/>
      </c>
      <c r="AE28" s="53" t="str">
        <f>IF(AND('Mapa final'!$Y$38="Media",'Mapa final'!$AA$38="Mayor"),CONCATENATE("R3C",'Mapa final'!$O$38),"")</f>
        <v/>
      </c>
      <c r="AF28" s="53" t="str">
        <f>IF(AND('Mapa final'!$Y$39="Media",'Mapa final'!$AA$39="Mayor"),CONCATENATE("R3C",'Mapa final'!$O$39),"")</f>
        <v/>
      </c>
      <c r="AG28" s="54" t="str">
        <f>IF(AND('Mapa final'!$Y$40="Media",'Mapa final'!$AA$40="Mayor"),CONCATENATE("R3C",'Mapa final'!$O$40),"")</f>
        <v/>
      </c>
      <c r="AH28" s="55" t="str">
        <f>IF(AND('Mapa final'!$Y$35="Media",'Mapa final'!$AA$35="Catastrófico"),CONCATENATE("R3C",'Mapa final'!$O$35),"")</f>
        <v/>
      </c>
      <c r="AI28" s="56" t="str">
        <f>IF(AND('Mapa final'!$Y$36="Media",'Mapa final'!$AA$36="Catastrófico"),CONCATENATE("R3C",'Mapa final'!$O$36),"")</f>
        <v/>
      </c>
      <c r="AJ28" s="56" t="str">
        <f>IF(AND('Mapa final'!$Y$37="Media",'Mapa final'!$AA$37="Catastrófico"),CONCATENATE("R3C",'Mapa final'!$O$37),"")</f>
        <v/>
      </c>
      <c r="AK28" s="56" t="str">
        <f>IF(AND('Mapa final'!$Y$38="Media",'Mapa final'!$AA$38="Catastrófico"),CONCATENATE("R3C",'Mapa final'!$O$38),"")</f>
        <v/>
      </c>
      <c r="AL28" s="56" t="str">
        <f>IF(AND('Mapa final'!$Y$39="Media",'Mapa final'!$AA$39="Catastrófico"),CONCATENATE("R3C",'Mapa final'!$O$39),"")</f>
        <v/>
      </c>
      <c r="AM28" s="57" t="str">
        <f>IF(AND('Mapa final'!$Y$40="Media",'Mapa final'!$AA$40="Catastrófico"),CONCATENATE("R3C",'Mapa final'!$O$40),"")</f>
        <v/>
      </c>
      <c r="AN28" s="83"/>
      <c r="AO28" s="424"/>
      <c r="AP28" s="425"/>
      <c r="AQ28" s="425"/>
      <c r="AR28" s="425"/>
      <c r="AS28" s="425"/>
      <c r="AT28" s="426"/>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343"/>
      <c r="C29" s="343"/>
      <c r="D29" s="344"/>
      <c r="E29" s="384"/>
      <c r="F29" s="385"/>
      <c r="G29" s="385"/>
      <c r="H29" s="385"/>
      <c r="I29" s="386"/>
      <c r="J29" s="67" t="str">
        <f>IF(AND('Mapa final'!$Y$41="Media",'Mapa final'!$AA$41="Leve"),CONCATENATE("R4C",'Mapa final'!$O$41),"")</f>
        <v/>
      </c>
      <c r="K29" s="68" t="str">
        <f>IF(AND('Mapa final'!$Y$42="Media",'Mapa final'!$AA$42="Leve"),CONCATENATE("R4C",'Mapa final'!$O$42),"")</f>
        <v/>
      </c>
      <c r="L29" s="68" t="str">
        <f>IF(AND('Mapa final'!$Y$43="Media",'Mapa final'!$AA$43="Leve"),CONCATENATE("R4C",'Mapa final'!$O$43),"")</f>
        <v/>
      </c>
      <c r="M29" s="68" t="str">
        <f>IF(AND('Mapa final'!$Y$44="Media",'Mapa final'!$AA$44="Leve"),CONCATENATE("R4C",'Mapa final'!$O$44),"")</f>
        <v/>
      </c>
      <c r="N29" s="68" t="str">
        <f>IF(AND('Mapa final'!$Y$45="Media",'Mapa final'!$AA$45="Leve"),CONCATENATE("R4C",'Mapa final'!$O$45),"")</f>
        <v/>
      </c>
      <c r="O29" s="69" t="str">
        <f>IF(AND('Mapa final'!$Y$46="Media",'Mapa final'!$AA$46="Leve"),CONCATENATE("R4C",'Mapa final'!$O$46),"")</f>
        <v/>
      </c>
      <c r="P29" s="67" t="str">
        <f>IF(AND('Mapa final'!$Y$41="Media",'Mapa final'!$AA$41="Menor"),CONCATENATE("R4C",'Mapa final'!$O$41),"")</f>
        <v/>
      </c>
      <c r="Q29" s="68" t="str">
        <f>IF(AND('Mapa final'!$Y$42="Media",'Mapa final'!$AA$42="Menor"),CONCATENATE("R4C",'Mapa final'!$O$42),"")</f>
        <v/>
      </c>
      <c r="R29" s="68" t="str">
        <f>IF(AND('Mapa final'!$Y$43="Media",'Mapa final'!$AA$43="Menor"),CONCATENATE("R4C",'Mapa final'!$O$43),"")</f>
        <v/>
      </c>
      <c r="S29" s="68" t="str">
        <f>IF(AND('Mapa final'!$Y$44="Media",'Mapa final'!$AA$44="Menor"),CONCATENATE("R4C",'Mapa final'!$O$44),"")</f>
        <v/>
      </c>
      <c r="T29" s="68" t="str">
        <f>IF(AND('Mapa final'!$Y$45="Media",'Mapa final'!$AA$45="Menor"),CONCATENATE("R4C",'Mapa final'!$O$45),"")</f>
        <v/>
      </c>
      <c r="U29" s="69" t="str">
        <f>IF(AND('Mapa final'!$Y$46="Media",'Mapa final'!$AA$46="Menor"),CONCATENATE("R4C",'Mapa final'!$O$46),"")</f>
        <v/>
      </c>
      <c r="V29" s="67" t="str">
        <f>IF(AND('Mapa final'!$Y$41="Media",'Mapa final'!$AA$41="Moderado"),CONCATENATE("R4C",'Mapa final'!$O$41),"")</f>
        <v/>
      </c>
      <c r="W29" s="68" t="str">
        <f>IF(AND('Mapa final'!$Y$42="Media",'Mapa final'!$AA$42="Moderado"),CONCATENATE("R4C",'Mapa final'!$O$42),"")</f>
        <v/>
      </c>
      <c r="X29" s="68" t="str">
        <f>IF(AND('Mapa final'!$Y$43="Media",'Mapa final'!$AA$43="Moderado"),CONCATENATE("R4C",'Mapa final'!$O$43),"")</f>
        <v/>
      </c>
      <c r="Y29" s="68" t="str">
        <f>IF(AND('Mapa final'!$Y$44="Media",'Mapa final'!$AA$44="Moderado"),CONCATENATE("R4C",'Mapa final'!$O$44),"")</f>
        <v/>
      </c>
      <c r="Z29" s="68" t="str">
        <f>IF(AND('Mapa final'!$Y$45="Media",'Mapa final'!$AA$45="Moderado"),CONCATENATE("R4C",'Mapa final'!$O$45),"")</f>
        <v/>
      </c>
      <c r="AA29" s="69" t="str">
        <f>IF(AND('Mapa final'!$Y$46="Media",'Mapa final'!$AA$46="Moderado"),CONCATENATE("R4C",'Mapa final'!$O$46),"")</f>
        <v/>
      </c>
      <c r="AB29" s="52" t="str">
        <f>IF(AND('Mapa final'!$Y$41="Media",'Mapa final'!$AA$41="Mayor"),CONCATENATE("R4C",'Mapa final'!$O$41),"")</f>
        <v/>
      </c>
      <c r="AC29" s="53" t="str">
        <f>IF(AND('Mapa final'!$Y$42="Media",'Mapa final'!$AA$42="Mayor"),CONCATENATE("R4C",'Mapa final'!$O$42),"")</f>
        <v/>
      </c>
      <c r="AD29" s="53" t="str">
        <f>IF(AND('Mapa final'!$Y$43="Media",'Mapa final'!$AA$43="Mayor"),CONCATENATE("R4C",'Mapa final'!$O$43),"")</f>
        <v/>
      </c>
      <c r="AE29" s="53" t="str">
        <f>IF(AND('Mapa final'!$Y$44="Media",'Mapa final'!$AA$44="Mayor"),CONCATENATE("R4C",'Mapa final'!$O$44),"")</f>
        <v/>
      </c>
      <c r="AF29" s="53" t="str">
        <f>IF(AND('Mapa final'!$Y$45="Media",'Mapa final'!$AA$45="Mayor"),CONCATENATE("R4C",'Mapa final'!$O$45),"")</f>
        <v/>
      </c>
      <c r="AG29" s="54" t="str">
        <f>IF(AND('Mapa final'!$Y$46="Media",'Mapa final'!$AA$46="Mayor"),CONCATENATE("R4C",'Mapa final'!$O$46),"")</f>
        <v/>
      </c>
      <c r="AH29" s="55" t="str">
        <f>IF(AND('Mapa final'!$Y$41="Media",'Mapa final'!$AA$41="Catastrófico"),CONCATENATE("R4C",'Mapa final'!$O$41),"")</f>
        <v/>
      </c>
      <c r="AI29" s="56" t="str">
        <f>IF(AND('Mapa final'!$Y$42="Media",'Mapa final'!$AA$42="Catastrófico"),CONCATENATE("R4C",'Mapa final'!$O$42),"")</f>
        <v/>
      </c>
      <c r="AJ29" s="56" t="str">
        <f>IF(AND('Mapa final'!$Y$43="Media",'Mapa final'!$AA$43="Catastrófico"),CONCATENATE("R4C",'Mapa final'!$O$43),"")</f>
        <v/>
      </c>
      <c r="AK29" s="56" t="str">
        <f>IF(AND('Mapa final'!$Y$44="Media",'Mapa final'!$AA$44="Catastrófico"),CONCATENATE("R4C",'Mapa final'!$O$44),"")</f>
        <v/>
      </c>
      <c r="AL29" s="56" t="str">
        <f>IF(AND('Mapa final'!$Y$45="Media",'Mapa final'!$AA$45="Catastrófico"),CONCATENATE("R4C",'Mapa final'!$O$45),"")</f>
        <v/>
      </c>
      <c r="AM29" s="57" t="str">
        <f>IF(AND('Mapa final'!$Y$46="Media",'Mapa final'!$AA$46="Catastrófico"),CONCATENATE("R4C",'Mapa final'!$O$46),"")</f>
        <v/>
      </c>
      <c r="AN29" s="83"/>
      <c r="AO29" s="424"/>
      <c r="AP29" s="425"/>
      <c r="AQ29" s="425"/>
      <c r="AR29" s="425"/>
      <c r="AS29" s="425"/>
      <c r="AT29" s="426"/>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343"/>
      <c r="C30" s="343"/>
      <c r="D30" s="344"/>
      <c r="E30" s="384"/>
      <c r="F30" s="385"/>
      <c r="G30" s="385"/>
      <c r="H30" s="385"/>
      <c r="I30" s="386"/>
      <c r="J30" s="67" t="str">
        <f>IF(AND('Mapa final'!$Y$47="Media",'Mapa final'!$AA$47="Leve"),CONCATENATE("R5C",'Mapa final'!$O$47),"")</f>
        <v/>
      </c>
      <c r="K30" s="68" t="str">
        <f>IF(AND('Mapa final'!$Y$48="Media",'Mapa final'!$AA$48="Leve"),CONCATENATE("R5C",'Mapa final'!$O$48),"")</f>
        <v/>
      </c>
      <c r="L30" s="68" t="str">
        <f>IF(AND('Mapa final'!$Y$49="Media",'Mapa final'!$AA$49="Leve"),CONCATENATE("R5C",'Mapa final'!$O$49),"")</f>
        <v/>
      </c>
      <c r="M30" s="68" t="str">
        <f>IF(AND('Mapa final'!$Y$50="Media",'Mapa final'!$AA$50="Leve"),CONCATENATE("R5C",'Mapa final'!$O$50),"")</f>
        <v/>
      </c>
      <c r="N30" s="68" t="str">
        <f>IF(AND('Mapa final'!$Y$51="Media",'Mapa final'!$AA$51="Leve"),CONCATENATE("R5C",'Mapa final'!$O$51),"")</f>
        <v/>
      </c>
      <c r="O30" s="69" t="str">
        <f>IF(AND('Mapa final'!$Y$52="Media",'Mapa final'!$AA$52="Leve"),CONCATENATE("R5C",'Mapa final'!$O$52),"")</f>
        <v/>
      </c>
      <c r="P30" s="67" t="str">
        <f>IF(AND('Mapa final'!$Y$47="Media",'Mapa final'!$AA$47="Menor"),CONCATENATE("R5C",'Mapa final'!$O$47),"")</f>
        <v/>
      </c>
      <c r="Q30" s="68" t="str">
        <f>IF(AND('Mapa final'!$Y$48="Media",'Mapa final'!$AA$48="Menor"),CONCATENATE("R5C",'Mapa final'!$O$48),"")</f>
        <v/>
      </c>
      <c r="R30" s="68" t="str">
        <f>IF(AND('Mapa final'!$Y$49="Media",'Mapa final'!$AA$49="Menor"),CONCATENATE("R5C",'Mapa final'!$O$49),"")</f>
        <v/>
      </c>
      <c r="S30" s="68" t="str">
        <f>IF(AND('Mapa final'!$Y$50="Media",'Mapa final'!$AA$50="Menor"),CONCATENATE("R5C",'Mapa final'!$O$50),"")</f>
        <v/>
      </c>
      <c r="T30" s="68" t="str">
        <f>IF(AND('Mapa final'!$Y$51="Media",'Mapa final'!$AA$51="Menor"),CONCATENATE("R5C",'Mapa final'!$O$51),"")</f>
        <v/>
      </c>
      <c r="U30" s="69" t="str">
        <f>IF(AND('Mapa final'!$Y$52="Media",'Mapa final'!$AA$52="Menor"),CONCATENATE("R5C",'Mapa final'!$O$52),"")</f>
        <v/>
      </c>
      <c r="V30" s="67" t="str">
        <f>IF(AND('Mapa final'!$Y$47="Media",'Mapa final'!$AA$47="Moderado"),CONCATENATE("R5C",'Mapa final'!$O$47),"")</f>
        <v/>
      </c>
      <c r="W30" s="68" t="str">
        <f>IF(AND('Mapa final'!$Y$48="Media",'Mapa final'!$AA$48="Moderado"),CONCATENATE("R5C",'Mapa final'!$O$48),"")</f>
        <v/>
      </c>
      <c r="X30" s="68" t="str">
        <f>IF(AND('Mapa final'!$Y$49="Media",'Mapa final'!$AA$49="Moderado"),CONCATENATE("R5C",'Mapa final'!$O$49),"")</f>
        <v/>
      </c>
      <c r="Y30" s="68" t="str">
        <f>IF(AND('Mapa final'!$Y$50="Media",'Mapa final'!$AA$50="Moderado"),CONCATENATE("R5C",'Mapa final'!$O$50),"")</f>
        <v/>
      </c>
      <c r="Z30" s="68" t="str">
        <f>IF(AND('Mapa final'!$Y$51="Media",'Mapa final'!$AA$51="Moderado"),CONCATENATE("R5C",'Mapa final'!$O$51),"")</f>
        <v/>
      </c>
      <c r="AA30" s="69" t="str">
        <f>IF(AND('Mapa final'!$Y$52="Media",'Mapa final'!$AA$52="Moderado"),CONCATENATE("R5C",'Mapa final'!$O$52),"")</f>
        <v/>
      </c>
      <c r="AB30" s="52" t="str">
        <f>IF(AND('Mapa final'!$Y$47="Media",'Mapa final'!$AA$47="Mayor"),CONCATENATE("R5C",'Mapa final'!$O$47),"")</f>
        <v/>
      </c>
      <c r="AC30" s="53" t="str">
        <f>IF(AND('Mapa final'!$Y$48="Media",'Mapa final'!$AA$48="Mayor"),CONCATENATE("R5C",'Mapa final'!$O$48),"")</f>
        <v/>
      </c>
      <c r="AD30" s="53" t="str">
        <f>IF(AND('Mapa final'!$Y$49="Media",'Mapa final'!$AA$49="Mayor"),CONCATENATE("R5C",'Mapa final'!$O$49),"")</f>
        <v/>
      </c>
      <c r="AE30" s="53" t="str">
        <f>IF(AND('Mapa final'!$Y$50="Media",'Mapa final'!$AA$50="Mayor"),CONCATENATE("R5C",'Mapa final'!$O$50),"")</f>
        <v/>
      </c>
      <c r="AF30" s="53" t="str">
        <f>IF(AND('Mapa final'!$Y$51="Media",'Mapa final'!$AA$51="Mayor"),CONCATENATE("R5C",'Mapa final'!$O$51),"")</f>
        <v/>
      </c>
      <c r="AG30" s="54" t="str">
        <f>IF(AND('Mapa final'!$Y$52="Media",'Mapa final'!$AA$52="Mayor"),CONCATENATE("R5C",'Mapa final'!$O$52),"")</f>
        <v/>
      </c>
      <c r="AH30" s="55" t="str">
        <f>IF(AND('Mapa final'!$Y$47="Media",'Mapa final'!$AA$47="Catastrófico"),CONCATENATE("R5C",'Mapa final'!$O$47),"")</f>
        <v/>
      </c>
      <c r="AI30" s="56" t="str">
        <f>IF(AND('Mapa final'!$Y$48="Media",'Mapa final'!$AA$48="Catastrófico"),CONCATENATE("R5C",'Mapa final'!$O$48),"")</f>
        <v/>
      </c>
      <c r="AJ30" s="56" t="str">
        <f>IF(AND('Mapa final'!$Y$49="Media",'Mapa final'!$AA$49="Catastrófico"),CONCATENATE("R5C",'Mapa final'!$O$49),"")</f>
        <v/>
      </c>
      <c r="AK30" s="56" t="str">
        <f>IF(AND('Mapa final'!$Y$50="Media",'Mapa final'!$AA$50="Catastrófico"),CONCATENATE("R5C",'Mapa final'!$O$50),"")</f>
        <v/>
      </c>
      <c r="AL30" s="56" t="str">
        <f>IF(AND('Mapa final'!$Y$51="Media",'Mapa final'!$AA$51="Catastrófico"),CONCATENATE("R5C",'Mapa final'!$O$51),"")</f>
        <v/>
      </c>
      <c r="AM30" s="57" t="str">
        <f>IF(AND('Mapa final'!$Y$52="Media",'Mapa final'!$AA$52="Catastrófico"),CONCATENATE("R5C",'Mapa final'!$O$52),"")</f>
        <v/>
      </c>
      <c r="AN30" s="83"/>
      <c r="AO30" s="424"/>
      <c r="AP30" s="425"/>
      <c r="AQ30" s="425"/>
      <c r="AR30" s="425"/>
      <c r="AS30" s="425"/>
      <c r="AT30" s="426"/>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343"/>
      <c r="C31" s="343"/>
      <c r="D31" s="344"/>
      <c r="E31" s="384"/>
      <c r="F31" s="385"/>
      <c r="G31" s="385"/>
      <c r="H31" s="385"/>
      <c r="I31" s="386"/>
      <c r="J31" s="67" t="str">
        <f>IF(AND('Mapa final'!$Y$53="Media",'Mapa final'!$AA$53="Leve"),CONCATENATE("R6C",'Mapa final'!$O$53),"")</f>
        <v/>
      </c>
      <c r="K31" s="68" t="str">
        <f>IF(AND('Mapa final'!$Y$54="Media",'Mapa final'!$AA$54="Leve"),CONCATENATE("R6C",'Mapa final'!$O$54),"")</f>
        <v/>
      </c>
      <c r="L31" s="68" t="str">
        <f>IF(AND('Mapa final'!$Y$55="Media",'Mapa final'!$AA$55="Leve"),CONCATENATE("R6C",'Mapa final'!$O$55),"")</f>
        <v/>
      </c>
      <c r="M31" s="68" t="str">
        <f>IF(AND('Mapa final'!$Y$56="Media",'Mapa final'!$AA$56="Leve"),CONCATENATE("R6C",'Mapa final'!$O$56),"")</f>
        <v/>
      </c>
      <c r="N31" s="68" t="str">
        <f>IF(AND('Mapa final'!$Y$57="Media",'Mapa final'!$AA$57="Leve"),CONCATENATE("R6C",'Mapa final'!$O$57),"")</f>
        <v/>
      </c>
      <c r="O31" s="69" t="str">
        <f>IF(AND('Mapa final'!$Y$58="Media",'Mapa final'!$AA$58="Leve"),CONCATENATE("R6C",'Mapa final'!$O$58),"")</f>
        <v/>
      </c>
      <c r="P31" s="67" t="str">
        <f>IF(AND('Mapa final'!$Y$53="Media",'Mapa final'!$AA$53="Menor"),CONCATENATE("R6C",'Mapa final'!$O$53),"")</f>
        <v/>
      </c>
      <c r="Q31" s="68" t="str">
        <f>IF(AND('Mapa final'!$Y$54="Media",'Mapa final'!$AA$54="Menor"),CONCATENATE("R6C",'Mapa final'!$O$54),"")</f>
        <v/>
      </c>
      <c r="R31" s="68" t="str">
        <f>IF(AND('Mapa final'!$Y$55="Media",'Mapa final'!$AA$55="Menor"),CONCATENATE("R6C",'Mapa final'!$O$55),"")</f>
        <v/>
      </c>
      <c r="S31" s="68" t="str">
        <f>IF(AND('Mapa final'!$Y$56="Media",'Mapa final'!$AA$56="Menor"),CONCATENATE("R6C",'Mapa final'!$O$56),"")</f>
        <v/>
      </c>
      <c r="T31" s="68" t="str">
        <f>IF(AND('Mapa final'!$Y$57="Media",'Mapa final'!$AA$57="Menor"),CONCATENATE("R6C",'Mapa final'!$O$57),"")</f>
        <v/>
      </c>
      <c r="U31" s="69" t="str">
        <f>IF(AND('Mapa final'!$Y$58="Media",'Mapa final'!$AA$58="Menor"),CONCATENATE("R6C",'Mapa final'!$O$58),"")</f>
        <v/>
      </c>
      <c r="V31" s="67" t="str">
        <f>IF(AND('Mapa final'!$Y$53="Media",'Mapa final'!$AA$53="Moderado"),CONCATENATE("R6C",'Mapa final'!$O$53),"")</f>
        <v/>
      </c>
      <c r="W31" s="68" t="str">
        <f>IF(AND('Mapa final'!$Y$54="Media",'Mapa final'!$AA$54="Moderado"),CONCATENATE("R6C",'Mapa final'!$O$54),"")</f>
        <v/>
      </c>
      <c r="X31" s="68" t="str">
        <f>IF(AND('Mapa final'!$Y$55="Media",'Mapa final'!$AA$55="Moderado"),CONCATENATE("R6C",'Mapa final'!$O$55),"")</f>
        <v/>
      </c>
      <c r="Y31" s="68" t="str">
        <f>IF(AND('Mapa final'!$Y$56="Media",'Mapa final'!$AA$56="Moderado"),CONCATENATE("R6C",'Mapa final'!$O$56),"")</f>
        <v/>
      </c>
      <c r="Z31" s="68" t="str">
        <f>IF(AND('Mapa final'!$Y$57="Media",'Mapa final'!$AA$57="Moderado"),CONCATENATE("R6C",'Mapa final'!$O$57),"")</f>
        <v/>
      </c>
      <c r="AA31" s="69" t="str">
        <f>IF(AND('Mapa final'!$Y$58="Media",'Mapa final'!$AA$58="Moderado"),CONCATENATE("R6C",'Mapa final'!$O$58),"")</f>
        <v/>
      </c>
      <c r="AB31" s="52" t="str">
        <f>IF(AND('Mapa final'!$Y$53="Media",'Mapa final'!$AA$53="Mayor"),CONCATENATE("R6C",'Mapa final'!$O$53),"")</f>
        <v/>
      </c>
      <c r="AC31" s="53" t="str">
        <f>IF(AND('Mapa final'!$Y$54="Media",'Mapa final'!$AA$54="Mayor"),CONCATENATE("R6C",'Mapa final'!$O$54),"")</f>
        <v/>
      </c>
      <c r="AD31" s="53" t="str">
        <f>IF(AND('Mapa final'!$Y$55="Media",'Mapa final'!$AA$55="Mayor"),CONCATENATE("R6C",'Mapa final'!$O$55),"")</f>
        <v/>
      </c>
      <c r="AE31" s="53" t="str">
        <f>IF(AND('Mapa final'!$Y$56="Media",'Mapa final'!$AA$56="Mayor"),CONCATENATE("R6C",'Mapa final'!$O$56),"")</f>
        <v/>
      </c>
      <c r="AF31" s="53" t="str">
        <f>IF(AND('Mapa final'!$Y$57="Media",'Mapa final'!$AA$57="Mayor"),CONCATENATE("R6C",'Mapa final'!$O$57),"")</f>
        <v/>
      </c>
      <c r="AG31" s="54" t="str">
        <f>IF(AND('Mapa final'!$Y$58="Media",'Mapa final'!$AA$58="Mayor"),CONCATENATE("R6C",'Mapa final'!$O$58),"")</f>
        <v/>
      </c>
      <c r="AH31" s="55" t="str">
        <f>IF(AND('Mapa final'!$Y$53="Media",'Mapa final'!$AA$53="Catastrófico"),CONCATENATE("R6C",'Mapa final'!$O$53),"")</f>
        <v/>
      </c>
      <c r="AI31" s="56" t="str">
        <f>IF(AND('Mapa final'!$Y$54="Media",'Mapa final'!$AA$54="Catastrófico"),CONCATENATE("R6C",'Mapa final'!$O$54),"")</f>
        <v/>
      </c>
      <c r="AJ31" s="56" t="str">
        <f>IF(AND('Mapa final'!$Y$55="Media",'Mapa final'!$AA$55="Catastrófico"),CONCATENATE("R6C",'Mapa final'!$O$55),"")</f>
        <v/>
      </c>
      <c r="AK31" s="56" t="str">
        <f>IF(AND('Mapa final'!$Y$56="Media",'Mapa final'!$AA$56="Catastrófico"),CONCATENATE("R6C",'Mapa final'!$O$56),"")</f>
        <v/>
      </c>
      <c r="AL31" s="56" t="str">
        <f>IF(AND('Mapa final'!$Y$57="Media",'Mapa final'!$AA$57="Catastrófico"),CONCATENATE("R6C",'Mapa final'!$O$57),"")</f>
        <v/>
      </c>
      <c r="AM31" s="57" t="str">
        <f>IF(AND('Mapa final'!$Y$58="Media",'Mapa final'!$AA$58="Catastrófico"),CONCATENATE("R6C",'Mapa final'!$O$58),"")</f>
        <v/>
      </c>
      <c r="AN31" s="83"/>
      <c r="AO31" s="424"/>
      <c r="AP31" s="425"/>
      <c r="AQ31" s="425"/>
      <c r="AR31" s="425"/>
      <c r="AS31" s="425"/>
      <c r="AT31" s="426"/>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343"/>
      <c r="C32" s="343"/>
      <c r="D32" s="344"/>
      <c r="E32" s="384"/>
      <c r="F32" s="385"/>
      <c r="G32" s="385"/>
      <c r="H32" s="385"/>
      <c r="I32" s="386"/>
      <c r="J32" s="67" t="str">
        <f>IF(AND('Mapa final'!$Y$59="Media",'Mapa final'!$AA$59="Leve"),CONCATENATE("R7C",'Mapa final'!$O$59),"")</f>
        <v/>
      </c>
      <c r="K32" s="68" t="str">
        <f>IF(AND('Mapa final'!$Y$60="Media",'Mapa final'!$AA$60="Leve"),CONCATENATE("R7C",'Mapa final'!$O$60),"")</f>
        <v/>
      </c>
      <c r="L32" s="68" t="str">
        <f>IF(AND('Mapa final'!$Y$61="Media",'Mapa final'!$AA$61="Leve"),CONCATENATE("R7C",'Mapa final'!$O$61),"")</f>
        <v/>
      </c>
      <c r="M32" s="68" t="str">
        <f>IF(AND('Mapa final'!$Y$62="Media",'Mapa final'!$AA$62="Leve"),CONCATENATE("R7C",'Mapa final'!$O$62),"")</f>
        <v/>
      </c>
      <c r="N32" s="68" t="str">
        <f>IF(AND('Mapa final'!$Y$63="Media",'Mapa final'!$AA$63="Leve"),CONCATENATE("R7C",'Mapa final'!$O$63),"")</f>
        <v/>
      </c>
      <c r="O32" s="69" t="str">
        <f>IF(AND('Mapa final'!$Y$64="Media",'Mapa final'!$AA$64="Leve"),CONCATENATE("R7C",'Mapa final'!$O$64),"")</f>
        <v/>
      </c>
      <c r="P32" s="67" t="str">
        <f>IF(AND('Mapa final'!$Y$59="Media",'Mapa final'!$AA$59="Menor"),CONCATENATE("R7C",'Mapa final'!$O$59),"")</f>
        <v/>
      </c>
      <c r="Q32" s="68" t="str">
        <f>IF(AND('Mapa final'!$Y$60="Media",'Mapa final'!$AA$60="Menor"),CONCATENATE("R7C",'Mapa final'!$O$60),"")</f>
        <v/>
      </c>
      <c r="R32" s="68" t="str">
        <f>IF(AND('Mapa final'!$Y$61="Media",'Mapa final'!$AA$61="Menor"),CONCATENATE("R7C",'Mapa final'!$O$61),"")</f>
        <v/>
      </c>
      <c r="S32" s="68" t="str">
        <f>IF(AND('Mapa final'!$Y$62="Media",'Mapa final'!$AA$62="Menor"),CONCATENATE("R7C",'Mapa final'!$O$62),"")</f>
        <v/>
      </c>
      <c r="T32" s="68" t="str">
        <f>IF(AND('Mapa final'!$Y$63="Media",'Mapa final'!$AA$63="Menor"),CONCATENATE("R7C",'Mapa final'!$O$63),"")</f>
        <v/>
      </c>
      <c r="U32" s="69" t="str">
        <f>IF(AND('Mapa final'!$Y$64="Media",'Mapa final'!$AA$64="Menor"),CONCATENATE("R7C",'Mapa final'!$O$64),"")</f>
        <v/>
      </c>
      <c r="V32" s="67" t="str">
        <f>IF(AND('Mapa final'!$Y$59="Media",'Mapa final'!$AA$59="Moderado"),CONCATENATE("R7C",'Mapa final'!$O$59),"")</f>
        <v/>
      </c>
      <c r="W32" s="68" t="str">
        <f>IF(AND('Mapa final'!$Y$60="Media",'Mapa final'!$AA$60="Moderado"),CONCATENATE("R7C",'Mapa final'!$O$60),"")</f>
        <v/>
      </c>
      <c r="X32" s="68" t="str">
        <f>IF(AND('Mapa final'!$Y$61="Media",'Mapa final'!$AA$61="Moderado"),CONCATENATE("R7C",'Mapa final'!$O$61),"")</f>
        <v/>
      </c>
      <c r="Y32" s="68" t="str">
        <f>IF(AND('Mapa final'!$Y$62="Media",'Mapa final'!$AA$62="Moderado"),CONCATENATE("R7C",'Mapa final'!$O$62),"")</f>
        <v/>
      </c>
      <c r="Z32" s="68" t="str">
        <f>IF(AND('Mapa final'!$Y$63="Media",'Mapa final'!$AA$63="Moderado"),CONCATENATE("R7C",'Mapa final'!$O$63),"")</f>
        <v/>
      </c>
      <c r="AA32" s="69" t="str">
        <f>IF(AND('Mapa final'!$Y$64="Media",'Mapa final'!$AA$64="Moderado"),CONCATENATE("R7C",'Mapa final'!$O$64),"")</f>
        <v/>
      </c>
      <c r="AB32" s="52" t="str">
        <f>IF(AND('Mapa final'!$Y$59="Media",'Mapa final'!$AA$59="Mayor"),CONCATENATE("R7C",'Mapa final'!$O$59),"")</f>
        <v/>
      </c>
      <c r="AC32" s="53" t="str">
        <f>IF(AND('Mapa final'!$Y$60="Media",'Mapa final'!$AA$60="Mayor"),CONCATENATE("R7C",'Mapa final'!$O$60),"")</f>
        <v/>
      </c>
      <c r="AD32" s="53" t="str">
        <f>IF(AND('Mapa final'!$Y$61="Media",'Mapa final'!$AA$61="Mayor"),CONCATENATE("R7C",'Mapa final'!$O$61),"")</f>
        <v/>
      </c>
      <c r="AE32" s="53" t="str">
        <f>IF(AND('Mapa final'!$Y$62="Media",'Mapa final'!$AA$62="Mayor"),CONCATENATE("R7C",'Mapa final'!$O$62),"")</f>
        <v/>
      </c>
      <c r="AF32" s="53" t="str">
        <f>IF(AND('Mapa final'!$Y$63="Media",'Mapa final'!$AA$63="Mayor"),CONCATENATE("R7C",'Mapa final'!$O$63),"")</f>
        <v/>
      </c>
      <c r="AG32" s="54" t="str">
        <f>IF(AND('Mapa final'!$Y$64="Media",'Mapa final'!$AA$64="Mayor"),CONCATENATE("R7C",'Mapa final'!$O$64),"")</f>
        <v/>
      </c>
      <c r="AH32" s="55" t="str">
        <f>IF(AND('Mapa final'!$Y$59="Media",'Mapa final'!$AA$59="Catastrófico"),CONCATENATE("R7C",'Mapa final'!$O$59),"")</f>
        <v/>
      </c>
      <c r="AI32" s="56" t="str">
        <f>IF(AND('Mapa final'!$Y$60="Media",'Mapa final'!$AA$60="Catastrófico"),CONCATENATE("R7C",'Mapa final'!$O$60),"")</f>
        <v/>
      </c>
      <c r="AJ32" s="56" t="str">
        <f>IF(AND('Mapa final'!$Y$61="Media",'Mapa final'!$AA$61="Catastrófico"),CONCATENATE("R7C",'Mapa final'!$O$61),"")</f>
        <v/>
      </c>
      <c r="AK32" s="56" t="str">
        <f>IF(AND('Mapa final'!$Y$62="Media",'Mapa final'!$AA$62="Catastrófico"),CONCATENATE("R7C",'Mapa final'!$O$62),"")</f>
        <v/>
      </c>
      <c r="AL32" s="56" t="str">
        <f>IF(AND('Mapa final'!$Y$63="Media",'Mapa final'!$AA$63="Catastrófico"),CONCATENATE("R7C",'Mapa final'!$O$63),"")</f>
        <v/>
      </c>
      <c r="AM32" s="57" t="str">
        <f>IF(AND('Mapa final'!$Y$64="Media",'Mapa final'!$AA$64="Catastrófico"),CONCATENATE("R7C",'Mapa final'!$O$64),"")</f>
        <v/>
      </c>
      <c r="AN32" s="83"/>
      <c r="AO32" s="424"/>
      <c r="AP32" s="425"/>
      <c r="AQ32" s="425"/>
      <c r="AR32" s="425"/>
      <c r="AS32" s="425"/>
      <c r="AT32" s="426"/>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343"/>
      <c r="C33" s="343"/>
      <c r="D33" s="344"/>
      <c r="E33" s="384"/>
      <c r="F33" s="385"/>
      <c r="G33" s="385"/>
      <c r="H33" s="385"/>
      <c r="I33" s="386"/>
      <c r="J33" s="67" t="str">
        <f>IF(AND('Mapa final'!$Y$65="Media",'Mapa final'!$AA$65="Leve"),CONCATENATE("R8C",'Mapa final'!$O$65),"")</f>
        <v/>
      </c>
      <c r="K33" s="68" t="str">
        <f>IF(AND('Mapa final'!$Y$66="Media",'Mapa final'!$AA$66="Leve"),CONCATENATE("R8C",'Mapa final'!$O$66),"")</f>
        <v/>
      </c>
      <c r="L33" s="68" t="str">
        <f>IF(AND('Mapa final'!$Y$67="Media",'Mapa final'!$AA$67="Leve"),CONCATENATE("R8C",'Mapa final'!$O$67),"")</f>
        <v/>
      </c>
      <c r="M33" s="68" t="str">
        <f>IF(AND('Mapa final'!$Y$68="Media",'Mapa final'!$AA$68="Leve"),CONCATENATE("R8C",'Mapa final'!$O$68),"")</f>
        <v/>
      </c>
      <c r="N33" s="68" t="str">
        <f>IF(AND('Mapa final'!$Y$69="Media",'Mapa final'!$AA$69="Leve"),CONCATENATE("R8C",'Mapa final'!$O$69),"")</f>
        <v/>
      </c>
      <c r="O33" s="69" t="str">
        <f>IF(AND('Mapa final'!$Y$70="Media",'Mapa final'!$AA$70="Leve"),CONCATENATE("R8C",'Mapa final'!$O$70),"")</f>
        <v/>
      </c>
      <c r="P33" s="67" t="str">
        <f>IF(AND('Mapa final'!$Y$65="Media",'Mapa final'!$AA$65="Menor"),CONCATENATE("R8C",'Mapa final'!$O$65),"")</f>
        <v/>
      </c>
      <c r="Q33" s="68" t="str">
        <f>IF(AND('Mapa final'!$Y$66="Media",'Mapa final'!$AA$66="Menor"),CONCATENATE("R8C",'Mapa final'!$O$66),"")</f>
        <v/>
      </c>
      <c r="R33" s="68" t="str">
        <f>IF(AND('Mapa final'!$Y$67="Media",'Mapa final'!$AA$67="Menor"),CONCATENATE("R8C",'Mapa final'!$O$67),"")</f>
        <v/>
      </c>
      <c r="S33" s="68" t="str">
        <f>IF(AND('Mapa final'!$Y$68="Media",'Mapa final'!$AA$68="Menor"),CONCATENATE("R8C",'Mapa final'!$O$68),"")</f>
        <v/>
      </c>
      <c r="T33" s="68" t="str">
        <f>IF(AND('Mapa final'!$Y$69="Media",'Mapa final'!$AA$69="Menor"),CONCATENATE("R8C",'Mapa final'!$O$69),"")</f>
        <v/>
      </c>
      <c r="U33" s="69" t="str">
        <f>IF(AND('Mapa final'!$Y$70="Media",'Mapa final'!$AA$70="Menor"),CONCATENATE("R8C",'Mapa final'!$O$70),"")</f>
        <v/>
      </c>
      <c r="V33" s="67" t="str">
        <f>IF(AND('Mapa final'!$Y$65="Media",'Mapa final'!$AA$65="Moderado"),CONCATENATE("R8C",'Mapa final'!$O$65),"")</f>
        <v/>
      </c>
      <c r="W33" s="68" t="str">
        <f>IF(AND('Mapa final'!$Y$66="Media",'Mapa final'!$AA$66="Moderado"),CONCATENATE("R8C",'Mapa final'!$O$66),"")</f>
        <v/>
      </c>
      <c r="X33" s="68" t="str">
        <f>IF(AND('Mapa final'!$Y$67="Media",'Mapa final'!$AA$67="Moderado"),CONCATENATE("R8C",'Mapa final'!$O$67),"")</f>
        <v/>
      </c>
      <c r="Y33" s="68" t="str">
        <f>IF(AND('Mapa final'!$Y$68="Media",'Mapa final'!$AA$68="Moderado"),CONCATENATE("R8C",'Mapa final'!$O$68),"")</f>
        <v/>
      </c>
      <c r="Z33" s="68" t="str">
        <f>IF(AND('Mapa final'!$Y$69="Media",'Mapa final'!$AA$69="Moderado"),CONCATENATE("R8C",'Mapa final'!$O$69),"")</f>
        <v/>
      </c>
      <c r="AA33" s="69" t="str">
        <f>IF(AND('Mapa final'!$Y$70="Media",'Mapa final'!$AA$70="Moderado"),CONCATENATE("R8C",'Mapa final'!$O$70),"")</f>
        <v/>
      </c>
      <c r="AB33" s="52" t="str">
        <f>IF(AND('Mapa final'!$Y$65="Media",'Mapa final'!$AA$65="Mayor"),CONCATENATE("R8C",'Mapa final'!$O$65),"")</f>
        <v/>
      </c>
      <c r="AC33" s="53" t="str">
        <f>IF(AND('Mapa final'!$Y$66="Media",'Mapa final'!$AA$66="Mayor"),CONCATENATE("R8C",'Mapa final'!$O$66),"")</f>
        <v/>
      </c>
      <c r="AD33" s="53" t="str">
        <f>IF(AND('Mapa final'!$Y$67="Media",'Mapa final'!$AA$67="Mayor"),CONCATENATE("R8C",'Mapa final'!$O$67),"")</f>
        <v/>
      </c>
      <c r="AE33" s="53" t="str">
        <f>IF(AND('Mapa final'!$Y$68="Media",'Mapa final'!$AA$68="Mayor"),CONCATENATE("R8C",'Mapa final'!$O$68),"")</f>
        <v/>
      </c>
      <c r="AF33" s="53" t="str">
        <f>IF(AND('Mapa final'!$Y$69="Media",'Mapa final'!$AA$69="Mayor"),CONCATENATE("R8C",'Mapa final'!$O$69),"")</f>
        <v/>
      </c>
      <c r="AG33" s="54" t="str">
        <f>IF(AND('Mapa final'!$Y$70="Media",'Mapa final'!$AA$70="Mayor"),CONCATENATE("R8C",'Mapa final'!$O$70),"")</f>
        <v/>
      </c>
      <c r="AH33" s="55" t="str">
        <f>IF(AND('Mapa final'!$Y$65="Media",'Mapa final'!$AA$65="Catastrófico"),CONCATENATE("R8C",'Mapa final'!$O$65),"")</f>
        <v/>
      </c>
      <c r="AI33" s="56" t="str">
        <f>IF(AND('Mapa final'!$Y$66="Media",'Mapa final'!$AA$66="Catastrófico"),CONCATENATE("R8C",'Mapa final'!$O$66),"")</f>
        <v/>
      </c>
      <c r="AJ33" s="56" t="str">
        <f>IF(AND('Mapa final'!$Y$67="Media",'Mapa final'!$AA$67="Catastrófico"),CONCATENATE("R8C",'Mapa final'!$O$67),"")</f>
        <v/>
      </c>
      <c r="AK33" s="56" t="str">
        <f>IF(AND('Mapa final'!$Y$68="Media",'Mapa final'!$AA$68="Catastrófico"),CONCATENATE("R8C",'Mapa final'!$O$68),"")</f>
        <v/>
      </c>
      <c r="AL33" s="56" t="str">
        <f>IF(AND('Mapa final'!$Y$69="Media",'Mapa final'!$AA$69="Catastrófico"),CONCATENATE("R8C",'Mapa final'!$O$69),"")</f>
        <v/>
      </c>
      <c r="AM33" s="57" t="str">
        <f>IF(AND('Mapa final'!$Y$70="Media",'Mapa final'!$AA$70="Catastrófico"),CONCATENATE("R8C",'Mapa final'!$O$70),"")</f>
        <v/>
      </c>
      <c r="AN33" s="83"/>
      <c r="AO33" s="424"/>
      <c r="AP33" s="425"/>
      <c r="AQ33" s="425"/>
      <c r="AR33" s="425"/>
      <c r="AS33" s="425"/>
      <c r="AT33" s="426"/>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343"/>
      <c r="C34" s="343"/>
      <c r="D34" s="344"/>
      <c r="E34" s="384"/>
      <c r="F34" s="385"/>
      <c r="G34" s="385"/>
      <c r="H34" s="385"/>
      <c r="I34" s="386"/>
      <c r="J34" s="67" t="str">
        <f>IF(AND('Mapa final'!$Y$71="Media",'Mapa final'!$AA$71="Leve"),CONCATENATE("R9C",'Mapa final'!$O$71),"")</f>
        <v/>
      </c>
      <c r="K34" s="68" t="str">
        <f>IF(AND('Mapa final'!$Y$72="Media",'Mapa final'!$AA$72="Leve"),CONCATENATE("R9C",'Mapa final'!$O$72),"")</f>
        <v/>
      </c>
      <c r="L34" s="68" t="str">
        <f>IF(AND('Mapa final'!$Y$73="Media",'Mapa final'!$AA$73="Leve"),CONCATENATE("R9C",'Mapa final'!$O$73),"")</f>
        <v/>
      </c>
      <c r="M34" s="68" t="str">
        <f>IF(AND('Mapa final'!$Y$74="Media",'Mapa final'!$AA$74="Leve"),CONCATENATE("R9C",'Mapa final'!$O$74),"")</f>
        <v/>
      </c>
      <c r="N34" s="68" t="str">
        <f>IF(AND('Mapa final'!$Y$75="Media",'Mapa final'!$AA$75="Leve"),CONCATENATE("R9C",'Mapa final'!$O$75),"")</f>
        <v/>
      </c>
      <c r="O34" s="69" t="str">
        <f>IF(AND('Mapa final'!$Y$76="Media",'Mapa final'!$AA$76="Leve"),CONCATENATE("R9C",'Mapa final'!$O$76),"")</f>
        <v/>
      </c>
      <c r="P34" s="67" t="str">
        <f>IF(AND('Mapa final'!$Y$71="Media",'Mapa final'!$AA$71="Menor"),CONCATENATE("R9C",'Mapa final'!$O$71),"")</f>
        <v/>
      </c>
      <c r="Q34" s="68" t="str">
        <f>IF(AND('Mapa final'!$Y$72="Media",'Mapa final'!$AA$72="Menor"),CONCATENATE("R9C",'Mapa final'!$O$72),"")</f>
        <v/>
      </c>
      <c r="R34" s="68" t="str">
        <f>IF(AND('Mapa final'!$Y$73="Media",'Mapa final'!$AA$73="Menor"),CONCATENATE("R9C",'Mapa final'!$O$73),"")</f>
        <v/>
      </c>
      <c r="S34" s="68" t="str">
        <f>IF(AND('Mapa final'!$Y$74="Media",'Mapa final'!$AA$74="Menor"),CONCATENATE("R9C",'Mapa final'!$O$74),"")</f>
        <v/>
      </c>
      <c r="T34" s="68" t="str">
        <f>IF(AND('Mapa final'!$Y$75="Media",'Mapa final'!$AA$75="Menor"),CONCATENATE("R9C",'Mapa final'!$O$75),"")</f>
        <v/>
      </c>
      <c r="U34" s="69" t="str">
        <f>IF(AND('Mapa final'!$Y$76="Media",'Mapa final'!$AA$76="Menor"),CONCATENATE("R9C",'Mapa final'!$O$76),"")</f>
        <v/>
      </c>
      <c r="V34" s="67" t="str">
        <f>IF(AND('Mapa final'!$Y$71="Media",'Mapa final'!$AA$71="Moderado"),CONCATENATE("R9C",'Mapa final'!$O$71),"")</f>
        <v/>
      </c>
      <c r="W34" s="68" t="str">
        <f>IF(AND('Mapa final'!$Y$72="Media",'Mapa final'!$AA$72="Moderado"),CONCATENATE("R9C",'Mapa final'!$O$72),"")</f>
        <v/>
      </c>
      <c r="X34" s="68" t="str">
        <f>IF(AND('Mapa final'!$Y$73="Media",'Mapa final'!$AA$73="Moderado"),CONCATENATE("R9C",'Mapa final'!$O$73),"")</f>
        <v/>
      </c>
      <c r="Y34" s="68" t="str">
        <f>IF(AND('Mapa final'!$Y$74="Media",'Mapa final'!$AA$74="Moderado"),CONCATENATE("R9C",'Mapa final'!$O$74),"")</f>
        <v/>
      </c>
      <c r="Z34" s="68" t="str">
        <f>IF(AND('Mapa final'!$Y$75="Media",'Mapa final'!$AA$75="Moderado"),CONCATENATE("R9C",'Mapa final'!$O$75),"")</f>
        <v/>
      </c>
      <c r="AA34" s="69" t="str">
        <f>IF(AND('Mapa final'!$Y$76="Media",'Mapa final'!$AA$76="Moderado"),CONCATENATE("R9C",'Mapa final'!$O$76),"")</f>
        <v/>
      </c>
      <c r="AB34" s="52" t="str">
        <f>IF(AND('Mapa final'!$Y$71="Media",'Mapa final'!$AA$71="Mayor"),CONCATENATE("R9C",'Mapa final'!$O$71),"")</f>
        <v/>
      </c>
      <c r="AC34" s="53" t="str">
        <f>IF(AND('Mapa final'!$Y$72="Media",'Mapa final'!$AA$72="Mayor"),CONCATENATE("R9C",'Mapa final'!$O$72),"")</f>
        <v/>
      </c>
      <c r="AD34" s="53" t="str">
        <f>IF(AND('Mapa final'!$Y$73="Media",'Mapa final'!$AA$73="Mayor"),CONCATENATE("R9C",'Mapa final'!$O$73),"")</f>
        <v/>
      </c>
      <c r="AE34" s="53" t="str">
        <f>IF(AND('Mapa final'!$Y$74="Media",'Mapa final'!$AA$74="Mayor"),CONCATENATE("R9C",'Mapa final'!$O$74),"")</f>
        <v/>
      </c>
      <c r="AF34" s="53" t="str">
        <f>IF(AND('Mapa final'!$Y$75="Media",'Mapa final'!$AA$75="Mayor"),CONCATENATE("R9C",'Mapa final'!$O$75),"")</f>
        <v/>
      </c>
      <c r="AG34" s="54" t="str">
        <f>IF(AND('Mapa final'!$Y$76="Media",'Mapa final'!$AA$76="Mayor"),CONCATENATE("R9C",'Mapa final'!$O$76),"")</f>
        <v/>
      </c>
      <c r="AH34" s="55" t="str">
        <f>IF(AND('Mapa final'!$Y$71="Media",'Mapa final'!$AA$71="Catastrófico"),CONCATENATE("R9C",'Mapa final'!$O$71),"")</f>
        <v/>
      </c>
      <c r="AI34" s="56" t="str">
        <f>IF(AND('Mapa final'!$Y$72="Media",'Mapa final'!$AA$72="Catastrófico"),CONCATENATE("R9C",'Mapa final'!$O$72),"")</f>
        <v/>
      </c>
      <c r="AJ34" s="56" t="str">
        <f>IF(AND('Mapa final'!$Y$73="Media",'Mapa final'!$AA$73="Catastrófico"),CONCATENATE("R9C",'Mapa final'!$O$73),"")</f>
        <v/>
      </c>
      <c r="AK34" s="56" t="str">
        <f>IF(AND('Mapa final'!$Y$74="Media",'Mapa final'!$AA$74="Catastrófico"),CONCATENATE("R9C",'Mapa final'!$O$74),"")</f>
        <v/>
      </c>
      <c r="AL34" s="56" t="str">
        <f>IF(AND('Mapa final'!$Y$75="Media",'Mapa final'!$AA$75="Catastrófico"),CONCATENATE("R9C",'Mapa final'!$O$75),"")</f>
        <v/>
      </c>
      <c r="AM34" s="57" t="str">
        <f>IF(AND('Mapa final'!$Y$76="Media",'Mapa final'!$AA$76="Catastrófico"),CONCATENATE("R9C",'Mapa final'!$O$76),"")</f>
        <v/>
      </c>
      <c r="AN34" s="83"/>
      <c r="AO34" s="424"/>
      <c r="AP34" s="425"/>
      <c r="AQ34" s="425"/>
      <c r="AR34" s="425"/>
      <c r="AS34" s="425"/>
      <c r="AT34" s="426"/>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343"/>
      <c r="C35" s="343"/>
      <c r="D35" s="344"/>
      <c r="E35" s="387"/>
      <c r="F35" s="388"/>
      <c r="G35" s="388"/>
      <c r="H35" s="388"/>
      <c r="I35" s="389"/>
      <c r="J35" s="67" t="str">
        <f>IF(AND('Mapa final'!$Y$77="Media",'Mapa final'!$AA$77="Leve"),CONCATENATE("R10C",'Mapa final'!$O$77),"")</f>
        <v/>
      </c>
      <c r="K35" s="68" t="str">
        <f>IF(AND('Mapa final'!$Y$78="Media",'Mapa final'!$AA$78="Leve"),CONCATENATE("R10C",'Mapa final'!$O$78),"")</f>
        <v/>
      </c>
      <c r="L35" s="68" t="str">
        <f>IF(AND('Mapa final'!$Y$79="Media",'Mapa final'!$AA$79="Leve"),CONCATENATE("R10C",'Mapa final'!$O$79),"")</f>
        <v/>
      </c>
      <c r="M35" s="68" t="str">
        <f>IF(AND('Mapa final'!$Y$80="Media",'Mapa final'!$AA$80="Leve"),CONCATENATE("R10C",'Mapa final'!$O$80),"")</f>
        <v/>
      </c>
      <c r="N35" s="68" t="str">
        <f>IF(AND('Mapa final'!$Y$81="Media",'Mapa final'!$AA$81="Leve"),CONCATENATE("R10C",'Mapa final'!$O$81),"")</f>
        <v/>
      </c>
      <c r="O35" s="69" t="str">
        <f>IF(AND('Mapa final'!$Y$82="Media",'Mapa final'!$AA$82="Leve"),CONCATENATE("R10C",'Mapa final'!$O$82),"")</f>
        <v/>
      </c>
      <c r="P35" s="67" t="str">
        <f>IF(AND('Mapa final'!$Y$77="Media",'Mapa final'!$AA$77="Menor"),CONCATENATE("R10C",'Mapa final'!$O$77),"")</f>
        <v/>
      </c>
      <c r="Q35" s="68" t="str">
        <f>IF(AND('Mapa final'!$Y$78="Media",'Mapa final'!$AA$78="Menor"),CONCATENATE("R10C",'Mapa final'!$O$78),"")</f>
        <v/>
      </c>
      <c r="R35" s="68" t="str">
        <f>IF(AND('Mapa final'!$Y$79="Media",'Mapa final'!$AA$79="Menor"),CONCATENATE("R10C",'Mapa final'!$O$79),"")</f>
        <v/>
      </c>
      <c r="S35" s="68" t="str">
        <f>IF(AND('Mapa final'!$Y$80="Media",'Mapa final'!$AA$80="Menor"),CONCATENATE("R10C",'Mapa final'!$O$80),"")</f>
        <v/>
      </c>
      <c r="T35" s="68" t="str">
        <f>IF(AND('Mapa final'!$Y$81="Media",'Mapa final'!$AA$81="Menor"),CONCATENATE("R10C",'Mapa final'!$O$81),"")</f>
        <v/>
      </c>
      <c r="U35" s="69" t="str">
        <f>IF(AND('Mapa final'!$Y$82="Media",'Mapa final'!$AA$82="Menor"),CONCATENATE("R10C",'Mapa final'!$O$82),"")</f>
        <v/>
      </c>
      <c r="V35" s="67" t="str">
        <f>IF(AND('Mapa final'!$Y$77="Media",'Mapa final'!$AA$77="Moderado"),CONCATENATE("R10C",'Mapa final'!$O$77),"")</f>
        <v/>
      </c>
      <c r="W35" s="68" t="str">
        <f>IF(AND('Mapa final'!$Y$78="Media",'Mapa final'!$AA$78="Moderado"),CONCATENATE("R10C",'Mapa final'!$O$78),"")</f>
        <v/>
      </c>
      <c r="X35" s="68" t="str">
        <f>IF(AND('Mapa final'!$Y$79="Media",'Mapa final'!$AA$79="Moderado"),CONCATENATE("R10C",'Mapa final'!$O$79),"")</f>
        <v/>
      </c>
      <c r="Y35" s="68" t="str">
        <f>IF(AND('Mapa final'!$Y$80="Media",'Mapa final'!$AA$80="Moderado"),CONCATENATE("R10C",'Mapa final'!$O$80),"")</f>
        <v/>
      </c>
      <c r="Z35" s="68" t="str">
        <f>IF(AND('Mapa final'!$Y$81="Media",'Mapa final'!$AA$81="Moderado"),CONCATENATE("R10C",'Mapa final'!$O$81),"")</f>
        <v/>
      </c>
      <c r="AA35" s="69" t="str">
        <f>IF(AND('Mapa final'!$Y$82="Media",'Mapa final'!$AA$82="Moderado"),CONCATENATE("R10C",'Mapa final'!$O$82),"")</f>
        <v/>
      </c>
      <c r="AB35" s="58" t="str">
        <f>IF(AND('Mapa final'!$Y$77="Media",'Mapa final'!$AA$77="Mayor"),CONCATENATE("R10C",'Mapa final'!$O$77),"")</f>
        <v/>
      </c>
      <c r="AC35" s="59" t="str">
        <f>IF(AND('Mapa final'!$Y$78="Media",'Mapa final'!$AA$78="Mayor"),CONCATENATE("R10C",'Mapa final'!$O$78),"")</f>
        <v/>
      </c>
      <c r="AD35" s="59" t="str">
        <f>IF(AND('Mapa final'!$Y$79="Media",'Mapa final'!$AA$79="Mayor"),CONCATENATE("R10C",'Mapa final'!$O$79),"")</f>
        <v/>
      </c>
      <c r="AE35" s="59" t="str">
        <f>IF(AND('Mapa final'!$Y$80="Media",'Mapa final'!$AA$80="Mayor"),CONCATENATE("R10C",'Mapa final'!$O$80),"")</f>
        <v/>
      </c>
      <c r="AF35" s="59" t="str">
        <f>IF(AND('Mapa final'!$Y$81="Media",'Mapa final'!$AA$81="Mayor"),CONCATENATE("R10C",'Mapa final'!$O$81),"")</f>
        <v/>
      </c>
      <c r="AG35" s="60" t="str">
        <f>IF(AND('Mapa final'!$Y$82="Media",'Mapa final'!$AA$82="Mayor"),CONCATENATE("R10C",'Mapa final'!$O$82),"")</f>
        <v/>
      </c>
      <c r="AH35" s="61" t="str">
        <f>IF(AND('Mapa final'!$Y$77="Media",'Mapa final'!$AA$77="Catastrófico"),CONCATENATE("R10C",'Mapa final'!$O$77),"")</f>
        <v/>
      </c>
      <c r="AI35" s="62" t="str">
        <f>IF(AND('Mapa final'!$Y$78="Media",'Mapa final'!$AA$78="Catastrófico"),CONCATENATE("R10C",'Mapa final'!$O$78),"")</f>
        <v/>
      </c>
      <c r="AJ35" s="62" t="str">
        <f>IF(AND('Mapa final'!$Y$79="Media",'Mapa final'!$AA$79="Catastrófico"),CONCATENATE("R10C",'Mapa final'!$O$79),"")</f>
        <v/>
      </c>
      <c r="AK35" s="62" t="str">
        <f>IF(AND('Mapa final'!$Y$80="Media",'Mapa final'!$AA$80="Catastrófico"),CONCATENATE("R10C",'Mapa final'!$O$80),"")</f>
        <v/>
      </c>
      <c r="AL35" s="62" t="str">
        <f>IF(AND('Mapa final'!$Y$81="Media",'Mapa final'!$AA$81="Catastrófico"),CONCATENATE("R10C",'Mapa final'!$O$81),"")</f>
        <v/>
      </c>
      <c r="AM35" s="63" t="str">
        <f>IF(AND('Mapa final'!$Y$82="Media",'Mapa final'!$AA$82="Catastrófico"),CONCATENATE("R10C",'Mapa final'!$O$82),"")</f>
        <v/>
      </c>
      <c r="AN35" s="83"/>
      <c r="AO35" s="427"/>
      <c r="AP35" s="428"/>
      <c r="AQ35" s="428"/>
      <c r="AR35" s="428"/>
      <c r="AS35" s="428"/>
      <c r="AT35" s="429"/>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343"/>
      <c r="C36" s="343"/>
      <c r="D36" s="344"/>
      <c r="E36" s="381" t="s">
        <v>98</v>
      </c>
      <c r="F36" s="382"/>
      <c r="G36" s="382"/>
      <c r="H36" s="382"/>
      <c r="I36" s="382"/>
      <c r="J36" s="73" t="str">
        <f>IF(AND('Mapa final'!$Y$23="Baja",'Mapa final'!$AA$23="Leve"),CONCATENATE("R1C",'Mapa final'!$O$23),"")</f>
        <v/>
      </c>
      <c r="K36" s="74" t="str">
        <f>IF(AND('Mapa final'!$Y$24="Baja",'Mapa final'!$AA$24="Leve"),CONCATENATE("R1C",'Mapa final'!$O$24),"")</f>
        <v/>
      </c>
      <c r="L36" s="74" t="str">
        <f>IF(AND('Mapa final'!$Y$25="Baja",'Mapa final'!$AA$25="Leve"),CONCATENATE("R1C",'Mapa final'!$O$25),"")</f>
        <v/>
      </c>
      <c r="M36" s="74" t="str">
        <f>IF(AND('Mapa final'!$Y$26="Baja",'Mapa final'!$AA$26="Leve"),CONCATENATE("R1C",'Mapa final'!$O$26),"")</f>
        <v/>
      </c>
      <c r="N36" s="74" t="str">
        <f>IF(AND('Mapa final'!$Y$27="Baja",'Mapa final'!$AA$27="Leve"),CONCATENATE("R1C",'Mapa final'!$O$27),"")</f>
        <v/>
      </c>
      <c r="O36" s="75" t="str">
        <f>IF(AND('Mapa final'!$Y$28="Baja",'Mapa final'!$AA$28="Leve"),CONCATENATE("R1C",'Mapa final'!$O$28),"")</f>
        <v/>
      </c>
      <c r="P36" s="64" t="str">
        <f>IF(AND('Mapa final'!$Y$23="Baja",'Mapa final'!$AA$23="Menor"),CONCATENATE("R1C",'Mapa final'!$O$23),"")</f>
        <v/>
      </c>
      <c r="Q36" s="65" t="str">
        <f>IF(AND('Mapa final'!$Y$24="Baja",'Mapa final'!$AA$24="Menor"),CONCATENATE("R1C",'Mapa final'!$O$24),"")</f>
        <v/>
      </c>
      <c r="R36" s="65" t="str">
        <f>IF(AND('Mapa final'!$Y$25="Baja",'Mapa final'!$AA$25="Menor"),CONCATENATE("R1C",'Mapa final'!$O$25),"")</f>
        <v/>
      </c>
      <c r="S36" s="65" t="str">
        <f>IF(AND('Mapa final'!$Y$26="Baja",'Mapa final'!$AA$26="Menor"),CONCATENATE("R1C",'Mapa final'!$O$26),"")</f>
        <v/>
      </c>
      <c r="T36" s="65" t="str">
        <f>IF(AND('Mapa final'!$Y$27="Baja",'Mapa final'!$AA$27="Menor"),CONCATENATE("R1C",'Mapa final'!$O$27),"")</f>
        <v/>
      </c>
      <c r="U36" s="66" t="str">
        <f>IF(AND('Mapa final'!$Y$28="Baja",'Mapa final'!$AA$28="Menor"),CONCATENATE("R1C",'Mapa final'!$O$28),"")</f>
        <v/>
      </c>
      <c r="V36" s="64" t="str">
        <f>IF(AND('Mapa final'!$Y$23="Baja",'Mapa final'!$AA$23="Moderado"),CONCATENATE("R1C",'Mapa final'!$O$23),"")</f>
        <v/>
      </c>
      <c r="W36" s="65" t="str">
        <f>IF(AND('Mapa final'!$Y$24="Baja",'Mapa final'!$AA$24="Moderado"),CONCATENATE("R1C",'Mapa final'!$O$24),"")</f>
        <v/>
      </c>
      <c r="X36" s="65" t="str">
        <f>IF(AND('Mapa final'!$Y$25="Baja",'Mapa final'!$AA$25="Moderado"),CONCATENATE("R1C",'Mapa final'!$O$25),"")</f>
        <v/>
      </c>
      <c r="Y36" s="65" t="str">
        <f>IF(AND('Mapa final'!$Y$26="Baja",'Mapa final'!$AA$26="Moderado"),CONCATENATE("R1C",'Mapa final'!$O$26),"")</f>
        <v/>
      </c>
      <c r="Z36" s="65" t="str">
        <f>IF(AND('Mapa final'!$Y$27="Baja",'Mapa final'!$AA$27="Moderado"),CONCATENATE("R1C",'Mapa final'!$O$27),"")</f>
        <v/>
      </c>
      <c r="AA36" s="66" t="str">
        <f>IF(AND('Mapa final'!$Y$28="Baja",'Mapa final'!$AA$28="Moderado"),CONCATENATE("R1C",'Mapa final'!$O$28),"")</f>
        <v/>
      </c>
      <c r="AB36" s="46" t="str">
        <f>IF(AND('Mapa final'!$Y$23="Baja",'Mapa final'!$AA$23="Mayor"),CONCATENATE("R1C",'Mapa final'!$O$23),"")</f>
        <v/>
      </c>
      <c r="AC36" s="47" t="str">
        <f>IF(AND('Mapa final'!$Y$24="Baja",'Mapa final'!$AA$24="Mayor"),CONCATENATE("R1C",'Mapa final'!$O$24),"")</f>
        <v/>
      </c>
      <c r="AD36" s="47" t="str">
        <f>IF(AND('Mapa final'!$Y$25="Baja",'Mapa final'!$AA$25="Mayor"),CONCATENATE("R1C",'Mapa final'!$O$25),"")</f>
        <v/>
      </c>
      <c r="AE36" s="47" t="str">
        <f>IF(AND('Mapa final'!$Y$26="Baja",'Mapa final'!$AA$26="Mayor"),CONCATENATE("R1C",'Mapa final'!$O$26),"")</f>
        <v/>
      </c>
      <c r="AF36" s="47" t="str">
        <f>IF(AND('Mapa final'!$Y$27="Baja",'Mapa final'!$AA$27="Mayor"),CONCATENATE("R1C",'Mapa final'!$O$27),"")</f>
        <v/>
      </c>
      <c r="AG36" s="48" t="str">
        <f>IF(AND('Mapa final'!$Y$28="Baja",'Mapa final'!$AA$28="Mayor"),CONCATENATE("R1C",'Mapa final'!$O$28),"")</f>
        <v/>
      </c>
      <c r="AH36" s="49" t="str">
        <f>IF(AND('Mapa final'!$Y$23="Baja",'Mapa final'!$AA$23="Catastrófico"),CONCATENATE("R1C",'Mapa final'!$O$23),"")</f>
        <v/>
      </c>
      <c r="AI36" s="50" t="str">
        <f>IF(AND('Mapa final'!$Y$24="Baja",'Mapa final'!$AA$24="Catastrófico"),CONCATENATE("R1C",'Mapa final'!$O$24),"")</f>
        <v/>
      </c>
      <c r="AJ36" s="50" t="str">
        <f>IF(AND('Mapa final'!$Y$25="Baja",'Mapa final'!$AA$25="Catastrófico"),CONCATENATE("R1C",'Mapa final'!$O$25),"")</f>
        <v/>
      </c>
      <c r="AK36" s="50" t="str">
        <f>IF(AND('Mapa final'!$Y$26="Baja",'Mapa final'!$AA$26="Catastrófico"),CONCATENATE("R1C",'Mapa final'!$O$26),"")</f>
        <v/>
      </c>
      <c r="AL36" s="50" t="str">
        <f>IF(AND('Mapa final'!$Y$27="Baja",'Mapa final'!$AA$27="Catastrófico"),CONCATENATE("R1C",'Mapa final'!$O$27),"")</f>
        <v/>
      </c>
      <c r="AM36" s="51" t="str">
        <f>IF(AND('Mapa final'!$Y$28="Baja",'Mapa final'!$AA$28="Catastrófico"),CONCATENATE("R1C",'Mapa final'!$O$28),"")</f>
        <v/>
      </c>
      <c r="AN36" s="83"/>
      <c r="AO36" s="412" t="s">
        <v>99</v>
      </c>
      <c r="AP36" s="413"/>
      <c r="AQ36" s="413"/>
      <c r="AR36" s="413"/>
      <c r="AS36" s="413"/>
      <c r="AT36" s="414"/>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343"/>
      <c r="C37" s="343"/>
      <c r="D37" s="344"/>
      <c r="E37" s="400"/>
      <c r="F37" s="385"/>
      <c r="G37" s="385"/>
      <c r="H37" s="385"/>
      <c r="I37" s="385"/>
      <c r="J37" s="76" t="str">
        <f>IF(AND('Mapa final'!$Y$29="Baja",'Mapa final'!$AA$29="Leve"),CONCATENATE("R2C",'Mapa final'!$O$29),"")</f>
        <v/>
      </c>
      <c r="K37" s="77" t="str">
        <f>IF(AND('Mapa final'!$Y$30="Baja",'Mapa final'!$AA$30="Leve"),CONCATENATE("R2C",'Mapa final'!$O$30),"")</f>
        <v/>
      </c>
      <c r="L37" s="77" t="str">
        <f>IF(AND('Mapa final'!$Y$31="Baja",'Mapa final'!$AA$31="Leve"),CONCATENATE("R2C",'Mapa final'!$O$31),"")</f>
        <v/>
      </c>
      <c r="M37" s="77" t="str">
        <f>IF(AND('Mapa final'!$Y$32="Baja",'Mapa final'!$AA$32="Leve"),CONCATENATE("R2C",'Mapa final'!$O$32),"")</f>
        <v/>
      </c>
      <c r="N37" s="77" t="str">
        <f>IF(AND('Mapa final'!$Y$33="Baja",'Mapa final'!$AA$33="Leve"),CONCATENATE("R2C",'Mapa final'!$O$33),"")</f>
        <v/>
      </c>
      <c r="O37" s="78" t="str">
        <f>IF(AND('Mapa final'!$Y$34="Baja",'Mapa final'!$AA$34="Leve"),CONCATENATE("R2C",'Mapa final'!$O$34),"")</f>
        <v/>
      </c>
      <c r="P37" s="67" t="str">
        <f>IF(AND('Mapa final'!$Y$29="Baja",'Mapa final'!$AA$29="Menor"),CONCATENATE("R2C",'Mapa final'!$O$29),"")</f>
        <v/>
      </c>
      <c r="Q37" s="68" t="str">
        <f>IF(AND('Mapa final'!$Y$30="Baja",'Mapa final'!$AA$30="Menor"),CONCATENATE("R2C",'Mapa final'!$O$30),"")</f>
        <v/>
      </c>
      <c r="R37" s="68" t="str">
        <f>IF(AND('Mapa final'!$Y$31="Baja",'Mapa final'!$AA$31="Menor"),CONCATENATE("R2C",'Mapa final'!$O$31),"")</f>
        <v/>
      </c>
      <c r="S37" s="68" t="str">
        <f>IF(AND('Mapa final'!$Y$32="Baja",'Mapa final'!$AA$32="Menor"),CONCATENATE("R2C",'Mapa final'!$O$32),"")</f>
        <v/>
      </c>
      <c r="T37" s="68" t="str">
        <f>IF(AND('Mapa final'!$Y$33="Baja",'Mapa final'!$AA$33="Menor"),CONCATENATE("R2C",'Mapa final'!$O$33),"")</f>
        <v/>
      </c>
      <c r="U37" s="69" t="str">
        <f>IF(AND('Mapa final'!$Y$34="Baja",'Mapa final'!$AA$34="Menor"),CONCATENATE("R2C",'Mapa final'!$O$34),"")</f>
        <v/>
      </c>
      <c r="V37" s="67" t="str">
        <f>IF(AND('Mapa final'!$Y$29="Baja",'Mapa final'!$AA$29="Moderado"),CONCATENATE("R2C",'Mapa final'!$O$29),"")</f>
        <v/>
      </c>
      <c r="W37" s="68" t="str">
        <f>IF(AND('Mapa final'!$Y$30="Baja",'Mapa final'!$AA$30="Moderado"),CONCATENATE("R2C",'Mapa final'!$O$30),"")</f>
        <v/>
      </c>
      <c r="X37" s="68" t="str">
        <f>IF(AND('Mapa final'!$Y$31="Baja",'Mapa final'!$AA$31="Moderado"),CONCATENATE("R2C",'Mapa final'!$O$31),"")</f>
        <v/>
      </c>
      <c r="Y37" s="68" t="str">
        <f>IF(AND('Mapa final'!$Y$32="Baja",'Mapa final'!$AA$32="Moderado"),CONCATENATE("R2C",'Mapa final'!$O$32),"")</f>
        <v/>
      </c>
      <c r="Z37" s="68" t="str">
        <f>IF(AND('Mapa final'!$Y$33="Baja",'Mapa final'!$AA$33="Moderado"),CONCATENATE("R2C",'Mapa final'!$O$33),"")</f>
        <v/>
      </c>
      <c r="AA37" s="69" t="str">
        <f>IF(AND('Mapa final'!$Y$34="Baja",'Mapa final'!$AA$34="Moderado"),CONCATENATE("R2C",'Mapa final'!$O$34),"")</f>
        <v/>
      </c>
      <c r="AB37" s="52" t="str">
        <f>IF(AND('Mapa final'!$Y$29="Baja",'Mapa final'!$AA$29="Mayor"),CONCATENATE("R2C",'Mapa final'!$O$29),"")</f>
        <v/>
      </c>
      <c r="AC37" s="53" t="str">
        <f>IF(AND('Mapa final'!$Y$30="Baja",'Mapa final'!$AA$30="Mayor"),CONCATENATE("R2C",'Mapa final'!$O$30),"")</f>
        <v/>
      </c>
      <c r="AD37" s="53" t="str">
        <f>IF(AND('Mapa final'!$Y$31="Baja",'Mapa final'!$AA$31="Mayor"),CONCATENATE("R2C",'Mapa final'!$O$31),"")</f>
        <v/>
      </c>
      <c r="AE37" s="53" t="str">
        <f>IF(AND('Mapa final'!$Y$32="Baja",'Mapa final'!$AA$32="Mayor"),CONCATENATE("R2C",'Mapa final'!$O$32),"")</f>
        <v/>
      </c>
      <c r="AF37" s="53" t="str">
        <f>IF(AND('Mapa final'!$Y$33="Baja",'Mapa final'!$AA$33="Mayor"),CONCATENATE("R2C",'Mapa final'!$O$33),"")</f>
        <v/>
      </c>
      <c r="AG37" s="54" t="str">
        <f>IF(AND('Mapa final'!$Y$34="Baja",'Mapa final'!$AA$34="Mayor"),CONCATENATE("R2C",'Mapa final'!$O$34),"")</f>
        <v/>
      </c>
      <c r="AH37" s="55" t="str">
        <f>IF(AND('Mapa final'!$Y$29="Baja",'Mapa final'!$AA$29="Catastrófico"),CONCATENATE("R2C",'Mapa final'!$O$29),"")</f>
        <v/>
      </c>
      <c r="AI37" s="56" t="str">
        <f>IF(AND('Mapa final'!$Y$30="Baja",'Mapa final'!$AA$30="Catastrófico"),CONCATENATE("R2C",'Mapa final'!$O$30),"")</f>
        <v/>
      </c>
      <c r="AJ37" s="56" t="str">
        <f>IF(AND('Mapa final'!$Y$31="Baja",'Mapa final'!$AA$31="Catastrófico"),CONCATENATE("R2C",'Mapa final'!$O$31),"")</f>
        <v/>
      </c>
      <c r="AK37" s="56" t="str">
        <f>IF(AND('Mapa final'!$Y$32="Baja",'Mapa final'!$AA$32="Catastrófico"),CONCATENATE("R2C",'Mapa final'!$O$32),"")</f>
        <v/>
      </c>
      <c r="AL37" s="56" t="str">
        <f>IF(AND('Mapa final'!$Y$33="Baja",'Mapa final'!$AA$33="Catastrófico"),CONCATENATE("R2C",'Mapa final'!$O$33),"")</f>
        <v/>
      </c>
      <c r="AM37" s="57" t="str">
        <f>IF(AND('Mapa final'!$Y$34="Baja",'Mapa final'!$AA$34="Catastrófico"),CONCATENATE("R2C",'Mapa final'!$O$34),"")</f>
        <v/>
      </c>
      <c r="AN37" s="83"/>
      <c r="AO37" s="415"/>
      <c r="AP37" s="416"/>
      <c r="AQ37" s="416"/>
      <c r="AR37" s="416"/>
      <c r="AS37" s="416"/>
      <c r="AT37" s="417"/>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343"/>
      <c r="C38" s="343"/>
      <c r="D38" s="344"/>
      <c r="E38" s="384"/>
      <c r="F38" s="385"/>
      <c r="G38" s="385"/>
      <c r="H38" s="385"/>
      <c r="I38" s="385"/>
      <c r="J38" s="76" t="str">
        <f>IF(AND('Mapa final'!$Y$35="Baja",'Mapa final'!$AA$35="Leve"),CONCATENATE("R3C",'Mapa final'!$O$35),"")</f>
        <v/>
      </c>
      <c r="K38" s="77" t="str">
        <f>IF(AND('Mapa final'!$Y$36="Baja",'Mapa final'!$AA$36="Leve"),CONCATENATE("R3C",'Mapa final'!$O$36),"")</f>
        <v/>
      </c>
      <c r="L38" s="77" t="str">
        <f>IF(AND('Mapa final'!$Y$37="Baja",'Mapa final'!$AA$37="Leve"),CONCATENATE("R3C",'Mapa final'!$O$37),"")</f>
        <v/>
      </c>
      <c r="M38" s="77" t="str">
        <f>IF(AND('Mapa final'!$Y$38="Baja",'Mapa final'!$AA$38="Leve"),CONCATENATE("R3C",'Mapa final'!$O$38),"")</f>
        <v/>
      </c>
      <c r="N38" s="77" t="str">
        <f>IF(AND('Mapa final'!$Y$39="Baja",'Mapa final'!$AA$39="Leve"),CONCATENATE("R3C",'Mapa final'!$O$39),"")</f>
        <v/>
      </c>
      <c r="O38" s="78" t="str">
        <f>IF(AND('Mapa final'!$Y$40="Baja",'Mapa final'!$AA$40="Leve"),CONCATENATE("R3C",'Mapa final'!$O$40),"")</f>
        <v/>
      </c>
      <c r="P38" s="67" t="str">
        <f>IF(AND('Mapa final'!$Y$35="Baja",'Mapa final'!$AA$35="Menor"),CONCATENATE("R3C",'Mapa final'!$O$35),"")</f>
        <v/>
      </c>
      <c r="Q38" s="68" t="str">
        <f>IF(AND('Mapa final'!$Y$36="Baja",'Mapa final'!$AA$36="Menor"),CONCATENATE("R3C",'Mapa final'!$O$36),"")</f>
        <v/>
      </c>
      <c r="R38" s="68" t="str">
        <f>IF(AND('Mapa final'!$Y$37="Baja",'Mapa final'!$AA$37="Menor"),CONCATENATE("R3C",'Mapa final'!$O$37),"")</f>
        <v/>
      </c>
      <c r="S38" s="68" t="str">
        <f>IF(AND('Mapa final'!$Y$38="Baja",'Mapa final'!$AA$38="Menor"),CONCATENATE("R3C",'Mapa final'!$O$38),"")</f>
        <v/>
      </c>
      <c r="T38" s="68" t="str">
        <f>IF(AND('Mapa final'!$Y$39="Baja",'Mapa final'!$AA$39="Menor"),CONCATENATE("R3C",'Mapa final'!$O$39),"")</f>
        <v/>
      </c>
      <c r="U38" s="69" t="str">
        <f>IF(AND('Mapa final'!$Y$40="Baja",'Mapa final'!$AA$40="Menor"),CONCATENATE("R3C",'Mapa final'!$O$40),"")</f>
        <v/>
      </c>
      <c r="V38" s="67" t="str">
        <f>IF(AND('Mapa final'!$Y$35="Baja",'Mapa final'!$AA$35="Moderado"),CONCATENATE("R3C",'Mapa final'!$O$35),"")</f>
        <v/>
      </c>
      <c r="W38" s="68" t="str">
        <f>IF(AND('Mapa final'!$Y$36="Baja",'Mapa final'!$AA$36="Moderado"),CONCATENATE("R3C",'Mapa final'!$O$36),"")</f>
        <v/>
      </c>
      <c r="X38" s="68" t="str">
        <f>IF(AND('Mapa final'!$Y$37="Baja",'Mapa final'!$AA$37="Moderado"),CONCATENATE("R3C",'Mapa final'!$O$37),"")</f>
        <v/>
      </c>
      <c r="Y38" s="68" t="str">
        <f>IF(AND('Mapa final'!$Y$38="Baja",'Mapa final'!$AA$38="Moderado"),CONCATENATE("R3C",'Mapa final'!$O$38),"")</f>
        <v/>
      </c>
      <c r="Z38" s="68" t="str">
        <f>IF(AND('Mapa final'!$Y$39="Baja",'Mapa final'!$AA$39="Moderado"),CONCATENATE("R3C",'Mapa final'!$O$39),"")</f>
        <v/>
      </c>
      <c r="AA38" s="69" t="str">
        <f>IF(AND('Mapa final'!$Y$40="Baja",'Mapa final'!$AA$40="Moderado"),CONCATENATE("R3C",'Mapa final'!$O$40),"")</f>
        <v/>
      </c>
      <c r="AB38" s="52" t="str">
        <f>IF(AND('Mapa final'!$Y$35="Baja",'Mapa final'!$AA$35="Mayor"),CONCATENATE("R3C",'Mapa final'!$O$35),"")</f>
        <v/>
      </c>
      <c r="AC38" s="53" t="str">
        <f>IF(AND('Mapa final'!$Y$36="Baja",'Mapa final'!$AA$36="Mayor"),CONCATENATE("R3C",'Mapa final'!$O$36),"")</f>
        <v/>
      </c>
      <c r="AD38" s="53" t="str">
        <f>IF(AND('Mapa final'!$Y$37="Baja",'Mapa final'!$AA$37="Mayor"),CONCATENATE("R3C",'Mapa final'!$O$37),"")</f>
        <v/>
      </c>
      <c r="AE38" s="53" t="str">
        <f>IF(AND('Mapa final'!$Y$38="Baja",'Mapa final'!$AA$38="Mayor"),CONCATENATE("R3C",'Mapa final'!$O$38),"")</f>
        <v/>
      </c>
      <c r="AF38" s="53" t="str">
        <f>IF(AND('Mapa final'!$Y$39="Baja",'Mapa final'!$AA$39="Mayor"),CONCATENATE("R3C",'Mapa final'!$O$39),"")</f>
        <v/>
      </c>
      <c r="AG38" s="54" t="str">
        <f>IF(AND('Mapa final'!$Y$40="Baja",'Mapa final'!$AA$40="Mayor"),CONCATENATE("R3C",'Mapa final'!$O$40),"")</f>
        <v/>
      </c>
      <c r="AH38" s="55" t="str">
        <f>IF(AND('Mapa final'!$Y$35="Baja",'Mapa final'!$AA$35="Catastrófico"),CONCATENATE("R3C",'Mapa final'!$O$35),"")</f>
        <v/>
      </c>
      <c r="AI38" s="56" t="str">
        <f>IF(AND('Mapa final'!$Y$36="Baja",'Mapa final'!$AA$36="Catastrófico"),CONCATENATE("R3C",'Mapa final'!$O$36),"")</f>
        <v/>
      </c>
      <c r="AJ38" s="56" t="str">
        <f>IF(AND('Mapa final'!$Y$37="Baja",'Mapa final'!$AA$37="Catastrófico"),CONCATENATE("R3C",'Mapa final'!$O$37),"")</f>
        <v/>
      </c>
      <c r="AK38" s="56" t="str">
        <f>IF(AND('Mapa final'!$Y$38="Baja",'Mapa final'!$AA$38="Catastrófico"),CONCATENATE("R3C",'Mapa final'!$O$38),"")</f>
        <v/>
      </c>
      <c r="AL38" s="56" t="str">
        <f>IF(AND('Mapa final'!$Y$39="Baja",'Mapa final'!$AA$39="Catastrófico"),CONCATENATE("R3C",'Mapa final'!$O$39),"")</f>
        <v/>
      </c>
      <c r="AM38" s="57" t="str">
        <f>IF(AND('Mapa final'!$Y$40="Baja",'Mapa final'!$AA$40="Catastrófico"),CONCATENATE("R3C",'Mapa final'!$O$40),"")</f>
        <v/>
      </c>
      <c r="AN38" s="83"/>
      <c r="AO38" s="415"/>
      <c r="AP38" s="416"/>
      <c r="AQ38" s="416"/>
      <c r="AR38" s="416"/>
      <c r="AS38" s="416"/>
      <c r="AT38" s="417"/>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343"/>
      <c r="C39" s="343"/>
      <c r="D39" s="344"/>
      <c r="E39" s="384"/>
      <c r="F39" s="385"/>
      <c r="G39" s="385"/>
      <c r="H39" s="385"/>
      <c r="I39" s="385"/>
      <c r="J39" s="76" t="str">
        <f>IF(AND('Mapa final'!$Y$41="Baja",'Mapa final'!$AA$41="Leve"),CONCATENATE("R4C",'Mapa final'!$O$41),"")</f>
        <v/>
      </c>
      <c r="K39" s="77" t="str">
        <f>IF(AND('Mapa final'!$Y$42="Baja",'Mapa final'!$AA$42="Leve"),CONCATENATE("R4C",'Mapa final'!$O$42),"")</f>
        <v/>
      </c>
      <c r="L39" s="77" t="str">
        <f>IF(AND('Mapa final'!$Y$43="Baja",'Mapa final'!$AA$43="Leve"),CONCATENATE("R4C",'Mapa final'!$O$43),"")</f>
        <v/>
      </c>
      <c r="M39" s="77" t="str">
        <f>IF(AND('Mapa final'!$Y$44="Baja",'Mapa final'!$AA$44="Leve"),CONCATENATE("R4C",'Mapa final'!$O$44),"")</f>
        <v/>
      </c>
      <c r="N39" s="77" t="str">
        <f>IF(AND('Mapa final'!$Y$45="Baja",'Mapa final'!$AA$45="Leve"),CONCATENATE("R4C",'Mapa final'!$O$45),"")</f>
        <v/>
      </c>
      <c r="O39" s="78" t="str">
        <f>IF(AND('Mapa final'!$Y$46="Baja",'Mapa final'!$AA$46="Leve"),CONCATENATE("R4C",'Mapa final'!$O$46),"")</f>
        <v/>
      </c>
      <c r="P39" s="67" t="str">
        <f>IF(AND('Mapa final'!$Y$41="Baja",'Mapa final'!$AA$41="Menor"),CONCATENATE("R4C",'Mapa final'!$O$41),"")</f>
        <v/>
      </c>
      <c r="Q39" s="68" t="str">
        <f>IF(AND('Mapa final'!$Y$42="Baja",'Mapa final'!$AA$42="Menor"),CONCATENATE("R4C",'Mapa final'!$O$42),"")</f>
        <v/>
      </c>
      <c r="R39" s="68" t="str">
        <f>IF(AND('Mapa final'!$Y$43="Baja",'Mapa final'!$AA$43="Menor"),CONCATENATE("R4C",'Mapa final'!$O$43),"")</f>
        <v/>
      </c>
      <c r="S39" s="68" t="str">
        <f>IF(AND('Mapa final'!$Y$44="Baja",'Mapa final'!$AA$44="Menor"),CONCATENATE("R4C",'Mapa final'!$O$44),"")</f>
        <v/>
      </c>
      <c r="T39" s="68" t="str">
        <f>IF(AND('Mapa final'!$Y$45="Baja",'Mapa final'!$AA$45="Menor"),CONCATENATE("R4C",'Mapa final'!$O$45),"")</f>
        <v/>
      </c>
      <c r="U39" s="69" t="str">
        <f>IF(AND('Mapa final'!$Y$46="Baja",'Mapa final'!$AA$46="Menor"),CONCATENATE("R4C",'Mapa final'!$O$46),"")</f>
        <v/>
      </c>
      <c r="V39" s="67" t="str">
        <f>IF(AND('Mapa final'!$Y$41="Baja",'Mapa final'!$AA$41="Moderado"),CONCATENATE("R4C",'Mapa final'!$O$41),"")</f>
        <v/>
      </c>
      <c r="W39" s="68" t="str">
        <f>IF(AND('Mapa final'!$Y$42="Baja",'Mapa final'!$AA$42="Moderado"),CONCATENATE("R4C",'Mapa final'!$O$42),"")</f>
        <v/>
      </c>
      <c r="X39" s="68" t="str">
        <f>IF(AND('Mapa final'!$Y$43="Baja",'Mapa final'!$AA$43="Moderado"),CONCATENATE("R4C",'Mapa final'!$O$43),"")</f>
        <v/>
      </c>
      <c r="Y39" s="68" t="str">
        <f>IF(AND('Mapa final'!$Y$44="Baja",'Mapa final'!$AA$44="Moderado"),CONCATENATE("R4C",'Mapa final'!$O$44),"")</f>
        <v/>
      </c>
      <c r="Z39" s="68" t="str">
        <f>IF(AND('Mapa final'!$Y$45="Baja",'Mapa final'!$AA$45="Moderado"),CONCATENATE("R4C",'Mapa final'!$O$45),"")</f>
        <v/>
      </c>
      <c r="AA39" s="69" t="str">
        <f>IF(AND('Mapa final'!$Y$46="Baja",'Mapa final'!$AA$46="Moderado"),CONCATENATE("R4C",'Mapa final'!$O$46),"")</f>
        <v/>
      </c>
      <c r="AB39" s="52" t="str">
        <f>IF(AND('Mapa final'!$Y$41="Baja",'Mapa final'!$AA$41="Mayor"),CONCATENATE("R4C",'Mapa final'!$O$41),"")</f>
        <v/>
      </c>
      <c r="AC39" s="53" t="str">
        <f>IF(AND('Mapa final'!$Y$42="Baja",'Mapa final'!$AA$42="Mayor"),CONCATENATE("R4C",'Mapa final'!$O$42),"")</f>
        <v/>
      </c>
      <c r="AD39" s="53" t="str">
        <f>IF(AND('Mapa final'!$Y$43="Baja",'Mapa final'!$AA$43="Mayor"),CONCATENATE("R4C",'Mapa final'!$O$43),"")</f>
        <v/>
      </c>
      <c r="AE39" s="53" t="str">
        <f>IF(AND('Mapa final'!$Y$44="Baja",'Mapa final'!$AA$44="Mayor"),CONCATENATE("R4C",'Mapa final'!$O$44),"")</f>
        <v/>
      </c>
      <c r="AF39" s="53" t="str">
        <f>IF(AND('Mapa final'!$Y$45="Baja",'Mapa final'!$AA$45="Mayor"),CONCATENATE("R4C",'Mapa final'!$O$45),"")</f>
        <v/>
      </c>
      <c r="AG39" s="54" t="str">
        <f>IF(AND('Mapa final'!$Y$46="Baja",'Mapa final'!$AA$46="Mayor"),CONCATENATE("R4C",'Mapa final'!$O$46),"")</f>
        <v/>
      </c>
      <c r="AH39" s="55" t="str">
        <f>IF(AND('Mapa final'!$Y$41="Baja",'Mapa final'!$AA$41="Catastrófico"),CONCATENATE("R4C",'Mapa final'!$O$41),"")</f>
        <v/>
      </c>
      <c r="AI39" s="56" t="str">
        <f>IF(AND('Mapa final'!$Y$42="Baja",'Mapa final'!$AA$42="Catastrófico"),CONCATENATE("R4C",'Mapa final'!$O$42),"")</f>
        <v/>
      </c>
      <c r="AJ39" s="56" t="str">
        <f>IF(AND('Mapa final'!$Y$43="Baja",'Mapa final'!$AA$43="Catastrófico"),CONCATENATE("R4C",'Mapa final'!$O$43),"")</f>
        <v/>
      </c>
      <c r="AK39" s="56" t="str">
        <f>IF(AND('Mapa final'!$Y$44="Baja",'Mapa final'!$AA$44="Catastrófico"),CONCATENATE("R4C",'Mapa final'!$O$44),"")</f>
        <v/>
      </c>
      <c r="AL39" s="56" t="str">
        <f>IF(AND('Mapa final'!$Y$45="Baja",'Mapa final'!$AA$45="Catastrófico"),CONCATENATE("R4C",'Mapa final'!$O$45),"")</f>
        <v/>
      </c>
      <c r="AM39" s="57" t="str">
        <f>IF(AND('Mapa final'!$Y$46="Baja",'Mapa final'!$AA$46="Catastrófico"),CONCATENATE("R4C",'Mapa final'!$O$46),"")</f>
        <v/>
      </c>
      <c r="AN39" s="83"/>
      <c r="AO39" s="415"/>
      <c r="AP39" s="416"/>
      <c r="AQ39" s="416"/>
      <c r="AR39" s="416"/>
      <c r="AS39" s="416"/>
      <c r="AT39" s="417"/>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343"/>
      <c r="C40" s="343"/>
      <c r="D40" s="344"/>
      <c r="E40" s="384"/>
      <c r="F40" s="385"/>
      <c r="G40" s="385"/>
      <c r="H40" s="385"/>
      <c r="I40" s="385"/>
      <c r="J40" s="76" t="str">
        <f>IF(AND('Mapa final'!$Y$47="Baja",'Mapa final'!$AA$47="Leve"),CONCATENATE("R5C",'Mapa final'!$O$47),"")</f>
        <v/>
      </c>
      <c r="K40" s="77" t="str">
        <f>IF(AND('Mapa final'!$Y$48="Baja",'Mapa final'!$AA$48="Leve"),CONCATENATE("R5C",'Mapa final'!$O$48),"")</f>
        <v/>
      </c>
      <c r="L40" s="77" t="str">
        <f>IF(AND('Mapa final'!$Y$49="Baja",'Mapa final'!$AA$49="Leve"),CONCATENATE("R5C",'Mapa final'!$O$49),"")</f>
        <v/>
      </c>
      <c r="M40" s="77" t="str">
        <f>IF(AND('Mapa final'!$Y$50="Baja",'Mapa final'!$AA$50="Leve"),CONCATENATE("R5C",'Mapa final'!$O$50),"")</f>
        <v/>
      </c>
      <c r="N40" s="77" t="str">
        <f>IF(AND('Mapa final'!$Y$51="Baja",'Mapa final'!$AA$51="Leve"),CONCATENATE("R5C",'Mapa final'!$O$51),"")</f>
        <v/>
      </c>
      <c r="O40" s="78" t="str">
        <f>IF(AND('Mapa final'!$Y$52="Baja",'Mapa final'!$AA$52="Leve"),CONCATENATE("R5C",'Mapa final'!$O$52),"")</f>
        <v/>
      </c>
      <c r="P40" s="67" t="str">
        <f>IF(AND('Mapa final'!$Y$47="Baja",'Mapa final'!$AA$47="Menor"),CONCATENATE("R5C",'Mapa final'!$O$47),"")</f>
        <v/>
      </c>
      <c r="Q40" s="68" t="str">
        <f>IF(AND('Mapa final'!$Y$48="Baja",'Mapa final'!$AA$48="Menor"),CONCATENATE("R5C",'Mapa final'!$O$48),"")</f>
        <v/>
      </c>
      <c r="R40" s="68" t="str">
        <f>IF(AND('Mapa final'!$Y$49="Baja",'Mapa final'!$AA$49="Menor"),CONCATENATE("R5C",'Mapa final'!$O$49),"")</f>
        <v/>
      </c>
      <c r="S40" s="68" t="str">
        <f>IF(AND('Mapa final'!$Y$50="Baja",'Mapa final'!$AA$50="Menor"),CONCATENATE("R5C",'Mapa final'!$O$50),"")</f>
        <v/>
      </c>
      <c r="T40" s="68" t="str">
        <f>IF(AND('Mapa final'!$Y$51="Baja",'Mapa final'!$AA$51="Menor"),CONCATENATE("R5C",'Mapa final'!$O$51),"")</f>
        <v/>
      </c>
      <c r="U40" s="69" t="str">
        <f>IF(AND('Mapa final'!$Y$52="Baja",'Mapa final'!$AA$52="Menor"),CONCATENATE("R5C",'Mapa final'!$O$52),"")</f>
        <v/>
      </c>
      <c r="V40" s="67" t="str">
        <f>IF(AND('Mapa final'!$Y$47="Baja",'Mapa final'!$AA$47="Moderado"),CONCATENATE("R5C",'Mapa final'!$O$47),"")</f>
        <v/>
      </c>
      <c r="W40" s="68" t="str">
        <f>IF(AND('Mapa final'!$Y$48="Baja",'Mapa final'!$AA$48="Moderado"),CONCATENATE("R5C",'Mapa final'!$O$48),"")</f>
        <v/>
      </c>
      <c r="X40" s="68" t="str">
        <f>IF(AND('Mapa final'!$Y$49="Baja",'Mapa final'!$AA$49="Moderado"),CONCATENATE("R5C",'Mapa final'!$O$49),"")</f>
        <v/>
      </c>
      <c r="Y40" s="68" t="str">
        <f>IF(AND('Mapa final'!$Y$50="Baja",'Mapa final'!$AA$50="Moderado"),CONCATENATE("R5C",'Mapa final'!$O$50),"")</f>
        <v/>
      </c>
      <c r="Z40" s="68" t="str">
        <f>IF(AND('Mapa final'!$Y$51="Baja",'Mapa final'!$AA$51="Moderado"),CONCATENATE("R5C",'Mapa final'!$O$51),"")</f>
        <v/>
      </c>
      <c r="AA40" s="69" t="str">
        <f>IF(AND('Mapa final'!$Y$52="Baja",'Mapa final'!$AA$52="Moderado"),CONCATENATE("R5C",'Mapa final'!$O$52),"")</f>
        <v/>
      </c>
      <c r="AB40" s="52" t="str">
        <f>IF(AND('Mapa final'!$Y$47="Baja",'Mapa final'!$AA$47="Mayor"),CONCATENATE("R5C",'Mapa final'!$O$47),"")</f>
        <v/>
      </c>
      <c r="AC40" s="53" t="str">
        <f>IF(AND('Mapa final'!$Y$48="Baja",'Mapa final'!$AA$48="Mayor"),CONCATENATE("R5C",'Mapa final'!$O$48),"")</f>
        <v/>
      </c>
      <c r="AD40" s="53" t="str">
        <f>IF(AND('Mapa final'!$Y$49="Baja",'Mapa final'!$AA$49="Mayor"),CONCATENATE("R5C",'Mapa final'!$O$49),"")</f>
        <v/>
      </c>
      <c r="AE40" s="53" t="str">
        <f>IF(AND('Mapa final'!$Y$50="Baja",'Mapa final'!$AA$50="Mayor"),CONCATENATE("R5C",'Mapa final'!$O$50),"")</f>
        <v/>
      </c>
      <c r="AF40" s="53" t="str">
        <f>IF(AND('Mapa final'!$Y$51="Baja",'Mapa final'!$AA$51="Mayor"),CONCATENATE("R5C",'Mapa final'!$O$51),"")</f>
        <v/>
      </c>
      <c r="AG40" s="54" t="str">
        <f>IF(AND('Mapa final'!$Y$52="Baja",'Mapa final'!$AA$52="Mayor"),CONCATENATE("R5C",'Mapa final'!$O$52),"")</f>
        <v/>
      </c>
      <c r="AH40" s="55" t="str">
        <f>IF(AND('Mapa final'!$Y$47="Baja",'Mapa final'!$AA$47="Catastrófico"),CONCATENATE("R5C",'Mapa final'!$O$47),"")</f>
        <v/>
      </c>
      <c r="AI40" s="56" t="str">
        <f>IF(AND('Mapa final'!$Y$48="Baja",'Mapa final'!$AA$48="Catastrófico"),CONCATENATE("R5C",'Mapa final'!$O$48),"")</f>
        <v/>
      </c>
      <c r="AJ40" s="56" t="str">
        <f>IF(AND('Mapa final'!$Y$49="Baja",'Mapa final'!$AA$49="Catastrófico"),CONCATENATE("R5C",'Mapa final'!$O$49),"")</f>
        <v/>
      </c>
      <c r="AK40" s="56" t="str">
        <f>IF(AND('Mapa final'!$Y$50="Baja",'Mapa final'!$AA$50="Catastrófico"),CONCATENATE("R5C",'Mapa final'!$O$50),"")</f>
        <v/>
      </c>
      <c r="AL40" s="56" t="str">
        <f>IF(AND('Mapa final'!$Y$51="Baja",'Mapa final'!$AA$51="Catastrófico"),CONCATENATE("R5C",'Mapa final'!$O$51),"")</f>
        <v/>
      </c>
      <c r="AM40" s="57" t="str">
        <f>IF(AND('Mapa final'!$Y$52="Baja",'Mapa final'!$AA$52="Catastrófico"),CONCATENATE("R5C",'Mapa final'!$O$52),"")</f>
        <v/>
      </c>
      <c r="AN40" s="83"/>
      <c r="AO40" s="415"/>
      <c r="AP40" s="416"/>
      <c r="AQ40" s="416"/>
      <c r="AR40" s="416"/>
      <c r="AS40" s="416"/>
      <c r="AT40" s="417"/>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343"/>
      <c r="C41" s="343"/>
      <c r="D41" s="344"/>
      <c r="E41" s="384"/>
      <c r="F41" s="385"/>
      <c r="G41" s="385"/>
      <c r="H41" s="385"/>
      <c r="I41" s="385"/>
      <c r="J41" s="76" t="str">
        <f>IF(AND('Mapa final'!$Y$53="Baja",'Mapa final'!$AA$53="Leve"),CONCATENATE("R6C",'Mapa final'!$O$53),"")</f>
        <v/>
      </c>
      <c r="K41" s="77" t="str">
        <f>IF(AND('Mapa final'!$Y$54="Baja",'Mapa final'!$AA$54="Leve"),CONCATENATE("R6C",'Mapa final'!$O$54),"")</f>
        <v/>
      </c>
      <c r="L41" s="77" t="str">
        <f>IF(AND('Mapa final'!$Y$55="Baja",'Mapa final'!$AA$55="Leve"),CONCATENATE("R6C",'Mapa final'!$O$55),"")</f>
        <v/>
      </c>
      <c r="M41" s="77" t="str">
        <f>IF(AND('Mapa final'!$Y$56="Baja",'Mapa final'!$AA$56="Leve"),CONCATENATE("R6C",'Mapa final'!$O$56),"")</f>
        <v/>
      </c>
      <c r="N41" s="77" t="str">
        <f>IF(AND('Mapa final'!$Y$57="Baja",'Mapa final'!$AA$57="Leve"),CONCATENATE("R6C",'Mapa final'!$O$57),"")</f>
        <v/>
      </c>
      <c r="O41" s="78" t="str">
        <f>IF(AND('Mapa final'!$Y$58="Baja",'Mapa final'!$AA$58="Leve"),CONCATENATE("R6C",'Mapa final'!$O$58),"")</f>
        <v/>
      </c>
      <c r="P41" s="67" t="str">
        <f>IF(AND('Mapa final'!$Y$53="Baja",'Mapa final'!$AA$53="Menor"),CONCATENATE("R6C",'Mapa final'!$O$53),"")</f>
        <v/>
      </c>
      <c r="Q41" s="68" t="str">
        <f>IF(AND('Mapa final'!$Y$54="Baja",'Mapa final'!$AA$54="Menor"),CONCATENATE("R6C",'Mapa final'!$O$54),"")</f>
        <v/>
      </c>
      <c r="R41" s="68" t="str">
        <f>IF(AND('Mapa final'!$Y$55="Baja",'Mapa final'!$AA$55="Menor"),CONCATENATE("R6C",'Mapa final'!$O$55),"")</f>
        <v/>
      </c>
      <c r="S41" s="68" t="str">
        <f>IF(AND('Mapa final'!$Y$56="Baja",'Mapa final'!$AA$56="Menor"),CONCATENATE("R6C",'Mapa final'!$O$56),"")</f>
        <v/>
      </c>
      <c r="T41" s="68" t="str">
        <f>IF(AND('Mapa final'!$Y$57="Baja",'Mapa final'!$AA$57="Menor"),CONCATENATE("R6C",'Mapa final'!$O$57),"")</f>
        <v/>
      </c>
      <c r="U41" s="69" t="str">
        <f>IF(AND('Mapa final'!$Y$58="Baja",'Mapa final'!$AA$58="Menor"),CONCATENATE("R6C",'Mapa final'!$O$58),"")</f>
        <v/>
      </c>
      <c r="V41" s="67" t="str">
        <f>IF(AND('Mapa final'!$Y$53="Baja",'Mapa final'!$AA$53="Moderado"),CONCATENATE("R6C",'Mapa final'!$O$53),"")</f>
        <v/>
      </c>
      <c r="W41" s="68" t="str">
        <f>IF(AND('Mapa final'!$Y$54="Baja",'Mapa final'!$AA$54="Moderado"),CONCATENATE("R6C",'Mapa final'!$O$54),"")</f>
        <v/>
      </c>
      <c r="X41" s="68" t="str">
        <f>IF(AND('Mapa final'!$Y$55="Baja",'Mapa final'!$AA$55="Moderado"),CONCATENATE("R6C",'Mapa final'!$O$55),"")</f>
        <v/>
      </c>
      <c r="Y41" s="68" t="str">
        <f>IF(AND('Mapa final'!$Y$56="Baja",'Mapa final'!$AA$56="Moderado"),CONCATENATE("R6C",'Mapa final'!$O$56),"")</f>
        <v/>
      </c>
      <c r="Z41" s="68" t="str">
        <f>IF(AND('Mapa final'!$Y$57="Baja",'Mapa final'!$AA$57="Moderado"),CONCATENATE("R6C",'Mapa final'!$O$57),"")</f>
        <v/>
      </c>
      <c r="AA41" s="69" t="str">
        <f>IF(AND('Mapa final'!$Y$58="Baja",'Mapa final'!$AA$58="Moderado"),CONCATENATE("R6C",'Mapa final'!$O$58),"")</f>
        <v/>
      </c>
      <c r="AB41" s="52" t="str">
        <f>IF(AND('Mapa final'!$Y$53="Baja",'Mapa final'!$AA$53="Mayor"),CONCATENATE("R6C",'Mapa final'!$O$53),"")</f>
        <v/>
      </c>
      <c r="AC41" s="53" t="str">
        <f>IF(AND('Mapa final'!$Y$54="Baja",'Mapa final'!$AA$54="Mayor"),CONCATENATE("R6C",'Mapa final'!$O$54),"")</f>
        <v/>
      </c>
      <c r="AD41" s="53" t="str">
        <f>IF(AND('Mapa final'!$Y$55="Baja",'Mapa final'!$AA$55="Mayor"),CONCATENATE("R6C",'Mapa final'!$O$55),"")</f>
        <v/>
      </c>
      <c r="AE41" s="53" t="str">
        <f>IF(AND('Mapa final'!$Y$56="Baja",'Mapa final'!$AA$56="Mayor"),CONCATENATE("R6C",'Mapa final'!$O$56),"")</f>
        <v/>
      </c>
      <c r="AF41" s="53" t="str">
        <f>IF(AND('Mapa final'!$Y$57="Baja",'Mapa final'!$AA$57="Mayor"),CONCATENATE("R6C",'Mapa final'!$O$57),"")</f>
        <v/>
      </c>
      <c r="AG41" s="54" t="str">
        <f>IF(AND('Mapa final'!$Y$58="Baja",'Mapa final'!$AA$58="Mayor"),CONCATENATE("R6C",'Mapa final'!$O$58),"")</f>
        <v/>
      </c>
      <c r="AH41" s="55" t="str">
        <f>IF(AND('Mapa final'!$Y$53="Baja",'Mapa final'!$AA$53="Catastrófico"),CONCATENATE("R6C",'Mapa final'!$O$53),"")</f>
        <v/>
      </c>
      <c r="AI41" s="56" t="str">
        <f>IF(AND('Mapa final'!$Y$54="Baja",'Mapa final'!$AA$54="Catastrófico"),CONCATENATE("R6C",'Mapa final'!$O$54),"")</f>
        <v/>
      </c>
      <c r="AJ41" s="56" t="str">
        <f>IF(AND('Mapa final'!$Y$55="Baja",'Mapa final'!$AA$55="Catastrófico"),CONCATENATE("R6C",'Mapa final'!$O$55),"")</f>
        <v/>
      </c>
      <c r="AK41" s="56" t="str">
        <f>IF(AND('Mapa final'!$Y$56="Baja",'Mapa final'!$AA$56="Catastrófico"),CONCATENATE("R6C",'Mapa final'!$O$56),"")</f>
        <v/>
      </c>
      <c r="AL41" s="56" t="str">
        <f>IF(AND('Mapa final'!$Y$57="Baja",'Mapa final'!$AA$57="Catastrófico"),CONCATENATE("R6C",'Mapa final'!$O$57),"")</f>
        <v/>
      </c>
      <c r="AM41" s="57" t="str">
        <f>IF(AND('Mapa final'!$Y$58="Baja",'Mapa final'!$AA$58="Catastrófico"),CONCATENATE("R6C",'Mapa final'!$O$58),"")</f>
        <v/>
      </c>
      <c r="AN41" s="83"/>
      <c r="AO41" s="415"/>
      <c r="AP41" s="416"/>
      <c r="AQ41" s="416"/>
      <c r="AR41" s="416"/>
      <c r="AS41" s="416"/>
      <c r="AT41" s="417"/>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343"/>
      <c r="C42" s="343"/>
      <c r="D42" s="344"/>
      <c r="E42" s="384"/>
      <c r="F42" s="385"/>
      <c r="G42" s="385"/>
      <c r="H42" s="385"/>
      <c r="I42" s="385"/>
      <c r="J42" s="76" t="str">
        <f>IF(AND('Mapa final'!$Y$59="Baja",'Mapa final'!$AA$59="Leve"),CONCATENATE("R7C",'Mapa final'!$O$59),"")</f>
        <v/>
      </c>
      <c r="K42" s="77" t="str">
        <f>IF(AND('Mapa final'!$Y$60="Baja",'Mapa final'!$AA$60="Leve"),CONCATENATE("R7C",'Mapa final'!$O$60),"")</f>
        <v/>
      </c>
      <c r="L42" s="77" t="str">
        <f>IF(AND('Mapa final'!$Y$61="Baja",'Mapa final'!$AA$61="Leve"),CONCATENATE("R7C",'Mapa final'!$O$61),"")</f>
        <v/>
      </c>
      <c r="M42" s="77" t="str">
        <f>IF(AND('Mapa final'!$Y$62="Baja",'Mapa final'!$AA$62="Leve"),CONCATENATE("R7C",'Mapa final'!$O$62),"")</f>
        <v/>
      </c>
      <c r="N42" s="77" t="str">
        <f>IF(AND('Mapa final'!$Y$63="Baja",'Mapa final'!$AA$63="Leve"),CONCATENATE("R7C",'Mapa final'!$O$63),"")</f>
        <v/>
      </c>
      <c r="O42" s="78" t="str">
        <f>IF(AND('Mapa final'!$Y$64="Baja",'Mapa final'!$AA$64="Leve"),CONCATENATE("R7C",'Mapa final'!$O$64),"")</f>
        <v/>
      </c>
      <c r="P42" s="67" t="str">
        <f>IF(AND('Mapa final'!$Y$59="Baja",'Mapa final'!$AA$59="Menor"),CONCATENATE("R7C",'Mapa final'!$O$59),"")</f>
        <v/>
      </c>
      <c r="Q42" s="68" t="str">
        <f>IF(AND('Mapa final'!$Y$60="Baja",'Mapa final'!$AA$60="Menor"),CONCATENATE("R7C",'Mapa final'!$O$60),"")</f>
        <v/>
      </c>
      <c r="R42" s="68" t="str">
        <f>IF(AND('Mapa final'!$Y$61="Baja",'Mapa final'!$AA$61="Menor"),CONCATENATE("R7C",'Mapa final'!$O$61),"")</f>
        <v/>
      </c>
      <c r="S42" s="68" t="str">
        <f>IF(AND('Mapa final'!$Y$62="Baja",'Mapa final'!$AA$62="Menor"),CONCATENATE("R7C",'Mapa final'!$O$62),"")</f>
        <v/>
      </c>
      <c r="T42" s="68" t="str">
        <f>IF(AND('Mapa final'!$Y$63="Baja",'Mapa final'!$AA$63="Menor"),CONCATENATE("R7C",'Mapa final'!$O$63),"")</f>
        <v/>
      </c>
      <c r="U42" s="69" t="str">
        <f>IF(AND('Mapa final'!$Y$64="Baja",'Mapa final'!$AA$64="Menor"),CONCATENATE("R7C",'Mapa final'!$O$64),"")</f>
        <v/>
      </c>
      <c r="V42" s="67" t="str">
        <f>IF(AND('Mapa final'!$Y$59="Baja",'Mapa final'!$AA$59="Moderado"),CONCATENATE("R7C",'Mapa final'!$O$59),"")</f>
        <v/>
      </c>
      <c r="W42" s="68" t="str">
        <f>IF(AND('Mapa final'!$Y$60="Baja",'Mapa final'!$AA$60="Moderado"),CONCATENATE("R7C",'Mapa final'!$O$60),"")</f>
        <v/>
      </c>
      <c r="X42" s="68" t="str">
        <f>IF(AND('Mapa final'!$Y$61="Baja",'Mapa final'!$AA$61="Moderado"),CONCATENATE("R7C",'Mapa final'!$O$61),"")</f>
        <v/>
      </c>
      <c r="Y42" s="68" t="str">
        <f>IF(AND('Mapa final'!$Y$62="Baja",'Mapa final'!$AA$62="Moderado"),CONCATENATE("R7C",'Mapa final'!$O$62),"")</f>
        <v/>
      </c>
      <c r="Z42" s="68" t="str">
        <f>IF(AND('Mapa final'!$Y$63="Baja",'Mapa final'!$AA$63="Moderado"),CONCATENATE("R7C",'Mapa final'!$O$63),"")</f>
        <v/>
      </c>
      <c r="AA42" s="69" t="str">
        <f>IF(AND('Mapa final'!$Y$64="Baja",'Mapa final'!$AA$64="Moderado"),CONCATENATE("R7C",'Mapa final'!$O$64),"")</f>
        <v/>
      </c>
      <c r="AB42" s="52" t="str">
        <f>IF(AND('Mapa final'!$Y$59="Baja",'Mapa final'!$AA$59="Mayor"),CONCATENATE("R7C",'Mapa final'!$O$59),"")</f>
        <v/>
      </c>
      <c r="AC42" s="53" t="str">
        <f>IF(AND('Mapa final'!$Y$60="Baja",'Mapa final'!$AA$60="Mayor"),CONCATENATE("R7C",'Mapa final'!$O$60),"")</f>
        <v/>
      </c>
      <c r="AD42" s="53" t="str">
        <f>IF(AND('Mapa final'!$Y$61="Baja",'Mapa final'!$AA$61="Mayor"),CONCATENATE("R7C",'Mapa final'!$O$61),"")</f>
        <v/>
      </c>
      <c r="AE42" s="53" t="str">
        <f>IF(AND('Mapa final'!$Y$62="Baja",'Mapa final'!$AA$62="Mayor"),CONCATENATE("R7C",'Mapa final'!$O$62),"")</f>
        <v/>
      </c>
      <c r="AF42" s="53" t="str">
        <f>IF(AND('Mapa final'!$Y$63="Baja",'Mapa final'!$AA$63="Mayor"),CONCATENATE("R7C",'Mapa final'!$O$63),"")</f>
        <v/>
      </c>
      <c r="AG42" s="54" t="str">
        <f>IF(AND('Mapa final'!$Y$64="Baja",'Mapa final'!$AA$64="Mayor"),CONCATENATE("R7C",'Mapa final'!$O$64),"")</f>
        <v/>
      </c>
      <c r="AH42" s="55" t="str">
        <f>IF(AND('Mapa final'!$Y$59="Baja",'Mapa final'!$AA$59="Catastrófico"),CONCATENATE("R7C",'Mapa final'!$O$59),"")</f>
        <v/>
      </c>
      <c r="AI42" s="56" t="str">
        <f>IF(AND('Mapa final'!$Y$60="Baja",'Mapa final'!$AA$60="Catastrófico"),CONCATENATE("R7C",'Mapa final'!$O$60),"")</f>
        <v/>
      </c>
      <c r="AJ42" s="56" t="str">
        <f>IF(AND('Mapa final'!$Y$61="Baja",'Mapa final'!$AA$61="Catastrófico"),CONCATENATE("R7C",'Mapa final'!$O$61),"")</f>
        <v/>
      </c>
      <c r="AK42" s="56" t="str">
        <f>IF(AND('Mapa final'!$Y$62="Baja",'Mapa final'!$AA$62="Catastrófico"),CONCATENATE("R7C",'Mapa final'!$O$62),"")</f>
        <v/>
      </c>
      <c r="AL42" s="56" t="str">
        <f>IF(AND('Mapa final'!$Y$63="Baja",'Mapa final'!$AA$63="Catastrófico"),CONCATENATE("R7C",'Mapa final'!$O$63),"")</f>
        <v/>
      </c>
      <c r="AM42" s="57" t="str">
        <f>IF(AND('Mapa final'!$Y$64="Baja",'Mapa final'!$AA$64="Catastrófico"),CONCATENATE("R7C",'Mapa final'!$O$64),"")</f>
        <v/>
      </c>
      <c r="AN42" s="83"/>
      <c r="AO42" s="415"/>
      <c r="AP42" s="416"/>
      <c r="AQ42" s="416"/>
      <c r="AR42" s="416"/>
      <c r="AS42" s="416"/>
      <c r="AT42" s="417"/>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343"/>
      <c r="C43" s="343"/>
      <c r="D43" s="344"/>
      <c r="E43" s="384"/>
      <c r="F43" s="385"/>
      <c r="G43" s="385"/>
      <c r="H43" s="385"/>
      <c r="I43" s="385"/>
      <c r="J43" s="76" t="str">
        <f>IF(AND('Mapa final'!$Y$65="Baja",'Mapa final'!$AA$65="Leve"),CONCATENATE("R8C",'Mapa final'!$O$65),"")</f>
        <v/>
      </c>
      <c r="K43" s="77" t="str">
        <f>IF(AND('Mapa final'!$Y$66="Baja",'Mapa final'!$AA$66="Leve"),CONCATENATE("R8C",'Mapa final'!$O$66),"")</f>
        <v/>
      </c>
      <c r="L43" s="77" t="str">
        <f>IF(AND('Mapa final'!$Y$67="Baja",'Mapa final'!$AA$67="Leve"),CONCATENATE("R8C",'Mapa final'!$O$67),"")</f>
        <v/>
      </c>
      <c r="M43" s="77" t="str">
        <f>IF(AND('Mapa final'!$Y$68="Baja",'Mapa final'!$AA$68="Leve"),CONCATENATE("R8C",'Mapa final'!$O$68),"")</f>
        <v/>
      </c>
      <c r="N43" s="77" t="str">
        <f>IF(AND('Mapa final'!$Y$69="Baja",'Mapa final'!$AA$69="Leve"),CONCATENATE("R8C",'Mapa final'!$O$69),"")</f>
        <v/>
      </c>
      <c r="O43" s="78" t="str">
        <f>IF(AND('Mapa final'!$Y$70="Baja",'Mapa final'!$AA$70="Leve"),CONCATENATE("R8C",'Mapa final'!$O$70),"")</f>
        <v/>
      </c>
      <c r="P43" s="67" t="str">
        <f>IF(AND('Mapa final'!$Y$65="Baja",'Mapa final'!$AA$65="Menor"),CONCATENATE("R8C",'Mapa final'!$O$65),"")</f>
        <v/>
      </c>
      <c r="Q43" s="68" t="str">
        <f>IF(AND('Mapa final'!$Y$66="Baja",'Mapa final'!$AA$66="Menor"),CONCATENATE("R8C",'Mapa final'!$O$66),"")</f>
        <v/>
      </c>
      <c r="R43" s="68" t="str">
        <f>IF(AND('Mapa final'!$Y$67="Baja",'Mapa final'!$AA$67="Menor"),CONCATENATE("R8C",'Mapa final'!$O$67),"")</f>
        <v/>
      </c>
      <c r="S43" s="68" t="str">
        <f>IF(AND('Mapa final'!$Y$68="Baja",'Mapa final'!$AA$68="Menor"),CONCATENATE("R8C",'Mapa final'!$O$68),"")</f>
        <v/>
      </c>
      <c r="T43" s="68" t="str">
        <f>IF(AND('Mapa final'!$Y$69="Baja",'Mapa final'!$AA$69="Menor"),CONCATENATE("R8C",'Mapa final'!$O$69),"")</f>
        <v/>
      </c>
      <c r="U43" s="69" t="str">
        <f>IF(AND('Mapa final'!$Y$70="Baja",'Mapa final'!$AA$70="Menor"),CONCATENATE("R8C",'Mapa final'!$O$70),"")</f>
        <v/>
      </c>
      <c r="V43" s="67" t="str">
        <f>IF(AND('Mapa final'!$Y$65="Baja",'Mapa final'!$AA$65="Moderado"),CONCATENATE("R8C",'Mapa final'!$O$65),"")</f>
        <v/>
      </c>
      <c r="W43" s="68" t="str">
        <f>IF(AND('Mapa final'!$Y$66="Baja",'Mapa final'!$AA$66="Moderado"),CONCATENATE("R8C",'Mapa final'!$O$66),"")</f>
        <v/>
      </c>
      <c r="X43" s="68" t="str">
        <f>IF(AND('Mapa final'!$Y$67="Baja",'Mapa final'!$AA$67="Moderado"),CONCATENATE("R8C",'Mapa final'!$O$67),"")</f>
        <v/>
      </c>
      <c r="Y43" s="68" t="str">
        <f>IF(AND('Mapa final'!$Y$68="Baja",'Mapa final'!$AA$68="Moderado"),CONCATENATE("R8C",'Mapa final'!$O$68),"")</f>
        <v/>
      </c>
      <c r="Z43" s="68" t="str">
        <f>IF(AND('Mapa final'!$Y$69="Baja",'Mapa final'!$AA$69="Moderado"),CONCATENATE("R8C",'Mapa final'!$O$69),"")</f>
        <v/>
      </c>
      <c r="AA43" s="69" t="str">
        <f>IF(AND('Mapa final'!$Y$70="Baja",'Mapa final'!$AA$70="Moderado"),CONCATENATE("R8C",'Mapa final'!$O$70),"")</f>
        <v/>
      </c>
      <c r="AB43" s="52" t="str">
        <f>IF(AND('Mapa final'!$Y$65="Baja",'Mapa final'!$AA$65="Mayor"),CONCATENATE("R8C",'Mapa final'!$O$65),"")</f>
        <v/>
      </c>
      <c r="AC43" s="53" t="str">
        <f>IF(AND('Mapa final'!$Y$66="Baja",'Mapa final'!$AA$66="Mayor"),CONCATENATE("R8C",'Mapa final'!$O$66),"")</f>
        <v/>
      </c>
      <c r="AD43" s="53" t="str">
        <f>IF(AND('Mapa final'!$Y$67="Baja",'Mapa final'!$AA$67="Mayor"),CONCATENATE("R8C",'Mapa final'!$O$67),"")</f>
        <v/>
      </c>
      <c r="AE43" s="53" t="str">
        <f>IF(AND('Mapa final'!$Y$68="Baja",'Mapa final'!$AA$68="Mayor"),CONCATENATE("R8C",'Mapa final'!$O$68),"")</f>
        <v/>
      </c>
      <c r="AF43" s="53" t="str">
        <f>IF(AND('Mapa final'!$Y$69="Baja",'Mapa final'!$AA$69="Mayor"),CONCATENATE("R8C",'Mapa final'!$O$69),"")</f>
        <v/>
      </c>
      <c r="AG43" s="54" t="str">
        <f>IF(AND('Mapa final'!$Y$70="Baja",'Mapa final'!$AA$70="Mayor"),CONCATENATE("R8C",'Mapa final'!$O$70),"")</f>
        <v/>
      </c>
      <c r="AH43" s="55" t="str">
        <f>IF(AND('Mapa final'!$Y$65="Baja",'Mapa final'!$AA$65="Catastrófico"),CONCATENATE("R8C",'Mapa final'!$O$65),"")</f>
        <v/>
      </c>
      <c r="AI43" s="56" t="str">
        <f>IF(AND('Mapa final'!$Y$66="Baja",'Mapa final'!$AA$66="Catastrófico"),CONCATENATE("R8C",'Mapa final'!$O$66),"")</f>
        <v/>
      </c>
      <c r="AJ43" s="56" t="str">
        <f>IF(AND('Mapa final'!$Y$67="Baja",'Mapa final'!$AA$67="Catastrófico"),CONCATENATE("R8C",'Mapa final'!$O$67),"")</f>
        <v/>
      </c>
      <c r="AK43" s="56" t="str">
        <f>IF(AND('Mapa final'!$Y$68="Baja",'Mapa final'!$AA$68="Catastrófico"),CONCATENATE("R8C",'Mapa final'!$O$68),"")</f>
        <v/>
      </c>
      <c r="AL43" s="56" t="str">
        <f>IF(AND('Mapa final'!$Y$69="Baja",'Mapa final'!$AA$69="Catastrófico"),CONCATENATE("R8C",'Mapa final'!$O$69),"")</f>
        <v/>
      </c>
      <c r="AM43" s="57" t="str">
        <f>IF(AND('Mapa final'!$Y$70="Baja",'Mapa final'!$AA$70="Catastrófico"),CONCATENATE("R8C",'Mapa final'!$O$70),"")</f>
        <v/>
      </c>
      <c r="AN43" s="83"/>
      <c r="AO43" s="415"/>
      <c r="AP43" s="416"/>
      <c r="AQ43" s="416"/>
      <c r="AR43" s="416"/>
      <c r="AS43" s="416"/>
      <c r="AT43" s="417"/>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343"/>
      <c r="C44" s="343"/>
      <c r="D44" s="344"/>
      <c r="E44" s="384"/>
      <c r="F44" s="385"/>
      <c r="G44" s="385"/>
      <c r="H44" s="385"/>
      <c r="I44" s="385"/>
      <c r="J44" s="76" t="str">
        <f>IF(AND('Mapa final'!$Y$71="Baja",'Mapa final'!$AA$71="Leve"),CONCATENATE("R9C",'Mapa final'!$O$71),"")</f>
        <v/>
      </c>
      <c r="K44" s="77" t="str">
        <f>IF(AND('Mapa final'!$Y$72="Baja",'Mapa final'!$AA$72="Leve"),CONCATENATE("R9C",'Mapa final'!$O$72),"")</f>
        <v/>
      </c>
      <c r="L44" s="77" t="str">
        <f>IF(AND('Mapa final'!$Y$73="Baja",'Mapa final'!$AA$73="Leve"),CONCATENATE("R9C",'Mapa final'!$O$73),"")</f>
        <v/>
      </c>
      <c r="M44" s="77" t="str">
        <f>IF(AND('Mapa final'!$Y$74="Baja",'Mapa final'!$AA$74="Leve"),CONCATENATE("R9C",'Mapa final'!$O$74),"")</f>
        <v/>
      </c>
      <c r="N44" s="77" t="str">
        <f>IF(AND('Mapa final'!$Y$75="Baja",'Mapa final'!$AA$75="Leve"),CONCATENATE("R9C",'Mapa final'!$O$75),"")</f>
        <v/>
      </c>
      <c r="O44" s="78" t="str">
        <f>IF(AND('Mapa final'!$Y$76="Baja",'Mapa final'!$AA$76="Leve"),CONCATENATE("R9C",'Mapa final'!$O$76),"")</f>
        <v/>
      </c>
      <c r="P44" s="67" t="str">
        <f>IF(AND('Mapa final'!$Y$71="Baja",'Mapa final'!$AA$71="Menor"),CONCATENATE("R9C",'Mapa final'!$O$71),"")</f>
        <v/>
      </c>
      <c r="Q44" s="68" t="str">
        <f>IF(AND('Mapa final'!$Y$72="Baja",'Mapa final'!$AA$72="Menor"),CONCATENATE("R9C",'Mapa final'!$O$72),"")</f>
        <v/>
      </c>
      <c r="R44" s="68" t="str">
        <f>IF(AND('Mapa final'!$Y$73="Baja",'Mapa final'!$AA$73="Menor"),CONCATENATE("R9C",'Mapa final'!$O$73),"")</f>
        <v/>
      </c>
      <c r="S44" s="68" t="str">
        <f>IF(AND('Mapa final'!$Y$74="Baja",'Mapa final'!$AA$74="Menor"),CONCATENATE("R9C",'Mapa final'!$O$74),"")</f>
        <v/>
      </c>
      <c r="T44" s="68" t="str">
        <f>IF(AND('Mapa final'!$Y$75="Baja",'Mapa final'!$AA$75="Menor"),CONCATENATE("R9C",'Mapa final'!$O$75),"")</f>
        <v/>
      </c>
      <c r="U44" s="69" t="str">
        <f>IF(AND('Mapa final'!$Y$76="Baja",'Mapa final'!$AA$76="Menor"),CONCATENATE("R9C",'Mapa final'!$O$76),"")</f>
        <v/>
      </c>
      <c r="V44" s="67" t="str">
        <f>IF(AND('Mapa final'!$Y$71="Baja",'Mapa final'!$AA$71="Moderado"),CONCATENATE("R9C",'Mapa final'!$O$71),"")</f>
        <v/>
      </c>
      <c r="W44" s="68" t="str">
        <f>IF(AND('Mapa final'!$Y$72="Baja",'Mapa final'!$AA$72="Moderado"),CONCATENATE("R9C",'Mapa final'!$O$72),"")</f>
        <v/>
      </c>
      <c r="X44" s="68" t="str">
        <f>IF(AND('Mapa final'!$Y$73="Baja",'Mapa final'!$AA$73="Moderado"),CONCATENATE("R9C",'Mapa final'!$O$73),"")</f>
        <v/>
      </c>
      <c r="Y44" s="68" t="str">
        <f>IF(AND('Mapa final'!$Y$74="Baja",'Mapa final'!$AA$74="Moderado"),CONCATENATE("R9C",'Mapa final'!$O$74),"")</f>
        <v/>
      </c>
      <c r="Z44" s="68" t="str">
        <f>IF(AND('Mapa final'!$Y$75="Baja",'Mapa final'!$AA$75="Moderado"),CONCATENATE("R9C",'Mapa final'!$O$75),"")</f>
        <v/>
      </c>
      <c r="AA44" s="69" t="str">
        <f>IF(AND('Mapa final'!$Y$76="Baja",'Mapa final'!$AA$76="Moderado"),CONCATENATE("R9C",'Mapa final'!$O$76),"")</f>
        <v/>
      </c>
      <c r="AB44" s="52" t="str">
        <f>IF(AND('Mapa final'!$Y$71="Baja",'Mapa final'!$AA$71="Mayor"),CONCATENATE("R9C",'Mapa final'!$O$71),"")</f>
        <v/>
      </c>
      <c r="AC44" s="53" t="str">
        <f>IF(AND('Mapa final'!$Y$72="Baja",'Mapa final'!$AA$72="Mayor"),CONCATENATE("R9C",'Mapa final'!$O$72),"")</f>
        <v/>
      </c>
      <c r="AD44" s="53" t="str">
        <f>IF(AND('Mapa final'!$Y$73="Baja",'Mapa final'!$AA$73="Mayor"),CONCATENATE("R9C",'Mapa final'!$O$73),"")</f>
        <v/>
      </c>
      <c r="AE44" s="53" t="str">
        <f>IF(AND('Mapa final'!$Y$74="Baja",'Mapa final'!$AA$74="Mayor"),CONCATENATE("R9C",'Mapa final'!$O$74),"")</f>
        <v/>
      </c>
      <c r="AF44" s="53" t="str">
        <f>IF(AND('Mapa final'!$Y$75="Baja",'Mapa final'!$AA$75="Mayor"),CONCATENATE("R9C",'Mapa final'!$O$75),"")</f>
        <v/>
      </c>
      <c r="AG44" s="54" t="str">
        <f>IF(AND('Mapa final'!$Y$76="Baja",'Mapa final'!$AA$76="Mayor"),CONCATENATE("R9C",'Mapa final'!$O$76),"")</f>
        <v/>
      </c>
      <c r="AH44" s="55" t="str">
        <f>IF(AND('Mapa final'!$Y$71="Baja",'Mapa final'!$AA$71="Catastrófico"),CONCATENATE("R9C",'Mapa final'!$O$71),"")</f>
        <v/>
      </c>
      <c r="AI44" s="56" t="str">
        <f>IF(AND('Mapa final'!$Y$72="Baja",'Mapa final'!$AA$72="Catastrófico"),CONCATENATE("R9C",'Mapa final'!$O$72),"")</f>
        <v/>
      </c>
      <c r="AJ44" s="56" t="str">
        <f>IF(AND('Mapa final'!$Y$73="Baja",'Mapa final'!$AA$73="Catastrófico"),CONCATENATE("R9C",'Mapa final'!$O$73),"")</f>
        <v/>
      </c>
      <c r="AK44" s="56" t="str">
        <f>IF(AND('Mapa final'!$Y$74="Baja",'Mapa final'!$AA$74="Catastrófico"),CONCATENATE("R9C",'Mapa final'!$O$74),"")</f>
        <v/>
      </c>
      <c r="AL44" s="56" t="str">
        <f>IF(AND('Mapa final'!$Y$75="Baja",'Mapa final'!$AA$75="Catastrófico"),CONCATENATE("R9C",'Mapa final'!$O$75),"")</f>
        <v/>
      </c>
      <c r="AM44" s="57" t="str">
        <f>IF(AND('Mapa final'!$Y$76="Baja",'Mapa final'!$AA$76="Catastrófico"),CONCATENATE("R9C",'Mapa final'!$O$76),"")</f>
        <v/>
      </c>
      <c r="AN44" s="83"/>
      <c r="AO44" s="415"/>
      <c r="AP44" s="416"/>
      <c r="AQ44" s="416"/>
      <c r="AR44" s="416"/>
      <c r="AS44" s="416"/>
      <c r="AT44" s="417"/>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343"/>
      <c r="C45" s="343"/>
      <c r="D45" s="344"/>
      <c r="E45" s="387"/>
      <c r="F45" s="388"/>
      <c r="G45" s="388"/>
      <c r="H45" s="388"/>
      <c r="I45" s="388"/>
      <c r="J45" s="79" t="str">
        <f>IF(AND('Mapa final'!$Y$77="Baja",'Mapa final'!$AA$77="Leve"),CONCATENATE("R10C",'Mapa final'!$O$77),"")</f>
        <v/>
      </c>
      <c r="K45" s="80" t="str">
        <f>IF(AND('Mapa final'!$Y$78="Baja",'Mapa final'!$AA$78="Leve"),CONCATENATE("R10C",'Mapa final'!$O$78),"")</f>
        <v/>
      </c>
      <c r="L45" s="80" t="str">
        <f>IF(AND('Mapa final'!$Y$79="Baja",'Mapa final'!$AA$79="Leve"),CONCATENATE("R10C",'Mapa final'!$O$79),"")</f>
        <v/>
      </c>
      <c r="M45" s="80" t="str">
        <f>IF(AND('Mapa final'!$Y$80="Baja",'Mapa final'!$AA$80="Leve"),CONCATENATE("R10C",'Mapa final'!$O$80),"")</f>
        <v/>
      </c>
      <c r="N45" s="80" t="str">
        <f>IF(AND('Mapa final'!$Y$81="Baja",'Mapa final'!$AA$81="Leve"),CONCATENATE("R10C",'Mapa final'!$O$81),"")</f>
        <v/>
      </c>
      <c r="O45" s="81" t="str">
        <f>IF(AND('Mapa final'!$Y$82="Baja",'Mapa final'!$AA$82="Leve"),CONCATENATE("R10C",'Mapa final'!$O$82),"")</f>
        <v/>
      </c>
      <c r="P45" s="67" t="str">
        <f>IF(AND('Mapa final'!$Y$77="Baja",'Mapa final'!$AA$77="Menor"),CONCATENATE("R10C",'Mapa final'!$O$77),"")</f>
        <v/>
      </c>
      <c r="Q45" s="68" t="str">
        <f>IF(AND('Mapa final'!$Y$78="Baja",'Mapa final'!$AA$78="Menor"),CONCATENATE("R10C",'Mapa final'!$O$78),"")</f>
        <v/>
      </c>
      <c r="R45" s="68" t="str">
        <f>IF(AND('Mapa final'!$Y$79="Baja",'Mapa final'!$AA$79="Menor"),CONCATENATE("R10C",'Mapa final'!$O$79),"")</f>
        <v/>
      </c>
      <c r="S45" s="68" t="str">
        <f>IF(AND('Mapa final'!$Y$80="Baja",'Mapa final'!$AA$80="Menor"),CONCATENATE("R10C",'Mapa final'!$O$80),"")</f>
        <v/>
      </c>
      <c r="T45" s="68" t="str">
        <f>IF(AND('Mapa final'!$Y$81="Baja",'Mapa final'!$AA$81="Menor"),CONCATENATE("R10C",'Mapa final'!$O$81),"")</f>
        <v/>
      </c>
      <c r="U45" s="69" t="str">
        <f>IF(AND('Mapa final'!$Y$82="Baja",'Mapa final'!$AA$82="Menor"),CONCATENATE("R10C",'Mapa final'!$O$82),"")</f>
        <v/>
      </c>
      <c r="V45" s="70" t="str">
        <f>IF(AND('Mapa final'!$Y$77="Baja",'Mapa final'!$AA$77="Moderado"),CONCATENATE("R10C",'Mapa final'!$O$77),"")</f>
        <v/>
      </c>
      <c r="W45" s="71" t="str">
        <f>IF(AND('Mapa final'!$Y$78="Baja",'Mapa final'!$AA$78="Moderado"),CONCATENATE("R10C",'Mapa final'!$O$78),"")</f>
        <v/>
      </c>
      <c r="X45" s="71" t="str">
        <f>IF(AND('Mapa final'!$Y$79="Baja",'Mapa final'!$AA$79="Moderado"),CONCATENATE("R10C",'Mapa final'!$O$79),"")</f>
        <v/>
      </c>
      <c r="Y45" s="71" t="str">
        <f>IF(AND('Mapa final'!$Y$80="Baja",'Mapa final'!$AA$80="Moderado"),CONCATENATE("R10C",'Mapa final'!$O$80),"")</f>
        <v/>
      </c>
      <c r="Z45" s="71" t="str">
        <f>IF(AND('Mapa final'!$Y$81="Baja",'Mapa final'!$AA$81="Moderado"),CONCATENATE("R10C",'Mapa final'!$O$81),"")</f>
        <v/>
      </c>
      <c r="AA45" s="72" t="str">
        <f>IF(AND('Mapa final'!$Y$82="Baja",'Mapa final'!$AA$82="Moderado"),CONCATENATE("R10C",'Mapa final'!$O$82),"")</f>
        <v/>
      </c>
      <c r="AB45" s="58" t="str">
        <f>IF(AND('Mapa final'!$Y$77="Baja",'Mapa final'!$AA$77="Mayor"),CONCATENATE("R10C",'Mapa final'!$O$77),"")</f>
        <v/>
      </c>
      <c r="AC45" s="59" t="str">
        <f>IF(AND('Mapa final'!$Y$78="Baja",'Mapa final'!$AA$78="Mayor"),CONCATENATE("R10C",'Mapa final'!$O$78),"")</f>
        <v/>
      </c>
      <c r="AD45" s="59" t="str">
        <f>IF(AND('Mapa final'!$Y$79="Baja",'Mapa final'!$AA$79="Mayor"),CONCATENATE("R10C",'Mapa final'!$O$79),"")</f>
        <v/>
      </c>
      <c r="AE45" s="59" t="str">
        <f>IF(AND('Mapa final'!$Y$80="Baja",'Mapa final'!$AA$80="Mayor"),CONCATENATE("R10C",'Mapa final'!$O$80),"")</f>
        <v/>
      </c>
      <c r="AF45" s="59" t="str">
        <f>IF(AND('Mapa final'!$Y$81="Baja",'Mapa final'!$AA$81="Mayor"),CONCATENATE("R10C",'Mapa final'!$O$81),"")</f>
        <v/>
      </c>
      <c r="AG45" s="60" t="str">
        <f>IF(AND('Mapa final'!$Y$82="Baja",'Mapa final'!$AA$82="Mayor"),CONCATENATE("R10C",'Mapa final'!$O$82),"")</f>
        <v/>
      </c>
      <c r="AH45" s="61" t="str">
        <f>IF(AND('Mapa final'!$Y$77="Baja",'Mapa final'!$AA$77="Catastrófico"),CONCATENATE("R10C",'Mapa final'!$O$77),"")</f>
        <v/>
      </c>
      <c r="AI45" s="62" t="str">
        <f>IF(AND('Mapa final'!$Y$78="Baja",'Mapa final'!$AA$78="Catastrófico"),CONCATENATE("R10C",'Mapa final'!$O$78),"")</f>
        <v/>
      </c>
      <c r="AJ45" s="62" t="str">
        <f>IF(AND('Mapa final'!$Y$79="Baja",'Mapa final'!$AA$79="Catastrófico"),CONCATENATE("R10C",'Mapa final'!$O$79),"")</f>
        <v/>
      </c>
      <c r="AK45" s="62" t="str">
        <f>IF(AND('Mapa final'!$Y$80="Baja",'Mapa final'!$AA$80="Catastrófico"),CONCATENATE("R10C",'Mapa final'!$O$80),"")</f>
        <v/>
      </c>
      <c r="AL45" s="62" t="str">
        <f>IF(AND('Mapa final'!$Y$81="Baja",'Mapa final'!$AA$81="Catastrófico"),CONCATENATE("R10C",'Mapa final'!$O$81),"")</f>
        <v/>
      </c>
      <c r="AM45" s="63" t="str">
        <f>IF(AND('Mapa final'!$Y$82="Baja",'Mapa final'!$AA$82="Catastrófico"),CONCATENATE("R10C",'Mapa final'!$O$82),"")</f>
        <v/>
      </c>
      <c r="AN45" s="83"/>
      <c r="AO45" s="418"/>
      <c r="AP45" s="419"/>
      <c r="AQ45" s="419"/>
      <c r="AR45" s="419"/>
      <c r="AS45" s="419"/>
      <c r="AT45" s="420"/>
    </row>
    <row r="46" spans="1:80" ht="46.5" customHeight="1" x14ac:dyDescent="0.35">
      <c r="A46" s="83"/>
      <c r="B46" s="343"/>
      <c r="C46" s="343"/>
      <c r="D46" s="344"/>
      <c r="E46" s="381" t="s">
        <v>100</v>
      </c>
      <c r="F46" s="382"/>
      <c r="G46" s="382"/>
      <c r="H46" s="382"/>
      <c r="I46" s="383"/>
      <c r="J46" s="73" t="str">
        <f>IF(AND('Mapa final'!$Y$23="Muy Baja",'Mapa final'!$AA$23="Leve"),CONCATENATE("R1C",'Mapa final'!$O$23),"")</f>
        <v/>
      </c>
      <c r="K46" s="74" t="str">
        <f>IF(AND('Mapa final'!$Y$24="Muy Baja",'Mapa final'!$AA$24="Leve"),CONCATENATE("R1C",'Mapa final'!$O$24),"")</f>
        <v/>
      </c>
      <c r="L46" s="74" t="str">
        <f>IF(AND('Mapa final'!$Y$25="Muy Baja",'Mapa final'!$AA$25="Leve"),CONCATENATE("R1C",'Mapa final'!$O$25),"")</f>
        <v/>
      </c>
      <c r="M46" s="74" t="str">
        <f>IF(AND('Mapa final'!$Y$26="Muy Baja",'Mapa final'!$AA$26="Leve"),CONCATENATE("R1C",'Mapa final'!$O$26),"")</f>
        <v/>
      </c>
      <c r="N46" s="74" t="str">
        <f>IF(AND('Mapa final'!$Y$27="Muy Baja",'Mapa final'!$AA$27="Leve"),CONCATENATE("R1C",'Mapa final'!$O$27),"")</f>
        <v/>
      </c>
      <c r="O46" s="75" t="str">
        <f>IF(AND('Mapa final'!$Y$28="Muy Baja",'Mapa final'!$AA$28="Leve"),CONCATENATE("R1C",'Mapa final'!$O$28),"")</f>
        <v/>
      </c>
      <c r="P46" s="73" t="str">
        <f>IF(AND('Mapa final'!$Y$23="Muy Baja",'Mapa final'!$AA$23="Menor"),CONCATENATE("R1C",'Mapa final'!$O$23),"")</f>
        <v/>
      </c>
      <c r="Q46" s="74" t="str">
        <f>IF(AND('Mapa final'!$Y$24="Muy Baja",'Mapa final'!$AA$24="Menor"),CONCATENATE("R1C",'Mapa final'!$O$24),"")</f>
        <v/>
      </c>
      <c r="R46" s="74" t="str">
        <f>IF(AND('Mapa final'!$Y$25="Muy Baja",'Mapa final'!$AA$25="Menor"),CONCATENATE("R1C",'Mapa final'!$O$25),"")</f>
        <v/>
      </c>
      <c r="S46" s="74" t="str">
        <f>IF(AND('Mapa final'!$Y$26="Muy Baja",'Mapa final'!$AA$26="Menor"),CONCATENATE("R1C",'Mapa final'!$O$26),"")</f>
        <v/>
      </c>
      <c r="T46" s="74" t="str">
        <f>IF(AND('Mapa final'!$Y$27="Muy Baja",'Mapa final'!$AA$27="Menor"),CONCATENATE("R1C",'Mapa final'!$O$27),"")</f>
        <v/>
      </c>
      <c r="U46" s="75" t="str">
        <f>IF(AND('Mapa final'!$Y$28="Muy Baja",'Mapa final'!$AA$28="Menor"),CONCATENATE("R1C",'Mapa final'!$O$28),"")</f>
        <v/>
      </c>
      <c r="V46" s="64" t="str">
        <f>IF(AND('Mapa final'!$Y$23="Muy Baja",'Mapa final'!$AA$23="Moderado"),CONCATENATE("R1C",'Mapa final'!$O$23),"")</f>
        <v/>
      </c>
      <c r="W46" s="82" t="str">
        <f>IF(AND('Mapa final'!$Y$24="Muy Baja",'Mapa final'!$AA$24="Moderado"),CONCATENATE("R1C",'Mapa final'!$O$24),"")</f>
        <v/>
      </c>
      <c r="X46" s="65" t="str">
        <f>IF(AND('Mapa final'!$Y$25="Muy Baja",'Mapa final'!$AA$25="Moderado"),CONCATENATE("R1C",'Mapa final'!$O$25),"")</f>
        <v/>
      </c>
      <c r="Y46" s="65" t="str">
        <f>IF(AND('Mapa final'!$Y$26="Muy Baja",'Mapa final'!$AA$26="Moderado"),CONCATENATE("R1C",'Mapa final'!$O$26),"")</f>
        <v/>
      </c>
      <c r="Z46" s="65" t="str">
        <f>IF(AND('Mapa final'!$Y$27="Muy Baja",'Mapa final'!$AA$27="Moderado"),CONCATENATE("R1C",'Mapa final'!$O$27),"")</f>
        <v/>
      </c>
      <c r="AA46" s="66" t="str">
        <f>IF(AND('Mapa final'!$Y$28="Muy Baja",'Mapa final'!$AA$28="Moderado"),CONCATENATE("R1C",'Mapa final'!$O$28),"")</f>
        <v/>
      </c>
      <c r="AB46" s="46" t="str">
        <f>IF(AND('Mapa final'!$Y$23="Muy Baja",'Mapa final'!$AA$23="Mayor"),CONCATENATE("R1C",'Mapa final'!$O$23),"")</f>
        <v/>
      </c>
      <c r="AC46" s="47" t="str">
        <f>IF(AND('Mapa final'!$Y$24="Muy Baja",'Mapa final'!$AA$24="Mayor"),CONCATENATE("R1C",'Mapa final'!$O$24),"")</f>
        <v/>
      </c>
      <c r="AD46" s="47" t="str">
        <f>IF(AND('Mapa final'!$Y$25="Muy Baja",'Mapa final'!$AA$25="Mayor"),CONCATENATE("R1C",'Mapa final'!$O$25),"")</f>
        <v/>
      </c>
      <c r="AE46" s="47" t="str">
        <f>IF(AND('Mapa final'!$Y$26="Muy Baja",'Mapa final'!$AA$26="Mayor"),CONCATENATE("R1C",'Mapa final'!$O$26),"")</f>
        <v/>
      </c>
      <c r="AF46" s="47" t="str">
        <f>IF(AND('Mapa final'!$Y$27="Muy Baja",'Mapa final'!$AA$27="Mayor"),CONCATENATE("R1C",'Mapa final'!$O$27),"")</f>
        <v/>
      </c>
      <c r="AG46" s="48" t="str">
        <f>IF(AND('Mapa final'!$Y$28="Muy Baja",'Mapa final'!$AA$28="Mayor"),CONCATENATE("R1C",'Mapa final'!$O$28),"")</f>
        <v/>
      </c>
      <c r="AH46" s="49" t="str">
        <f>IF(AND('Mapa final'!$Y$23="Muy Baja",'Mapa final'!$AA$23="Catastrófico"),CONCATENATE("R1C",'Mapa final'!$O$23),"")</f>
        <v/>
      </c>
      <c r="AI46" s="50" t="str">
        <f>IF(AND('Mapa final'!$Y$24="Muy Baja",'Mapa final'!$AA$24="Catastrófico"),CONCATENATE("R1C",'Mapa final'!$O$24),"")</f>
        <v/>
      </c>
      <c r="AJ46" s="50" t="str">
        <f>IF(AND('Mapa final'!$Y$25="Muy Baja",'Mapa final'!$AA$25="Catastrófico"),CONCATENATE("R1C",'Mapa final'!$O$25),"")</f>
        <v/>
      </c>
      <c r="AK46" s="50" t="str">
        <f>IF(AND('Mapa final'!$Y$26="Muy Baja",'Mapa final'!$AA$26="Catastrófico"),CONCATENATE("R1C",'Mapa final'!$O$26),"")</f>
        <v/>
      </c>
      <c r="AL46" s="50" t="str">
        <f>IF(AND('Mapa final'!$Y$27="Muy Baja",'Mapa final'!$AA$27="Catastrófico"),CONCATENATE("R1C",'Mapa final'!$O$27),"")</f>
        <v/>
      </c>
      <c r="AM46" s="51" t="str">
        <f>IF(AND('Mapa final'!$Y$28="Muy Baja",'Mapa final'!$AA$28="Catastrófico"),CONCATENATE("R1C",'Mapa final'!$O$28),"")</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343"/>
      <c r="C47" s="343"/>
      <c r="D47" s="344"/>
      <c r="E47" s="400"/>
      <c r="F47" s="385"/>
      <c r="G47" s="385"/>
      <c r="H47" s="385"/>
      <c r="I47" s="386"/>
      <c r="J47" s="76" t="str">
        <f>IF(AND('Mapa final'!$Y$29="Muy Baja",'Mapa final'!$AA$29="Leve"),CONCATENATE("R2C",'Mapa final'!$O$29),"")</f>
        <v/>
      </c>
      <c r="K47" s="77" t="str">
        <f>IF(AND('Mapa final'!$Y$30="Muy Baja",'Mapa final'!$AA$30="Leve"),CONCATENATE("R2C",'Mapa final'!$O$30),"")</f>
        <v/>
      </c>
      <c r="L47" s="77" t="str">
        <f>IF(AND('Mapa final'!$Y$31="Muy Baja",'Mapa final'!$AA$31="Leve"),CONCATENATE("R2C",'Mapa final'!$O$31),"")</f>
        <v/>
      </c>
      <c r="M47" s="77" t="str">
        <f>IF(AND('Mapa final'!$Y$32="Muy Baja",'Mapa final'!$AA$32="Leve"),CONCATENATE("R2C",'Mapa final'!$O$32),"")</f>
        <v/>
      </c>
      <c r="N47" s="77" t="str">
        <f>IF(AND('Mapa final'!$Y$33="Muy Baja",'Mapa final'!$AA$33="Leve"),CONCATENATE("R2C",'Mapa final'!$O$33),"")</f>
        <v/>
      </c>
      <c r="O47" s="78" t="str">
        <f>IF(AND('Mapa final'!$Y$34="Muy Baja",'Mapa final'!$AA$34="Leve"),CONCATENATE("R2C",'Mapa final'!$O$34),"")</f>
        <v/>
      </c>
      <c r="P47" s="76" t="str">
        <f>IF(AND('Mapa final'!$Y$29="Muy Baja",'Mapa final'!$AA$29="Menor"),CONCATENATE("R2C",'Mapa final'!$O$29),"")</f>
        <v/>
      </c>
      <c r="Q47" s="77" t="str">
        <f>IF(AND('Mapa final'!$Y$30="Muy Baja",'Mapa final'!$AA$30="Menor"),CONCATENATE("R2C",'Mapa final'!$O$30),"")</f>
        <v/>
      </c>
      <c r="R47" s="77" t="str">
        <f>IF(AND('Mapa final'!$Y$31="Muy Baja",'Mapa final'!$AA$31="Menor"),CONCATENATE("R2C",'Mapa final'!$O$31),"")</f>
        <v/>
      </c>
      <c r="S47" s="77" t="str">
        <f>IF(AND('Mapa final'!$Y$32="Muy Baja",'Mapa final'!$AA$32="Menor"),CONCATENATE("R2C",'Mapa final'!$O$32),"")</f>
        <v/>
      </c>
      <c r="T47" s="77" t="str">
        <f>IF(AND('Mapa final'!$Y$33="Muy Baja",'Mapa final'!$AA$33="Menor"),CONCATENATE("R2C",'Mapa final'!$O$33),"")</f>
        <v/>
      </c>
      <c r="U47" s="78" t="str">
        <f>IF(AND('Mapa final'!$Y$34="Muy Baja",'Mapa final'!$AA$34="Menor"),CONCATENATE("R2C",'Mapa final'!$O$34),"")</f>
        <v/>
      </c>
      <c r="V47" s="67" t="str">
        <f>IF(AND('Mapa final'!$Y$29="Muy Baja",'Mapa final'!$AA$29="Moderado"),CONCATENATE("R2C",'Mapa final'!$O$29),"")</f>
        <v/>
      </c>
      <c r="W47" s="68" t="str">
        <f>IF(AND('Mapa final'!$Y$30="Muy Baja",'Mapa final'!$AA$30="Moderado"),CONCATENATE("R2C",'Mapa final'!$O$30),"")</f>
        <v/>
      </c>
      <c r="X47" s="68" t="str">
        <f>IF(AND('Mapa final'!$Y$31="Muy Baja",'Mapa final'!$AA$31="Moderado"),CONCATENATE("R2C",'Mapa final'!$O$31),"")</f>
        <v/>
      </c>
      <c r="Y47" s="68" t="str">
        <f>IF(AND('Mapa final'!$Y$32="Muy Baja",'Mapa final'!$AA$32="Moderado"),CONCATENATE("R2C",'Mapa final'!$O$32),"")</f>
        <v/>
      </c>
      <c r="Z47" s="68" t="str">
        <f>IF(AND('Mapa final'!$Y$33="Muy Baja",'Mapa final'!$AA$33="Moderado"),CONCATENATE("R2C",'Mapa final'!$O$33),"")</f>
        <v/>
      </c>
      <c r="AA47" s="69" t="str">
        <f>IF(AND('Mapa final'!$Y$34="Muy Baja",'Mapa final'!$AA$34="Moderado"),CONCATENATE("R2C",'Mapa final'!$O$34),"")</f>
        <v/>
      </c>
      <c r="AB47" s="52" t="str">
        <f>IF(AND('Mapa final'!$Y$29="Muy Baja",'Mapa final'!$AA$29="Mayor"),CONCATENATE("R2C",'Mapa final'!$O$29),"")</f>
        <v/>
      </c>
      <c r="AC47" s="53" t="str">
        <f>IF(AND('Mapa final'!$Y$30="Muy Baja",'Mapa final'!$AA$30="Mayor"),CONCATENATE("R2C",'Mapa final'!$O$30),"")</f>
        <v/>
      </c>
      <c r="AD47" s="53" t="str">
        <f>IF(AND('Mapa final'!$Y$31="Muy Baja",'Mapa final'!$AA$31="Mayor"),CONCATENATE("R2C",'Mapa final'!$O$31),"")</f>
        <v/>
      </c>
      <c r="AE47" s="53" t="str">
        <f>IF(AND('Mapa final'!$Y$32="Muy Baja",'Mapa final'!$AA$32="Mayor"),CONCATENATE("R2C",'Mapa final'!$O$32),"")</f>
        <v/>
      </c>
      <c r="AF47" s="53" t="str">
        <f>IF(AND('Mapa final'!$Y$33="Muy Baja",'Mapa final'!$AA$33="Mayor"),CONCATENATE("R2C",'Mapa final'!$O$33),"")</f>
        <v/>
      </c>
      <c r="AG47" s="54" t="str">
        <f>IF(AND('Mapa final'!$Y$34="Muy Baja",'Mapa final'!$AA$34="Mayor"),CONCATENATE("R2C",'Mapa final'!$O$34),"")</f>
        <v/>
      </c>
      <c r="AH47" s="55" t="str">
        <f>IF(AND('Mapa final'!$Y$29="Muy Baja",'Mapa final'!$AA$29="Catastrófico"),CONCATENATE("R2C",'Mapa final'!$O$29),"")</f>
        <v/>
      </c>
      <c r="AI47" s="56" t="str">
        <f>IF(AND('Mapa final'!$Y$30="Muy Baja",'Mapa final'!$AA$30="Catastrófico"),CONCATENATE("R2C",'Mapa final'!$O$30),"")</f>
        <v/>
      </c>
      <c r="AJ47" s="56" t="str">
        <f>IF(AND('Mapa final'!$Y$31="Muy Baja",'Mapa final'!$AA$31="Catastrófico"),CONCATENATE("R2C",'Mapa final'!$O$31),"")</f>
        <v/>
      </c>
      <c r="AK47" s="56" t="str">
        <f>IF(AND('Mapa final'!$Y$32="Muy Baja",'Mapa final'!$AA$32="Catastrófico"),CONCATENATE("R2C",'Mapa final'!$O$32),"")</f>
        <v/>
      </c>
      <c r="AL47" s="56" t="str">
        <f>IF(AND('Mapa final'!$Y$33="Muy Baja",'Mapa final'!$AA$33="Catastrófico"),CONCATENATE("R2C",'Mapa final'!$O$33),"")</f>
        <v/>
      </c>
      <c r="AM47" s="57" t="str">
        <f>IF(AND('Mapa final'!$Y$34="Muy Baja",'Mapa final'!$AA$34="Catastrófico"),CONCATENATE("R2C",'Mapa final'!$O$34),"")</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343"/>
      <c r="C48" s="343"/>
      <c r="D48" s="344"/>
      <c r="E48" s="400"/>
      <c r="F48" s="385"/>
      <c r="G48" s="385"/>
      <c r="H48" s="385"/>
      <c r="I48" s="386"/>
      <c r="J48" s="76" t="str">
        <f>IF(AND('Mapa final'!$Y$35="Muy Baja",'Mapa final'!$AA$35="Leve"),CONCATENATE("R3C",'Mapa final'!$O$35),"")</f>
        <v/>
      </c>
      <c r="K48" s="77" t="str">
        <f>IF(AND('Mapa final'!$Y$36="Muy Baja",'Mapa final'!$AA$36="Leve"),CONCATENATE("R3C",'Mapa final'!$O$36),"")</f>
        <v/>
      </c>
      <c r="L48" s="77" t="str">
        <f>IF(AND('Mapa final'!$Y$37="Muy Baja",'Mapa final'!$AA$37="Leve"),CONCATENATE("R3C",'Mapa final'!$O$37),"")</f>
        <v/>
      </c>
      <c r="M48" s="77" t="str">
        <f>IF(AND('Mapa final'!$Y$38="Muy Baja",'Mapa final'!$AA$38="Leve"),CONCATENATE("R3C",'Mapa final'!$O$38),"")</f>
        <v/>
      </c>
      <c r="N48" s="77" t="str">
        <f>IF(AND('Mapa final'!$Y$39="Muy Baja",'Mapa final'!$AA$39="Leve"),CONCATENATE("R3C",'Mapa final'!$O$39),"")</f>
        <v/>
      </c>
      <c r="O48" s="78" t="str">
        <f>IF(AND('Mapa final'!$Y$40="Muy Baja",'Mapa final'!$AA$40="Leve"),CONCATENATE("R3C",'Mapa final'!$O$40),"")</f>
        <v/>
      </c>
      <c r="P48" s="76" t="str">
        <f>IF(AND('Mapa final'!$Y$35="Muy Baja",'Mapa final'!$AA$35="Menor"),CONCATENATE("R3C",'Mapa final'!$O$35),"")</f>
        <v/>
      </c>
      <c r="Q48" s="77" t="str">
        <f>IF(AND('Mapa final'!$Y$36="Muy Baja",'Mapa final'!$AA$36="Menor"),CONCATENATE("R3C",'Mapa final'!$O$36),"")</f>
        <v/>
      </c>
      <c r="R48" s="77" t="str">
        <f>IF(AND('Mapa final'!$Y$37="Muy Baja",'Mapa final'!$AA$37="Menor"),CONCATENATE("R3C",'Mapa final'!$O$37),"")</f>
        <v/>
      </c>
      <c r="S48" s="77" t="str">
        <f>IF(AND('Mapa final'!$Y$38="Muy Baja",'Mapa final'!$AA$38="Menor"),CONCATENATE("R3C",'Mapa final'!$O$38),"")</f>
        <v/>
      </c>
      <c r="T48" s="77" t="str">
        <f>IF(AND('Mapa final'!$Y$39="Muy Baja",'Mapa final'!$AA$39="Menor"),CONCATENATE("R3C",'Mapa final'!$O$39),"")</f>
        <v/>
      </c>
      <c r="U48" s="78" t="str">
        <f>IF(AND('Mapa final'!$Y$40="Muy Baja",'Mapa final'!$AA$40="Menor"),CONCATENATE("R3C",'Mapa final'!$O$40),"")</f>
        <v/>
      </c>
      <c r="V48" s="67" t="str">
        <f>IF(AND('Mapa final'!$Y$35="Muy Baja",'Mapa final'!$AA$35="Moderado"),CONCATENATE("R3C",'Mapa final'!$O$35),"")</f>
        <v/>
      </c>
      <c r="W48" s="68" t="str">
        <f>IF(AND('Mapa final'!$Y$36="Muy Baja",'Mapa final'!$AA$36="Moderado"),CONCATENATE("R3C",'Mapa final'!$O$36),"")</f>
        <v/>
      </c>
      <c r="X48" s="68" t="str">
        <f>IF(AND('Mapa final'!$Y$37="Muy Baja",'Mapa final'!$AA$37="Moderado"),CONCATENATE("R3C",'Mapa final'!$O$37),"")</f>
        <v/>
      </c>
      <c r="Y48" s="68" t="str">
        <f>IF(AND('Mapa final'!$Y$38="Muy Baja",'Mapa final'!$AA$38="Moderado"),CONCATENATE("R3C",'Mapa final'!$O$38),"")</f>
        <v/>
      </c>
      <c r="Z48" s="68" t="str">
        <f>IF(AND('Mapa final'!$Y$39="Muy Baja",'Mapa final'!$AA$39="Moderado"),CONCATENATE("R3C",'Mapa final'!$O$39),"")</f>
        <v/>
      </c>
      <c r="AA48" s="69" t="str">
        <f>IF(AND('Mapa final'!$Y$40="Muy Baja",'Mapa final'!$AA$40="Moderado"),CONCATENATE("R3C",'Mapa final'!$O$40),"")</f>
        <v/>
      </c>
      <c r="AB48" s="52" t="str">
        <f>IF(AND('Mapa final'!$Y$35="Muy Baja",'Mapa final'!$AA$35="Mayor"),CONCATENATE("R3C",'Mapa final'!$O$35),"")</f>
        <v/>
      </c>
      <c r="AC48" s="53" t="str">
        <f>IF(AND('Mapa final'!$Y$36="Muy Baja",'Mapa final'!$AA$36="Mayor"),CONCATENATE("R3C",'Mapa final'!$O$36),"")</f>
        <v/>
      </c>
      <c r="AD48" s="53" t="str">
        <f>IF(AND('Mapa final'!$Y$37="Muy Baja",'Mapa final'!$AA$37="Mayor"),CONCATENATE("R3C",'Mapa final'!$O$37),"")</f>
        <v/>
      </c>
      <c r="AE48" s="53" t="str">
        <f>IF(AND('Mapa final'!$Y$38="Muy Baja",'Mapa final'!$AA$38="Mayor"),CONCATENATE("R3C",'Mapa final'!$O$38),"")</f>
        <v/>
      </c>
      <c r="AF48" s="53" t="str">
        <f>IF(AND('Mapa final'!$Y$39="Muy Baja",'Mapa final'!$AA$39="Mayor"),CONCATENATE("R3C",'Mapa final'!$O$39),"")</f>
        <v/>
      </c>
      <c r="AG48" s="54" t="str">
        <f>IF(AND('Mapa final'!$Y$40="Muy Baja",'Mapa final'!$AA$40="Mayor"),CONCATENATE("R3C",'Mapa final'!$O$40),"")</f>
        <v/>
      </c>
      <c r="AH48" s="55" t="str">
        <f>IF(AND('Mapa final'!$Y$35="Muy Baja",'Mapa final'!$AA$35="Catastrófico"),CONCATENATE("R3C",'Mapa final'!$O$35),"")</f>
        <v/>
      </c>
      <c r="AI48" s="56" t="str">
        <f>IF(AND('Mapa final'!$Y$36="Muy Baja",'Mapa final'!$AA$36="Catastrófico"),CONCATENATE("R3C",'Mapa final'!$O$36),"")</f>
        <v/>
      </c>
      <c r="AJ48" s="56" t="str">
        <f>IF(AND('Mapa final'!$Y$37="Muy Baja",'Mapa final'!$AA$37="Catastrófico"),CONCATENATE("R3C",'Mapa final'!$O$37),"")</f>
        <v/>
      </c>
      <c r="AK48" s="56" t="str">
        <f>IF(AND('Mapa final'!$Y$38="Muy Baja",'Mapa final'!$AA$38="Catastrófico"),CONCATENATE("R3C",'Mapa final'!$O$38),"")</f>
        <v/>
      </c>
      <c r="AL48" s="56" t="str">
        <f>IF(AND('Mapa final'!$Y$39="Muy Baja",'Mapa final'!$AA$39="Catastrófico"),CONCATENATE("R3C",'Mapa final'!$O$39),"")</f>
        <v/>
      </c>
      <c r="AM48" s="57" t="str">
        <f>IF(AND('Mapa final'!$Y$40="Muy Baja",'Mapa final'!$AA$40="Catastrófico"),CONCATENATE("R3C",'Mapa final'!$O$40),"")</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343"/>
      <c r="C49" s="343"/>
      <c r="D49" s="344"/>
      <c r="E49" s="384"/>
      <c r="F49" s="385"/>
      <c r="G49" s="385"/>
      <c r="H49" s="385"/>
      <c r="I49" s="386"/>
      <c r="J49" s="76" t="str">
        <f>IF(AND('Mapa final'!$Y$41="Muy Baja",'Mapa final'!$AA$41="Leve"),CONCATENATE("R4C",'Mapa final'!$O$41),"")</f>
        <v/>
      </c>
      <c r="K49" s="77" t="str">
        <f>IF(AND('Mapa final'!$Y$42="Muy Baja",'Mapa final'!$AA$42="Leve"),CONCATENATE("R4C",'Mapa final'!$O$42),"")</f>
        <v/>
      </c>
      <c r="L49" s="77" t="str">
        <f>IF(AND('Mapa final'!$Y$43="Muy Baja",'Mapa final'!$AA$43="Leve"),CONCATENATE("R4C",'Mapa final'!$O$43),"")</f>
        <v/>
      </c>
      <c r="M49" s="77" t="str">
        <f>IF(AND('Mapa final'!$Y$44="Muy Baja",'Mapa final'!$AA$44="Leve"),CONCATENATE("R4C",'Mapa final'!$O$44),"")</f>
        <v/>
      </c>
      <c r="N49" s="77" t="str">
        <f>IF(AND('Mapa final'!$Y$45="Muy Baja",'Mapa final'!$AA$45="Leve"),CONCATENATE("R4C",'Mapa final'!$O$45),"")</f>
        <v/>
      </c>
      <c r="O49" s="78" t="str">
        <f>IF(AND('Mapa final'!$Y$46="Muy Baja",'Mapa final'!$AA$46="Leve"),CONCATENATE("R4C",'Mapa final'!$O$46),"")</f>
        <v/>
      </c>
      <c r="P49" s="76" t="str">
        <f>IF(AND('Mapa final'!$Y$41="Muy Baja",'Mapa final'!$AA$41="Menor"),CONCATENATE("R4C",'Mapa final'!$O$41),"")</f>
        <v/>
      </c>
      <c r="Q49" s="77" t="str">
        <f>IF(AND('Mapa final'!$Y$42="Muy Baja",'Mapa final'!$AA$42="Menor"),CONCATENATE("R4C",'Mapa final'!$O$42),"")</f>
        <v/>
      </c>
      <c r="R49" s="77" t="str">
        <f>IF(AND('Mapa final'!$Y$43="Muy Baja",'Mapa final'!$AA$43="Menor"),CONCATENATE("R4C",'Mapa final'!$O$43),"")</f>
        <v/>
      </c>
      <c r="S49" s="77" t="str">
        <f>IF(AND('Mapa final'!$Y$44="Muy Baja",'Mapa final'!$AA$44="Menor"),CONCATENATE("R4C",'Mapa final'!$O$44),"")</f>
        <v/>
      </c>
      <c r="T49" s="77" t="str">
        <f>IF(AND('Mapa final'!$Y$45="Muy Baja",'Mapa final'!$AA$45="Menor"),CONCATENATE("R4C",'Mapa final'!$O$45),"")</f>
        <v/>
      </c>
      <c r="U49" s="78" t="str">
        <f>IF(AND('Mapa final'!$Y$46="Muy Baja",'Mapa final'!$AA$46="Menor"),CONCATENATE("R4C",'Mapa final'!$O$46),"")</f>
        <v/>
      </c>
      <c r="V49" s="67" t="str">
        <f>IF(AND('Mapa final'!$Y$41="Muy Baja",'Mapa final'!$AA$41="Moderado"),CONCATENATE("R4C",'Mapa final'!$O$41),"")</f>
        <v/>
      </c>
      <c r="W49" s="68" t="str">
        <f>IF(AND('Mapa final'!$Y$42="Muy Baja",'Mapa final'!$AA$42="Moderado"),CONCATENATE("R4C",'Mapa final'!$O$42),"")</f>
        <v/>
      </c>
      <c r="X49" s="68" t="str">
        <f>IF(AND('Mapa final'!$Y$43="Muy Baja",'Mapa final'!$AA$43="Moderado"),CONCATENATE("R4C",'Mapa final'!$O$43),"")</f>
        <v/>
      </c>
      <c r="Y49" s="68" t="str">
        <f>IF(AND('Mapa final'!$Y$44="Muy Baja",'Mapa final'!$AA$44="Moderado"),CONCATENATE("R4C",'Mapa final'!$O$44),"")</f>
        <v/>
      </c>
      <c r="Z49" s="68" t="str">
        <f>IF(AND('Mapa final'!$Y$45="Muy Baja",'Mapa final'!$AA$45="Moderado"),CONCATENATE("R4C",'Mapa final'!$O$45),"")</f>
        <v/>
      </c>
      <c r="AA49" s="69" t="str">
        <f>IF(AND('Mapa final'!$Y$46="Muy Baja",'Mapa final'!$AA$46="Moderado"),CONCATENATE("R4C",'Mapa final'!$O$46),"")</f>
        <v/>
      </c>
      <c r="AB49" s="52" t="str">
        <f>IF(AND('Mapa final'!$Y$41="Muy Baja",'Mapa final'!$AA$41="Mayor"),CONCATENATE("R4C",'Mapa final'!$O$41),"")</f>
        <v/>
      </c>
      <c r="AC49" s="53" t="str">
        <f>IF(AND('Mapa final'!$Y$42="Muy Baja",'Mapa final'!$AA$42="Mayor"),CONCATENATE("R4C",'Mapa final'!$O$42),"")</f>
        <v/>
      </c>
      <c r="AD49" s="53" t="str">
        <f>IF(AND('Mapa final'!$Y$43="Muy Baja",'Mapa final'!$AA$43="Mayor"),CONCATENATE("R4C",'Mapa final'!$O$43),"")</f>
        <v/>
      </c>
      <c r="AE49" s="53" t="str">
        <f>IF(AND('Mapa final'!$Y$44="Muy Baja",'Mapa final'!$AA$44="Mayor"),CONCATENATE("R4C",'Mapa final'!$O$44),"")</f>
        <v/>
      </c>
      <c r="AF49" s="53" t="str">
        <f>IF(AND('Mapa final'!$Y$45="Muy Baja",'Mapa final'!$AA$45="Mayor"),CONCATENATE("R4C",'Mapa final'!$O$45),"")</f>
        <v/>
      </c>
      <c r="AG49" s="54" t="str">
        <f>IF(AND('Mapa final'!$Y$46="Muy Baja",'Mapa final'!$AA$46="Mayor"),CONCATENATE("R4C",'Mapa final'!$O$46),"")</f>
        <v/>
      </c>
      <c r="AH49" s="55" t="str">
        <f>IF(AND('Mapa final'!$Y$41="Muy Baja",'Mapa final'!$AA$41="Catastrófico"),CONCATENATE("R4C",'Mapa final'!$O$41),"")</f>
        <v/>
      </c>
      <c r="AI49" s="56" t="str">
        <f>IF(AND('Mapa final'!$Y$42="Muy Baja",'Mapa final'!$AA$42="Catastrófico"),CONCATENATE("R4C",'Mapa final'!$O$42),"")</f>
        <v/>
      </c>
      <c r="AJ49" s="56" t="str">
        <f>IF(AND('Mapa final'!$Y$43="Muy Baja",'Mapa final'!$AA$43="Catastrófico"),CONCATENATE("R4C",'Mapa final'!$O$43),"")</f>
        <v/>
      </c>
      <c r="AK49" s="56" t="str">
        <f>IF(AND('Mapa final'!$Y$44="Muy Baja",'Mapa final'!$AA$44="Catastrófico"),CONCATENATE("R4C",'Mapa final'!$O$44),"")</f>
        <v/>
      </c>
      <c r="AL49" s="56" t="str">
        <f>IF(AND('Mapa final'!$Y$45="Muy Baja",'Mapa final'!$AA$45="Catastrófico"),CONCATENATE("R4C",'Mapa final'!$O$45),"")</f>
        <v/>
      </c>
      <c r="AM49" s="57" t="str">
        <f>IF(AND('Mapa final'!$Y$46="Muy Baja",'Mapa final'!$AA$46="Catastrófico"),CONCATENATE("R4C",'Mapa final'!$O$46),"")</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343"/>
      <c r="C50" s="343"/>
      <c r="D50" s="344"/>
      <c r="E50" s="384"/>
      <c r="F50" s="385"/>
      <c r="G50" s="385"/>
      <c r="H50" s="385"/>
      <c r="I50" s="386"/>
      <c r="J50" s="76" t="str">
        <f>IF(AND('Mapa final'!$Y$47="Muy Baja",'Mapa final'!$AA$47="Leve"),CONCATENATE("R5C",'Mapa final'!$O$47),"")</f>
        <v/>
      </c>
      <c r="K50" s="77" t="str">
        <f>IF(AND('Mapa final'!$Y$48="Muy Baja",'Mapa final'!$AA$48="Leve"),CONCATENATE("R5C",'Mapa final'!$O$48),"")</f>
        <v/>
      </c>
      <c r="L50" s="77" t="str">
        <f>IF(AND('Mapa final'!$Y$49="Muy Baja",'Mapa final'!$AA$49="Leve"),CONCATENATE("R5C",'Mapa final'!$O$49),"")</f>
        <v/>
      </c>
      <c r="M50" s="77" t="str">
        <f>IF(AND('Mapa final'!$Y$50="Muy Baja",'Mapa final'!$AA$50="Leve"),CONCATENATE("R5C",'Mapa final'!$O$50),"")</f>
        <v/>
      </c>
      <c r="N50" s="77" t="str">
        <f>IF(AND('Mapa final'!$Y$51="Muy Baja",'Mapa final'!$AA$51="Leve"),CONCATENATE("R5C",'Mapa final'!$O$51),"")</f>
        <v/>
      </c>
      <c r="O50" s="78" t="str">
        <f>IF(AND('Mapa final'!$Y$52="Muy Baja",'Mapa final'!$AA$52="Leve"),CONCATENATE("R5C",'Mapa final'!$O$52),"")</f>
        <v/>
      </c>
      <c r="P50" s="76" t="str">
        <f>IF(AND('Mapa final'!$Y$47="Muy Baja",'Mapa final'!$AA$47="Menor"),CONCATENATE("R5C",'Mapa final'!$O$47),"")</f>
        <v/>
      </c>
      <c r="Q50" s="77" t="str">
        <f>IF(AND('Mapa final'!$Y$48="Muy Baja",'Mapa final'!$AA$48="Menor"),CONCATENATE("R5C",'Mapa final'!$O$48),"")</f>
        <v/>
      </c>
      <c r="R50" s="77" t="str">
        <f>IF(AND('Mapa final'!$Y$49="Muy Baja",'Mapa final'!$AA$49="Menor"),CONCATENATE("R5C",'Mapa final'!$O$49),"")</f>
        <v/>
      </c>
      <c r="S50" s="77" t="str">
        <f>IF(AND('Mapa final'!$Y$50="Muy Baja",'Mapa final'!$AA$50="Menor"),CONCATENATE("R5C",'Mapa final'!$O$50),"")</f>
        <v/>
      </c>
      <c r="T50" s="77" t="str">
        <f>IF(AND('Mapa final'!$Y$51="Muy Baja",'Mapa final'!$AA$51="Menor"),CONCATENATE("R5C",'Mapa final'!$O$51),"")</f>
        <v/>
      </c>
      <c r="U50" s="78" t="str">
        <f>IF(AND('Mapa final'!$Y$52="Muy Baja",'Mapa final'!$AA$52="Menor"),CONCATENATE("R5C",'Mapa final'!$O$52),"")</f>
        <v/>
      </c>
      <c r="V50" s="67" t="str">
        <f>IF(AND('Mapa final'!$Y$47="Muy Baja",'Mapa final'!$AA$47="Moderado"),CONCATENATE("R5C",'Mapa final'!$O$47),"")</f>
        <v/>
      </c>
      <c r="W50" s="68" t="str">
        <f>IF(AND('Mapa final'!$Y$48="Muy Baja",'Mapa final'!$AA$48="Moderado"),CONCATENATE("R5C",'Mapa final'!$O$48),"")</f>
        <v/>
      </c>
      <c r="X50" s="68" t="str">
        <f>IF(AND('Mapa final'!$Y$49="Muy Baja",'Mapa final'!$AA$49="Moderado"),CONCATENATE("R5C",'Mapa final'!$O$49),"")</f>
        <v/>
      </c>
      <c r="Y50" s="68" t="str">
        <f>IF(AND('Mapa final'!$Y$50="Muy Baja",'Mapa final'!$AA$50="Moderado"),CONCATENATE("R5C",'Mapa final'!$O$50),"")</f>
        <v/>
      </c>
      <c r="Z50" s="68" t="str">
        <f>IF(AND('Mapa final'!$Y$51="Muy Baja",'Mapa final'!$AA$51="Moderado"),CONCATENATE("R5C",'Mapa final'!$O$51),"")</f>
        <v/>
      </c>
      <c r="AA50" s="69" t="str">
        <f>IF(AND('Mapa final'!$Y$52="Muy Baja",'Mapa final'!$AA$52="Moderado"),CONCATENATE("R5C",'Mapa final'!$O$52),"")</f>
        <v/>
      </c>
      <c r="AB50" s="52" t="str">
        <f>IF(AND('Mapa final'!$Y$47="Muy Baja",'Mapa final'!$AA$47="Mayor"),CONCATENATE("R5C",'Mapa final'!$O$47),"")</f>
        <v/>
      </c>
      <c r="AC50" s="53" t="str">
        <f>IF(AND('Mapa final'!$Y$48="Muy Baja",'Mapa final'!$AA$48="Mayor"),CONCATENATE("R5C",'Mapa final'!$O$48),"")</f>
        <v/>
      </c>
      <c r="AD50" s="53" t="str">
        <f>IF(AND('Mapa final'!$Y$49="Muy Baja",'Mapa final'!$AA$49="Mayor"),CONCATENATE("R5C",'Mapa final'!$O$49),"")</f>
        <v/>
      </c>
      <c r="AE50" s="53" t="str">
        <f>IF(AND('Mapa final'!$Y$50="Muy Baja",'Mapa final'!$AA$50="Mayor"),CONCATENATE("R5C",'Mapa final'!$O$50),"")</f>
        <v/>
      </c>
      <c r="AF50" s="53" t="str">
        <f>IF(AND('Mapa final'!$Y$51="Muy Baja",'Mapa final'!$AA$51="Mayor"),CONCATENATE("R5C",'Mapa final'!$O$51),"")</f>
        <v/>
      </c>
      <c r="AG50" s="54" t="str">
        <f>IF(AND('Mapa final'!$Y$52="Muy Baja",'Mapa final'!$AA$52="Mayor"),CONCATENATE("R5C",'Mapa final'!$O$52),"")</f>
        <v/>
      </c>
      <c r="AH50" s="55" t="str">
        <f>IF(AND('Mapa final'!$Y$47="Muy Baja",'Mapa final'!$AA$47="Catastrófico"),CONCATENATE("R5C",'Mapa final'!$O$47),"")</f>
        <v/>
      </c>
      <c r="AI50" s="56" t="str">
        <f>IF(AND('Mapa final'!$Y$48="Muy Baja",'Mapa final'!$AA$48="Catastrófico"),CONCATENATE("R5C",'Mapa final'!$O$48),"")</f>
        <v/>
      </c>
      <c r="AJ50" s="56" t="str">
        <f>IF(AND('Mapa final'!$Y$49="Muy Baja",'Mapa final'!$AA$49="Catastrófico"),CONCATENATE("R5C",'Mapa final'!$O$49),"")</f>
        <v/>
      </c>
      <c r="AK50" s="56" t="str">
        <f>IF(AND('Mapa final'!$Y$50="Muy Baja",'Mapa final'!$AA$50="Catastrófico"),CONCATENATE("R5C",'Mapa final'!$O$50),"")</f>
        <v/>
      </c>
      <c r="AL50" s="56" t="str">
        <f>IF(AND('Mapa final'!$Y$51="Muy Baja",'Mapa final'!$AA$51="Catastrófico"),CONCATENATE("R5C",'Mapa final'!$O$51),"")</f>
        <v/>
      </c>
      <c r="AM50" s="57" t="str">
        <f>IF(AND('Mapa final'!$Y$52="Muy Baja",'Mapa final'!$AA$52="Catastrófico"),CONCATENATE("R5C",'Mapa final'!$O$52),"")</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343"/>
      <c r="C51" s="343"/>
      <c r="D51" s="344"/>
      <c r="E51" s="384"/>
      <c r="F51" s="385"/>
      <c r="G51" s="385"/>
      <c r="H51" s="385"/>
      <c r="I51" s="386"/>
      <c r="J51" s="76" t="str">
        <f>IF(AND('Mapa final'!$Y$53="Muy Baja",'Mapa final'!$AA$53="Leve"),CONCATENATE("R6C",'Mapa final'!$O$53),"")</f>
        <v/>
      </c>
      <c r="K51" s="77" t="str">
        <f>IF(AND('Mapa final'!$Y$54="Muy Baja",'Mapa final'!$AA$54="Leve"),CONCATENATE("R6C",'Mapa final'!$O$54),"")</f>
        <v/>
      </c>
      <c r="L51" s="77" t="str">
        <f>IF(AND('Mapa final'!$Y$55="Muy Baja",'Mapa final'!$AA$55="Leve"),CONCATENATE("R6C",'Mapa final'!$O$55),"")</f>
        <v/>
      </c>
      <c r="M51" s="77" t="str">
        <f>IF(AND('Mapa final'!$Y$56="Muy Baja",'Mapa final'!$AA$56="Leve"),CONCATENATE("R6C",'Mapa final'!$O$56),"")</f>
        <v/>
      </c>
      <c r="N51" s="77" t="str">
        <f>IF(AND('Mapa final'!$Y$57="Muy Baja",'Mapa final'!$AA$57="Leve"),CONCATENATE("R6C",'Mapa final'!$O$57),"")</f>
        <v/>
      </c>
      <c r="O51" s="78" t="str">
        <f>IF(AND('Mapa final'!$Y$58="Muy Baja",'Mapa final'!$AA$58="Leve"),CONCATENATE("R6C",'Mapa final'!$O$58),"")</f>
        <v/>
      </c>
      <c r="P51" s="76" t="str">
        <f>IF(AND('Mapa final'!$Y$53="Muy Baja",'Mapa final'!$AA$53="Menor"),CONCATENATE("R6C",'Mapa final'!$O$53),"")</f>
        <v/>
      </c>
      <c r="Q51" s="77" t="str">
        <f>IF(AND('Mapa final'!$Y$54="Muy Baja",'Mapa final'!$AA$54="Menor"),CONCATENATE("R6C",'Mapa final'!$O$54),"")</f>
        <v/>
      </c>
      <c r="R51" s="77" t="str">
        <f>IF(AND('Mapa final'!$Y$55="Muy Baja",'Mapa final'!$AA$55="Menor"),CONCATENATE("R6C",'Mapa final'!$O$55),"")</f>
        <v/>
      </c>
      <c r="S51" s="77" t="str">
        <f>IF(AND('Mapa final'!$Y$56="Muy Baja",'Mapa final'!$AA$56="Menor"),CONCATENATE("R6C",'Mapa final'!$O$56),"")</f>
        <v/>
      </c>
      <c r="T51" s="77" t="str">
        <f>IF(AND('Mapa final'!$Y$57="Muy Baja",'Mapa final'!$AA$57="Menor"),CONCATENATE("R6C",'Mapa final'!$O$57),"")</f>
        <v/>
      </c>
      <c r="U51" s="78" t="str">
        <f>IF(AND('Mapa final'!$Y$58="Muy Baja",'Mapa final'!$AA$58="Menor"),CONCATENATE("R6C",'Mapa final'!$O$58),"")</f>
        <v/>
      </c>
      <c r="V51" s="67" t="str">
        <f>IF(AND('Mapa final'!$Y$53="Muy Baja",'Mapa final'!$AA$53="Moderado"),CONCATENATE("R6C",'Mapa final'!$O$53),"")</f>
        <v/>
      </c>
      <c r="W51" s="68" t="str">
        <f>IF(AND('Mapa final'!$Y$54="Muy Baja",'Mapa final'!$AA$54="Moderado"),CONCATENATE("R6C",'Mapa final'!$O$54),"")</f>
        <v/>
      </c>
      <c r="X51" s="68" t="str">
        <f>IF(AND('Mapa final'!$Y$55="Muy Baja",'Mapa final'!$AA$55="Moderado"),CONCATENATE("R6C",'Mapa final'!$O$55),"")</f>
        <v/>
      </c>
      <c r="Y51" s="68" t="str">
        <f>IF(AND('Mapa final'!$Y$56="Muy Baja",'Mapa final'!$AA$56="Moderado"),CONCATENATE("R6C",'Mapa final'!$O$56),"")</f>
        <v/>
      </c>
      <c r="Z51" s="68" t="str">
        <f>IF(AND('Mapa final'!$Y$57="Muy Baja",'Mapa final'!$AA$57="Moderado"),CONCATENATE("R6C",'Mapa final'!$O$57),"")</f>
        <v/>
      </c>
      <c r="AA51" s="69" t="str">
        <f>IF(AND('Mapa final'!$Y$58="Muy Baja",'Mapa final'!$AA$58="Moderado"),CONCATENATE("R6C",'Mapa final'!$O$58),"")</f>
        <v/>
      </c>
      <c r="AB51" s="52" t="str">
        <f>IF(AND('Mapa final'!$Y$53="Muy Baja",'Mapa final'!$AA$53="Mayor"),CONCATENATE("R6C",'Mapa final'!$O$53),"")</f>
        <v/>
      </c>
      <c r="AC51" s="53" t="str">
        <f>IF(AND('Mapa final'!$Y$54="Muy Baja",'Mapa final'!$AA$54="Mayor"),CONCATENATE("R6C",'Mapa final'!$O$54),"")</f>
        <v/>
      </c>
      <c r="AD51" s="53" t="str">
        <f>IF(AND('Mapa final'!$Y$55="Muy Baja",'Mapa final'!$AA$55="Mayor"),CONCATENATE("R6C",'Mapa final'!$O$55),"")</f>
        <v/>
      </c>
      <c r="AE51" s="53" t="str">
        <f>IF(AND('Mapa final'!$Y$56="Muy Baja",'Mapa final'!$AA$56="Mayor"),CONCATENATE("R6C",'Mapa final'!$O$56),"")</f>
        <v/>
      </c>
      <c r="AF51" s="53" t="str">
        <f>IF(AND('Mapa final'!$Y$57="Muy Baja",'Mapa final'!$AA$57="Mayor"),CONCATENATE("R6C",'Mapa final'!$O$57),"")</f>
        <v/>
      </c>
      <c r="AG51" s="54" t="str">
        <f>IF(AND('Mapa final'!$Y$58="Muy Baja",'Mapa final'!$AA$58="Mayor"),CONCATENATE("R6C",'Mapa final'!$O$58),"")</f>
        <v/>
      </c>
      <c r="AH51" s="55" t="str">
        <f>IF(AND('Mapa final'!$Y$53="Muy Baja",'Mapa final'!$AA$53="Catastrófico"),CONCATENATE("R6C",'Mapa final'!$O$53),"")</f>
        <v/>
      </c>
      <c r="AI51" s="56" t="str">
        <f>IF(AND('Mapa final'!$Y$54="Muy Baja",'Mapa final'!$AA$54="Catastrófico"),CONCATENATE("R6C",'Mapa final'!$O$54),"")</f>
        <v/>
      </c>
      <c r="AJ51" s="56" t="str">
        <f>IF(AND('Mapa final'!$Y$55="Muy Baja",'Mapa final'!$AA$55="Catastrófico"),CONCATENATE("R6C",'Mapa final'!$O$55),"")</f>
        <v/>
      </c>
      <c r="AK51" s="56" t="str">
        <f>IF(AND('Mapa final'!$Y$56="Muy Baja",'Mapa final'!$AA$56="Catastrófico"),CONCATENATE("R6C",'Mapa final'!$O$56),"")</f>
        <v/>
      </c>
      <c r="AL51" s="56" t="str">
        <f>IF(AND('Mapa final'!$Y$57="Muy Baja",'Mapa final'!$AA$57="Catastrófico"),CONCATENATE("R6C",'Mapa final'!$O$57),"")</f>
        <v/>
      </c>
      <c r="AM51" s="57" t="str">
        <f>IF(AND('Mapa final'!$Y$58="Muy Baja",'Mapa final'!$AA$58="Catastrófico"),CONCATENATE("R6C",'Mapa final'!$O$58),"")</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343"/>
      <c r="C52" s="343"/>
      <c r="D52" s="344"/>
      <c r="E52" s="384"/>
      <c r="F52" s="385"/>
      <c r="G52" s="385"/>
      <c r="H52" s="385"/>
      <c r="I52" s="386"/>
      <c r="J52" s="76" t="str">
        <f>IF(AND('Mapa final'!$Y$59="Muy Baja",'Mapa final'!$AA$59="Leve"),CONCATENATE("R7C",'Mapa final'!$O$59),"")</f>
        <v/>
      </c>
      <c r="K52" s="77" t="str">
        <f>IF(AND('Mapa final'!$Y$60="Muy Baja",'Mapa final'!$AA$60="Leve"),CONCATENATE("R7C",'Mapa final'!$O$60),"")</f>
        <v/>
      </c>
      <c r="L52" s="77" t="str">
        <f>IF(AND('Mapa final'!$Y$61="Muy Baja",'Mapa final'!$AA$61="Leve"),CONCATENATE("R7C",'Mapa final'!$O$61),"")</f>
        <v/>
      </c>
      <c r="M52" s="77" t="str">
        <f>IF(AND('Mapa final'!$Y$62="Muy Baja",'Mapa final'!$AA$62="Leve"),CONCATENATE("R7C",'Mapa final'!$O$62),"")</f>
        <v/>
      </c>
      <c r="N52" s="77" t="str">
        <f>IF(AND('Mapa final'!$Y$63="Muy Baja",'Mapa final'!$AA$63="Leve"),CONCATENATE("R7C",'Mapa final'!$O$63),"")</f>
        <v/>
      </c>
      <c r="O52" s="78" t="str">
        <f>IF(AND('Mapa final'!$Y$64="Muy Baja",'Mapa final'!$AA$64="Leve"),CONCATENATE("R7C",'Mapa final'!$O$64),"")</f>
        <v/>
      </c>
      <c r="P52" s="76" t="str">
        <f>IF(AND('Mapa final'!$Y$59="Muy Baja",'Mapa final'!$AA$59="Menor"),CONCATENATE("R7C",'Mapa final'!$O$59),"")</f>
        <v/>
      </c>
      <c r="Q52" s="77" t="str">
        <f>IF(AND('Mapa final'!$Y$60="Muy Baja",'Mapa final'!$AA$60="Menor"),CONCATENATE("R7C",'Mapa final'!$O$60),"")</f>
        <v/>
      </c>
      <c r="R52" s="77" t="str">
        <f>IF(AND('Mapa final'!$Y$61="Muy Baja",'Mapa final'!$AA$61="Menor"),CONCATENATE("R7C",'Mapa final'!$O$61),"")</f>
        <v/>
      </c>
      <c r="S52" s="77" t="str">
        <f>IF(AND('Mapa final'!$Y$62="Muy Baja",'Mapa final'!$AA$62="Menor"),CONCATENATE("R7C",'Mapa final'!$O$62),"")</f>
        <v/>
      </c>
      <c r="T52" s="77" t="str">
        <f>IF(AND('Mapa final'!$Y$63="Muy Baja",'Mapa final'!$AA$63="Menor"),CONCATENATE("R7C",'Mapa final'!$O$63),"")</f>
        <v/>
      </c>
      <c r="U52" s="78" t="str">
        <f>IF(AND('Mapa final'!$Y$64="Muy Baja",'Mapa final'!$AA$64="Menor"),CONCATENATE("R7C",'Mapa final'!$O$64),"")</f>
        <v/>
      </c>
      <c r="V52" s="67" t="str">
        <f>IF(AND('Mapa final'!$Y$59="Muy Baja",'Mapa final'!$AA$59="Moderado"),CONCATENATE("R7C",'Mapa final'!$O$59),"")</f>
        <v/>
      </c>
      <c r="W52" s="68" t="str">
        <f>IF(AND('Mapa final'!$Y$60="Muy Baja",'Mapa final'!$AA$60="Moderado"),CONCATENATE("R7C",'Mapa final'!$O$60),"")</f>
        <v/>
      </c>
      <c r="X52" s="68" t="str">
        <f>IF(AND('Mapa final'!$Y$61="Muy Baja",'Mapa final'!$AA$61="Moderado"),CONCATENATE("R7C",'Mapa final'!$O$61),"")</f>
        <v/>
      </c>
      <c r="Y52" s="68" t="str">
        <f>IF(AND('Mapa final'!$Y$62="Muy Baja",'Mapa final'!$AA$62="Moderado"),CONCATENATE("R7C",'Mapa final'!$O$62),"")</f>
        <v/>
      </c>
      <c r="Z52" s="68" t="str">
        <f>IF(AND('Mapa final'!$Y$63="Muy Baja",'Mapa final'!$AA$63="Moderado"),CONCATENATE("R7C",'Mapa final'!$O$63),"")</f>
        <v/>
      </c>
      <c r="AA52" s="69" t="str">
        <f>IF(AND('Mapa final'!$Y$64="Muy Baja",'Mapa final'!$AA$64="Moderado"),CONCATENATE("R7C",'Mapa final'!$O$64),"")</f>
        <v/>
      </c>
      <c r="AB52" s="52" t="str">
        <f>IF(AND('Mapa final'!$Y$59="Muy Baja",'Mapa final'!$AA$59="Mayor"),CONCATENATE("R7C",'Mapa final'!$O$59),"")</f>
        <v/>
      </c>
      <c r="AC52" s="53" t="str">
        <f>IF(AND('Mapa final'!$Y$60="Muy Baja",'Mapa final'!$AA$60="Mayor"),CONCATENATE("R7C",'Mapa final'!$O$60),"")</f>
        <v/>
      </c>
      <c r="AD52" s="53" t="str">
        <f>IF(AND('Mapa final'!$Y$61="Muy Baja",'Mapa final'!$AA$61="Mayor"),CONCATENATE("R7C",'Mapa final'!$O$61),"")</f>
        <v/>
      </c>
      <c r="AE52" s="53" t="str">
        <f>IF(AND('Mapa final'!$Y$62="Muy Baja",'Mapa final'!$AA$62="Mayor"),CONCATENATE("R7C",'Mapa final'!$O$62),"")</f>
        <v/>
      </c>
      <c r="AF52" s="53" t="str">
        <f>IF(AND('Mapa final'!$Y$63="Muy Baja",'Mapa final'!$AA$63="Mayor"),CONCATENATE("R7C",'Mapa final'!$O$63),"")</f>
        <v/>
      </c>
      <c r="AG52" s="54" t="str">
        <f>IF(AND('Mapa final'!$Y$64="Muy Baja",'Mapa final'!$AA$64="Mayor"),CONCATENATE("R7C",'Mapa final'!$O$64),"")</f>
        <v/>
      </c>
      <c r="AH52" s="55" t="str">
        <f>IF(AND('Mapa final'!$Y$59="Muy Baja",'Mapa final'!$AA$59="Catastrófico"),CONCATENATE("R7C",'Mapa final'!$O$59),"")</f>
        <v/>
      </c>
      <c r="AI52" s="56" t="str">
        <f>IF(AND('Mapa final'!$Y$60="Muy Baja",'Mapa final'!$AA$60="Catastrófico"),CONCATENATE("R7C",'Mapa final'!$O$60),"")</f>
        <v/>
      </c>
      <c r="AJ52" s="56" t="str">
        <f>IF(AND('Mapa final'!$Y$61="Muy Baja",'Mapa final'!$AA$61="Catastrófico"),CONCATENATE("R7C",'Mapa final'!$O$61),"")</f>
        <v/>
      </c>
      <c r="AK52" s="56" t="str">
        <f>IF(AND('Mapa final'!$Y$62="Muy Baja",'Mapa final'!$AA$62="Catastrófico"),CONCATENATE("R7C",'Mapa final'!$O$62),"")</f>
        <v/>
      </c>
      <c r="AL52" s="56" t="str">
        <f>IF(AND('Mapa final'!$Y$63="Muy Baja",'Mapa final'!$AA$63="Catastrófico"),CONCATENATE("R7C",'Mapa final'!$O$63),"")</f>
        <v/>
      </c>
      <c r="AM52" s="57" t="str">
        <f>IF(AND('Mapa final'!$Y$64="Muy Baja",'Mapa final'!$AA$64="Catastrófico"),CONCATENATE("R7C",'Mapa final'!$O$64),"")</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343"/>
      <c r="C53" s="343"/>
      <c r="D53" s="344"/>
      <c r="E53" s="384"/>
      <c r="F53" s="385"/>
      <c r="G53" s="385"/>
      <c r="H53" s="385"/>
      <c r="I53" s="386"/>
      <c r="J53" s="76" t="str">
        <f>IF(AND('Mapa final'!$Y$65="Muy Baja",'Mapa final'!$AA$65="Leve"),CONCATENATE("R8C",'Mapa final'!$O$65),"")</f>
        <v/>
      </c>
      <c r="K53" s="77" t="str">
        <f>IF(AND('Mapa final'!$Y$66="Muy Baja",'Mapa final'!$AA$66="Leve"),CONCATENATE("R8C",'Mapa final'!$O$66),"")</f>
        <v/>
      </c>
      <c r="L53" s="77" t="str">
        <f>IF(AND('Mapa final'!$Y$67="Muy Baja",'Mapa final'!$AA$67="Leve"),CONCATENATE("R8C",'Mapa final'!$O$67),"")</f>
        <v/>
      </c>
      <c r="M53" s="77" t="str">
        <f>IF(AND('Mapa final'!$Y$68="Muy Baja",'Mapa final'!$AA$68="Leve"),CONCATENATE("R8C",'Mapa final'!$O$68),"")</f>
        <v/>
      </c>
      <c r="N53" s="77" t="str">
        <f>IF(AND('Mapa final'!$Y$69="Muy Baja",'Mapa final'!$AA$69="Leve"),CONCATENATE("R8C",'Mapa final'!$O$69),"")</f>
        <v/>
      </c>
      <c r="O53" s="78" t="str">
        <f>IF(AND('Mapa final'!$Y$70="Muy Baja",'Mapa final'!$AA$70="Leve"),CONCATENATE("R8C",'Mapa final'!$O$70),"")</f>
        <v/>
      </c>
      <c r="P53" s="76" t="str">
        <f>IF(AND('Mapa final'!$Y$65="Muy Baja",'Mapa final'!$AA$65="Menor"),CONCATENATE("R8C",'Mapa final'!$O$65),"")</f>
        <v/>
      </c>
      <c r="Q53" s="77" t="str">
        <f>IF(AND('Mapa final'!$Y$66="Muy Baja",'Mapa final'!$AA$66="Menor"),CONCATENATE("R8C",'Mapa final'!$O$66),"")</f>
        <v/>
      </c>
      <c r="R53" s="77" t="str">
        <f>IF(AND('Mapa final'!$Y$67="Muy Baja",'Mapa final'!$AA$67="Menor"),CONCATENATE("R8C",'Mapa final'!$O$67),"")</f>
        <v/>
      </c>
      <c r="S53" s="77" t="str">
        <f>IF(AND('Mapa final'!$Y$68="Muy Baja",'Mapa final'!$AA$68="Menor"),CONCATENATE("R8C",'Mapa final'!$O$68),"")</f>
        <v/>
      </c>
      <c r="T53" s="77" t="str">
        <f>IF(AND('Mapa final'!$Y$69="Muy Baja",'Mapa final'!$AA$69="Menor"),CONCATENATE("R8C",'Mapa final'!$O$69),"")</f>
        <v/>
      </c>
      <c r="U53" s="78" t="str">
        <f>IF(AND('Mapa final'!$Y$70="Muy Baja",'Mapa final'!$AA$70="Menor"),CONCATENATE("R8C",'Mapa final'!$O$70),"")</f>
        <v/>
      </c>
      <c r="V53" s="67" t="str">
        <f>IF(AND('Mapa final'!$Y$65="Muy Baja",'Mapa final'!$AA$65="Moderado"),CONCATENATE("R8C",'Mapa final'!$O$65),"")</f>
        <v/>
      </c>
      <c r="W53" s="68" t="str">
        <f>IF(AND('Mapa final'!$Y$66="Muy Baja",'Mapa final'!$AA$66="Moderado"),CONCATENATE("R8C",'Mapa final'!$O$66),"")</f>
        <v/>
      </c>
      <c r="X53" s="68" t="str">
        <f>IF(AND('Mapa final'!$Y$67="Muy Baja",'Mapa final'!$AA$67="Moderado"),CONCATENATE("R8C",'Mapa final'!$O$67),"")</f>
        <v/>
      </c>
      <c r="Y53" s="68" t="str">
        <f>IF(AND('Mapa final'!$Y$68="Muy Baja",'Mapa final'!$AA$68="Moderado"),CONCATENATE("R8C",'Mapa final'!$O$68),"")</f>
        <v/>
      </c>
      <c r="Z53" s="68" t="str">
        <f>IF(AND('Mapa final'!$Y$69="Muy Baja",'Mapa final'!$AA$69="Moderado"),CONCATENATE("R8C",'Mapa final'!$O$69),"")</f>
        <v/>
      </c>
      <c r="AA53" s="69" t="str">
        <f>IF(AND('Mapa final'!$Y$70="Muy Baja",'Mapa final'!$AA$70="Moderado"),CONCATENATE("R8C",'Mapa final'!$O$70),"")</f>
        <v/>
      </c>
      <c r="AB53" s="52" t="str">
        <f>IF(AND('Mapa final'!$Y$65="Muy Baja",'Mapa final'!$AA$65="Mayor"),CONCATENATE("R8C",'Mapa final'!$O$65),"")</f>
        <v/>
      </c>
      <c r="AC53" s="53" t="str">
        <f>IF(AND('Mapa final'!$Y$66="Muy Baja",'Mapa final'!$AA$66="Mayor"),CONCATENATE("R8C",'Mapa final'!$O$66),"")</f>
        <v/>
      </c>
      <c r="AD53" s="53" t="str">
        <f>IF(AND('Mapa final'!$Y$67="Muy Baja",'Mapa final'!$AA$67="Mayor"),CONCATENATE("R8C",'Mapa final'!$O$67),"")</f>
        <v/>
      </c>
      <c r="AE53" s="53" t="str">
        <f>IF(AND('Mapa final'!$Y$68="Muy Baja",'Mapa final'!$AA$68="Mayor"),CONCATENATE("R8C",'Mapa final'!$O$68),"")</f>
        <v/>
      </c>
      <c r="AF53" s="53" t="str">
        <f>IF(AND('Mapa final'!$Y$69="Muy Baja",'Mapa final'!$AA$69="Mayor"),CONCATENATE("R8C",'Mapa final'!$O$69),"")</f>
        <v/>
      </c>
      <c r="AG53" s="54" t="str">
        <f>IF(AND('Mapa final'!$Y$70="Muy Baja",'Mapa final'!$AA$70="Mayor"),CONCATENATE("R8C",'Mapa final'!$O$70),"")</f>
        <v/>
      </c>
      <c r="AH53" s="55" t="str">
        <f>IF(AND('Mapa final'!$Y$65="Muy Baja",'Mapa final'!$AA$65="Catastrófico"),CONCATENATE("R8C",'Mapa final'!$O$65),"")</f>
        <v/>
      </c>
      <c r="AI53" s="56" t="str">
        <f>IF(AND('Mapa final'!$Y$66="Muy Baja",'Mapa final'!$AA$66="Catastrófico"),CONCATENATE("R8C",'Mapa final'!$O$66),"")</f>
        <v/>
      </c>
      <c r="AJ53" s="56" t="str">
        <f>IF(AND('Mapa final'!$Y$67="Muy Baja",'Mapa final'!$AA$67="Catastrófico"),CONCATENATE("R8C",'Mapa final'!$O$67),"")</f>
        <v/>
      </c>
      <c r="AK53" s="56" t="str">
        <f>IF(AND('Mapa final'!$Y$68="Muy Baja",'Mapa final'!$AA$68="Catastrófico"),CONCATENATE("R8C",'Mapa final'!$O$68),"")</f>
        <v/>
      </c>
      <c r="AL53" s="56" t="str">
        <f>IF(AND('Mapa final'!$Y$69="Muy Baja",'Mapa final'!$AA$69="Catastrófico"),CONCATENATE("R8C",'Mapa final'!$O$69),"")</f>
        <v/>
      </c>
      <c r="AM53" s="57" t="str">
        <f>IF(AND('Mapa final'!$Y$70="Muy Baja",'Mapa final'!$AA$70="Catastrófico"),CONCATENATE("R8C",'Mapa final'!$O$70),"")</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343"/>
      <c r="C54" s="343"/>
      <c r="D54" s="344"/>
      <c r="E54" s="384"/>
      <c r="F54" s="385"/>
      <c r="G54" s="385"/>
      <c r="H54" s="385"/>
      <c r="I54" s="386"/>
      <c r="J54" s="76" t="str">
        <f>IF(AND('Mapa final'!$Y$71="Muy Baja",'Mapa final'!$AA$71="Leve"),CONCATENATE("R9C",'Mapa final'!$O$71),"")</f>
        <v/>
      </c>
      <c r="K54" s="77" t="str">
        <f>IF(AND('Mapa final'!$Y$72="Muy Baja",'Mapa final'!$AA$72="Leve"),CONCATENATE("R9C",'Mapa final'!$O$72),"")</f>
        <v/>
      </c>
      <c r="L54" s="77" t="str">
        <f>IF(AND('Mapa final'!$Y$73="Muy Baja",'Mapa final'!$AA$73="Leve"),CONCATENATE("R9C",'Mapa final'!$O$73),"")</f>
        <v/>
      </c>
      <c r="M54" s="77" t="str">
        <f>IF(AND('Mapa final'!$Y$74="Muy Baja",'Mapa final'!$AA$74="Leve"),CONCATENATE("R9C",'Mapa final'!$O$74),"")</f>
        <v/>
      </c>
      <c r="N54" s="77" t="str">
        <f>IF(AND('Mapa final'!$Y$75="Muy Baja",'Mapa final'!$AA$75="Leve"),CONCATENATE("R9C",'Mapa final'!$O$75),"")</f>
        <v/>
      </c>
      <c r="O54" s="78" t="str">
        <f>IF(AND('Mapa final'!$Y$76="Muy Baja",'Mapa final'!$AA$76="Leve"),CONCATENATE("R9C",'Mapa final'!$O$76),"")</f>
        <v/>
      </c>
      <c r="P54" s="76" t="str">
        <f>IF(AND('Mapa final'!$Y$71="Muy Baja",'Mapa final'!$AA$71="Menor"),CONCATENATE("R9C",'Mapa final'!$O$71),"")</f>
        <v/>
      </c>
      <c r="Q54" s="77" t="str">
        <f>IF(AND('Mapa final'!$Y$72="Muy Baja",'Mapa final'!$AA$72="Menor"),CONCATENATE("R9C",'Mapa final'!$O$72),"")</f>
        <v/>
      </c>
      <c r="R54" s="77" t="str">
        <f>IF(AND('Mapa final'!$Y$73="Muy Baja",'Mapa final'!$AA$73="Menor"),CONCATENATE("R9C",'Mapa final'!$O$73),"")</f>
        <v/>
      </c>
      <c r="S54" s="77" t="str">
        <f>IF(AND('Mapa final'!$Y$74="Muy Baja",'Mapa final'!$AA$74="Menor"),CONCATENATE("R9C",'Mapa final'!$O$74),"")</f>
        <v/>
      </c>
      <c r="T54" s="77" t="str">
        <f>IF(AND('Mapa final'!$Y$75="Muy Baja",'Mapa final'!$AA$75="Menor"),CONCATENATE("R9C",'Mapa final'!$O$75),"")</f>
        <v/>
      </c>
      <c r="U54" s="78" t="str">
        <f>IF(AND('Mapa final'!$Y$76="Muy Baja",'Mapa final'!$AA$76="Menor"),CONCATENATE("R9C",'Mapa final'!$O$76),"")</f>
        <v/>
      </c>
      <c r="V54" s="67" t="str">
        <f>IF(AND('Mapa final'!$Y$71="Muy Baja",'Mapa final'!$AA$71="Moderado"),CONCATENATE("R9C",'Mapa final'!$O$71),"")</f>
        <v/>
      </c>
      <c r="W54" s="68" t="str">
        <f>IF(AND('Mapa final'!$Y$72="Muy Baja",'Mapa final'!$AA$72="Moderado"),CONCATENATE("R9C",'Mapa final'!$O$72),"")</f>
        <v/>
      </c>
      <c r="X54" s="68" t="str">
        <f>IF(AND('Mapa final'!$Y$73="Muy Baja",'Mapa final'!$AA$73="Moderado"),CONCATENATE("R9C",'Mapa final'!$O$73),"")</f>
        <v/>
      </c>
      <c r="Y54" s="68" t="str">
        <f>IF(AND('Mapa final'!$Y$74="Muy Baja",'Mapa final'!$AA$74="Moderado"),CONCATENATE("R9C",'Mapa final'!$O$74),"")</f>
        <v/>
      </c>
      <c r="Z54" s="68" t="str">
        <f>IF(AND('Mapa final'!$Y$75="Muy Baja",'Mapa final'!$AA$75="Moderado"),CONCATENATE("R9C",'Mapa final'!$O$75),"")</f>
        <v/>
      </c>
      <c r="AA54" s="69" t="str">
        <f>IF(AND('Mapa final'!$Y$76="Muy Baja",'Mapa final'!$AA$76="Moderado"),CONCATENATE("R9C",'Mapa final'!$O$76),"")</f>
        <v/>
      </c>
      <c r="AB54" s="52" t="str">
        <f>IF(AND('Mapa final'!$Y$71="Muy Baja",'Mapa final'!$AA$71="Mayor"),CONCATENATE("R9C",'Mapa final'!$O$71),"")</f>
        <v/>
      </c>
      <c r="AC54" s="53" t="str">
        <f>IF(AND('Mapa final'!$Y$72="Muy Baja",'Mapa final'!$AA$72="Mayor"),CONCATENATE("R9C",'Mapa final'!$O$72),"")</f>
        <v/>
      </c>
      <c r="AD54" s="53" t="str">
        <f>IF(AND('Mapa final'!$Y$73="Muy Baja",'Mapa final'!$AA$73="Mayor"),CONCATENATE("R9C",'Mapa final'!$O$73),"")</f>
        <v/>
      </c>
      <c r="AE54" s="53" t="str">
        <f>IF(AND('Mapa final'!$Y$74="Muy Baja",'Mapa final'!$AA$74="Mayor"),CONCATENATE("R9C",'Mapa final'!$O$74),"")</f>
        <v/>
      </c>
      <c r="AF54" s="53" t="str">
        <f>IF(AND('Mapa final'!$Y$75="Muy Baja",'Mapa final'!$AA$75="Mayor"),CONCATENATE("R9C",'Mapa final'!$O$75),"")</f>
        <v/>
      </c>
      <c r="AG54" s="54" t="str">
        <f>IF(AND('Mapa final'!$Y$76="Muy Baja",'Mapa final'!$AA$76="Mayor"),CONCATENATE("R9C",'Mapa final'!$O$76),"")</f>
        <v/>
      </c>
      <c r="AH54" s="55" t="str">
        <f>IF(AND('Mapa final'!$Y$71="Muy Baja",'Mapa final'!$AA$71="Catastrófico"),CONCATENATE("R9C",'Mapa final'!$O$71),"")</f>
        <v/>
      </c>
      <c r="AI54" s="56" t="str">
        <f>IF(AND('Mapa final'!$Y$72="Muy Baja",'Mapa final'!$AA$72="Catastrófico"),CONCATENATE("R9C",'Mapa final'!$O$72),"")</f>
        <v/>
      </c>
      <c r="AJ54" s="56" t="str">
        <f>IF(AND('Mapa final'!$Y$73="Muy Baja",'Mapa final'!$AA$73="Catastrófico"),CONCATENATE("R9C",'Mapa final'!$O$73),"")</f>
        <v/>
      </c>
      <c r="AK54" s="56" t="str">
        <f>IF(AND('Mapa final'!$Y$74="Muy Baja",'Mapa final'!$AA$74="Catastrófico"),CONCATENATE("R9C",'Mapa final'!$O$74),"")</f>
        <v/>
      </c>
      <c r="AL54" s="56" t="str">
        <f>IF(AND('Mapa final'!$Y$75="Muy Baja",'Mapa final'!$AA$75="Catastrófico"),CONCATENATE("R9C",'Mapa final'!$O$75),"")</f>
        <v/>
      </c>
      <c r="AM54" s="57" t="str">
        <f>IF(AND('Mapa final'!$Y$76="Muy Baja",'Mapa final'!$AA$76="Catastrófico"),CONCATENATE("R9C",'Mapa final'!$O$76),"")</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343"/>
      <c r="C55" s="343"/>
      <c r="D55" s="344"/>
      <c r="E55" s="387"/>
      <c r="F55" s="388"/>
      <c r="G55" s="388"/>
      <c r="H55" s="388"/>
      <c r="I55" s="389"/>
      <c r="J55" s="79" t="str">
        <f>IF(AND('Mapa final'!$Y$77="Muy Baja",'Mapa final'!$AA$77="Leve"),CONCATENATE("R10C",'Mapa final'!$O$77),"")</f>
        <v/>
      </c>
      <c r="K55" s="80" t="str">
        <f>IF(AND('Mapa final'!$Y$78="Muy Baja",'Mapa final'!$AA$78="Leve"),CONCATENATE("R10C",'Mapa final'!$O$78),"")</f>
        <v/>
      </c>
      <c r="L55" s="80" t="str">
        <f>IF(AND('Mapa final'!$Y$79="Muy Baja",'Mapa final'!$AA$79="Leve"),CONCATENATE("R10C",'Mapa final'!$O$79),"")</f>
        <v/>
      </c>
      <c r="M55" s="80" t="str">
        <f>IF(AND('Mapa final'!$Y$80="Muy Baja",'Mapa final'!$AA$80="Leve"),CONCATENATE("R10C",'Mapa final'!$O$80),"")</f>
        <v/>
      </c>
      <c r="N55" s="80" t="str">
        <f>IF(AND('Mapa final'!$Y$81="Muy Baja",'Mapa final'!$AA$81="Leve"),CONCATENATE("R10C",'Mapa final'!$O$81),"")</f>
        <v/>
      </c>
      <c r="O55" s="81" t="str">
        <f>IF(AND('Mapa final'!$Y$82="Muy Baja",'Mapa final'!$AA$82="Leve"),CONCATENATE("R10C",'Mapa final'!$O$82),"")</f>
        <v/>
      </c>
      <c r="P55" s="79" t="str">
        <f>IF(AND('Mapa final'!$Y$77="Muy Baja",'Mapa final'!$AA$77="Menor"),CONCATENATE("R10C",'Mapa final'!$O$77),"")</f>
        <v/>
      </c>
      <c r="Q55" s="80" t="str">
        <f>IF(AND('Mapa final'!$Y$78="Muy Baja",'Mapa final'!$AA$78="Menor"),CONCATENATE("R10C",'Mapa final'!$O$78),"")</f>
        <v/>
      </c>
      <c r="R55" s="80" t="str">
        <f>IF(AND('Mapa final'!$Y$79="Muy Baja",'Mapa final'!$AA$79="Menor"),CONCATENATE("R10C",'Mapa final'!$O$79),"")</f>
        <v/>
      </c>
      <c r="S55" s="80" t="str">
        <f>IF(AND('Mapa final'!$Y$80="Muy Baja",'Mapa final'!$AA$80="Menor"),CONCATENATE("R10C",'Mapa final'!$O$80),"")</f>
        <v/>
      </c>
      <c r="T55" s="80" t="str">
        <f>IF(AND('Mapa final'!$Y$81="Muy Baja",'Mapa final'!$AA$81="Menor"),CONCATENATE("R10C",'Mapa final'!$O$81),"")</f>
        <v/>
      </c>
      <c r="U55" s="81" t="str">
        <f>IF(AND('Mapa final'!$Y$82="Muy Baja",'Mapa final'!$AA$82="Menor"),CONCATENATE("R10C",'Mapa final'!$O$82),"")</f>
        <v/>
      </c>
      <c r="V55" s="70" t="str">
        <f>IF(AND('Mapa final'!$Y$77="Muy Baja",'Mapa final'!$AA$77="Moderado"),CONCATENATE("R10C",'Mapa final'!$O$77),"")</f>
        <v/>
      </c>
      <c r="W55" s="71" t="str">
        <f>IF(AND('Mapa final'!$Y$78="Muy Baja",'Mapa final'!$AA$78="Moderado"),CONCATENATE("R10C",'Mapa final'!$O$78),"")</f>
        <v/>
      </c>
      <c r="X55" s="71" t="str">
        <f>IF(AND('Mapa final'!$Y$79="Muy Baja",'Mapa final'!$AA$79="Moderado"),CONCATENATE("R10C",'Mapa final'!$O$79),"")</f>
        <v/>
      </c>
      <c r="Y55" s="71" t="str">
        <f>IF(AND('Mapa final'!$Y$80="Muy Baja",'Mapa final'!$AA$80="Moderado"),CONCATENATE("R10C",'Mapa final'!$O$80),"")</f>
        <v/>
      </c>
      <c r="Z55" s="71" t="str">
        <f>IF(AND('Mapa final'!$Y$81="Muy Baja",'Mapa final'!$AA$81="Moderado"),CONCATENATE("R10C",'Mapa final'!$O$81),"")</f>
        <v/>
      </c>
      <c r="AA55" s="72" t="str">
        <f>IF(AND('Mapa final'!$Y$82="Muy Baja",'Mapa final'!$AA$82="Moderado"),CONCATENATE("R10C",'Mapa final'!$O$82),"")</f>
        <v/>
      </c>
      <c r="AB55" s="58" t="str">
        <f>IF(AND('Mapa final'!$Y$77="Muy Baja",'Mapa final'!$AA$77="Mayor"),CONCATENATE("R10C",'Mapa final'!$O$77),"")</f>
        <v/>
      </c>
      <c r="AC55" s="59" t="str">
        <f>IF(AND('Mapa final'!$Y$78="Muy Baja",'Mapa final'!$AA$78="Mayor"),CONCATENATE("R10C",'Mapa final'!$O$78),"")</f>
        <v/>
      </c>
      <c r="AD55" s="59" t="str">
        <f>IF(AND('Mapa final'!$Y$79="Muy Baja",'Mapa final'!$AA$79="Mayor"),CONCATENATE("R10C",'Mapa final'!$O$79),"")</f>
        <v/>
      </c>
      <c r="AE55" s="59" t="str">
        <f>IF(AND('Mapa final'!$Y$80="Muy Baja",'Mapa final'!$AA$80="Mayor"),CONCATENATE("R10C",'Mapa final'!$O$80),"")</f>
        <v/>
      </c>
      <c r="AF55" s="59" t="str">
        <f>IF(AND('Mapa final'!$Y$81="Muy Baja",'Mapa final'!$AA$81="Mayor"),CONCATENATE("R10C",'Mapa final'!$O$81),"")</f>
        <v/>
      </c>
      <c r="AG55" s="60" t="str">
        <f>IF(AND('Mapa final'!$Y$82="Muy Baja",'Mapa final'!$AA$82="Mayor"),CONCATENATE("R10C",'Mapa final'!$O$82),"")</f>
        <v/>
      </c>
      <c r="AH55" s="61" t="str">
        <f>IF(AND('Mapa final'!$Y$77="Muy Baja",'Mapa final'!$AA$77="Catastrófico"),CONCATENATE("R10C",'Mapa final'!$O$77),"")</f>
        <v/>
      </c>
      <c r="AI55" s="62" t="str">
        <f>IF(AND('Mapa final'!$Y$78="Muy Baja",'Mapa final'!$AA$78="Catastrófico"),CONCATENATE("R10C",'Mapa final'!$O$78),"")</f>
        <v/>
      </c>
      <c r="AJ55" s="62" t="str">
        <f>IF(AND('Mapa final'!$Y$79="Muy Baja",'Mapa final'!$AA$79="Catastrófico"),CONCATENATE("R10C",'Mapa final'!$O$79),"")</f>
        <v/>
      </c>
      <c r="AK55" s="62" t="str">
        <f>IF(AND('Mapa final'!$Y$80="Muy Baja",'Mapa final'!$AA$80="Catastrófico"),CONCATENATE("R10C",'Mapa final'!$O$80),"")</f>
        <v/>
      </c>
      <c r="AL55" s="62" t="str">
        <f>IF(AND('Mapa final'!$Y$81="Muy Baja",'Mapa final'!$AA$81="Catastrófico"),CONCATENATE("R10C",'Mapa final'!$O$81),"")</f>
        <v/>
      </c>
      <c r="AM55" s="63" t="str">
        <f>IF(AND('Mapa final'!$Y$82="Muy Baja",'Mapa final'!$AA$82="Catastrófico"),CONCATENATE("R10C",'Mapa final'!$O$82),"")</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381" t="s">
        <v>101</v>
      </c>
      <c r="K56" s="382"/>
      <c r="L56" s="382"/>
      <c r="M56" s="382"/>
      <c r="N56" s="382"/>
      <c r="O56" s="383"/>
      <c r="P56" s="381" t="s">
        <v>102</v>
      </c>
      <c r="Q56" s="382"/>
      <c r="R56" s="382"/>
      <c r="S56" s="382"/>
      <c r="T56" s="382"/>
      <c r="U56" s="383"/>
      <c r="V56" s="381" t="s">
        <v>103</v>
      </c>
      <c r="W56" s="382"/>
      <c r="X56" s="382"/>
      <c r="Y56" s="382"/>
      <c r="Z56" s="382"/>
      <c r="AA56" s="383"/>
      <c r="AB56" s="381" t="s">
        <v>104</v>
      </c>
      <c r="AC56" s="390"/>
      <c r="AD56" s="382"/>
      <c r="AE56" s="382"/>
      <c r="AF56" s="382"/>
      <c r="AG56" s="383"/>
      <c r="AH56" s="381" t="s">
        <v>105</v>
      </c>
      <c r="AI56" s="382"/>
      <c r="AJ56" s="382"/>
      <c r="AK56" s="382"/>
      <c r="AL56" s="382"/>
      <c r="AM56" s="3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384"/>
      <c r="K57" s="385"/>
      <c r="L57" s="385"/>
      <c r="M57" s="385"/>
      <c r="N57" s="385"/>
      <c r="O57" s="386"/>
      <c r="P57" s="384"/>
      <c r="Q57" s="385"/>
      <c r="R57" s="385"/>
      <c r="S57" s="385"/>
      <c r="T57" s="385"/>
      <c r="U57" s="386"/>
      <c r="V57" s="384"/>
      <c r="W57" s="385"/>
      <c r="X57" s="385"/>
      <c r="Y57" s="385"/>
      <c r="Z57" s="385"/>
      <c r="AA57" s="386"/>
      <c r="AB57" s="384"/>
      <c r="AC57" s="385"/>
      <c r="AD57" s="385"/>
      <c r="AE57" s="385"/>
      <c r="AF57" s="385"/>
      <c r="AG57" s="386"/>
      <c r="AH57" s="384"/>
      <c r="AI57" s="385"/>
      <c r="AJ57" s="385"/>
      <c r="AK57" s="385"/>
      <c r="AL57" s="385"/>
      <c r="AM57" s="386"/>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384"/>
      <c r="K58" s="385"/>
      <c r="L58" s="385"/>
      <c r="M58" s="385"/>
      <c r="N58" s="385"/>
      <c r="O58" s="386"/>
      <c r="P58" s="384"/>
      <c r="Q58" s="385"/>
      <c r="R58" s="385"/>
      <c r="S58" s="385"/>
      <c r="T58" s="385"/>
      <c r="U58" s="386"/>
      <c r="V58" s="384"/>
      <c r="W58" s="385"/>
      <c r="X58" s="385"/>
      <c r="Y58" s="385"/>
      <c r="Z58" s="385"/>
      <c r="AA58" s="386"/>
      <c r="AB58" s="384"/>
      <c r="AC58" s="385"/>
      <c r="AD58" s="385"/>
      <c r="AE58" s="385"/>
      <c r="AF58" s="385"/>
      <c r="AG58" s="386"/>
      <c r="AH58" s="384"/>
      <c r="AI58" s="385"/>
      <c r="AJ58" s="385"/>
      <c r="AK58" s="385"/>
      <c r="AL58" s="385"/>
      <c r="AM58" s="386"/>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384"/>
      <c r="K59" s="385"/>
      <c r="L59" s="385"/>
      <c r="M59" s="385"/>
      <c r="N59" s="385"/>
      <c r="O59" s="386"/>
      <c r="P59" s="384"/>
      <c r="Q59" s="385"/>
      <c r="R59" s="385"/>
      <c r="S59" s="385"/>
      <c r="T59" s="385"/>
      <c r="U59" s="386"/>
      <c r="V59" s="384"/>
      <c r="W59" s="385"/>
      <c r="X59" s="385"/>
      <c r="Y59" s="385"/>
      <c r="Z59" s="385"/>
      <c r="AA59" s="386"/>
      <c r="AB59" s="384"/>
      <c r="AC59" s="385"/>
      <c r="AD59" s="385"/>
      <c r="AE59" s="385"/>
      <c r="AF59" s="385"/>
      <c r="AG59" s="386"/>
      <c r="AH59" s="384"/>
      <c r="AI59" s="385"/>
      <c r="AJ59" s="385"/>
      <c r="AK59" s="385"/>
      <c r="AL59" s="385"/>
      <c r="AM59" s="386"/>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384"/>
      <c r="K60" s="385"/>
      <c r="L60" s="385"/>
      <c r="M60" s="385"/>
      <c r="N60" s="385"/>
      <c r="O60" s="386"/>
      <c r="P60" s="384"/>
      <c r="Q60" s="385"/>
      <c r="R60" s="385"/>
      <c r="S60" s="385"/>
      <c r="T60" s="385"/>
      <c r="U60" s="386"/>
      <c r="V60" s="384"/>
      <c r="W60" s="385"/>
      <c r="X60" s="385"/>
      <c r="Y60" s="385"/>
      <c r="Z60" s="385"/>
      <c r="AA60" s="386"/>
      <c r="AB60" s="384"/>
      <c r="AC60" s="385"/>
      <c r="AD60" s="385"/>
      <c r="AE60" s="385"/>
      <c r="AF60" s="385"/>
      <c r="AG60" s="386"/>
      <c r="AH60" s="384"/>
      <c r="AI60" s="385"/>
      <c r="AJ60" s="385"/>
      <c r="AK60" s="385"/>
      <c r="AL60" s="385"/>
      <c r="AM60" s="386"/>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387"/>
      <c r="K61" s="388"/>
      <c r="L61" s="388"/>
      <c r="M61" s="388"/>
      <c r="N61" s="388"/>
      <c r="O61" s="389"/>
      <c r="P61" s="387"/>
      <c r="Q61" s="388"/>
      <c r="R61" s="388"/>
      <c r="S61" s="388"/>
      <c r="T61" s="388"/>
      <c r="U61" s="389"/>
      <c r="V61" s="387"/>
      <c r="W61" s="388"/>
      <c r="X61" s="388"/>
      <c r="Y61" s="388"/>
      <c r="Z61" s="388"/>
      <c r="AA61" s="389"/>
      <c r="AB61" s="387"/>
      <c r="AC61" s="388"/>
      <c r="AD61" s="388"/>
      <c r="AE61" s="388"/>
      <c r="AF61" s="388"/>
      <c r="AG61" s="389"/>
      <c r="AH61" s="387"/>
      <c r="AI61" s="388"/>
      <c r="AJ61" s="388"/>
      <c r="AK61" s="388"/>
      <c r="AL61" s="388"/>
      <c r="AM61" s="389"/>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3"/>
      <c r="AV63" s="83"/>
      <c r="AW63" s="83"/>
      <c r="AX63" s="83"/>
      <c r="AY63" s="83"/>
      <c r="AZ63" s="83"/>
      <c r="BA63" s="83"/>
      <c r="BB63" s="83"/>
      <c r="BC63" s="83"/>
      <c r="BD63" s="83"/>
      <c r="BE63" s="83"/>
      <c r="BF63" s="83"/>
      <c r="BG63" s="83"/>
      <c r="BH63" s="83"/>
    </row>
    <row r="64" spans="1:80" ht="15" customHeight="1" x14ac:dyDescent="0.25">
      <c r="A64" s="83"/>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120" zoomScaleNormal="120" workbookViewId="0">
      <selection activeCell="C8" sqref="C8"/>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3"/>
      <c r="B1" s="430" t="s">
        <v>107</v>
      </c>
      <c r="C1" s="430"/>
      <c r="D1" s="430"/>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108</v>
      </c>
      <c r="D3" s="12" t="s">
        <v>91</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109</v>
      </c>
      <c r="C4" s="14" t="s">
        <v>110</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111</v>
      </c>
      <c r="C5" s="17" t="s">
        <v>112</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113</v>
      </c>
      <c r="C6" s="17" t="s">
        <v>114</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115</v>
      </c>
      <c r="C7" s="17" t="s">
        <v>116</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117</v>
      </c>
      <c r="C8" s="17" t="s">
        <v>118</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7"/>
      <c r="C9" s="107"/>
      <c r="D9" s="107"/>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8"/>
      <c r="C10" s="107"/>
      <c r="D10" s="107"/>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7"/>
      <c r="C11" s="107"/>
      <c r="D11" s="107"/>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7"/>
      <c r="C12" s="107"/>
      <c r="D12" s="107"/>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7"/>
      <c r="C13" s="107"/>
      <c r="D13" s="107"/>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7"/>
      <c r="C14" s="107"/>
      <c r="D14" s="107"/>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7"/>
      <c r="C15" s="107"/>
      <c r="D15" s="107"/>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7"/>
      <c r="C16" s="107"/>
      <c r="D16" s="107"/>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7"/>
      <c r="C17" s="107"/>
      <c r="D17" s="107"/>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7"/>
      <c r="C18" s="107"/>
      <c r="D18" s="107"/>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Normal="100" workbookViewId="0">
      <selection activeCell="A5" sqref="A5:XFD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431" t="s">
        <v>119</v>
      </c>
      <c r="C1" s="431"/>
      <c r="D1" s="431"/>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4"/>
      <c r="C3" s="36" t="s">
        <v>120</v>
      </c>
      <c r="D3" s="36" t="s">
        <v>121</v>
      </c>
      <c r="E3" s="83"/>
      <c r="F3" s="83"/>
      <c r="G3" s="83"/>
      <c r="H3" s="83"/>
      <c r="I3" s="83"/>
      <c r="J3" s="83"/>
      <c r="K3" s="83"/>
      <c r="L3" s="83"/>
      <c r="M3" s="83"/>
      <c r="N3" s="83"/>
      <c r="O3" s="83"/>
      <c r="P3" s="83"/>
      <c r="Q3" s="83"/>
      <c r="R3" s="83"/>
      <c r="S3" s="83"/>
      <c r="T3" s="83"/>
      <c r="U3" s="83"/>
    </row>
    <row r="4" spans="1:21" ht="33.75" x14ac:dyDescent="0.25">
      <c r="A4" s="103" t="s">
        <v>122</v>
      </c>
      <c r="B4" s="39" t="s">
        <v>123</v>
      </c>
      <c r="C4" s="44" t="s">
        <v>124</v>
      </c>
      <c r="D4" s="37" t="s">
        <v>125</v>
      </c>
      <c r="E4" s="83"/>
      <c r="F4" s="83"/>
      <c r="G4" s="83"/>
      <c r="H4" s="83"/>
      <c r="I4" s="83"/>
      <c r="J4" s="83"/>
      <c r="K4" s="83"/>
      <c r="L4" s="83"/>
      <c r="M4" s="83"/>
      <c r="N4" s="83"/>
      <c r="O4" s="83"/>
      <c r="P4" s="83"/>
      <c r="Q4" s="83"/>
      <c r="R4" s="83"/>
      <c r="S4" s="83"/>
      <c r="T4" s="83"/>
      <c r="U4" s="83"/>
    </row>
    <row r="5" spans="1:21" ht="67.5" x14ac:dyDescent="0.25">
      <c r="A5" s="103" t="s">
        <v>126</v>
      </c>
      <c r="B5" s="40" t="s">
        <v>127</v>
      </c>
      <c r="C5" s="45" t="s">
        <v>128</v>
      </c>
      <c r="D5" s="38" t="s">
        <v>129</v>
      </c>
      <c r="E5" s="83"/>
      <c r="F5" s="83"/>
      <c r="G5" s="83"/>
      <c r="H5" s="83"/>
      <c r="I5" s="83"/>
      <c r="J5" s="83"/>
      <c r="K5" s="83"/>
      <c r="L5" s="83"/>
      <c r="M5" s="83"/>
      <c r="N5" s="83"/>
      <c r="O5" s="83"/>
      <c r="P5" s="83"/>
      <c r="Q5" s="83"/>
      <c r="R5" s="83"/>
      <c r="S5" s="83"/>
      <c r="T5" s="83"/>
      <c r="U5" s="83"/>
    </row>
    <row r="6" spans="1:21" ht="67.5" x14ac:dyDescent="0.25">
      <c r="A6" s="103" t="s">
        <v>97</v>
      </c>
      <c r="B6" s="41" t="s">
        <v>130</v>
      </c>
      <c r="C6" s="45" t="s">
        <v>131</v>
      </c>
      <c r="D6" s="38" t="s">
        <v>132</v>
      </c>
      <c r="E6" s="83"/>
      <c r="F6" s="83"/>
      <c r="G6" s="83"/>
      <c r="H6" s="83"/>
      <c r="I6" s="83"/>
      <c r="J6" s="83"/>
      <c r="K6" s="83"/>
      <c r="L6" s="83"/>
      <c r="M6" s="83"/>
      <c r="N6" s="83"/>
      <c r="O6" s="83"/>
      <c r="P6" s="83"/>
      <c r="Q6" s="83"/>
      <c r="R6" s="83"/>
      <c r="S6" s="83"/>
      <c r="T6" s="83"/>
      <c r="U6" s="83"/>
    </row>
    <row r="7" spans="1:21" ht="101.25" x14ac:dyDescent="0.25">
      <c r="A7" s="103" t="s">
        <v>133</v>
      </c>
      <c r="B7" s="42" t="s">
        <v>134</v>
      </c>
      <c r="C7" s="45" t="s">
        <v>135</v>
      </c>
      <c r="D7" s="38" t="s">
        <v>136</v>
      </c>
      <c r="E7" s="83"/>
      <c r="F7" s="83"/>
      <c r="G7" s="83"/>
      <c r="H7" s="83"/>
      <c r="I7" s="83"/>
      <c r="J7" s="83"/>
      <c r="K7" s="83"/>
      <c r="L7" s="83"/>
      <c r="M7" s="83"/>
      <c r="N7" s="83"/>
      <c r="O7" s="83"/>
      <c r="P7" s="83"/>
      <c r="Q7" s="83"/>
      <c r="R7" s="83"/>
      <c r="S7" s="83"/>
      <c r="T7" s="83"/>
      <c r="U7" s="83"/>
    </row>
    <row r="8" spans="1:21" ht="67.5" x14ac:dyDescent="0.25">
      <c r="A8" s="103" t="s">
        <v>137</v>
      </c>
      <c r="B8" s="43" t="s">
        <v>138</v>
      </c>
      <c r="C8" s="45" t="s">
        <v>139</v>
      </c>
      <c r="D8" s="38" t="s">
        <v>140</v>
      </c>
      <c r="E8" s="83"/>
      <c r="F8" s="83"/>
      <c r="G8" s="83"/>
      <c r="H8" s="83"/>
      <c r="I8" s="83"/>
      <c r="J8" s="83"/>
      <c r="K8" s="83"/>
      <c r="L8" s="83"/>
      <c r="M8" s="83"/>
      <c r="N8" s="83"/>
      <c r="O8" s="83"/>
      <c r="P8" s="83"/>
      <c r="Q8" s="83"/>
      <c r="R8" s="83"/>
      <c r="S8" s="83"/>
      <c r="T8" s="83"/>
      <c r="U8" s="83"/>
    </row>
    <row r="9" spans="1:21" ht="20.25" x14ac:dyDescent="0.25">
      <c r="A9" s="103"/>
      <c r="B9" s="103"/>
      <c r="C9" s="105"/>
      <c r="D9" s="105"/>
      <c r="E9" s="83"/>
      <c r="F9" s="83"/>
      <c r="G9" s="83"/>
      <c r="H9" s="83"/>
      <c r="I9" s="83"/>
      <c r="J9" s="83"/>
      <c r="K9" s="83"/>
      <c r="L9" s="83"/>
      <c r="M9" s="83"/>
      <c r="N9" s="83"/>
      <c r="O9" s="83"/>
      <c r="P9" s="83"/>
      <c r="Q9" s="83"/>
      <c r="R9" s="83"/>
      <c r="S9" s="83"/>
      <c r="T9" s="83"/>
      <c r="U9" s="83"/>
    </row>
    <row r="10" spans="1:21" ht="16.5" x14ac:dyDescent="0.25">
      <c r="A10" s="103"/>
      <c r="B10" s="106"/>
      <c r="C10" s="106"/>
      <c r="D10" s="106"/>
      <c r="E10" s="83"/>
      <c r="F10" s="83"/>
      <c r="G10" s="83"/>
      <c r="H10" s="83"/>
      <c r="I10" s="83"/>
      <c r="J10" s="83"/>
      <c r="K10" s="83"/>
      <c r="L10" s="83"/>
      <c r="M10" s="83"/>
      <c r="N10" s="83"/>
      <c r="O10" s="83"/>
      <c r="P10" s="83"/>
      <c r="Q10" s="83"/>
      <c r="R10" s="83"/>
      <c r="S10" s="83"/>
      <c r="T10" s="83"/>
      <c r="U10" s="83"/>
    </row>
    <row r="11" spans="1:21" x14ac:dyDescent="0.25">
      <c r="A11" s="103"/>
      <c r="B11" s="103" t="s">
        <v>141</v>
      </c>
      <c r="C11" s="103" t="s">
        <v>142</v>
      </c>
      <c r="D11" s="103" t="s">
        <v>143</v>
      </c>
      <c r="E11" s="83"/>
      <c r="F11" s="83"/>
      <c r="G11" s="83"/>
      <c r="H11" s="83"/>
      <c r="I11" s="83"/>
      <c r="J11" s="83"/>
      <c r="K11" s="83"/>
      <c r="L11" s="83"/>
      <c r="M11" s="83"/>
      <c r="N11" s="83"/>
      <c r="O11" s="83"/>
      <c r="P11" s="83"/>
      <c r="Q11" s="83"/>
      <c r="R11" s="83"/>
      <c r="S11" s="83"/>
      <c r="T11" s="83"/>
      <c r="U11" s="83"/>
    </row>
    <row r="12" spans="1:21" x14ac:dyDescent="0.25">
      <c r="A12" s="103"/>
      <c r="B12" s="103" t="s">
        <v>144</v>
      </c>
      <c r="C12" s="103" t="s">
        <v>145</v>
      </c>
      <c r="D12" s="103" t="s">
        <v>146</v>
      </c>
      <c r="E12" s="83"/>
      <c r="F12" s="83"/>
      <c r="G12" s="83"/>
      <c r="H12" s="83"/>
      <c r="I12" s="83"/>
      <c r="J12" s="83"/>
      <c r="K12" s="83"/>
      <c r="L12" s="83"/>
      <c r="M12" s="83"/>
      <c r="N12" s="83"/>
      <c r="O12" s="83"/>
      <c r="P12" s="83"/>
      <c r="Q12" s="83"/>
      <c r="R12" s="83"/>
      <c r="S12" s="83"/>
      <c r="T12" s="83"/>
      <c r="U12" s="83"/>
    </row>
    <row r="13" spans="1:21" x14ac:dyDescent="0.25">
      <c r="A13" s="103"/>
      <c r="B13" s="103"/>
      <c r="C13" s="103" t="s">
        <v>147</v>
      </c>
      <c r="D13" s="103" t="s">
        <v>148</v>
      </c>
      <c r="E13" s="83"/>
      <c r="F13" s="83"/>
      <c r="G13" s="83"/>
      <c r="H13" s="83"/>
      <c r="I13" s="83"/>
      <c r="J13" s="83"/>
      <c r="K13" s="83"/>
      <c r="L13" s="83"/>
      <c r="M13" s="83"/>
      <c r="N13" s="83"/>
      <c r="O13" s="83"/>
      <c r="P13" s="83"/>
      <c r="Q13" s="83"/>
      <c r="R13" s="83"/>
      <c r="S13" s="83"/>
      <c r="T13" s="83"/>
      <c r="U13" s="83"/>
    </row>
    <row r="14" spans="1:21" x14ac:dyDescent="0.25">
      <c r="A14" s="103"/>
      <c r="B14" s="103"/>
      <c r="C14" s="103" t="s">
        <v>149</v>
      </c>
      <c r="D14" s="103" t="s">
        <v>150</v>
      </c>
      <c r="E14" s="83"/>
      <c r="F14" s="83"/>
      <c r="G14" s="83"/>
      <c r="H14" s="83"/>
      <c r="I14" s="83"/>
      <c r="J14" s="83"/>
      <c r="K14" s="83"/>
      <c r="L14" s="83"/>
      <c r="M14" s="83"/>
      <c r="N14" s="83"/>
      <c r="O14" s="83"/>
      <c r="P14" s="83"/>
      <c r="Q14" s="83"/>
      <c r="R14" s="83"/>
      <c r="S14" s="83"/>
      <c r="T14" s="83"/>
      <c r="U14" s="83"/>
    </row>
    <row r="15" spans="1:21" x14ac:dyDescent="0.25">
      <c r="A15" s="103"/>
      <c r="B15" s="103"/>
      <c r="C15" s="103" t="s">
        <v>151</v>
      </c>
      <c r="D15" s="103" t="s">
        <v>152</v>
      </c>
      <c r="E15" s="83"/>
      <c r="F15" s="83"/>
      <c r="G15" s="83"/>
      <c r="H15" s="83"/>
      <c r="I15" s="83"/>
      <c r="J15" s="83"/>
      <c r="K15" s="83"/>
      <c r="L15" s="83"/>
      <c r="M15" s="83"/>
      <c r="N15" s="83"/>
      <c r="O15" s="83"/>
      <c r="P15" s="83"/>
      <c r="Q15" s="83"/>
      <c r="R15" s="83"/>
      <c r="S15" s="83"/>
      <c r="T15" s="83"/>
      <c r="U15" s="83"/>
    </row>
    <row r="16" spans="1:21" x14ac:dyDescent="0.25">
      <c r="A16" s="103"/>
      <c r="B16" s="103"/>
      <c r="C16" s="103"/>
      <c r="D16" s="103"/>
      <c r="E16" s="83"/>
      <c r="F16" s="83"/>
      <c r="G16" s="83"/>
      <c r="H16" s="83"/>
      <c r="I16" s="83"/>
      <c r="J16" s="83"/>
      <c r="K16" s="83"/>
      <c r="L16" s="83"/>
      <c r="M16" s="83"/>
      <c r="N16" s="83"/>
      <c r="O16" s="83"/>
    </row>
    <row r="17" spans="1:15" x14ac:dyDescent="0.25">
      <c r="A17" s="103"/>
      <c r="B17" s="103"/>
      <c r="C17" s="103"/>
      <c r="D17" s="103"/>
      <c r="E17" s="83"/>
      <c r="F17" s="83"/>
      <c r="G17" s="83"/>
      <c r="H17" s="83"/>
      <c r="I17" s="83"/>
      <c r="J17" s="83"/>
      <c r="K17" s="83"/>
      <c r="L17" s="83"/>
      <c r="M17" s="83"/>
      <c r="N17" s="83"/>
      <c r="O17" s="83"/>
    </row>
    <row r="18" spans="1:15" x14ac:dyDescent="0.25">
      <c r="A18" s="103"/>
      <c r="B18" s="107"/>
      <c r="C18" s="107"/>
      <c r="D18" s="107"/>
      <c r="E18" s="83"/>
      <c r="F18" s="83"/>
      <c r="G18" s="83"/>
      <c r="H18" s="83"/>
      <c r="I18" s="83"/>
      <c r="J18" s="83"/>
      <c r="K18" s="83"/>
      <c r="L18" s="83"/>
      <c r="M18" s="83"/>
      <c r="N18" s="83"/>
      <c r="O18" s="83"/>
    </row>
    <row r="19" spans="1:15" x14ac:dyDescent="0.25">
      <c r="A19" s="103"/>
      <c r="B19" s="107"/>
      <c r="C19" s="107"/>
      <c r="D19" s="107"/>
      <c r="E19" s="83"/>
      <c r="F19" s="83"/>
      <c r="G19" s="83"/>
      <c r="H19" s="83"/>
      <c r="I19" s="83"/>
      <c r="J19" s="83"/>
      <c r="K19" s="83"/>
      <c r="L19" s="83"/>
      <c r="M19" s="83"/>
      <c r="N19" s="83"/>
      <c r="O19" s="83"/>
    </row>
    <row r="20" spans="1:15" x14ac:dyDescent="0.25">
      <c r="A20" s="103"/>
      <c r="B20" s="107"/>
      <c r="C20" s="107"/>
      <c r="D20" s="107"/>
      <c r="E20" s="83"/>
      <c r="F20" s="83"/>
      <c r="G20" s="83"/>
      <c r="H20" s="83"/>
      <c r="I20" s="83"/>
      <c r="J20" s="83"/>
      <c r="K20" s="83"/>
      <c r="L20" s="83"/>
      <c r="M20" s="83"/>
      <c r="N20" s="83"/>
      <c r="O20" s="83"/>
    </row>
    <row r="21" spans="1:15" x14ac:dyDescent="0.25">
      <c r="A21" s="103"/>
      <c r="B21" s="107"/>
      <c r="C21" s="107"/>
      <c r="D21" s="107"/>
      <c r="E21" s="83"/>
      <c r="F21" s="83"/>
      <c r="G21" s="83"/>
      <c r="H21" s="83"/>
      <c r="I21" s="83"/>
      <c r="J21" s="83"/>
      <c r="K21" s="83"/>
      <c r="L21" s="83"/>
      <c r="M21" s="83"/>
      <c r="N21" s="83"/>
      <c r="O21" s="83"/>
    </row>
    <row r="22" spans="1:15" ht="20.25" x14ac:dyDescent="0.25">
      <c r="A22" s="103"/>
      <c r="B22" s="103"/>
      <c r="C22" s="105"/>
      <c r="D22" s="105"/>
      <c r="E22" s="83"/>
      <c r="F22" s="83"/>
      <c r="G22" s="83"/>
      <c r="H22" s="83"/>
      <c r="I22" s="83"/>
      <c r="J22" s="83"/>
      <c r="K22" s="83"/>
      <c r="L22" s="83"/>
      <c r="M22" s="83"/>
      <c r="N22" s="83"/>
      <c r="O22" s="83"/>
    </row>
    <row r="23" spans="1:15" ht="20.25" x14ac:dyDescent="0.25">
      <c r="A23" s="103"/>
      <c r="B23" s="103"/>
      <c r="C23" s="105"/>
      <c r="D23" s="105"/>
      <c r="E23" s="83"/>
      <c r="F23" s="83"/>
      <c r="G23" s="83"/>
      <c r="H23" s="83"/>
      <c r="I23" s="83"/>
      <c r="J23" s="83"/>
      <c r="K23" s="83"/>
      <c r="L23" s="83"/>
      <c r="M23" s="83"/>
      <c r="N23" s="83"/>
      <c r="O23" s="83"/>
    </row>
    <row r="24" spans="1:15" ht="20.25" x14ac:dyDescent="0.25">
      <c r="A24" s="103"/>
      <c r="B24" s="103"/>
      <c r="C24" s="105"/>
      <c r="D24" s="105"/>
      <c r="E24" s="83"/>
      <c r="F24" s="83"/>
      <c r="G24" s="83"/>
      <c r="H24" s="83"/>
      <c r="I24" s="83"/>
      <c r="J24" s="83"/>
      <c r="K24" s="83"/>
      <c r="L24" s="83"/>
      <c r="M24" s="83"/>
      <c r="N24" s="83"/>
      <c r="O24" s="83"/>
    </row>
    <row r="25" spans="1:15" ht="20.25" x14ac:dyDescent="0.25">
      <c r="A25" s="103"/>
      <c r="B25" s="103"/>
      <c r="C25" s="105"/>
      <c r="D25" s="105"/>
      <c r="E25" s="83"/>
      <c r="F25" s="83"/>
      <c r="G25" s="83"/>
      <c r="H25" s="83"/>
      <c r="I25" s="83"/>
      <c r="J25" s="83"/>
      <c r="K25" s="83"/>
      <c r="L25" s="83"/>
      <c r="M25" s="83"/>
      <c r="N25" s="83"/>
      <c r="O25" s="83"/>
    </row>
    <row r="26" spans="1:15" ht="20.25" x14ac:dyDescent="0.25">
      <c r="A26" s="103"/>
      <c r="B26" s="103"/>
      <c r="C26" s="105"/>
      <c r="D26" s="105"/>
      <c r="E26" s="83"/>
      <c r="F26" s="83"/>
      <c r="G26" s="83"/>
      <c r="H26" s="83"/>
      <c r="I26" s="83"/>
      <c r="J26" s="83"/>
      <c r="K26" s="83"/>
      <c r="L26" s="83"/>
      <c r="M26" s="83"/>
      <c r="N26" s="83"/>
      <c r="O26" s="83"/>
    </row>
    <row r="27" spans="1:15" ht="20.25" x14ac:dyDescent="0.25">
      <c r="A27" s="103"/>
      <c r="B27" s="103"/>
      <c r="C27" s="105"/>
      <c r="D27" s="105"/>
      <c r="E27" s="83"/>
      <c r="F27" s="83"/>
      <c r="G27" s="83"/>
      <c r="H27" s="83"/>
      <c r="I27" s="83"/>
      <c r="J27" s="83"/>
      <c r="K27" s="83"/>
      <c r="L27" s="83"/>
      <c r="M27" s="83"/>
      <c r="N27" s="83"/>
      <c r="O27" s="83"/>
    </row>
    <row r="28" spans="1:15" ht="20.25" x14ac:dyDescent="0.25">
      <c r="A28" s="103"/>
      <c r="B28" s="103"/>
      <c r="C28" s="105"/>
      <c r="D28" s="105"/>
      <c r="E28" s="83"/>
      <c r="F28" s="83"/>
      <c r="G28" s="83"/>
      <c r="H28" s="83"/>
      <c r="I28" s="83"/>
      <c r="J28" s="83"/>
      <c r="K28" s="83"/>
      <c r="L28" s="83"/>
      <c r="M28" s="83"/>
      <c r="N28" s="83"/>
      <c r="O28" s="83"/>
    </row>
    <row r="29" spans="1:15" ht="20.25" x14ac:dyDescent="0.25">
      <c r="A29" s="103"/>
      <c r="B29" s="103"/>
      <c r="C29" s="105"/>
      <c r="D29" s="105"/>
      <c r="E29" s="83"/>
      <c r="F29" s="83"/>
      <c r="G29" s="83"/>
      <c r="H29" s="83"/>
      <c r="I29" s="83"/>
      <c r="J29" s="83"/>
      <c r="K29" s="83"/>
      <c r="L29" s="83"/>
      <c r="M29" s="83"/>
      <c r="N29" s="83"/>
      <c r="O29" s="83"/>
    </row>
    <row r="30" spans="1:15" ht="20.25" x14ac:dyDescent="0.25">
      <c r="A30" s="103"/>
      <c r="B30" s="103"/>
      <c r="C30" s="105"/>
      <c r="D30" s="105"/>
      <c r="E30" s="83"/>
      <c r="F30" s="83"/>
      <c r="G30" s="83"/>
      <c r="H30" s="83"/>
      <c r="I30" s="83"/>
      <c r="J30" s="83"/>
      <c r="K30" s="83"/>
      <c r="L30" s="83"/>
      <c r="M30" s="83"/>
      <c r="N30" s="83"/>
      <c r="O30" s="83"/>
    </row>
    <row r="31" spans="1:15" ht="20.25" x14ac:dyDescent="0.25">
      <c r="A31" s="103"/>
      <c r="B31" s="103"/>
      <c r="C31" s="105"/>
      <c r="D31" s="105"/>
      <c r="E31" s="83"/>
      <c r="F31" s="83"/>
      <c r="G31" s="83"/>
      <c r="H31" s="83"/>
      <c r="I31" s="83"/>
      <c r="J31" s="83"/>
      <c r="K31" s="83"/>
      <c r="L31" s="83"/>
      <c r="M31" s="83"/>
      <c r="N31" s="83"/>
      <c r="O31" s="83"/>
    </row>
    <row r="32" spans="1:15" ht="20.25" x14ac:dyDescent="0.25">
      <c r="A32" s="103"/>
      <c r="B32" s="103"/>
      <c r="C32" s="105"/>
      <c r="D32" s="105"/>
      <c r="E32" s="83"/>
      <c r="F32" s="83"/>
      <c r="G32" s="83"/>
      <c r="H32" s="83"/>
      <c r="I32" s="83"/>
      <c r="J32" s="83"/>
      <c r="K32" s="83"/>
      <c r="L32" s="83"/>
      <c r="M32" s="83"/>
      <c r="N32" s="83"/>
      <c r="O32" s="83"/>
    </row>
    <row r="33" spans="1:15" ht="20.25" x14ac:dyDescent="0.25">
      <c r="A33" s="103"/>
      <c r="B33" s="103"/>
      <c r="C33" s="105"/>
      <c r="D33" s="105"/>
      <c r="E33" s="83"/>
      <c r="F33" s="83"/>
      <c r="G33" s="83"/>
      <c r="H33" s="83"/>
      <c r="I33" s="83"/>
      <c r="J33" s="83"/>
      <c r="K33" s="83"/>
      <c r="L33" s="83"/>
      <c r="M33" s="83"/>
      <c r="N33" s="83"/>
      <c r="O33" s="83"/>
    </row>
    <row r="34" spans="1:15" ht="20.25" x14ac:dyDescent="0.25">
      <c r="A34" s="103"/>
      <c r="B34" s="103"/>
      <c r="C34" s="105"/>
      <c r="D34" s="105"/>
      <c r="E34" s="83"/>
      <c r="F34" s="83"/>
      <c r="G34" s="83"/>
      <c r="H34" s="83"/>
      <c r="I34" s="83"/>
      <c r="J34" s="83"/>
      <c r="K34" s="83"/>
      <c r="L34" s="83"/>
      <c r="M34" s="83"/>
      <c r="N34" s="83"/>
      <c r="O34" s="83"/>
    </row>
    <row r="35" spans="1:15" ht="20.25" x14ac:dyDescent="0.25">
      <c r="A35" s="103"/>
      <c r="B35" s="103"/>
      <c r="C35" s="105"/>
      <c r="D35" s="105"/>
      <c r="E35" s="83"/>
      <c r="F35" s="83"/>
      <c r="G35" s="83"/>
      <c r="H35" s="83"/>
      <c r="I35" s="83"/>
      <c r="J35" s="83"/>
      <c r="K35" s="83"/>
      <c r="L35" s="83"/>
      <c r="M35" s="83"/>
      <c r="N35" s="83"/>
      <c r="O35" s="83"/>
    </row>
    <row r="36" spans="1:15" ht="20.25" x14ac:dyDescent="0.25">
      <c r="A36" s="103"/>
      <c r="B36" s="103"/>
      <c r="C36" s="105"/>
      <c r="D36" s="105"/>
      <c r="E36" s="83"/>
      <c r="F36" s="83"/>
      <c r="G36" s="83"/>
      <c r="H36" s="83"/>
      <c r="I36" s="83"/>
      <c r="J36" s="83"/>
      <c r="K36" s="83"/>
      <c r="L36" s="83"/>
      <c r="M36" s="83"/>
      <c r="N36" s="83"/>
      <c r="O36" s="83"/>
    </row>
    <row r="37" spans="1:15" ht="20.25" x14ac:dyDescent="0.25">
      <c r="A37" s="103"/>
      <c r="B37" s="103"/>
      <c r="C37" s="105"/>
      <c r="D37" s="105"/>
      <c r="E37" s="83"/>
      <c r="F37" s="83"/>
      <c r="G37" s="83"/>
      <c r="H37" s="83"/>
      <c r="I37" s="83"/>
      <c r="J37" s="83"/>
      <c r="K37" s="83"/>
      <c r="L37" s="83"/>
      <c r="M37" s="83"/>
      <c r="N37" s="83"/>
      <c r="O37" s="83"/>
    </row>
    <row r="38" spans="1:15" ht="20.25" x14ac:dyDescent="0.25">
      <c r="A38" s="103"/>
      <c r="B38" s="103"/>
      <c r="C38" s="105"/>
      <c r="D38" s="105"/>
      <c r="E38" s="83"/>
      <c r="F38" s="83"/>
      <c r="G38" s="83"/>
      <c r="H38" s="83"/>
      <c r="I38" s="83"/>
      <c r="J38" s="83"/>
      <c r="K38" s="83"/>
      <c r="L38" s="83"/>
      <c r="M38" s="83"/>
      <c r="N38" s="83"/>
      <c r="O38" s="83"/>
    </row>
    <row r="39" spans="1:15" ht="20.25" x14ac:dyDescent="0.25">
      <c r="A39" s="103"/>
      <c r="B39" s="103"/>
      <c r="C39" s="105"/>
      <c r="D39" s="105"/>
      <c r="E39" s="83"/>
      <c r="F39" s="83"/>
      <c r="G39" s="83"/>
      <c r="H39" s="83"/>
      <c r="I39" s="83"/>
      <c r="J39" s="83"/>
      <c r="K39" s="83"/>
      <c r="L39" s="83"/>
      <c r="M39" s="83"/>
      <c r="N39" s="83"/>
      <c r="O39" s="83"/>
    </row>
    <row r="40" spans="1:15" ht="20.25" x14ac:dyDescent="0.25">
      <c r="A40" s="103"/>
      <c r="B40" s="103"/>
      <c r="C40" s="105"/>
      <c r="D40" s="105"/>
      <c r="E40" s="83"/>
      <c r="F40" s="83"/>
      <c r="G40" s="83"/>
      <c r="H40" s="83"/>
      <c r="I40" s="83"/>
      <c r="J40" s="83"/>
      <c r="K40" s="83"/>
      <c r="L40" s="83"/>
      <c r="M40" s="83"/>
      <c r="N40" s="83"/>
      <c r="O40" s="83"/>
    </row>
    <row r="41" spans="1:15" ht="20.25" x14ac:dyDescent="0.25">
      <c r="A41" s="103"/>
      <c r="B41" s="103"/>
      <c r="C41" s="105"/>
      <c r="D41" s="105"/>
      <c r="E41" s="83"/>
      <c r="F41" s="83"/>
      <c r="G41" s="83"/>
      <c r="H41" s="83"/>
      <c r="I41" s="83"/>
      <c r="J41" s="83"/>
      <c r="K41" s="83"/>
      <c r="L41" s="83"/>
      <c r="M41" s="83"/>
      <c r="N41" s="83"/>
      <c r="O41" s="83"/>
    </row>
    <row r="42" spans="1:15" ht="20.25" x14ac:dyDescent="0.25">
      <c r="A42" s="103"/>
      <c r="B42" s="103"/>
      <c r="C42" s="105"/>
      <c r="D42" s="105"/>
      <c r="E42" s="83"/>
      <c r="F42" s="83"/>
      <c r="G42" s="83"/>
      <c r="H42" s="83"/>
      <c r="I42" s="83"/>
      <c r="J42" s="83"/>
      <c r="K42" s="83"/>
      <c r="L42" s="83"/>
      <c r="M42" s="83"/>
      <c r="N42" s="83"/>
      <c r="O42" s="83"/>
    </row>
    <row r="43" spans="1:15" ht="20.25" x14ac:dyDescent="0.25">
      <c r="A43" s="103"/>
      <c r="B43" s="103"/>
      <c r="C43" s="105"/>
      <c r="D43" s="105"/>
      <c r="E43" s="83"/>
      <c r="F43" s="83"/>
      <c r="G43" s="83"/>
      <c r="H43" s="83"/>
      <c r="I43" s="83"/>
      <c r="J43" s="83"/>
      <c r="K43" s="83"/>
      <c r="L43" s="83"/>
      <c r="M43" s="83"/>
      <c r="N43" s="83"/>
      <c r="O43" s="83"/>
    </row>
    <row r="44" spans="1:15" ht="20.25" x14ac:dyDescent="0.25">
      <c r="A44" s="103"/>
      <c r="B44" s="103"/>
      <c r="C44" s="105"/>
      <c r="D44" s="105"/>
      <c r="E44" s="83"/>
      <c r="F44" s="83"/>
      <c r="G44" s="83"/>
      <c r="H44" s="83"/>
      <c r="I44" s="83"/>
      <c r="J44" s="83"/>
      <c r="K44" s="83"/>
      <c r="L44" s="83"/>
      <c r="M44" s="83"/>
      <c r="N44" s="83"/>
      <c r="O44" s="83"/>
    </row>
    <row r="45" spans="1:15" ht="20.25" x14ac:dyDescent="0.25">
      <c r="A45" s="103"/>
      <c r="B45" s="103"/>
      <c r="C45" s="105"/>
      <c r="D45" s="105"/>
      <c r="E45" s="83"/>
      <c r="F45" s="83"/>
      <c r="G45" s="83"/>
      <c r="H45" s="83"/>
      <c r="I45" s="83"/>
      <c r="J45" s="83"/>
      <c r="K45" s="83"/>
      <c r="L45" s="83"/>
      <c r="M45" s="83"/>
      <c r="N45" s="83"/>
      <c r="O45" s="83"/>
    </row>
    <row r="46" spans="1:15" ht="20.25" x14ac:dyDescent="0.25">
      <c r="A46" s="103"/>
      <c r="B46" s="103"/>
      <c r="C46" s="105"/>
      <c r="D46" s="105"/>
      <c r="E46" s="83"/>
      <c r="F46" s="83"/>
      <c r="G46" s="83"/>
      <c r="H46" s="83"/>
      <c r="I46" s="83"/>
      <c r="J46" s="83"/>
      <c r="K46" s="83"/>
      <c r="L46" s="83"/>
      <c r="M46" s="83"/>
      <c r="N46" s="83"/>
      <c r="O46" s="83"/>
    </row>
    <row r="47" spans="1:15" ht="20.25" x14ac:dyDescent="0.25">
      <c r="A47" s="103"/>
      <c r="B47" s="103"/>
      <c r="C47" s="105"/>
      <c r="D47" s="105"/>
      <c r="E47" s="83"/>
      <c r="F47" s="83"/>
      <c r="G47" s="83"/>
      <c r="H47" s="83"/>
      <c r="I47" s="83"/>
      <c r="J47" s="83"/>
      <c r="K47" s="83"/>
      <c r="L47" s="83"/>
      <c r="M47" s="83"/>
      <c r="N47" s="83"/>
      <c r="O47" s="83"/>
    </row>
    <row r="48" spans="1:15" ht="20.25" x14ac:dyDescent="0.25">
      <c r="A48" s="103"/>
      <c r="B48" s="103"/>
      <c r="C48" s="105"/>
      <c r="D48" s="105"/>
      <c r="E48" s="83"/>
      <c r="F48" s="83"/>
      <c r="G48" s="83"/>
      <c r="H48" s="83"/>
      <c r="I48" s="83"/>
      <c r="J48" s="83"/>
      <c r="K48" s="83"/>
      <c r="L48" s="83"/>
      <c r="M48" s="83"/>
      <c r="N48" s="83"/>
      <c r="O48" s="83"/>
    </row>
    <row r="49" spans="1:15" ht="20.25" x14ac:dyDescent="0.25">
      <c r="A49" s="103"/>
      <c r="B49" s="103"/>
      <c r="C49" s="105"/>
      <c r="D49" s="105"/>
      <c r="E49" s="83"/>
      <c r="F49" s="83"/>
      <c r="G49" s="83"/>
      <c r="H49" s="83"/>
      <c r="I49" s="83"/>
      <c r="J49" s="83"/>
      <c r="K49" s="83"/>
      <c r="L49" s="83"/>
      <c r="M49" s="83"/>
      <c r="N49" s="83"/>
      <c r="O49" s="83"/>
    </row>
    <row r="50" spans="1:15" ht="20.25" x14ac:dyDescent="0.25">
      <c r="A50" s="103"/>
      <c r="B50" s="103"/>
      <c r="C50" s="105"/>
      <c r="D50" s="105"/>
      <c r="E50" s="83"/>
      <c r="F50" s="83"/>
      <c r="G50" s="83"/>
      <c r="H50" s="83"/>
      <c r="I50" s="83"/>
      <c r="J50" s="83"/>
      <c r="K50" s="83"/>
      <c r="L50" s="83"/>
      <c r="M50" s="83"/>
      <c r="N50" s="83"/>
      <c r="O50" s="83"/>
    </row>
    <row r="51" spans="1:15" ht="20.25" x14ac:dyDescent="0.25">
      <c r="A51" s="103"/>
      <c r="B51" s="103"/>
      <c r="C51" s="105"/>
      <c r="D51" s="105"/>
      <c r="E51" s="83"/>
      <c r="F51" s="83"/>
      <c r="G51" s="83"/>
      <c r="H51" s="83"/>
      <c r="I51" s="83"/>
      <c r="J51" s="83"/>
      <c r="K51" s="83"/>
      <c r="L51" s="83"/>
      <c r="M51" s="83"/>
      <c r="N51" s="83"/>
      <c r="O51" s="83"/>
    </row>
    <row r="52" spans="1:15" ht="20.25" x14ac:dyDescent="0.25">
      <c r="A52" s="103"/>
      <c r="B52" s="23"/>
      <c r="C52" s="34"/>
      <c r="D52" s="34"/>
    </row>
    <row r="53" spans="1:15" ht="20.25" x14ac:dyDescent="0.25">
      <c r="A53" s="103"/>
      <c r="B53" s="23"/>
      <c r="C53" s="34"/>
      <c r="D53" s="34"/>
    </row>
    <row r="54" spans="1:15" ht="20.25" x14ac:dyDescent="0.25">
      <c r="A54" s="103"/>
      <c r="B54" s="23"/>
      <c r="C54" s="34"/>
      <c r="D54" s="34"/>
    </row>
    <row r="55" spans="1:15" ht="20.25" x14ac:dyDescent="0.25">
      <c r="A55" s="103"/>
      <c r="B55" s="23"/>
      <c r="C55" s="34"/>
      <c r="D55" s="34"/>
    </row>
    <row r="56" spans="1:15" ht="20.25" x14ac:dyDescent="0.25">
      <c r="A56" s="103"/>
      <c r="B56" s="23"/>
      <c r="C56" s="34"/>
      <c r="D56" s="34"/>
    </row>
    <row r="57" spans="1:15" ht="20.25" x14ac:dyDescent="0.25">
      <c r="A57" s="103"/>
      <c r="B57" s="23"/>
      <c r="C57" s="34"/>
      <c r="D57" s="34"/>
    </row>
    <row r="58" spans="1:15" ht="20.25" x14ac:dyDescent="0.25">
      <c r="A58" s="103"/>
      <c r="B58" s="23"/>
      <c r="C58" s="34"/>
      <c r="D58" s="34"/>
    </row>
    <row r="59" spans="1:15" ht="20.25" x14ac:dyDescent="0.25">
      <c r="A59" s="103"/>
      <c r="B59" s="23"/>
      <c r="C59" s="34"/>
      <c r="D59" s="34"/>
    </row>
    <row r="60" spans="1:15" ht="20.25" x14ac:dyDescent="0.25">
      <c r="A60" s="103"/>
      <c r="B60" s="23"/>
      <c r="C60" s="34"/>
      <c r="D60" s="34"/>
    </row>
    <row r="61" spans="1:15" ht="20.25" x14ac:dyDescent="0.25">
      <c r="A61" s="103"/>
      <c r="B61" s="23"/>
      <c r="C61" s="34"/>
      <c r="D61" s="34"/>
    </row>
    <row r="62" spans="1:15" ht="20.25" x14ac:dyDescent="0.25">
      <c r="A62" s="103"/>
      <c r="B62" s="23"/>
      <c r="C62" s="34"/>
      <c r="D62" s="34"/>
    </row>
    <row r="63" spans="1:15" ht="20.25" x14ac:dyDescent="0.25">
      <c r="A63" s="103"/>
      <c r="B63" s="23"/>
      <c r="C63" s="34"/>
      <c r="D63" s="34"/>
    </row>
    <row r="64" spans="1:15" ht="20.25" x14ac:dyDescent="0.25">
      <c r="A64" s="103"/>
      <c r="B64" s="23"/>
      <c r="C64" s="34"/>
      <c r="D64" s="34"/>
    </row>
    <row r="65" spans="1:4" ht="20.25" x14ac:dyDescent="0.25">
      <c r="A65" s="103"/>
      <c r="B65" s="23"/>
      <c r="C65" s="34"/>
      <c r="D65" s="34"/>
    </row>
    <row r="66" spans="1:4" ht="20.25" x14ac:dyDescent="0.25">
      <c r="A66" s="103"/>
      <c r="B66" s="23"/>
      <c r="C66" s="34"/>
      <c r="D66" s="34"/>
    </row>
    <row r="67" spans="1:4" ht="20.25" x14ac:dyDescent="0.25">
      <c r="A67" s="103"/>
      <c r="B67" s="23"/>
      <c r="C67" s="34"/>
      <c r="D67" s="34"/>
    </row>
    <row r="68" spans="1:4" ht="20.25" x14ac:dyDescent="0.25">
      <c r="A68" s="103"/>
      <c r="B68" s="23"/>
      <c r="C68" s="34"/>
      <c r="D68" s="34"/>
    </row>
    <row r="69" spans="1:4" ht="20.25" x14ac:dyDescent="0.25">
      <c r="A69" s="103"/>
      <c r="B69" s="23"/>
      <c r="C69" s="34"/>
      <c r="D69" s="34"/>
    </row>
    <row r="70" spans="1:4" ht="20.25" x14ac:dyDescent="0.25">
      <c r="A70" s="103"/>
      <c r="B70" s="23"/>
      <c r="C70" s="34"/>
      <c r="D70" s="34"/>
    </row>
    <row r="71" spans="1:4" ht="20.25" x14ac:dyDescent="0.25">
      <c r="A71" s="103"/>
      <c r="B71" s="23"/>
      <c r="C71" s="34"/>
      <c r="D71" s="34"/>
    </row>
    <row r="72" spans="1:4" ht="20.25" x14ac:dyDescent="0.25">
      <c r="A72" s="103"/>
      <c r="B72" s="23"/>
      <c r="C72" s="34"/>
      <c r="D72" s="34"/>
    </row>
    <row r="73" spans="1:4" ht="20.25" x14ac:dyDescent="0.25">
      <c r="A73" s="103"/>
      <c r="B73" s="23"/>
      <c r="C73" s="34"/>
      <c r="D73" s="34"/>
    </row>
    <row r="74" spans="1:4" ht="20.25" x14ac:dyDescent="0.25">
      <c r="A74" s="103"/>
      <c r="B74" s="23"/>
      <c r="C74" s="34"/>
      <c r="D74" s="34"/>
    </row>
    <row r="75" spans="1:4" ht="20.25" x14ac:dyDescent="0.25">
      <c r="A75" s="103"/>
      <c r="B75" s="23"/>
      <c r="C75" s="34"/>
      <c r="D75" s="34"/>
    </row>
    <row r="76" spans="1:4" ht="20.25" x14ac:dyDescent="0.25">
      <c r="A76" s="103"/>
      <c r="B76" s="23"/>
      <c r="C76" s="34"/>
      <c r="D76" s="34"/>
    </row>
    <row r="77" spans="1:4" ht="20.25" x14ac:dyDescent="0.25">
      <c r="A77" s="103"/>
      <c r="B77" s="23"/>
      <c r="C77" s="34"/>
      <c r="D77" s="34"/>
    </row>
    <row r="78" spans="1:4" ht="20.25" x14ac:dyDescent="0.25">
      <c r="A78" s="103"/>
      <c r="B78" s="23"/>
      <c r="C78" s="34"/>
      <c r="D78" s="34"/>
    </row>
    <row r="79" spans="1:4" ht="20.25" x14ac:dyDescent="0.25">
      <c r="A79" s="103"/>
      <c r="B79" s="23"/>
      <c r="C79" s="34"/>
      <c r="D79" s="34"/>
    </row>
    <row r="80" spans="1:4" ht="20.25" x14ac:dyDescent="0.25">
      <c r="A80" s="103"/>
      <c r="B80" s="23"/>
      <c r="C80" s="34"/>
      <c r="D80" s="34"/>
    </row>
    <row r="81" spans="1:4" ht="20.25" x14ac:dyDescent="0.25">
      <c r="A81" s="103"/>
      <c r="B81" s="23"/>
      <c r="C81" s="34"/>
      <c r="D81" s="34"/>
    </row>
    <row r="82" spans="1:4" ht="20.25" x14ac:dyDescent="0.25">
      <c r="A82" s="103"/>
      <c r="B82" s="23"/>
      <c r="C82" s="34"/>
      <c r="D82" s="34"/>
    </row>
    <row r="83" spans="1:4" ht="20.25" x14ac:dyDescent="0.25">
      <c r="A83" s="103"/>
      <c r="B83" s="23"/>
      <c r="C83" s="34"/>
      <c r="D83" s="34"/>
    </row>
    <row r="84" spans="1:4" ht="20.25" x14ac:dyDescent="0.25">
      <c r="A84" s="103"/>
      <c r="B84" s="23"/>
      <c r="C84" s="34"/>
      <c r="D84" s="34"/>
    </row>
    <row r="85" spans="1:4" ht="20.25" x14ac:dyDescent="0.25">
      <c r="A85" s="103"/>
      <c r="B85" s="23"/>
      <c r="C85" s="34"/>
      <c r="D85" s="34"/>
    </row>
    <row r="86" spans="1:4" ht="20.25" x14ac:dyDescent="0.25">
      <c r="A86" s="103"/>
      <c r="B86" s="23"/>
      <c r="C86" s="34"/>
      <c r="D86" s="34"/>
    </row>
    <row r="87" spans="1:4" ht="20.25" x14ac:dyDescent="0.25">
      <c r="A87" s="103"/>
      <c r="B87" s="23"/>
      <c r="C87" s="34"/>
      <c r="D87" s="34"/>
    </row>
    <row r="88" spans="1:4" ht="20.25" x14ac:dyDescent="0.25">
      <c r="A88" s="103"/>
      <c r="B88" s="23"/>
      <c r="C88" s="34"/>
      <c r="D88" s="34"/>
    </row>
    <row r="89" spans="1:4" ht="20.25" x14ac:dyDescent="0.25">
      <c r="A89" s="103"/>
      <c r="B89" s="23"/>
      <c r="C89" s="34"/>
      <c r="D89" s="34"/>
    </row>
    <row r="90" spans="1:4" ht="20.25" x14ac:dyDescent="0.25">
      <c r="A90" s="103"/>
      <c r="B90" s="23"/>
      <c r="C90" s="34"/>
      <c r="D90" s="34"/>
    </row>
    <row r="91" spans="1:4" ht="20.25" x14ac:dyDescent="0.25">
      <c r="A91" s="103"/>
      <c r="B91" s="23"/>
      <c r="C91" s="34"/>
      <c r="D91" s="34"/>
    </row>
    <row r="92" spans="1:4" ht="20.25" x14ac:dyDescent="0.25">
      <c r="A92" s="103"/>
      <c r="B92" s="23"/>
      <c r="C92" s="34"/>
      <c r="D92" s="34"/>
    </row>
    <row r="93" spans="1:4" ht="20.25" x14ac:dyDescent="0.25">
      <c r="A93" s="103"/>
      <c r="B93" s="23"/>
      <c r="C93" s="34"/>
      <c r="D93" s="34"/>
    </row>
    <row r="94" spans="1:4" ht="20.25" x14ac:dyDescent="0.25">
      <c r="A94" s="103"/>
      <c r="B94" s="23"/>
      <c r="C94" s="34"/>
      <c r="D94" s="34"/>
    </row>
    <row r="95" spans="1:4" ht="20.25" x14ac:dyDescent="0.25">
      <c r="A95" s="103"/>
      <c r="B95" s="23"/>
      <c r="C95" s="34"/>
      <c r="D95" s="34"/>
    </row>
    <row r="96" spans="1:4" ht="20.25" x14ac:dyDescent="0.25">
      <c r="A96" s="103"/>
      <c r="B96" s="23"/>
      <c r="C96" s="34"/>
      <c r="D96" s="34"/>
    </row>
    <row r="97" spans="1:4" ht="20.25" x14ac:dyDescent="0.25">
      <c r="A97" s="103"/>
      <c r="B97" s="23"/>
      <c r="C97" s="34"/>
      <c r="D97" s="34"/>
    </row>
    <row r="98" spans="1:4" ht="20.25" x14ac:dyDescent="0.25">
      <c r="A98" s="103"/>
      <c r="B98" s="23"/>
      <c r="C98" s="34"/>
      <c r="D98" s="34"/>
    </row>
    <row r="99" spans="1:4" ht="20.25" x14ac:dyDescent="0.25">
      <c r="A99" s="103"/>
      <c r="B99" s="23"/>
      <c r="C99" s="34"/>
      <c r="D99" s="34"/>
    </row>
    <row r="100" spans="1:4" ht="20.25" x14ac:dyDescent="0.25">
      <c r="A100" s="103"/>
      <c r="B100" s="23"/>
      <c r="C100" s="34"/>
      <c r="D100" s="34"/>
    </row>
    <row r="101" spans="1:4" ht="20.25" x14ac:dyDescent="0.25">
      <c r="A101" s="103"/>
      <c r="B101" s="23"/>
      <c r="C101" s="34"/>
      <c r="D101" s="34"/>
    </row>
    <row r="102" spans="1:4" ht="20.25" x14ac:dyDescent="0.25">
      <c r="A102" s="103"/>
      <c r="B102" s="23"/>
      <c r="C102" s="34"/>
      <c r="D102" s="34"/>
    </row>
    <row r="103" spans="1:4" ht="20.25" x14ac:dyDescent="0.25">
      <c r="A103" s="103"/>
      <c r="B103" s="23"/>
      <c r="C103" s="34"/>
      <c r="D103" s="34"/>
    </row>
    <row r="104" spans="1:4" ht="20.25" x14ac:dyDescent="0.25">
      <c r="A104" s="103"/>
      <c r="B104" s="23"/>
      <c r="C104" s="34"/>
      <c r="D104" s="34"/>
    </row>
    <row r="105" spans="1:4" ht="20.25" x14ac:dyDescent="0.25">
      <c r="A105" s="103"/>
      <c r="B105" s="23"/>
      <c r="C105" s="34"/>
      <c r="D105" s="34"/>
    </row>
    <row r="106" spans="1:4" ht="20.25" x14ac:dyDescent="0.25">
      <c r="A106" s="103"/>
      <c r="B106" s="23"/>
      <c r="C106" s="34"/>
      <c r="D106" s="34"/>
    </row>
    <row r="107" spans="1:4" ht="20.25" x14ac:dyDescent="0.25">
      <c r="A107" s="103"/>
      <c r="B107" s="23"/>
      <c r="C107" s="34"/>
      <c r="D107" s="34"/>
    </row>
    <row r="108" spans="1:4" ht="20.25" x14ac:dyDescent="0.25">
      <c r="A108" s="103"/>
      <c r="B108" s="23"/>
      <c r="C108" s="34"/>
      <c r="D108" s="34"/>
    </row>
    <row r="109" spans="1:4" ht="20.25" x14ac:dyDescent="0.25">
      <c r="A109" s="103"/>
      <c r="B109" s="23"/>
      <c r="C109" s="34"/>
      <c r="D109" s="34"/>
    </row>
    <row r="110" spans="1:4" ht="20.25" x14ac:dyDescent="0.25">
      <c r="A110" s="103"/>
      <c r="B110" s="23"/>
      <c r="C110" s="34"/>
      <c r="D110" s="34"/>
    </row>
    <row r="111" spans="1:4" ht="20.25" x14ac:dyDescent="0.25">
      <c r="A111" s="103"/>
      <c r="B111" s="23"/>
      <c r="C111" s="34"/>
      <c r="D111" s="34"/>
    </row>
    <row r="112" spans="1:4" ht="20.25" x14ac:dyDescent="0.25">
      <c r="A112" s="103"/>
      <c r="B112" s="23"/>
      <c r="C112" s="34"/>
      <c r="D112" s="34"/>
    </row>
    <row r="113" spans="1:4" ht="20.25" x14ac:dyDescent="0.25">
      <c r="A113" s="103"/>
      <c r="B113" s="23"/>
      <c r="C113" s="34"/>
      <c r="D113" s="34"/>
    </row>
    <row r="114" spans="1:4" ht="20.25" x14ac:dyDescent="0.25">
      <c r="A114" s="103"/>
      <c r="B114" s="23"/>
      <c r="C114" s="34"/>
      <c r="D114" s="34"/>
    </row>
    <row r="115" spans="1:4" ht="20.25" x14ac:dyDescent="0.25">
      <c r="A115" s="103"/>
      <c r="B115" s="23"/>
      <c r="C115" s="34"/>
      <c r="D115" s="34"/>
    </row>
    <row r="116" spans="1:4" ht="20.25" x14ac:dyDescent="0.25">
      <c r="A116" s="103"/>
      <c r="B116" s="23"/>
      <c r="C116" s="34"/>
      <c r="D116" s="34"/>
    </row>
    <row r="117" spans="1:4" ht="20.25" x14ac:dyDescent="0.25">
      <c r="A117" s="103"/>
      <c r="B117" s="23"/>
      <c r="C117" s="34"/>
      <c r="D117" s="34"/>
    </row>
    <row r="118" spans="1:4" ht="20.25" x14ac:dyDescent="0.25">
      <c r="A118" s="103"/>
      <c r="B118" s="23"/>
      <c r="C118" s="34"/>
      <c r="D118" s="34"/>
    </row>
    <row r="119" spans="1:4" ht="20.25" x14ac:dyDescent="0.25">
      <c r="A119" s="103"/>
      <c r="B119" s="23"/>
      <c r="C119" s="34"/>
      <c r="D119" s="34"/>
    </row>
    <row r="120" spans="1:4" ht="20.25" x14ac:dyDescent="0.25">
      <c r="A120" s="103"/>
      <c r="B120" s="23"/>
      <c r="C120" s="34"/>
      <c r="D120" s="34"/>
    </row>
    <row r="121" spans="1:4" ht="20.25" x14ac:dyDescent="0.25">
      <c r="A121" s="103"/>
      <c r="B121" s="23"/>
      <c r="C121" s="34"/>
      <c r="D121" s="34"/>
    </row>
    <row r="122" spans="1:4" ht="20.25" x14ac:dyDescent="0.25">
      <c r="A122" s="103"/>
      <c r="B122" s="23"/>
      <c r="C122" s="34"/>
      <c r="D122" s="34"/>
    </row>
    <row r="123" spans="1:4" ht="20.25" x14ac:dyDescent="0.25">
      <c r="A123" s="103"/>
      <c r="B123" s="23"/>
      <c r="C123" s="34"/>
      <c r="D123" s="34"/>
    </row>
    <row r="124" spans="1:4" ht="20.25" x14ac:dyDescent="0.25">
      <c r="A124" s="103"/>
      <c r="B124" s="23"/>
      <c r="C124" s="34"/>
      <c r="D124" s="34"/>
    </row>
    <row r="125" spans="1:4" ht="20.25" x14ac:dyDescent="0.25">
      <c r="A125" s="103"/>
      <c r="B125" s="23"/>
      <c r="C125" s="34"/>
      <c r="D125" s="34"/>
    </row>
    <row r="126" spans="1:4" ht="20.25" x14ac:dyDescent="0.25">
      <c r="A126" s="103"/>
      <c r="B126" s="23"/>
      <c r="C126" s="34"/>
      <c r="D126" s="34"/>
    </row>
    <row r="127" spans="1:4" ht="20.25" x14ac:dyDescent="0.25">
      <c r="A127" s="103"/>
      <c r="B127" s="23"/>
      <c r="C127" s="34"/>
      <c r="D127" s="34"/>
    </row>
    <row r="128" spans="1:4" ht="20.25" x14ac:dyDescent="0.25">
      <c r="A128" s="103"/>
      <c r="B128" s="23"/>
      <c r="C128" s="34"/>
      <c r="D128" s="34"/>
    </row>
    <row r="129" spans="1:4" ht="20.25" x14ac:dyDescent="0.25">
      <c r="A129" s="103"/>
      <c r="B129" s="23"/>
      <c r="C129" s="34"/>
      <c r="D129" s="34"/>
    </row>
    <row r="130" spans="1:4" ht="20.25" x14ac:dyDescent="0.25">
      <c r="A130" s="103"/>
      <c r="B130" s="23"/>
      <c r="C130" s="34"/>
      <c r="D130" s="34"/>
    </row>
    <row r="131" spans="1:4" ht="20.25" x14ac:dyDescent="0.25">
      <c r="A131" s="103"/>
      <c r="B131" s="23"/>
      <c r="C131" s="34"/>
      <c r="D131" s="34"/>
    </row>
    <row r="132" spans="1:4" ht="20.25" x14ac:dyDescent="0.25">
      <c r="A132" s="103"/>
      <c r="B132" s="23"/>
      <c r="C132" s="34"/>
      <c r="D132" s="34"/>
    </row>
    <row r="133" spans="1:4" ht="20.25" x14ac:dyDescent="0.25">
      <c r="A133" s="103"/>
      <c r="B133" s="23"/>
      <c r="C133" s="34"/>
      <c r="D133" s="34"/>
    </row>
    <row r="134" spans="1:4" ht="20.25" x14ac:dyDescent="0.25">
      <c r="A134" s="103"/>
      <c r="B134" s="23"/>
      <c r="C134" s="34"/>
      <c r="D134" s="34"/>
    </row>
    <row r="135" spans="1:4" ht="20.25" x14ac:dyDescent="0.25">
      <c r="A135" s="103"/>
      <c r="B135" s="23"/>
      <c r="C135" s="34"/>
      <c r="D135" s="34"/>
    </row>
    <row r="136" spans="1:4" ht="20.25" x14ac:dyDescent="0.25">
      <c r="A136" s="103"/>
      <c r="B136" s="23"/>
      <c r="C136" s="34"/>
      <c r="D136" s="34"/>
    </row>
    <row r="137" spans="1:4" ht="20.25" x14ac:dyDescent="0.25">
      <c r="A137" s="103"/>
      <c r="B137" s="23"/>
      <c r="C137" s="34"/>
      <c r="D137" s="34"/>
    </row>
    <row r="138" spans="1:4" ht="20.25" x14ac:dyDescent="0.25">
      <c r="A138" s="103"/>
      <c r="B138" s="23"/>
      <c r="C138" s="34"/>
      <c r="D138" s="34"/>
    </row>
    <row r="139" spans="1:4" ht="20.25" x14ac:dyDescent="0.25">
      <c r="A139" s="103"/>
      <c r="B139" s="23"/>
      <c r="C139" s="34"/>
      <c r="D139" s="34"/>
    </row>
    <row r="140" spans="1:4" ht="20.25" x14ac:dyDescent="0.25">
      <c r="A140" s="103"/>
      <c r="B140" s="23"/>
      <c r="C140" s="34"/>
      <c r="D140" s="34"/>
    </row>
    <row r="141" spans="1:4" ht="20.25" x14ac:dyDescent="0.25">
      <c r="A141" s="103"/>
      <c r="B141" s="23"/>
      <c r="C141" s="34"/>
      <c r="D141" s="34"/>
    </row>
    <row r="142" spans="1:4" ht="20.25" x14ac:dyDescent="0.25">
      <c r="A142" s="103"/>
      <c r="B142" s="23"/>
      <c r="C142" s="34"/>
      <c r="D142" s="34"/>
    </row>
    <row r="143" spans="1:4" ht="20.25" x14ac:dyDescent="0.25">
      <c r="A143" s="103"/>
      <c r="B143" s="23"/>
      <c r="C143" s="34"/>
      <c r="D143" s="34"/>
    </row>
    <row r="144" spans="1:4" ht="20.25" x14ac:dyDescent="0.25">
      <c r="A144" s="103"/>
      <c r="B144" s="23"/>
      <c r="C144" s="34"/>
      <c r="D144" s="34"/>
    </row>
    <row r="145" spans="1:4" ht="20.25" x14ac:dyDescent="0.25">
      <c r="A145" s="103"/>
      <c r="B145" s="23"/>
      <c r="C145" s="34"/>
      <c r="D145" s="34"/>
    </row>
    <row r="146" spans="1:4" ht="20.25" x14ac:dyDescent="0.25">
      <c r="A146" s="103"/>
      <c r="B146" s="23"/>
      <c r="C146" s="34"/>
      <c r="D146" s="34"/>
    </row>
    <row r="147" spans="1:4" ht="20.25" x14ac:dyDescent="0.25">
      <c r="A147" s="103"/>
      <c r="B147" s="23"/>
      <c r="C147" s="34"/>
      <c r="D147" s="34"/>
    </row>
    <row r="148" spans="1:4" ht="20.25" x14ac:dyDescent="0.25">
      <c r="A148" s="103"/>
      <c r="B148" s="23"/>
      <c r="C148" s="34"/>
      <c r="D148" s="34"/>
    </row>
    <row r="149" spans="1:4" ht="20.25" x14ac:dyDescent="0.25">
      <c r="A149" s="103"/>
      <c r="B149" s="23"/>
      <c r="C149" s="34"/>
      <c r="D149" s="34"/>
    </row>
    <row r="150" spans="1:4" ht="20.25" x14ac:dyDescent="0.25">
      <c r="A150" s="103"/>
      <c r="B150" s="23"/>
      <c r="C150" s="34"/>
      <c r="D150" s="34"/>
    </row>
    <row r="151" spans="1:4" ht="20.25" x14ac:dyDescent="0.25">
      <c r="A151" s="103"/>
      <c r="B151" s="23"/>
      <c r="C151" s="34"/>
      <c r="D151" s="34"/>
    </row>
    <row r="152" spans="1:4" ht="20.25" x14ac:dyDescent="0.25">
      <c r="A152" s="103"/>
      <c r="B152" s="23"/>
      <c r="C152" s="34"/>
      <c r="D152" s="34"/>
    </row>
    <row r="153" spans="1:4" ht="20.25" x14ac:dyDescent="0.25">
      <c r="A153" s="103"/>
      <c r="B153" s="23"/>
      <c r="C153" s="34"/>
      <c r="D153" s="34"/>
    </row>
    <row r="154" spans="1:4" ht="20.25" x14ac:dyDescent="0.25">
      <c r="A154" s="103"/>
      <c r="B154" s="23"/>
      <c r="C154" s="34"/>
      <c r="D154" s="34"/>
    </row>
    <row r="155" spans="1:4" ht="20.25" x14ac:dyDescent="0.25">
      <c r="A155" s="103"/>
      <c r="B155" s="23"/>
      <c r="C155" s="34"/>
      <c r="D155" s="34"/>
    </row>
    <row r="156" spans="1:4" ht="20.25" x14ac:dyDescent="0.25">
      <c r="A156" s="103"/>
      <c r="B156" s="23"/>
      <c r="C156" s="34"/>
      <c r="D156" s="34"/>
    </row>
    <row r="157" spans="1:4" ht="20.25" x14ac:dyDescent="0.25">
      <c r="A157" s="103"/>
      <c r="B157" s="23"/>
      <c r="C157" s="34"/>
      <c r="D157" s="34"/>
    </row>
    <row r="158" spans="1:4" ht="20.25" x14ac:dyDescent="0.25">
      <c r="A158" s="103"/>
      <c r="B158" s="23"/>
      <c r="C158" s="34"/>
      <c r="D158" s="34"/>
    </row>
    <row r="159" spans="1:4" ht="20.25" x14ac:dyDescent="0.25">
      <c r="A159" s="103"/>
      <c r="B159" s="23"/>
      <c r="C159" s="34"/>
      <c r="D159" s="34"/>
    </row>
    <row r="160" spans="1:4" ht="20.25" x14ac:dyDescent="0.25">
      <c r="A160" s="103"/>
      <c r="B160" s="23"/>
      <c r="C160" s="34"/>
      <c r="D160" s="34"/>
    </row>
    <row r="161" spans="1:4" ht="20.25" x14ac:dyDescent="0.25">
      <c r="A161" s="103"/>
      <c r="B161" s="23"/>
      <c r="C161" s="34"/>
      <c r="D161" s="34"/>
    </row>
    <row r="162" spans="1:4" ht="20.25" x14ac:dyDescent="0.25">
      <c r="A162" s="103"/>
      <c r="B162" s="23"/>
      <c r="C162" s="34"/>
      <c r="D162" s="34"/>
    </row>
    <row r="163" spans="1:4" ht="20.25" x14ac:dyDescent="0.25">
      <c r="A163" s="103"/>
      <c r="B163" s="23"/>
      <c r="C163" s="34"/>
      <c r="D163" s="34"/>
    </row>
    <row r="164" spans="1:4" ht="20.25" x14ac:dyDescent="0.25">
      <c r="A164" s="103"/>
      <c r="B164" s="23"/>
      <c r="C164" s="34"/>
      <c r="D164" s="34"/>
    </row>
    <row r="165" spans="1:4" ht="20.25" x14ac:dyDescent="0.25">
      <c r="A165" s="103"/>
      <c r="B165" s="23"/>
      <c r="C165" s="34"/>
      <c r="D165" s="34"/>
    </row>
    <row r="166" spans="1:4" ht="20.25" x14ac:dyDescent="0.25">
      <c r="A166" s="103"/>
      <c r="B166" s="23"/>
      <c r="C166" s="34"/>
      <c r="D166" s="34"/>
    </row>
    <row r="167" spans="1:4" ht="20.25" x14ac:dyDescent="0.25">
      <c r="A167" s="103"/>
      <c r="B167" s="23"/>
      <c r="C167" s="34"/>
      <c r="D167" s="34"/>
    </row>
    <row r="168" spans="1:4" ht="20.25" x14ac:dyDescent="0.25">
      <c r="A168" s="103"/>
      <c r="B168" s="23"/>
      <c r="C168" s="34"/>
      <c r="D168" s="34"/>
    </row>
    <row r="169" spans="1:4" ht="20.25" x14ac:dyDescent="0.25">
      <c r="A169" s="103"/>
      <c r="B169" s="23"/>
      <c r="C169" s="34"/>
      <c r="D169" s="34"/>
    </row>
    <row r="170" spans="1:4" ht="20.25" x14ac:dyDescent="0.25">
      <c r="A170" s="103"/>
      <c r="B170" s="23"/>
      <c r="C170" s="34"/>
      <c r="D170" s="34"/>
    </row>
    <row r="171" spans="1:4" ht="20.25" x14ac:dyDescent="0.25">
      <c r="A171" s="103"/>
      <c r="B171" s="23"/>
      <c r="C171" s="34"/>
      <c r="D171" s="34"/>
    </row>
    <row r="172" spans="1:4" ht="20.25" x14ac:dyDescent="0.25">
      <c r="A172" s="103"/>
      <c r="B172" s="23"/>
      <c r="C172" s="34"/>
      <c r="D172" s="34"/>
    </row>
    <row r="173" spans="1:4" ht="20.25" x14ac:dyDescent="0.25">
      <c r="A173" s="103"/>
      <c r="B173" s="23"/>
      <c r="C173" s="34"/>
      <c r="D173" s="34"/>
    </row>
    <row r="174" spans="1:4" ht="20.25" x14ac:dyDescent="0.25">
      <c r="A174" s="103"/>
      <c r="B174" s="23"/>
      <c r="C174" s="34"/>
      <c r="D174" s="34"/>
    </row>
    <row r="175" spans="1:4" ht="20.25" x14ac:dyDescent="0.25">
      <c r="A175" s="103"/>
      <c r="B175" s="23"/>
      <c r="C175" s="34"/>
      <c r="D175" s="34"/>
    </row>
    <row r="176" spans="1:4" ht="20.25" x14ac:dyDescent="0.25">
      <c r="A176" s="103"/>
      <c r="B176" s="23"/>
      <c r="C176" s="34"/>
      <c r="D176" s="34"/>
    </row>
    <row r="177" spans="1:4" ht="20.25" x14ac:dyDescent="0.25">
      <c r="A177" s="103"/>
      <c r="B177" s="23"/>
      <c r="C177" s="34"/>
      <c r="D177" s="34"/>
    </row>
    <row r="178" spans="1:4" ht="20.25" x14ac:dyDescent="0.25">
      <c r="A178" s="103"/>
      <c r="B178" s="23"/>
      <c r="C178" s="34"/>
      <c r="D178" s="34"/>
    </row>
    <row r="179" spans="1:4" ht="20.25" x14ac:dyDescent="0.25">
      <c r="A179" s="103"/>
      <c r="B179" s="23"/>
      <c r="C179" s="34"/>
      <c r="D179" s="34"/>
    </row>
    <row r="180" spans="1:4" ht="20.25" x14ac:dyDescent="0.25">
      <c r="A180" s="103"/>
      <c r="B180" s="23"/>
      <c r="C180" s="34"/>
      <c r="D180" s="34"/>
    </row>
    <row r="181" spans="1:4" ht="20.25" x14ac:dyDescent="0.25">
      <c r="A181" s="103"/>
      <c r="B181" s="23"/>
      <c r="C181" s="34"/>
      <c r="D181" s="34"/>
    </row>
    <row r="182" spans="1:4" ht="20.25" x14ac:dyDescent="0.25">
      <c r="A182" s="103"/>
      <c r="B182" s="23"/>
      <c r="C182" s="34"/>
      <c r="D182" s="34"/>
    </row>
    <row r="183" spans="1:4" ht="20.25" x14ac:dyDescent="0.25">
      <c r="A183" s="103"/>
      <c r="B183" s="23"/>
      <c r="C183" s="34"/>
      <c r="D183" s="34"/>
    </row>
    <row r="184" spans="1:4" ht="20.25" x14ac:dyDescent="0.25">
      <c r="A184" s="103"/>
      <c r="B184" s="23"/>
      <c r="C184" s="34"/>
      <c r="D184" s="34"/>
    </row>
    <row r="185" spans="1:4" ht="20.25" x14ac:dyDescent="0.25">
      <c r="A185" s="103"/>
      <c r="B185" s="23"/>
      <c r="C185" s="34"/>
      <c r="D185" s="34"/>
    </row>
    <row r="186" spans="1:4" ht="20.25" x14ac:dyDescent="0.25">
      <c r="A186" s="103"/>
      <c r="B186" s="23"/>
      <c r="C186" s="34"/>
      <c r="D186" s="34"/>
    </row>
    <row r="187" spans="1:4" ht="20.25" x14ac:dyDescent="0.25">
      <c r="A187" s="103"/>
      <c r="B187" s="23"/>
      <c r="C187" s="34"/>
      <c r="D187" s="34"/>
    </row>
    <row r="188" spans="1:4" ht="20.25" x14ac:dyDescent="0.25">
      <c r="A188" s="103"/>
      <c r="B188" s="23"/>
      <c r="C188" s="34"/>
      <c r="D188" s="34"/>
    </row>
    <row r="189" spans="1:4" ht="20.25" x14ac:dyDescent="0.25">
      <c r="A189" s="103"/>
      <c r="B189" s="23"/>
      <c r="C189" s="34"/>
      <c r="D189" s="34"/>
    </row>
    <row r="190" spans="1:4" ht="20.25" x14ac:dyDescent="0.25">
      <c r="A190" s="103"/>
      <c r="B190" s="23"/>
      <c r="C190" s="34"/>
      <c r="D190" s="34"/>
    </row>
    <row r="191" spans="1:4" ht="20.25" x14ac:dyDescent="0.25">
      <c r="A191" s="103"/>
      <c r="B191" s="23"/>
      <c r="C191" s="34"/>
      <c r="D191" s="34"/>
    </row>
    <row r="192" spans="1:4" ht="20.25" x14ac:dyDescent="0.25">
      <c r="A192" s="103"/>
      <c r="B192" s="23"/>
      <c r="C192" s="34"/>
      <c r="D192" s="34"/>
    </row>
    <row r="193" spans="1:4" ht="20.25" x14ac:dyDescent="0.25">
      <c r="A193" s="103"/>
      <c r="B193" s="23"/>
      <c r="C193" s="34"/>
      <c r="D193" s="34"/>
    </row>
    <row r="194" spans="1:4" ht="20.25" x14ac:dyDescent="0.25">
      <c r="A194" s="103"/>
      <c r="B194" s="23"/>
      <c r="C194" s="34"/>
      <c r="D194" s="34"/>
    </row>
    <row r="195" spans="1:4" ht="20.25" x14ac:dyDescent="0.25">
      <c r="A195" s="103"/>
      <c r="B195" s="23"/>
      <c r="C195" s="34"/>
      <c r="D195" s="34"/>
    </row>
    <row r="196" spans="1:4" ht="20.25" x14ac:dyDescent="0.25">
      <c r="A196" s="103"/>
      <c r="B196" s="23"/>
      <c r="C196" s="34"/>
      <c r="D196" s="34"/>
    </row>
    <row r="197" spans="1:4" ht="20.25" x14ac:dyDescent="0.25">
      <c r="A197" s="103"/>
      <c r="B197" s="23"/>
      <c r="C197" s="34"/>
      <c r="D197" s="34"/>
    </row>
    <row r="198" spans="1:4" ht="20.25" x14ac:dyDescent="0.25">
      <c r="A198" s="103"/>
      <c r="B198" s="23"/>
      <c r="C198" s="34"/>
      <c r="D198" s="34"/>
    </row>
    <row r="199" spans="1:4" ht="20.25" x14ac:dyDescent="0.25">
      <c r="A199" s="103"/>
      <c r="B199" s="23"/>
      <c r="C199" s="34"/>
      <c r="D199" s="34"/>
    </row>
    <row r="200" spans="1:4" ht="20.25" x14ac:dyDescent="0.25">
      <c r="A200" s="103"/>
      <c r="B200" s="23"/>
      <c r="C200" s="34"/>
      <c r="D200" s="34"/>
    </row>
    <row r="201" spans="1:4" ht="20.25" x14ac:dyDescent="0.25">
      <c r="A201" s="103"/>
      <c r="B201" s="23"/>
      <c r="C201" s="34"/>
      <c r="D201" s="34"/>
    </row>
    <row r="202" spans="1:4" ht="20.25" x14ac:dyDescent="0.25">
      <c r="A202" s="103"/>
      <c r="B202" s="23"/>
      <c r="C202" s="34"/>
      <c r="D202" s="34"/>
    </row>
    <row r="203" spans="1:4" ht="20.25" x14ac:dyDescent="0.25">
      <c r="A203" s="103"/>
      <c r="B203" s="23"/>
      <c r="C203" s="34"/>
      <c r="D203" s="34"/>
    </row>
    <row r="204" spans="1:4" ht="20.25" x14ac:dyDescent="0.25">
      <c r="A204" s="103"/>
      <c r="B204" s="23"/>
      <c r="C204" s="34"/>
      <c r="D204" s="34"/>
    </row>
    <row r="205" spans="1:4" ht="20.25" x14ac:dyDescent="0.25">
      <c r="A205" s="103"/>
      <c r="B205" s="23"/>
      <c r="C205" s="34"/>
      <c r="D205" s="34"/>
    </row>
    <row r="206" spans="1:4" ht="20.25" x14ac:dyDescent="0.25">
      <c r="A206" s="103"/>
      <c r="B206" s="23"/>
      <c r="C206" s="34"/>
      <c r="D206" s="34"/>
    </row>
    <row r="207" spans="1:4" ht="20.25" x14ac:dyDescent="0.25">
      <c r="A207" s="103"/>
      <c r="B207" s="23"/>
      <c r="C207" s="34"/>
      <c r="D207" s="34"/>
    </row>
    <row r="208" spans="1:4" x14ac:dyDescent="0.25">
      <c r="A208" s="83"/>
      <c r="B208" s="23"/>
      <c r="C208" s="23"/>
      <c r="D208" s="23"/>
    </row>
    <row r="209" spans="1:8" ht="20.25" x14ac:dyDescent="0.25">
      <c r="A209" s="83"/>
      <c r="B209" s="30" t="s">
        <v>153</v>
      </c>
      <c r="C209" s="30" t="s">
        <v>154</v>
      </c>
      <c r="D209" s="33" t="s">
        <v>153</v>
      </c>
      <c r="E209" s="33" t="s">
        <v>154</v>
      </c>
    </row>
    <row r="210" spans="1:8" ht="21" x14ac:dyDescent="0.35">
      <c r="A210" s="83"/>
      <c r="B210" s="31" t="s">
        <v>155</v>
      </c>
      <c r="C210" s="31" t="s">
        <v>156</v>
      </c>
      <c r="D210" t="s">
        <v>155</v>
      </c>
      <c r="F210" t="str">
        <f>IF(NOT(ISBLANK(D210)),D210,IF(NOT(ISBLANK(E210)),"     "&amp;E210,FALSE))</f>
        <v>Afectación Económica o presupuestal</v>
      </c>
      <c r="G210" t="s">
        <v>155</v>
      </c>
      <c r="H210" t="str">
        <f>IF(NOT(ISERROR(MATCH(G210,_xlfn.ANCHORARRAY(B221),0))),F223&amp;"Por favor no seleccionar los criterios de impacto",G210)</f>
        <v>❌Por favor no seleccionar los criterios de impacto</v>
      </c>
    </row>
    <row r="211" spans="1:8" ht="21" x14ac:dyDescent="0.35">
      <c r="A211" s="83"/>
      <c r="B211" s="31" t="s">
        <v>155</v>
      </c>
      <c r="C211" s="31" t="s">
        <v>128</v>
      </c>
      <c r="E211" t="s">
        <v>156</v>
      </c>
      <c r="F211" t="str">
        <f t="shared" ref="F211:F221" si="0">IF(NOT(ISBLANK(D211)),D211,IF(NOT(ISBLANK(E211)),"     "&amp;E211,FALSE))</f>
        <v xml:space="preserve">     Afectación menor a 10 SMLMV .</v>
      </c>
    </row>
    <row r="212" spans="1:8" ht="21" x14ac:dyDescent="0.35">
      <c r="A212" s="83"/>
      <c r="B212" s="31" t="s">
        <v>155</v>
      </c>
      <c r="C212" s="31" t="s">
        <v>131</v>
      </c>
      <c r="E212" t="s">
        <v>128</v>
      </c>
      <c r="F212" t="str">
        <f t="shared" si="0"/>
        <v xml:space="preserve">     Entre 10 y 50 SMLMV </v>
      </c>
    </row>
    <row r="213" spans="1:8" ht="21" x14ac:dyDescent="0.35">
      <c r="A213" s="83"/>
      <c r="B213" s="31" t="s">
        <v>155</v>
      </c>
      <c r="C213" s="31" t="s">
        <v>135</v>
      </c>
      <c r="E213" t="s">
        <v>131</v>
      </c>
      <c r="F213" t="str">
        <f t="shared" si="0"/>
        <v xml:space="preserve">     Entre 50 y 100 SMLMV </v>
      </c>
    </row>
    <row r="214" spans="1:8" ht="21" x14ac:dyDescent="0.35">
      <c r="A214" s="83"/>
      <c r="B214" s="31" t="s">
        <v>155</v>
      </c>
      <c r="C214" s="31" t="s">
        <v>139</v>
      </c>
      <c r="E214" t="s">
        <v>135</v>
      </c>
      <c r="F214" t="str">
        <f t="shared" si="0"/>
        <v xml:space="preserve">     Entre 100 y 500 SMLMV </v>
      </c>
    </row>
    <row r="215" spans="1:8" ht="21" x14ac:dyDescent="0.35">
      <c r="A215" s="83"/>
      <c r="B215" s="31" t="s">
        <v>121</v>
      </c>
      <c r="C215" s="31" t="s">
        <v>125</v>
      </c>
      <c r="E215" t="s">
        <v>139</v>
      </c>
      <c r="F215" t="str">
        <f t="shared" si="0"/>
        <v xml:space="preserve">     Mayor a 500 SMLMV </v>
      </c>
    </row>
    <row r="216" spans="1:8" ht="21" x14ac:dyDescent="0.35">
      <c r="A216" s="83"/>
      <c r="B216" s="31" t="s">
        <v>121</v>
      </c>
      <c r="C216" s="31" t="s">
        <v>129</v>
      </c>
      <c r="D216" t="s">
        <v>121</v>
      </c>
      <c r="F216" t="str">
        <f t="shared" si="0"/>
        <v>Pérdida Reputacional</v>
      </c>
    </row>
    <row r="217" spans="1:8" ht="21" x14ac:dyDescent="0.35">
      <c r="A217" s="83"/>
      <c r="B217" s="31" t="s">
        <v>121</v>
      </c>
      <c r="C217" s="31" t="s">
        <v>132</v>
      </c>
      <c r="E217" t="s">
        <v>125</v>
      </c>
      <c r="F217" t="str">
        <f t="shared" si="0"/>
        <v xml:space="preserve">     El riesgo afecta la imagen de alguna área de la organización</v>
      </c>
    </row>
    <row r="218" spans="1:8" ht="21" x14ac:dyDescent="0.35">
      <c r="A218" s="83"/>
      <c r="B218" s="31" t="s">
        <v>121</v>
      </c>
      <c r="C218" s="31" t="s">
        <v>136</v>
      </c>
      <c r="E218" t="s">
        <v>129</v>
      </c>
      <c r="F218" t="str">
        <f t="shared" si="0"/>
        <v xml:space="preserve">     El riesgo afecta la imagen de la entidad internamente, de conocimiento general, nivel interno, de junta dircetiva y accionistas y/o de provedores</v>
      </c>
    </row>
    <row r="219" spans="1:8" ht="21" x14ac:dyDescent="0.35">
      <c r="A219" s="83"/>
      <c r="B219" s="31" t="s">
        <v>121</v>
      </c>
      <c r="C219" s="31" t="s">
        <v>140</v>
      </c>
      <c r="E219" t="s">
        <v>132</v>
      </c>
      <c r="F219" t="str">
        <f t="shared" si="0"/>
        <v xml:space="preserve">     El riesgo afecta la imagen de la entidad con algunos usuarios de relevancia frente al logro de los objetivos</v>
      </c>
    </row>
    <row r="220" spans="1:8" x14ac:dyDescent="0.25">
      <c r="A220" s="83"/>
      <c r="B220" s="32"/>
      <c r="C220" s="32"/>
      <c r="E220" t="s">
        <v>136</v>
      </c>
      <c r="F220" t="str">
        <f t="shared" si="0"/>
        <v xml:space="preserve">     El riesgo afecta la imagen de de la entidad con efecto publicitario sostenido a nivel de sector administrativo, nivel departamental o municipal</v>
      </c>
    </row>
    <row r="221" spans="1:8" x14ac:dyDescent="0.25">
      <c r="A221" s="83"/>
      <c r="B221" s="32" t="str" cm="1">
        <f t="array" ref="B221:B223">_xlfn.UNIQUE(Tabla1[[#All],[Criterios]])</f>
        <v>Criterios</v>
      </c>
      <c r="C221" s="32"/>
      <c r="E221" t="s">
        <v>140</v>
      </c>
      <c r="F221" t="str">
        <f t="shared" si="0"/>
        <v xml:space="preserve">     El riesgo afecta la imagen de la entidad a nivel nacional, con efecto publicitarios sostenible a nivel país</v>
      </c>
    </row>
    <row r="222" spans="1:8" x14ac:dyDescent="0.25">
      <c r="A222" s="83"/>
      <c r="B222" s="32" t="str">
        <v>Afectación Económica o presupuestal</v>
      </c>
      <c r="C222" s="32"/>
    </row>
    <row r="223" spans="1:8" x14ac:dyDescent="0.25">
      <c r="B223" s="32" t="str">
        <v>Pérdida Reputacional</v>
      </c>
      <c r="C223" s="32"/>
      <c r="F223" s="35" t="s">
        <v>157</v>
      </c>
    </row>
    <row r="224" spans="1:8" x14ac:dyDescent="0.25">
      <c r="B224" s="22"/>
      <c r="C224" s="22"/>
      <c r="F224" s="35" t="s">
        <v>158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E22" sqref="E22"/>
    </sheetView>
  </sheetViews>
  <sheetFormatPr baseColWidth="10" defaultColWidth="14.28515625" defaultRowHeight="12.75" x14ac:dyDescent="0.2"/>
  <cols>
    <col min="1" max="2" width="14.28515625" style="88"/>
    <col min="3" max="3" width="17" style="88" customWidth="1"/>
    <col min="4" max="4" width="14.28515625" style="88"/>
    <col min="5" max="5" width="46" style="88" customWidth="1"/>
    <col min="6" max="16384" width="14.28515625" style="88"/>
  </cols>
  <sheetData>
    <row r="1" spans="2:6" ht="24" customHeight="1" thickBot="1" x14ac:dyDescent="0.25">
      <c r="B1" s="432" t="s">
        <v>159</v>
      </c>
      <c r="C1" s="433"/>
      <c r="D1" s="433"/>
      <c r="E1" s="433"/>
      <c r="F1" s="434"/>
    </row>
    <row r="2" spans="2:6" ht="16.5" thickBot="1" x14ac:dyDescent="0.3">
      <c r="B2" s="89"/>
      <c r="C2" s="89"/>
      <c r="D2" s="89"/>
      <c r="E2" s="89"/>
      <c r="F2" s="89"/>
    </row>
    <row r="3" spans="2:6" ht="16.5" thickBot="1" x14ac:dyDescent="0.25">
      <c r="B3" s="436" t="s">
        <v>160</v>
      </c>
      <c r="C3" s="437"/>
      <c r="D3" s="437"/>
      <c r="E3" s="101" t="s">
        <v>161</v>
      </c>
      <c r="F3" s="102" t="s">
        <v>162</v>
      </c>
    </row>
    <row r="4" spans="2:6" ht="31.5" x14ac:dyDescent="0.2">
      <c r="B4" s="438" t="s">
        <v>163</v>
      </c>
      <c r="C4" s="440" t="s">
        <v>83</v>
      </c>
      <c r="D4" s="90" t="s">
        <v>164</v>
      </c>
      <c r="E4" s="91" t="s">
        <v>165</v>
      </c>
      <c r="F4" s="92">
        <v>0.25</v>
      </c>
    </row>
    <row r="5" spans="2:6" ht="47.25" x14ac:dyDescent="0.2">
      <c r="B5" s="439"/>
      <c r="C5" s="441"/>
      <c r="D5" s="93" t="s">
        <v>166</v>
      </c>
      <c r="E5" s="94" t="s">
        <v>167</v>
      </c>
      <c r="F5" s="95">
        <v>0.15</v>
      </c>
    </row>
    <row r="6" spans="2:6" ht="47.25" x14ac:dyDescent="0.2">
      <c r="B6" s="439"/>
      <c r="C6" s="441"/>
      <c r="D6" s="93" t="s">
        <v>168</v>
      </c>
      <c r="E6" s="94" t="s">
        <v>169</v>
      </c>
      <c r="F6" s="95">
        <v>0.1</v>
      </c>
    </row>
    <row r="7" spans="2:6" ht="63" x14ac:dyDescent="0.2">
      <c r="B7" s="439"/>
      <c r="C7" s="441" t="s">
        <v>84</v>
      </c>
      <c r="D7" s="93" t="s">
        <v>170</v>
      </c>
      <c r="E7" s="94" t="s">
        <v>171</v>
      </c>
      <c r="F7" s="95">
        <v>0.25</v>
      </c>
    </row>
    <row r="8" spans="2:6" ht="31.5" x14ac:dyDescent="0.2">
      <c r="B8" s="439"/>
      <c r="C8" s="441"/>
      <c r="D8" s="93" t="s">
        <v>172</v>
      </c>
      <c r="E8" s="94" t="s">
        <v>173</v>
      </c>
      <c r="F8" s="95">
        <v>0.15</v>
      </c>
    </row>
    <row r="9" spans="2:6" ht="47.25" x14ac:dyDescent="0.2">
      <c r="B9" s="439" t="s">
        <v>174</v>
      </c>
      <c r="C9" s="441" t="s">
        <v>86</v>
      </c>
      <c r="D9" s="93" t="s">
        <v>175</v>
      </c>
      <c r="E9" s="94" t="s">
        <v>176</v>
      </c>
      <c r="F9" s="96" t="s">
        <v>177</v>
      </c>
    </row>
    <row r="10" spans="2:6" ht="63" x14ac:dyDescent="0.2">
      <c r="B10" s="439"/>
      <c r="C10" s="441"/>
      <c r="D10" s="93" t="s">
        <v>178</v>
      </c>
      <c r="E10" s="94" t="s">
        <v>179</v>
      </c>
      <c r="F10" s="96" t="s">
        <v>177</v>
      </c>
    </row>
    <row r="11" spans="2:6" ht="47.25" x14ac:dyDescent="0.2">
      <c r="B11" s="439"/>
      <c r="C11" s="441" t="s">
        <v>87</v>
      </c>
      <c r="D11" s="93" t="s">
        <v>180</v>
      </c>
      <c r="E11" s="94" t="s">
        <v>181</v>
      </c>
      <c r="F11" s="96" t="s">
        <v>177</v>
      </c>
    </row>
    <row r="12" spans="2:6" ht="47.25" x14ac:dyDescent="0.2">
      <c r="B12" s="439"/>
      <c r="C12" s="441"/>
      <c r="D12" s="93" t="s">
        <v>182</v>
      </c>
      <c r="E12" s="94" t="s">
        <v>183</v>
      </c>
      <c r="F12" s="96" t="s">
        <v>177</v>
      </c>
    </row>
    <row r="13" spans="2:6" ht="31.5" x14ac:dyDescent="0.2">
      <c r="B13" s="439"/>
      <c r="C13" s="441" t="s">
        <v>88</v>
      </c>
      <c r="D13" s="93" t="s">
        <v>184</v>
      </c>
      <c r="E13" s="94" t="s">
        <v>185</v>
      </c>
      <c r="F13" s="96" t="s">
        <v>177</v>
      </c>
    </row>
    <row r="14" spans="2:6" ht="32.25" thickBot="1" x14ac:dyDescent="0.25">
      <c r="B14" s="442"/>
      <c r="C14" s="443"/>
      <c r="D14" s="97" t="s">
        <v>186</v>
      </c>
      <c r="E14" s="98" t="s">
        <v>187</v>
      </c>
      <c r="F14" s="99" t="s">
        <v>177</v>
      </c>
    </row>
    <row r="15" spans="2:6" ht="49.5" customHeight="1" x14ac:dyDescent="0.2">
      <c r="B15" s="435" t="s">
        <v>188</v>
      </c>
      <c r="C15" s="435"/>
      <c r="D15" s="435"/>
      <c r="E15" s="435"/>
      <c r="F15" s="435"/>
    </row>
    <row r="16" spans="2:6" ht="27" customHeight="1" x14ac:dyDescent="0.25">
      <c r="B16" s="100"/>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189</v>
      </c>
      <c r="E2" t="s">
        <v>190</v>
      </c>
    </row>
    <row r="3" spans="2:5" x14ac:dyDescent="0.25">
      <c r="B3" t="s">
        <v>191</v>
      </c>
      <c r="E3" t="s">
        <v>192</v>
      </c>
    </row>
    <row r="4" spans="2:5" x14ac:dyDescent="0.25">
      <c r="B4" t="s">
        <v>193</v>
      </c>
      <c r="E4" t="s">
        <v>194</v>
      </c>
    </row>
    <row r="5" spans="2:5" x14ac:dyDescent="0.25">
      <c r="B5" t="s">
        <v>195</v>
      </c>
    </row>
    <row r="8" spans="2:5" x14ac:dyDescent="0.25">
      <c r="B8" t="s">
        <v>196</v>
      </c>
    </row>
    <row r="9" spans="2:5" x14ac:dyDescent="0.25">
      <c r="B9" t="s">
        <v>197</v>
      </c>
    </row>
    <row r="10" spans="2:5" x14ac:dyDescent="0.25">
      <c r="B10" t="s">
        <v>198</v>
      </c>
    </row>
    <row r="13" spans="2:5" x14ac:dyDescent="0.25">
      <c r="B13" t="s">
        <v>199</v>
      </c>
    </row>
    <row r="14" spans="2:5" x14ac:dyDescent="0.25">
      <c r="B14" t="s">
        <v>200</v>
      </c>
    </row>
    <row r="15" spans="2:5" x14ac:dyDescent="0.25">
      <c r="B15" t="s">
        <v>201</v>
      </c>
    </row>
    <row r="16" spans="2:5" x14ac:dyDescent="0.25">
      <c r="B16" t="s">
        <v>202</v>
      </c>
    </row>
    <row r="17" spans="2:2" x14ac:dyDescent="0.25">
      <c r="B17" t="s">
        <v>203</v>
      </c>
    </row>
    <row r="18" spans="2:2" x14ac:dyDescent="0.25">
      <c r="B18" t="s">
        <v>204</v>
      </c>
    </row>
    <row r="19" spans="2:2" x14ac:dyDescent="0.25">
      <c r="B19" t="s">
        <v>205</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Instructivo</vt:lpstr>
      <vt:lpstr>Contexto proceso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Luisa Fernanda Ibagon Moreno</cp:lastModifiedBy>
  <cp:revision/>
  <dcterms:created xsi:type="dcterms:W3CDTF">2020-03-24T23:12:47Z</dcterms:created>
  <dcterms:modified xsi:type="dcterms:W3CDTF">2022-04-04T12:40:21Z</dcterms:modified>
  <cp:category/>
  <cp:contentStatus/>
</cp:coreProperties>
</file>