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liliana.casas\Desktop\"/>
    </mc:Choice>
  </mc:AlternateContent>
  <xr:revisionPtr revIDLastSave="0" documentId="13_ncr:1_{5F9D4F58-E32E-45A8-9400-A6E82F6B783C}" xr6:coauthVersionLast="45" xr6:coauthVersionMax="45" xr10:uidLastSave="{00000000-0000-0000-0000-000000000000}"/>
  <bookViews>
    <workbookView xWindow="-110" yWindow="-110" windowWidth="19420" windowHeight="10420" tabRatio="859" activeTab="1" xr2:uid="{00000000-000D-0000-FFFF-FFFF00000000}"/>
  </bookViews>
  <sheets>
    <sheet name="Contexto proceso" sheetId="16" r:id="rId1"/>
    <sheet name="Matriz Riesgos Gestión" sheetId="10" r:id="rId2"/>
    <sheet name="Mapa_RResidual" sheetId="17" state="hidden" r:id="rId3"/>
    <sheet name="Riesgos Seg. Información" sheetId="12" r:id="rId4"/>
    <sheet name="Seguridad Información" sheetId="13" state="hidden" r:id="rId5"/>
    <sheet name="Probabilidad Seguridad Informac" sheetId="14" state="hidden" r:id="rId6"/>
    <sheet name="Corrupción" sheetId="5" state="hidden" r:id="rId7"/>
    <sheet name="Listados" sheetId="7" r:id="rId8"/>
    <sheet name="CONTROLES" sheetId="11" r:id="rId9"/>
    <sheet name="PERFIL" sheetId="18" state="hidden" r:id="rId10"/>
    <sheet name="Matriz de calificación" sheetId="4" state="hidden" r:id="rId11"/>
  </sheets>
  <externalReferences>
    <externalReference r:id="rId12"/>
    <externalReference r:id="rId13"/>
    <externalReference r:id="rId14"/>
    <externalReference r:id="rId15"/>
    <externalReference r:id="rId16"/>
    <externalReference r:id="rId17"/>
  </externalReferences>
  <definedNames>
    <definedName name="_1_SE">#REF!</definedName>
    <definedName name="_10._CIFRADO.">'Seguridad Información'!$G$45:$G$46</definedName>
    <definedName name="_11._SEGURIDAD_FÍSICA_Y_AMBIENTAL.">'Seguridad Información'!$H$45:$H$59</definedName>
    <definedName name="_12._SEGURIDAD_EN_LA_OPERATIVA.">'Seguridad Información'!$I$45:$I$58</definedName>
    <definedName name="_13._SEGURIDAD_EN_LAS_TELECOMUNICACIONES.">'Seguridad Información'!$J$45:$J$51</definedName>
    <definedName name="_14._ADQUISICIÓN__DESARROLLO_Y_MANTENIMIENTO_DE_LOS_SISTEMAS_DE_INFORMACIÓN.">'Seguridad Información'!$K$45:$K$57</definedName>
    <definedName name="_15._RELACIONES_CON_SUMINISTRADORES.">'Seguridad Información'!$L$45:$L$49</definedName>
    <definedName name="_16._GESTIÓN_DE_INCIDENTES_EN_LA_SEGURIDAD_DE_LA_INFORMACIÓN.">'Seguridad Información'!$M$45:$M$51</definedName>
    <definedName name="_17._ASPECTOS_DE_SEGURIDAD_DE_LA_INFORMACION_EN_LA_GESTIÓN_DE_LA_CONTINUIDAD_DEL_NEGOCIO.">'Seguridad Información'!$N$45:$N$48</definedName>
    <definedName name="_18._CUMPLIMIENTO.">'Seguridad Información'!$O$45:$O$52</definedName>
    <definedName name="_5._POLÍTICAS_DE_SEGURIDAD.">'Seguridad Información'!$B$45:$B$46</definedName>
    <definedName name="_6._ASPECTOS_ORGANIZATIVOS_DE_LA_SEGURIDAD_DE_LA_INFORMAC.">'Seguridad Información'!$C$45:$C$51</definedName>
    <definedName name="_7._SEGURIDAD_LIGADA_A_LOS_RECURSOS_HUMANOS.">'Seguridad Información'!$D$45:$D$50</definedName>
    <definedName name="_8._GESTIÓN_DE_ACTIVOS.">'Seguridad Información'!$E$45:$E$53</definedName>
    <definedName name="_9._CONTROL_DE_ACCESOS.">'Seguridad Información'!$F$45:$F$58</definedName>
    <definedName name="_xlnm._FilterDatabase" localSheetId="1" hidden="1">'Matriz Riesgos Gestión'!#REF!</definedName>
    <definedName name="_xlnm._FilterDatabase" localSheetId="3" hidden="1">'Riesgos Seg. Información'!$B$8:$BI$8</definedName>
    <definedName name="A">#REF!</definedName>
    <definedName name="AA">#REF!</definedName>
    <definedName name="aaaa">#REF!</definedName>
    <definedName name="accion">#REF!</definedName>
    <definedName name="AGENTE">#REF!</definedName>
    <definedName name="_xlnm.Print_Area" localSheetId="1">'Matriz Riesgos Gestión'!$A$23:$AV$29</definedName>
    <definedName name="_xlnm.Print_Area" localSheetId="3">'Riesgos Seg. Información'!$A$5:$BI$15</definedName>
    <definedName name="AREA_IMPACTO">#REF!</definedName>
    <definedName name="areaimpacto">'[1]SM-FO-27'!$BQ$476:$BQ$482</definedName>
    <definedName name="B">#REF!</definedName>
    <definedName name="CALIFICACION">#REF!</definedName>
    <definedName name="CAUSAS">[2]CAUSAS!$C$6:$O$11</definedName>
    <definedName name="CD">'Seguridad Información'!$H$3</definedName>
    <definedName name="CI">'Seguridad Información'!$I$3:$I$5</definedName>
    <definedName name="CID">'Seguridad Información'!$J$3:$J$10</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idencialidad">'Seguridad Información'!$G$3:$G$9</definedName>
    <definedName name="CONFIDENCIALIDAD.">'Seguridad Información'!$B$20:$B$32</definedName>
    <definedName name="CONFIDENCIALIDAD_">'Seguridad Información'!$B$14:$B$16</definedName>
    <definedName name="Confidencialidad_Disponibilidad">'Seguridad Información'!$H$3</definedName>
    <definedName name="CONFIDENCIALIDAD_DISPONIBILIDAD.">'Seguridad Información'!$F$20</definedName>
    <definedName name="CONFIDENCIALIDAD_DISPONIBILIDAD_">'Seguridad Información'!$F$14</definedName>
    <definedName name="Confidencialidad_integridad">'Seguridad Información'!$I$3:$I$5</definedName>
    <definedName name="CONFIDENCIALIDAD_INTEGRIDAD.">'Seguridad Información'!$E$20:$E$32</definedName>
    <definedName name="CONFIDENCIALIDAD_INTEGRIDAD_">'Seguridad Información'!$E$14</definedName>
    <definedName name="Confidencialidad_Integridad_Disponibilidad">'Seguridad Información'!$J$3:$J$10</definedName>
    <definedName name="CONFIDENCIALIDAD_INTEGRIDAD_DISPONIBILIDAD.">'Seguridad Información'!$H$20:$H$41</definedName>
    <definedName name="CONFIDENCIALIDAD_INTEGRIDAD_DISPONIBILIDAD_">'Seguridad Información'!$H$14:$H$17</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Disponibilidad">'Seguridad Información'!$K$3:$K$18</definedName>
    <definedName name="DISPONIBILIDAD.">'Seguridad Información'!$D$20:$D$33</definedName>
    <definedName name="DISPONIBILIDAD_">'Seguridad Información'!$D$14:$D$16</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 localSheetId="2">#REF!</definedName>
    <definedName name="Impacto">[3]Hoja4!$F$3:$F$7</definedName>
    <definedName name="INSTALACIONES">#REF!</definedName>
    <definedName name="Integridad">'Seguridad Información'!$M$3:$M$6</definedName>
    <definedName name="INTEGRIDAD.">'Seguridad Información'!$C$20:$C$24</definedName>
    <definedName name="INTEGRIDAD_">'Seguridad Información'!$C$14</definedName>
    <definedName name="Integridad_Disponibilidad">'Seguridad Información'!$L$3:$L$8</definedName>
    <definedName name="INTEGRIDAD_DISPONIBILIDAD.">'Seguridad Información'!$G$20:$G$25</definedName>
    <definedName name="INTEGRIDAD_DISPONIBILIDAD_">'Seguridad Información'!$G$14</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_xlnm.Print_Titles" localSheetId="1">'Matriz Riesgos Gestión'!#REF!</definedName>
    <definedName name="_xlnm.Print_Titles" localSheetId="3">'Riesgos Seg. Información'!$5:$8</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_795C8354_6623_430F_B16F_866AD45BC174_.wvu.FilterData" localSheetId="1" hidden="1">'Matriz Riesgos Gestión'!#REF!</definedName>
    <definedName name="Z_795C8354_6623_430F_B16F_866AD45BC174_.wvu.FilterData" localSheetId="3" hidden="1">'Riesgos Seg. Información'!$B$8:$BI$8</definedName>
    <definedName name="Z_795C8354_6623_430F_B16F_866AD45BC174_.wvu.PrintArea" localSheetId="1" hidden="1">'Matriz Riesgos Gestión'!$A$23:$AV$29</definedName>
    <definedName name="Z_795C8354_6623_430F_B16F_866AD45BC174_.wvu.PrintArea" localSheetId="3" hidden="1">'Riesgos Seg. Información'!$A$5:$BI$15</definedName>
    <definedName name="Z_795C8354_6623_430F_B16F_866AD45BC174_.wvu.PrintTitles" localSheetId="1" hidden="1">'Matriz Riesgos Gestión'!#REF!</definedName>
    <definedName name="Z_795C8354_6623_430F_B16F_866AD45BC174_.wvu.PrintTitles" localSheetId="3" hidden="1">'Riesgos Seg. Información'!$5:$8</definedName>
    <definedName name="Z_82BC0C9B_70E2_44EC_8408_64CC9B36E280_.wvu.FilterData" localSheetId="1" hidden="1">'Matriz Riesgos Gestión'!#REF!</definedName>
    <definedName name="Z_82BC0C9B_70E2_44EC_8408_64CC9B36E280_.wvu.FilterData" localSheetId="3" hidden="1">'Riesgos Seg. Información'!$B$8:$BI$8</definedName>
    <definedName name="Z_82BC0C9B_70E2_44EC_8408_64CC9B36E280_.wvu.PrintArea" localSheetId="1" hidden="1">'Matriz Riesgos Gestión'!$A$23:$AV$29</definedName>
    <definedName name="Z_82BC0C9B_70E2_44EC_8408_64CC9B36E280_.wvu.PrintArea" localSheetId="3" hidden="1">'Riesgos Seg. Información'!$A$5:$BI$15</definedName>
    <definedName name="Z_82BC0C9B_70E2_44EC_8408_64CC9B36E280_.wvu.PrintTitles" localSheetId="1" hidden="1">'Matriz Riesgos Gestión'!#REF!</definedName>
    <definedName name="Z_82BC0C9B_70E2_44EC_8408_64CC9B36E280_.wvu.PrintTitles" localSheetId="3" hidden="1">'Riesgos Seg. Información'!$5:$8</definedName>
    <definedName name="Z_F8FDF2EC_A9AD_41AC_8138_AA3657B53E6D_.wvu.FilterData" localSheetId="1" hidden="1">'Matriz Riesgos Gestión'!#REF!</definedName>
    <definedName name="Z_F8FDF2EC_A9AD_41AC_8138_AA3657B53E6D_.wvu.FilterData" localSheetId="3" hidden="1">'Riesgos Seg. Información'!$B$8:$BI$8</definedName>
    <definedName name="Z_F8FDF2EC_A9AD_41AC_8138_AA3657B53E6D_.wvu.PrintArea" localSheetId="1" hidden="1">'Matriz Riesgos Gestión'!$A$23:$AV$29</definedName>
    <definedName name="Z_F8FDF2EC_A9AD_41AC_8138_AA3657B53E6D_.wvu.PrintArea" localSheetId="3" hidden="1">'Riesgos Seg. Información'!$A$5:$BI$15</definedName>
    <definedName name="Z_F8FDF2EC_A9AD_41AC_8138_AA3657B53E6D_.wvu.PrintTitles" localSheetId="1" hidden="1">'Matriz Riesgos Gestión'!#REF!</definedName>
    <definedName name="Z_F8FDF2EC_A9AD_41AC_8138_AA3657B53E6D_.wvu.PrintTitles" localSheetId="3" hidden="1">'Riesgos Seg. Información'!$5:$8</definedName>
    <definedName name="zona">#REF!</definedName>
  </definedNames>
  <calcPr calcId="191029"/>
  <customWorkbookViews>
    <customWorkbookView name="DIEGO ORLANDO BUSTOS FORERO - Vista personalizada" guid="{F8FDF2EC-A9AD-41AC-8138-AA3657B53E6D}" mergeInterval="0" personalView="1" maximized="1" xWindow="-8" yWindow="-8" windowWidth="1936" windowHeight="1056" tabRatio="859" activeSheetId="1" showComments="commIndAndComment"/>
    <customWorkbookView name="MAURICIO ORDOÑEZ GUTIERREZ - Vista personalizada" guid="{795C8354-6623-430F-B16F-866AD45BC174}" mergeInterval="0" personalView="1" maximized="1" xWindow="-8" yWindow="-8" windowWidth="1616" windowHeight="876" tabRatio="859" activeSheetId="1"/>
    <customWorkbookView name="LUCY MARGARITA OSORIO MASTRODOMÉNICO - Vista personalizada" guid="{82BC0C9B-70E2-44EC-8408-64CC9B36E280}" mergeInterval="0" personalView="1" maximized="1" xWindow="-8" yWindow="-8" windowWidth="1616" windowHeight="876" tabRatio="85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3" i="10" l="1"/>
  <c r="T23" i="10"/>
  <c r="V23" i="10"/>
  <c r="X23" i="10"/>
  <c r="Z23" i="10"/>
  <c r="AB23" i="10"/>
  <c r="AD23" i="10"/>
  <c r="R24" i="10"/>
  <c r="T24" i="10"/>
  <c r="V24" i="10"/>
  <c r="X24" i="10"/>
  <c r="Z24" i="10"/>
  <c r="AB24" i="10"/>
  <c r="AD24" i="10"/>
  <c r="R25" i="10"/>
  <c r="T25" i="10"/>
  <c r="V25" i="10"/>
  <c r="X25" i="10"/>
  <c r="Z25" i="10"/>
  <c r="AB25" i="10"/>
  <c r="AD25" i="10"/>
  <c r="R26" i="10"/>
  <c r="T26" i="10"/>
  <c r="V26" i="10"/>
  <c r="X26" i="10"/>
  <c r="Z26" i="10"/>
  <c r="AB26" i="10"/>
  <c r="AD26" i="10"/>
  <c r="R27" i="10"/>
  <c r="T27" i="10"/>
  <c r="V27" i="10"/>
  <c r="X27" i="10"/>
  <c r="Z27" i="10"/>
  <c r="AB27" i="10"/>
  <c r="AD27" i="10"/>
  <c r="R28" i="10"/>
  <c r="T28" i="10"/>
  <c r="V28" i="10"/>
  <c r="X28" i="10"/>
  <c r="Z28" i="10"/>
  <c r="AB28" i="10"/>
  <c r="AD28" i="10"/>
  <c r="R29" i="10"/>
  <c r="T29" i="10"/>
  <c r="V29" i="10"/>
  <c r="X29" i="10"/>
  <c r="Z29" i="10"/>
  <c r="AB29" i="10"/>
  <c r="AD29" i="10"/>
  <c r="R30" i="10"/>
  <c r="T30" i="10"/>
  <c r="V30" i="10"/>
  <c r="X30" i="10"/>
  <c r="Z30" i="10"/>
  <c r="AB30" i="10"/>
  <c r="AD30" i="10"/>
  <c r="R31" i="10"/>
  <c r="T31" i="10"/>
  <c r="V31" i="10"/>
  <c r="X31" i="10"/>
  <c r="Z31" i="10"/>
  <c r="AB31" i="10"/>
  <c r="AD31" i="10"/>
  <c r="R32" i="10"/>
  <c r="T32" i="10"/>
  <c r="V32" i="10"/>
  <c r="X32" i="10"/>
  <c r="Z32" i="10"/>
  <c r="AB32" i="10"/>
  <c r="AD32" i="10"/>
  <c r="R33" i="10"/>
  <c r="T33" i="10"/>
  <c r="V33" i="10"/>
  <c r="X33" i="10"/>
  <c r="Z33" i="10"/>
  <c r="AB33" i="10"/>
  <c r="AD33" i="10"/>
  <c r="R34" i="10"/>
  <c r="T34" i="10"/>
  <c r="V34" i="10"/>
  <c r="X34" i="10"/>
  <c r="Z34" i="10"/>
  <c r="AB34" i="10"/>
  <c r="AD34" i="10"/>
  <c r="M23" i="10"/>
  <c r="M29" i="10"/>
  <c r="W9" i="12" l="1"/>
  <c r="AV10" i="12"/>
  <c r="AV11" i="12"/>
  <c r="AV12" i="12"/>
  <c r="AV13" i="12"/>
  <c r="AV14" i="12"/>
  <c r="AV15" i="12"/>
  <c r="AV16" i="12"/>
  <c r="AV17" i="12"/>
  <c r="AV18" i="12"/>
  <c r="AV19" i="12"/>
  <c r="AV20" i="12"/>
  <c r="AV21" i="12"/>
  <c r="AV22" i="12"/>
  <c r="AV23" i="12"/>
  <c r="AV24" i="12"/>
  <c r="AV25" i="12"/>
  <c r="AV26" i="12"/>
  <c r="AV27" i="12"/>
  <c r="AV28" i="12"/>
  <c r="AV29" i="12"/>
  <c r="AV30" i="12"/>
  <c r="AV31" i="12"/>
  <c r="AV32" i="12"/>
  <c r="AV33" i="12"/>
  <c r="AV34" i="12"/>
  <c r="AV35" i="12"/>
  <c r="AV36" i="12"/>
  <c r="AV37" i="12"/>
  <c r="AV38" i="12"/>
  <c r="AV39" i="12"/>
  <c r="AV40" i="12"/>
  <c r="AV41" i="12"/>
  <c r="AV42" i="12"/>
  <c r="AV43" i="12"/>
  <c r="AV44" i="12"/>
  <c r="AV45" i="12"/>
  <c r="AV46" i="12"/>
  <c r="AV47" i="12"/>
  <c r="AV48" i="12"/>
  <c r="AV49" i="12"/>
  <c r="AV50" i="12"/>
  <c r="AV51" i="12"/>
  <c r="AV52" i="12"/>
  <c r="AV53" i="12"/>
  <c r="AV54" i="12"/>
  <c r="AV55" i="12"/>
  <c r="AV56" i="12"/>
  <c r="AV57" i="12"/>
  <c r="AV58" i="12"/>
  <c r="AV59" i="12"/>
  <c r="AV60" i="12"/>
  <c r="AV61" i="12"/>
  <c r="AV62" i="12"/>
  <c r="AV63" i="12"/>
  <c r="AV64" i="12"/>
  <c r="AV65" i="12"/>
  <c r="AV66" i="12"/>
  <c r="AV67" i="12"/>
  <c r="AV68" i="12"/>
  <c r="AV69" i="12"/>
  <c r="AV70" i="12"/>
  <c r="AV71" i="12"/>
  <c r="AV72" i="12"/>
  <c r="AV73" i="12"/>
  <c r="AV74" i="12"/>
  <c r="AV75" i="12"/>
  <c r="AV76" i="12"/>
  <c r="AV77" i="12"/>
  <c r="AV78" i="12"/>
  <c r="AV79" i="12"/>
  <c r="AV80" i="12"/>
  <c r="AV81" i="12"/>
  <c r="AV82" i="12"/>
  <c r="AV83" i="12"/>
  <c r="AV84" i="12"/>
  <c r="AV85" i="12"/>
  <c r="AV86" i="12"/>
  <c r="AV87" i="12"/>
  <c r="AV88" i="12"/>
  <c r="AV89" i="12"/>
  <c r="AV90" i="12"/>
  <c r="AV91" i="12"/>
  <c r="AV92" i="12"/>
  <c r="AV93" i="12"/>
  <c r="AV94" i="12"/>
  <c r="AV95" i="12"/>
  <c r="AV96" i="12"/>
  <c r="AV97" i="12"/>
  <c r="AV98" i="12"/>
  <c r="AV99" i="12"/>
  <c r="AV100" i="12"/>
  <c r="AV101" i="12"/>
  <c r="AV102" i="12"/>
  <c r="AV103" i="12"/>
  <c r="AV104" i="12"/>
  <c r="AV105" i="12"/>
  <c r="AV106" i="12"/>
  <c r="AV107" i="12"/>
  <c r="AV108" i="12"/>
  <c r="AV109" i="12"/>
  <c r="AV110" i="12"/>
  <c r="AV111" i="12"/>
  <c r="AV112" i="12"/>
  <c r="AV113" i="12"/>
  <c r="AV114" i="12"/>
  <c r="AV115" i="12"/>
  <c r="AV116" i="12"/>
  <c r="AV117" i="12"/>
  <c r="AV118" i="12"/>
  <c r="AV119" i="12"/>
  <c r="AV120" i="12"/>
  <c r="AV121" i="12"/>
  <c r="AV122" i="12"/>
  <c r="AV123" i="12"/>
  <c r="AV124" i="12"/>
  <c r="AV125" i="12"/>
  <c r="AV126" i="12"/>
  <c r="AV127" i="12"/>
  <c r="AV128" i="12"/>
  <c r="AV129" i="12"/>
  <c r="AV130" i="12"/>
  <c r="AV131" i="12"/>
  <c r="AV132" i="12"/>
  <c r="AV133" i="12"/>
  <c r="AV134" i="12"/>
  <c r="AV135" i="12"/>
  <c r="AV136" i="12"/>
  <c r="AV137" i="12"/>
  <c r="AV138" i="12"/>
  <c r="AV139" i="12"/>
  <c r="AV140" i="12"/>
  <c r="AV141" i="12"/>
  <c r="AV142" i="12"/>
  <c r="AV143" i="12"/>
  <c r="AV144" i="12"/>
  <c r="AV145" i="12"/>
  <c r="AV146" i="12"/>
  <c r="AV147" i="12"/>
  <c r="AV148" i="12"/>
  <c r="AV149" i="12"/>
  <c r="AV150" i="12"/>
  <c r="AV151" i="12"/>
  <c r="AV152" i="12"/>
  <c r="AV153" i="12"/>
  <c r="AV154" i="12"/>
  <c r="AV155" i="12"/>
  <c r="AV156" i="12"/>
  <c r="AV157" i="12"/>
  <c r="AV158" i="12"/>
  <c r="AV159" i="12"/>
  <c r="AV160" i="12"/>
  <c r="AV161" i="12"/>
  <c r="AV162" i="12"/>
  <c r="AV163" i="12"/>
  <c r="AV164" i="12"/>
  <c r="AV165" i="12"/>
  <c r="AV166" i="12"/>
  <c r="AV167" i="12"/>
  <c r="AV168" i="12"/>
  <c r="AV169" i="12"/>
  <c r="AV170" i="12"/>
  <c r="AV171" i="12"/>
  <c r="AV172" i="12"/>
  <c r="AV173" i="12"/>
  <c r="AV174" i="12"/>
  <c r="AV175" i="12"/>
  <c r="AV176" i="12"/>
  <c r="AV177" i="12"/>
  <c r="AV178" i="12"/>
  <c r="AV179" i="12"/>
  <c r="AV180" i="12"/>
  <c r="AV181" i="12"/>
  <c r="AV182" i="12"/>
  <c r="AV183" i="12"/>
  <c r="AV184" i="12"/>
  <c r="AV185" i="12"/>
  <c r="AV186" i="12"/>
  <c r="AV187" i="12"/>
  <c r="AV188" i="12"/>
  <c r="AV9" i="12"/>
  <c r="W10" i="12"/>
  <c r="W11" i="12"/>
  <c r="W12" i="12"/>
  <c r="W13" i="12"/>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W68" i="12"/>
  <c r="W69" i="12"/>
  <c r="W70" i="12"/>
  <c r="W71" i="12"/>
  <c r="W72" i="12"/>
  <c r="W73" i="12"/>
  <c r="W74" i="12"/>
  <c r="W75" i="12"/>
  <c r="W76" i="12"/>
  <c r="W77" i="12"/>
  <c r="W78" i="12"/>
  <c r="W79" i="12"/>
  <c r="W80" i="12"/>
  <c r="W81" i="12"/>
  <c r="W82" i="12"/>
  <c r="W83" i="12"/>
  <c r="W84" i="12"/>
  <c r="W85" i="12"/>
  <c r="W86" i="12"/>
  <c r="W87" i="12"/>
  <c r="W88" i="12"/>
  <c r="W89" i="12"/>
  <c r="W90" i="12"/>
  <c r="W91" i="12"/>
  <c r="W92" i="12"/>
  <c r="W93" i="12"/>
  <c r="W94" i="12"/>
  <c r="W95" i="12"/>
  <c r="W96" i="12"/>
  <c r="W97" i="12"/>
  <c r="W98" i="12"/>
  <c r="W99" i="12"/>
  <c r="W100" i="12"/>
  <c r="W101" i="12"/>
  <c r="W102" i="12"/>
  <c r="W103" i="12"/>
  <c r="W104" i="12"/>
  <c r="W105" i="12"/>
  <c r="W106" i="12"/>
  <c r="W107" i="12"/>
  <c r="W108" i="12"/>
  <c r="W109" i="12"/>
  <c r="W110" i="12"/>
  <c r="W111" i="12"/>
  <c r="W112" i="12"/>
  <c r="W113" i="12"/>
  <c r="W114" i="12"/>
  <c r="W115" i="12"/>
  <c r="W116" i="12"/>
  <c r="W117" i="12"/>
  <c r="W118" i="12"/>
  <c r="W119" i="12"/>
  <c r="W120" i="12"/>
  <c r="W121" i="12"/>
  <c r="W122" i="12"/>
  <c r="W123" i="12"/>
  <c r="W124" i="12"/>
  <c r="W125" i="12"/>
  <c r="W126" i="12"/>
  <c r="W127" i="12"/>
  <c r="W128" i="12"/>
  <c r="W129" i="12"/>
  <c r="W130" i="12"/>
  <c r="W131" i="12"/>
  <c r="W132" i="12"/>
  <c r="W133" i="12"/>
  <c r="W134" i="12"/>
  <c r="W135" i="12"/>
  <c r="W136" i="12"/>
  <c r="W137" i="12"/>
  <c r="W138" i="12"/>
  <c r="W139" i="12"/>
  <c r="W140" i="12"/>
  <c r="W141" i="12"/>
  <c r="W142" i="12"/>
  <c r="W143" i="12"/>
  <c r="W144" i="12"/>
  <c r="W145" i="12"/>
  <c r="W146" i="12"/>
  <c r="W147" i="12"/>
  <c r="W148" i="12"/>
  <c r="W149" i="12"/>
  <c r="W150" i="12"/>
  <c r="W151" i="12"/>
  <c r="W152" i="12"/>
  <c r="W153" i="12"/>
  <c r="W154" i="12"/>
  <c r="W155" i="12"/>
  <c r="W156" i="12"/>
  <c r="W157" i="12"/>
  <c r="W158" i="12"/>
  <c r="W159" i="12"/>
  <c r="W160" i="12"/>
  <c r="W161" i="12"/>
  <c r="W162" i="12"/>
  <c r="W163" i="12"/>
  <c r="W164" i="12"/>
  <c r="W165" i="12"/>
  <c r="W166" i="12"/>
  <c r="W167" i="12"/>
  <c r="W168" i="12"/>
  <c r="W169" i="12"/>
  <c r="W170" i="12"/>
  <c r="W171" i="12"/>
  <c r="W172" i="12"/>
  <c r="W173" i="12"/>
  <c r="W174" i="12"/>
  <c r="W175" i="12"/>
  <c r="W176" i="12"/>
  <c r="W177" i="12"/>
  <c r="W178" i="12"/>
  <c r="W179" i="12"/>
  <c r="W180" i="12"/>
  <c r="W181" i="12"/>
  <c r="W182" i="12"/>
  <c r="W183" i="12"/>
  <c r="W184" i="12"/>
  <c r="W185" i="12"/>
  <c r="W186" i="12"/>
  <c r="W187" i="12"/>
  <c r="W188" i="12"/>
  <c r="Y10" i="12"/>
  <c r="AA10" i="12"/>
  <c r="AC10" i="12"/>
  <c r="AE10" i="12"/>
  <c r="AG10" i="12"/>
  <c r="AI10" i="12"/>
  <c r="Y11" i="12"/>
  <c r="AA11" i="12"/>
  <c r="AC11" i="12"/>
  <c r="AE11" i="12"/>
  <c r="AG11" i="12"/>
  <c r="AI11" i="12"/>
  <c r="Y12" i="12"/>
  <c r="AA12" i="12"/>
  <c r="AC12" i="12"/>
  <c r="AE12" i="12"/>
  <c r="AG12" i="12"/>
  <c r="AI12" i="12"/>
  <c r="Y13" i="12"/>
  <c r="AA13" i="12"/>
  <c r="AC13" i="12"/>
  <c r="AE13" i="12"/>
  <c r="AG13" i="12"/>
  <c r="AI13" i="12"/>
  <c r="Y14" i="12"/>
  <c r="AA14" i="12"/>
  <c r="AC14" i="12"/>
  <c r="AE14" i="12"/>
  <c r="AG14" i="12"/>
  <c r="AI14" i="12"/>
  <c r="Y15" i="12"/>
  <c r="AA15" i="12"/>
  <c r="AC15" i="12"/>
  <c r="AE15" i="12"/>
  <c r="AG15" i="12"/>
  <c r="AI15" i="12"/>
  <c r="Y16" i="12"/>
  <c r="AA16" i="12"/>
  <c r="AC16" i="12"/>
  <c r="AE16" i="12"/>
  <c r="AG16" i="12"/>
  <c r="AI16" i="12"/>
  <c r="Y17" i="12"/>
  <c r="AA17" i="12"/>
  <c r="AC17" i="12"/>
  <c r="AE17" i="12"/>
  <c r="AG17" i="12"/>
  <c r="AI17" i="12"/>
  <c r="Y18" i="12"/>
  <c r="AA18" i="12"/>
  <c r="AC18" i="12"/>
  <c r="AE18" i="12"/>
  <c r="AG18" i="12"/>
  <c r="AI18" i="12"/>
  <c r="Y19" i="12"/>
  <c r="AA19" i="12"/>
  <c r="AC19" i="12"/>
  <c r="AE19" i="12"/>
  <c r="AG19" i="12"/>
  <c r="AI19" i="12"/>
  <c r="Y20" i="12"/>
  <c r="AA20" i="12"/>
  <c r="AC20" i="12"/>
  <c r="AE20" i="12"/>
  <c r="AG20" i="12"/>
  <c r="AI20" i="12"/>
  <c r="Y21" i="12"/>
  <c r="AA21" i="12"/>
  <c r="AC21" i="12"/>
  <c r="AE21" i="12"/>
  <c r="AG21" i="12"/>
  <c r="AI21" i="12"/>
  <c r="Y22" i="12"/>
  <c r="AA22" i="12"/>
  <c r="AC22" i="12"/>
  <c r="AE22" i="12"/>
  <c r="AG22" i="12"/>
  <c r="AI22" i="12"/>
  <c r="Y23" i="12"/>
  <c r="AA23" i="12"/>
  <c r="AC23" i="12"/>
  <c r="AE23" i="12"/>
  <c r="AG23" i="12"/>
  <c r="AI23" i="12"/>
  <c r="Y24" i="12"/>
  <c r="AA24" i="12"/>
  <c r="AC24" i="12"/>
  <c r="AE24" i="12"/>
  <c r="AG24" i="12"/>
  <c r="AI24" i="12"/>
  <c r="Y25" i="12"/>
  <c r="AA25" i="12"/>
  <c r="AC25" i="12"/>
  <c r="AE25" i="12"/>
  <c r="AG25" i="12"/>
  <c r="AI25" i="12"/>
  <c r="Y26" i="12"/>
  <c r="AA26" i="12"/>
  <c r="AC26" i="12"/>
  <c r="AE26" i="12"/>
  <c r="AG26" i="12"/>
  <c r="AI26" i="12"/>
  <c r="Y27" i="12"/>
  <c r="AA27" i="12"/>
  <c r="AC27" i="12"/>
  <c r="AE27" i="12"/>
  <c r="AG27" i="12"/>
  <c r="AI27" i="12"/>
  <c r="Y28" i="12"/>
  <c r="AA28" i="12"/>
  <c r="AC28" i="12"/>
  <c r="AE28" i="12"/>
  <c r="AG28" i="12"/>
  <c r="AI28" i="12"/>
  <c r="Y29" i="12"/>
  <c r="AA29" i="12"/>
  <c r="AC29" i="12"/>
  <c r="AE29" i="12"/>
  <c r="AG29" i="12"/>
  <c r="AI29" i="12"/>
  <c r="Y30" i="12"/>
  <c r="AA30" i="12"/>
  <c r="AC30" i="12"/>
  <c r="AE30" i="12"/>
  <c r="AG30" i="12"/>
  <c r="AI30" i="12"/>
  <c r="Y31" i="12"/>
  <c r="AA31" i="12"/>
  <c r="AC31" i="12"/>
  <c r="AE31" i="12"/>
  <c r="AG31" i="12"/>
  <c r="AI31" i="12"/>
  <c r="Y32" i="12"/>
  <c r="AA32" i="12"/>
  <c r="AC32" i="12"/>
  <c r="AE32" i="12"/>
  <c r="AG32" i="12"/>
  <c r="AI32" i="12"/>
  <c r="Y33" i="12"/>
  <c r="AA33" i="12"/>
  <c r="AC33" i="12"/>
  <c r="AE33" i="12"/>
  <c r="AG33" i="12"/>
  <c r="AI33" i="12"/>
  <c r="Y34" i="12"/>
  <c r="AA34" i="12"/>
  <c r="AC34" i="12"/>
  <c r="AE34" i="12"/>
  <c r="AG34" i="12"/>
  <c r="AI34" i="12"/>
  <c r="Y35" i="12"/>
  <c r="AA35" i="12"/>
  <c r="AC35" i="12"/>
  <c r="AE35" i="12"/>
  <c r="AG35" i="12"/>
  <c r="AI35" i="12"/>
  <c r="Y36" i="12"/>
  <c r="AA36" i="12"/>
  <c r="AC36" i="12"/>
  <c r="AE36" i="12"/>
  <c r="AG36" i="12"/>
  <c r="AI36" i="12"/>
  <c r="Y37" i="12"/>
  <c r="AA37" i="12"/>
  <c r="AC37" i="12"/>
  <c r="AE37" i="12"/>
  <c r="AG37" i="12"/>
  <c r="AI37" i="12"/>
  <c r="Y38" i="12"/>
  <c r="AA38" i="12"/>
  <c r="AC38" i="12"/>
  <c r="AE38" i="12"/>
  <c r="AG38" i="12"/>
  <c r="AI38" i="12"/>
  <c r="Y39" i="12"/>
  <c r="AA39" i="12"/>
  <c r="AC39" i="12"/>
  <c r="AE39" i="12"/>
  <c r="AG39" i="12"/>
  <c r="AI39" i="12"/>
  <c r="Y40" i="12"/>
  <c r="AA40" i="12"/>
  <c r="AC40" i="12"/>
  <c r="AE40" i="12"/>
  <c r="AG40" i="12"/>
  <c r="AI40" i="12"/>
  <c r="Y41" i="12"/>
  <c r="AA41" i="12"/>
  <c r="AC41" i="12"/>
  <c r="AE41" i="12"/>
  <c r="AG41" i="12"/>
  <c r="AI41" i="12"/>
  <c r="Y42" i="12"/>
  <c r="AA42" i="12"/>
  <c r="AC42" i="12"/>
  <c r="AE42" i="12"/>
  <c r="AG42" i="12"/>
  <c r="AI42" i="12"/>
  <c r="Y43" i="12"/>
  <c r="AA43" i="12"/>
  <c r="AC43" i="12"/>
  <c r="AE43" i="12"/>
  <c r="AG43" i="12"/>
  <c r="AI43" i="12"/>
  <c r="Y44" i="12"/>
  <c r="AA44" i="12"/>
  <c r="AC44" i="12"/>
  <c r="AE44" i="12"/>
  <c r="AG44" i="12"/>
  <c r="AI44" i="12"/>
  <c r="Y45" i="12"/>
  <c r="AA45" i="12"/>
  <c r="AC45" i="12"/>
  <c r="AE45" i="12"/>
  <c r="AG45" i="12"/>
  <c r="AI45" i="12"/>
  <c r="Y46" i="12"/>
  <c r="AA46" i="12"/>
  <c r="AC46" i="12"/>
  <c r="AE46" i="12"/>
  <c r="AG46" i="12"/>
  <c r="AI46" i="12"/>
  <c r="Y47" i="12"/>
  <c r="AA47" i="12"/>
  <c r="AC47" i="12"/>
  <c r="AE47" i="12"/>
  <c r="AG47" i="12"/>
  <c r="AI47" i="12"/>
  <c r="Y48" i="12"/>
  <c r="AA48" i="12"/>
  <c r="AC48" i="12"/>
  <c r="AE48" i="12"/>
  <c r="AG48" i="12"/>
  <c r="AI48" i="12"/>
  <c r="Y49" i="12"/>
  <c r="AA49" i="12"/>
  <c r="AC49" i="12"/>
  <c r="AE49" i="12"/>
  <c r="AG49" i="12"/>
  <c r="AI49" i="12"/>
  <c r="Y50" i="12"/>
  <c r="AA50" i="12"/>
  <c r="AC50" i="12"/>
  <c r="AE50" i="12"/>
  <c r="AG50" i="12"/>
  <c r="AI50" i="12"/>
  <c r="Y51" i="12"/>
  <c r="AA51" i="12"/>
  <c r="AC51" i="12"/>
  <c r="AE51" i="12"/>
  <c r="AG51" i="12"/>
  <c r="AI51" i="12"/>
  <c r="Y52" i="12"/>
  <c r="AA52" i="12"/>
  <c r="AC52" i="12"/>
  <c r="AE52" i="12"/>
  <c r="AG52" i="12"/>
  <c r="AI52" i="12"/>
  <c r="Y53" i="12"/>
  <c r="AA53" i="12"/>
  <c r="AC53" i="12"/>
  <c r="AE53" i="12"/>
  <c r="AG53" i="12"/>
  <c r="AI53" i="12"/>
  <c r="Y54" i="12"/>
  <c r="AA54" i="12"/>
  <c r="AC54" i="12"/>
  <c r="AE54" i="12"/>
  <c r="AG54" i="12"/>
  <c r="AI54" i="12"/>
  <c r="Y55" i="12"/>
  <c r="AA55" i="12"/>
  <c r="AC55" i="12"/>
  <c r="AE55" i="12"/>
  <c r="AG55" i="12"/>
  <c r="AI55" i="12"/>
  <c r="Y56" i="12"/>
  <c r="AA56" i="12"/>
  <c r="AC56" i="12"/>
  <c r="AE56" i="12"/>
  <c r="AG56" i="12"/>
  <c r="AI56" i="12"/>
  <c r="Y57" i="12"/>
  <c r="AA57" i="12"/>
  <c r="AC57" i="12"/>
  <c r="AE57" i="12"/>
  <c r="AG57" i="12"/>
  <c r="AI57" i="12"/>
  <c r="Y58" i="12"/>
  <c r="AA58" i="12"/>
  <c r="AC58" i="12"/>
  <c r="AE58" i="12"/>
  <c r="AG58" i="12"/>
  <c r="AI58" i="12"/>
  <c r="Y59" i="12"/>
  <c r="AA59" i="12"/>
  <c r="AC59" i="12"/>
  <c r="AE59" i="12"/>
  <c r="AG59" i="12"/>
  <c r="AI59" i="12"/>
  <c r="Y60" i="12"/>
  <c r="AA60" i="12"/>
  <c r="AC60" i="12"/>
  <c r="AE60" i="12"/>
  <c r="AG60" i="12"/>
  <c r="AI60" i="12"/>
  <c r="Y61" i="12"/>
  <c r="AA61" i="12"/>
  <c r="AC61" i="12"/>
  <c r="AE61" i="12"/>
  <c r="AG61" i="12"/>
  <c r="AI61" i="12"/>
  <c r="Y62" i="12"/>
  <c r="AA62" i="12"/>
  <c r="AC62" i="12"/>
  <c r="AE62" i="12"/>
  <c r="AG62" i="12"/>
  <c r="AI62" i="12"/>
  <c r="Y63" i="12"/>
  <c r="AA63" i="12"/>
  <c r="AC63" i="12"/>
  <c r="AE63" i="12"/>
  <c r="AG63" i="12"/>
  <c r="AI63" i="12"/>
  <c r="Y64" i="12"/>
  <c r="AA64" i="12"/>
  <c r="AC64" i="12"/>
  <c r="AE64" i="12"/>
  <c r="AG64" i="12"/>
  <c r="AI64" i="12"/>
  <c r="Y65" i="12"/>
  <c r="AA65" i="12"/>
  <c r="AC65" i="12"/>
  <c r="AE65" i="12"/>
  <c r="AG65" i="12"/>
  <c r="AI65" i="12"/>
  <c r="Y66" i="12"/>
  <c r="AA66" i="12"/>
  <c r="AC66" i="12"/>
  <c r="AE66" i="12"/>
  <c r="AG66" i="12"/>
  <c r="AI66" i="12"/>
  <c r="Y67" i="12"/>
  <c r="AA67" i="12"/>
  <c r="AC67" i="12"/>
  <c r="AE67" i="12"/>
  <c r="AG67" i="12"/>
  <c r="AI67" i="12"/>
  <c r="Y68" i="12"/>
  <c r="AA68" i="12"/>
  <c r="AC68" i="12"/>
  <c r="AE68" i="12"/>
  <c r="AG68" i="12"/>
  <c r="AI68" i="12"/>
  <c r="Y69" i="12"/>
  <c r="AA69" i="12"/>
  <c r="AC69" i="12"/>
  <c r="AE69" i="12"/>
  <c r="AG69" i="12"/>
  <c r="AI69" i="12"/>
  <c r="Y70" i="12"/>
  <c r="AA70" i="12"/>
  <c r="AC70" i="12"/>
  <c r="AE70" i="12"/>
  <c r="AG70" i="12"/>
  <c r="AI70" i="12"/>
  <c r="Y71" i="12"/>
  <c r="AA71" i="12"/>
  <c r="AC71" i="12"/>
  <c r="AE71" i="12"/>
  <c r="AG71" i="12"/>
  <c r="AI71" i="12"/>
  <c r="Y72" i="12"/>
  <c r="AA72" i="12"/>
  <c r="AC72" i="12"/>
  <c r="AE72" i="12"/>
  <c r="AG72" i="12"/>
  <c r="AI72" i="12"/>
  <c r="Y73" i="12"/>
  <c r="AA73" i="12"/>
  <c r="AC73" i="12"/>
  <c r="AE73" i="12"/>
  <c r="AG73" i="12"/>
  <c r="AI73" i="12"/>
  <c r="Y74" i="12"/>
  <c r="AA74" i="12"/>
  <c r="AC74" i="12"/>
  <c r="AE74" i="12"/>
  <c r="AG74" i="12"/>
  <c r="AI74" i="12"/>
  <c r="Y75" i="12"/>
  <c r="AA75" i="12"/>
  <c r="AC75" i="12"/>
  <c r="AE75" i="12"/>
  <c r="AG75" i="12"/>
  <c r="AI75" i="12"/>
  <c r="Y76" i="12"/>
  <c r="AA76" i="12"/>
  <c r="AC76" i="12"/>
  <c r="AE76" i="12"/>
  <c r="AG76" i="12"/>
  <c r="AI76" i="12"/>
  <c r="Y77" i="12"/>
  <c r="AA77" i="12"/>
  <c r="AC77" i="12"/>
  <c r="AE77" i="12"/>
  <c r="AG77" i="12"/>
  <c r="AI77" i="12"/>
  <c r="Y78" i="12"/>
  <c r="AA78" i="12"/>
  <c r="AC78" i="12"/>
  <c r="AE78" i="12"/>
  <c r="AG78" i="12"/>
  <c r="AI78" i="12"/>
  <c r="Y79" i="12"/>
  <c r="AA79" i="12"/>
  <c r="AC79" i="12"/>
  <c r="AE79" i="12"/>
  <c r="AG79" i="12"/>
  <c r="AI79" i="12"/>
  <c r="Y80" i="12"/>
  <c r="AA80" i="12"/>
  <c r="AC80" i="12"/>
  <c r="AE80" i="12"/>
  <c r="AG80" i="12"/>
  <c r="AI80" i="12"/>
  <c r="Y81" i="12"/>
  <c r="AA81" i="12"/>
  <c r="AC81" i="12"/>
  <c r="AE81" i="12"/>
  <c r="AG81" i="12"/>
  <c r="AI81" i="12"/>
  <c r="Y82" i="12"/>
  <c r="AA82" i="12"/>
  <c r="AC82" i="12"/>
  <c r="AE82" i="12"/>
  <c r="AG82" i="12"/>
  <c r="AI82" i="12"/>
  <c r="Y83" i="12"/>
  <c r="AA83" i="12"/>
  <c r="AC83" i="12"/>
  <c r="AE83" i="12"/>
  <c r="AG83" i="12"/>
  <c r="AI83" i="12"/>
  <c r="Y84" i="12"/>
  <c r="AA84" i="12"/>
  <c r="AC84" i="12"/>
  <c r="AE84" i="12"/>
  <c r="AG84" i="12"/>
  <c r="AI84" i="12"/>
  <c r="Y85" i="12"/>
  <c r="AA85" i="12"/>
  <c r="AC85" i="12"/>
  <c r="AE85" i="12"/>
  <c r="AG85" i="12"/>
  <c r="AI85" i="12"/>
  <c r="Y86" i="12"/>
  <c r="AA86" i="12"/>
  <c r="AC86" i="12"/>
  <c r="AE86" i="12"/>
  <c r="AG86" i="12"/>
  <c r="AI86" i="12"/>
  <c r="Y87" i="12"/>
  <c r="AA87" i="12"/>
  <c r="AC87" i="12"/>
  <c r="AE87" i="12"/>
  <c r="AG87" i="12"/>
  <c r="AI87" i="12"/>
  <c r="Y88" i="12"/>
  <c r="AA88" i="12"/>
  <c r="AC88" i="12"/>
  <c r="AE88" i="12"/>
  <c r="AG88" i="12"/>
  <c r="AI88" i="12"/>
  <c r="Y89" i="12"/>
  <c r="AA89" i="12"/>
  <c r="AC89" i="12"/>
  <c r="AE89" i="12"/>
  <c r="AG89" i="12"/>
  <c r="AI89" i="12"/>
  <c r="Y90" i="12"/>
  <c r="AA90" i="12"/>
  <c r="AC90" i="12"/>
  <c r="AE90" i="12"/>
  <c r="AG90" i="12"/>
  <c r="AI90" i="12"/>
  <c r="Y91" i="12"/>
  <c r="AA91" i="12"/>
  <c r="AC91" i="12"/>
  <c r="AE91" i="12"/>
  <c r="AG91" i="12"/>
  <c r="AI91" i="12"/>
  <c r="Y92" i="12"/>
  <c r="AA92" i="12"/>
  <c r="AC92" i="12"/>
  <c r="AE92" i="12"/>
  <c r="AG92" i="12"/>
  <c r="AI92" i="12"/>
  <c r="Y93" i="12"/>
  <c r="AA93" i="12"/>
  <c r="AC93" i="12"/>
  <c r="AE93" i="12"/>
  <c r="AG93" i="12"/>
  <c r="AI93" i="12"/>
  <c r="Y94" i="12"/>
  <c r="AA94" i="12"/>
  <c r="AC94" i="12"/>
  <c r="AE94" i="12"/>
  <c r="AG94" i="12"/>
  <c r="AI94" i="12"/>
  <c r="Y95" i="12"/>
  <c r="AA95" i="12"/>
  <c r="AC95" i="12"/>
  <c r="AE95" i="12"/>
  <c r="AG95" i="12"/>
  <c r="AI95" i="12"/>
  <c r="Y96" i="12"/>
  <c r="AA96" i="12"/>
  <c r="AC96" i="12"/>
  <c r="AE96" i="12"/>
  <c r="AG96" i="12"/>
  <c r="AI96" i="12"/>
  <c r="Y97" i="12"/>
  <c r="AA97" i="12"/>
  <c r="AC97" i="12"/>
  <c r="AE97" i="12"/>
  <c r="AG97" i="12"/>
  <c r="AI97" i="12"/>
  <c r="Y98" i="12"/>
  <c r="AA98" i="12"/>
  <c r="AC98" i="12"/>
  <c r="AE98" i="12"/>
  <c r="AG98" i="12"/>
  <c r="AI98" i="12"/>
  <c r="Y99" i="12"/>
  <c r="AA99" i="12"/>
  <c r="AC99" i="12"/>
  <c r="AE99" i="12"/>
  <c r="AG99" i="12"/>
  <c r="AI99" i="12"/>
  <c r="Y100" i="12"/>
  <c r="AA100" i="12"/>
  <c r="AC100" i="12"/>
  <c r="AE100" i="12"/>
  <c r="AG100" i="12"/>
  <c r="AI100" i="12"/>
  <c r="Y101" i="12"/>
  <c r="AA101" i="12"/>
  <c r="AC101" i="12"/>
  <c r="AE101" i="12"/>
  <c r="AG101" i="12"/>
  <c r="AI101" i="12"/>
  <c r="Y102" i="12"/>
  <c r="AA102" i="12"/>
  <c r="AC102" i="12"/>
  <c r="AE102" i="12"/>
  <c r="AG102" i="12"/>
  <c r="AI102" i="12"/>
  <c r="Y103" i="12"/>
  <c r="AA103" i="12"/>
  <c r="AC103" i="12"/>
  <c r="AE103" i="12"/>
  <c r="AG103" i="12"/>
  <c r="AI103" i="12"/>
  <c r="Y104" i="12"/>
  <c r="AA104" i="12"/>
  <c r="AC104" i="12"/>
  <c r="AE104" i="12"/>
  <c r="AG104" i="12"/>
  <c r="AI104" i="12"/>
  <c r="Y105" i="12"/>
  <c r="AA105" i="12"/>
  <c r="AC105" i="12"/>
  <c r="AE105" i="12"/>
  <c r="AG105" i="12"/>
  <c r="AI105" i="12"/>
  <c r="Y106" i="12"/>
  <c r="AA106" i="12"/>
  <c r="AC106" i="12"/>
  <c r="AE106" i="12"/>
  <c r="AG106" i="12"/>
  <c r="AI106" i="12"/>
  <c r="Y107" i="12"/>
  <c r="AA107" i="12"/>
  <c r="AC107" i="12"/>
  <c r="AE107" i="12"/>
  <c r="AG107" i="12"/>
  <c r="AI107" i="12"/>
  <c r="Y108" i="12"/>
  <c r="AA108" i="12"/>
  <c r="AC108" i="12"/>
  <c r="AE108" i="12"/>
  <c r="AG108" i="12"/>
  <c r="AI108" i="12"/>
  <c r="Y109" i="12"/>
  <c r="AA109" i="12"/>
  <c r="AC109" i="12"/>
  <c r="AE109" i="12"/>
  <c r="AG109" i="12"/>
  <c r="AI109" i="12"/>
  <c r="Y110" i="12"/>
  <c r="AA110" i="12"/>
  <c r="AC110" i="12"/>
  <c r="AE110" i="12"/>
  <c r="AG110" i="12"/>
  <c r="AI110" i="12"/>
  <c r="Y111" i="12"/>
  <c r="AA111" i="12"/>
  <c r="AC111" i="12"/>
  <c r="AE111" i="12"/>
  <c r="AG111" i="12"/>
  <c r="AI111" i="12"/>
  <c r="Y112" i="12"/>
  <c r="AA112" i="12"/>
  <c r="AC112" i="12"/>
  <c r="AE112" i="12"/>
  <c r="AG112" i="12"/>
  <c r="AI112" i="12"/>
  <c r="Y113" i="12"/>
  <c r="AA113" i="12"/>
  <c r="AC113" i="12"/>
  <c r="AE113" i="12"/>
  <c r="AG113" i="12"/>
  <c r="AI113" i="12"/>
  <c r="Y114" i="12"/>
  <c r="AA114" i="12"/>
  <c r="AC114" i="12"/>
  <c r="AE114" i="12"/>
  <c r="AG114" i="12"/>
  <c r="AI114" i="12"/>
  <c r="Y115" i="12"/>
  <c r="AA115" i="12"/>
  <c r="AC115" i="12"/>
  <c r="AE115" i="12"/>
  <c r="AG115" i="12"/>
  <c r="AI115" i="12"/>
  <c r="Y116" i="12"/>
  <c r="AA116" i="12"/>
  <c r="AC116" i="12"/>
  <c r="AE116" i="12"/>
  <c r="AG116" i="12"/>
  <c r="AI116" i="12"/>
  <c r="Y117" i="12"/>
  <c r="AA117" i="12"/>
  <c r="AC117" i="12"/>
  <c r="AE117" i="12"/>
  <c r="AG117" i="12"/>
  <c r="AI117" i="12"/>
  <c r="Y118" i="12"/>
  <c r="AA118" i="12"/>
  <c r="AC118" i="12"/>
  <c r="AE118" i="12"/>
  <c r="AG118" i="12"/>
  <c r="AI118" i="12"/>
  <c r="Y119" i="12"/>
  <c r="AA119" i="12"/>
  <c r="AC119" i="12"/>
  <c r="AE119" i="12"/>
  <c r="AG119" i="12"/>
  <c r="AI119" i="12"/>
  <c r="Y120" i="12"/>
  <c r="AA120" i="12"/>
  <c r="AC120" i="12"/>
  <c r="AE120" i="12"/>
  <c r="AG120" i="12"/>
  <c r="AI120" i="12"/>
  <c r="Y121" i="12"/>
  <c r="AA121" i="12"/>
  <c r="AC121" i="12"/>
  <c r="AE121" i="12"/>
  <c r="AG121" i="12"/>
  <c r="AI121" i="12"/>
  <c r="Y122" i="12"/>
  <c r="AA122" i="12"/>
  <c r="AC122" i="12"/>
  <c r="AE122" i="12"/>
  <c r="AG122" i="12"/>
  <c r="AI122" i="12"/>
  <c r="Y123" i="12"/>
  <c r="AA123" i="12"/>
  <c r="AC123" i="12"/>
  <c r="AE123" i="12"/>
  <c r="AG123" i="12"/>
  <c r="AI123" i="12"/>
  <c r="Y124" i="12"/>
  <c r="AA124" i="12"/>
  <c r="AC124" i="12"/>
  <c r="AE124" i="12"/>
  <c r="AG124" i="12"/>
  <c r="AI124" i="12"/>
  <c r="Y125" i="12"/>
  <c r="AA125" i="12"/>
  <c r="AC125" i="12"/>
  <c r="AE125" i="12"/>
  <c r="AG125" i="12"/>
  <c r="AI125" i="12"/>
  <c r="Y126" i="12"/>
  <c r="AA126" i="12"/>
  <c r="AC126" i="12"/>
  <c r="AE126" i="12"/>
  <c r="AG126" i="12"/>
  <c r="AI126" i="12"/>
  <c r="Y127" i="12"/>
  <c r="AA127" i="12"/>
  <c r="AC127" i="12"/>
  <c r="AE127" i="12"/>
  <c r="AG127" i="12"/>
  <c r="AI127" i="12"/>
  <c r="Y128" i="12"/>
  <c r="AA128" i="12"/>
  <c r="AC128" i="12"/>
  <c r="AE128" i="12"/>
  <c r="AG128" i="12"/>
  <c r="AI128" i="12"/>
  <c r="Y129" i="12"/>
  <c r="AA129" i="12"/>
  <c r="AC129" i="12"/>
  <c r="AE129" i="12"/>
  <c r="AG129" i="12"/>
  <c r="AI129" i="12"/>
  <c r="Y130" i="12"/>
  <c r="AA130" i="12"/>
  <c r="AC130" i="12"/>
  <c r="AE130" i="12"/>
  <c r="AG130" i="12"/>
  <c r="AI130" i="12"/>
  <c r="Y131" i="12"/>
  <c r="AA131" i="12"/>
  <c r="AC131" i="12"/>
  <c r="AE131" i="12"/>
  <c r="AG131" i="12"/>
  <c r="AI131" i="12"/>
  <c r="Y132" i="12"/>
  <c r="AA132" i="12"/>
  <c r="AC132" i="12"/>
  <c r="AE132" i="12"/>
  <c r="AG132" i="12"/>
  <c r="AI132" i="12"/>
  <c r="Y133" i="12"/>
  <c r="AA133" i="12"/>
  <c r="AC133" i="12"/>
  <c r="AE133" i="12"/>
  <c r="AG133" i="12"/>
  <c r="AI133" i="12"/>
  <c r="Y134" i="12"/>
  <c r="AA134" i="12"/>
  <c r="AC134" i="12"/>
  <c r="AE134" i="12"/>
  <c r="AG134" i="12"/>
  <c r="AI134" i="12"/>
  <c r="Y135" i="12"/>
  <c r="AA135" i="12"/>
  <c r="AC135" i="12"/>
  <c r="AE135" i="12"/>
  <c r="AG135" i="12"/>
  <c r="AI135" i="12"/>
  <c r="Y136" i="12"/>
  <c r="AA136" i="12"/>
  <c r="AC136" i="12"/>
  <c r="AE136" i="12"/>
  <c r="AG136" i="12"/>
  <c r="AI136" i="12"/>
  <c r="Y137" i="12"/>
  <c r="AA137" i="12"/>
  <c r="AC137" i="12"/>
  <c r="AE137" i="12"/>
  <c r="AG137" i="12"/>
  <c r="AI137" i="12"/>
  <c r="Y138" i="12"/>
  <c r="AA138" i="12"/>
  <c r="AC138" i="12"/>
  <c r="AE138" i="12"/>
  <c r="AG138" i="12"/>
  <c r="AI138" i="12"/>
  <c r="Y139" i="12"/>
  <c r="AA139" i="12"/>
  <c r="AC139" i="12"/>
  <c r="AE139" i="12"/>
  <c r="AG139" i="12"/>
  <c r="AI139" i="12"/>
  <c r="Y140" i="12"/>
  <c r="AA140" i="12"/>
  <c r="AC140" i="12"/>
  <c r="AE140" i="12"/>
  <c r="AG140" i="12"/>
  <c r="AI140" i="12"/>
  <c r="Y141" i="12"/>
  <c r="AA141" i="12"/>
  <c r="AC141" i="12"/>
  <c r="AE141" i="12"/>
  <c r="AG141" i="12"/>
  <c r="AI141" i="12"/>
  <c r="Y142" i="12"/>
  <c r="AA142" i="12"/>
  <c r="AC142" i="12"/>
  <c r="AE142" i="12"/>
  <c r="AG142" i="12"/>
  <c r="AI142" i="12"/>
  <c r="Y143" i="12"/>
  <c r="AA143" i="12"/>
  <c r="AC143" i="12"/>
  <c r="AE143" i="12"/>
  <c r="AG143" i="12"/>
  <c r="AI143" i="12"/>
  <c r="Y144" i="12"/>
  <c r="AA144" i="12"/>
  <c r="AC144" i="12"/>
  <c r="AE144" i="12"/>
  <c r="AG144" i="12"/>
  <c r="AI144" i="12"/>
  <c r="Y145" i="12"/>
  <c r="AA145" i="12"/>
  <c r="AC145" i="12"/>
  <c r="AE145" i="12"/>
  <c r="AG145" i="12"/>
  <c r="AI145" i="12"/>
  <c r="Y146" i="12"/>
  <c r="AA146" i="12"/>
  <c r="AC146" i="12"/>
  <c r="AE146" i="12"/>
  <c r="AG146" i="12"/>
  <c r="AI146" i="12"/>
  <c r="Y147" i="12"/>
  <c r="AA147" i="12"/>
  <c r="AC147" i="12"/>
  <c r="AE147" i="12"/>
  <c r="AG147" i="12"/>
  <c r="AI147" i="12"/>
  <c r="Y148" i="12"/>
  <c r="AA148" i="12"/>
  <c r="AC148" i="12"/>
  <c r="AE148" i="12"/>
  <c r="AG148" i="12"/>
  <c r="AI148" i="12"/>
  <c r="Y149" i="12"/>
  <c r="AA149" i="12"/>
  <c r="AC149" i="12"/>
  <c r="AE149" i="12"/>
  <c r="AG149" i="12"/>
  <c r="AI149" i="12"/>
  <c r="Y150" i="12"/>
  <c r="AA150" i="12"/>
  <c r="AC150" i="12"/>
  <c r="AE150" i="12"/>
  <c r="AG150" i="12"/>
  <c r="AI150" i="12"/>
  <c r="Y151" i="12"/>
  <c r="AA151" i="12"/>
  <c r="AC151" i="12"/>
  <c r="AE151" i="12"/>
  <c r="AG151" i="12"/>
  <c r="AI151" i="12"/>
  <c r="Y152" i="12"/>
  <c r="AA152" i="12"/>
  <c r="AC152" i="12"/>
  <c r="AE152" i="12"/>
  <c r="AG152" i="12"/>
  <c r="AI152" i="12"/>
  <c r="Y153" i="12"/>
  <c r="AA153" i="12"/>
  <c r="AC153" i="12"/>
  <c r="AE153" i="12"/>
  <c r="AG153" i="12"/>
  <c r="AI153" i="12"/>
  <c r="Y154" i="12"/>
  <c r="AA154" i="12"/>
  <c r="AC154" i="12"/>
  <c r="AE154" i="12"/>
  <c r="AG154" i="12"/>
  <c r="AI154" i="12"/>
  <c r="Y155" i="12"/>
  <c r="AA155" i="12"/>
  <c r="AC155" i="12"/>
  <c r="AE155" i="12"/>
  <c r="AG155" i="12"/>
  <c r="AI155" i="12"/>
  <c r="Y156" i="12"/>
  <c r="AA156" i="12"/>
  <c r="AC156" i="12"/>
  <c r="AE156" i="12"/>
  <c r="AG156" i="12"/>
  <c r="AI156" i="12"/>
  <c r="Y157" i="12"/>
  <c r="AA157" i="12"/>
  <c r="AC157" i="12"/>
  <c r="AE157" i="12"/>
  <c r="AG157" i="12"/>
  <c r="AI157" i="12"/>
  <c r="Y158" i="12"/>
  <c r="AA158" i="12"/>
  <c r="AC158" i="12"/>
  <c r="AE158" i="12"/>
  <c r="AG158" i="12"/>
  <c r="AI158" i="12"/>
  <c r="Y159" i="12"/>
  <c r="AA159" i="12"/>
  <c r="AC159" i="12"/>
  <c r="AE159" i="12"/>
  <c r="AG159" i="12"/>
  <c r="AI159" i="12"/>
  <c r="Y160" i="12"/>
  <c r="AA160" i="12"/>
  <c r="AC160" i="12"/>
  <c r="AE160" i="12"/>
  <c r="AG160" i="12"/>
  <c r="AI160" i="12"/>
  <c r="Y161" i="12"/>
  <c r="AA161" i="12"/>
  <c r="AC161" i="12"/>
  <c r="AE161" i="12"/>
  <c r="AG161" i="12"/>
  <c r="AI161" i="12"/>
  <c r="Y162" i="12"/>
  <c r="AA162" i="12"/>
  <c r="AC162" i="12"/>
  <c r="AE162" i="12"/>
  <c r="AG162" i="12"/>
  <c r="AI162" i="12"/>
  <c r="Y163" i="12"/>
  <c r="AA163" i="12"/>
  <c r="AC163" i="12"/>
  <c r="AE163" i="12"/>
  <c r="AG163" i="12"/>
  <c r="AI163" i="12"/>
  <c r="Y164" i="12"/>
  <c r="AA164" i="12"/>
  <c r="AC164" i="12"/>
  <c r="AE164" i="12"/>
  <c r="AG164" i="12"/>
  <c r="AI164" i="12"/>
  <c r="Y165" i="12"/>
  <c r="AA165" i="12"/>
  <c r="AC165" i="12"/>
  <c r="AE165" i="12"/>
  <c r="AG165" i="12"/>
  <c r="AI165" i="12"/>
  <c r="Y166" i="12"/>
  <c r="AA166" i="12"/>
  <c r="AC166" i="12"/>
  <c r="AE166" i="12"/>
  <c r="AG166" i="12"/>
  <c r="AI166" i="12"/>
  <c r="Y167" i="12"/>
  <c r="AA167" i="12"/>
  <c r="AC167" i="12"/>
  <c r="AE167" i="12"/>
  <c r="AG167" i="12"/>
  <c r="AI167" i="12"/>
  <c r="Y168" i="12"/>
  <c r="AA168" i="12"/>
  <c r="AC168" i="12"/>
  <c r="AE168" i="12"/>
  <c r="AG168" i="12"/>
  <c r="AI168" i="12"/>
  <c r="Y169" i="12"/>
  <c r="AA169" i="12"/>
  <c r="AC169" i="12"/>
  <c r="AE169" i="12"/>
  <c r="AG169" i="12"/>
  <c r="AI169" i="12"/>
  <c r="Y170" i="12"/>
  <c r="AA170" i="12"/>
  <c r="AC170" i="12"/>
  <c r="AE170" i="12"/>
  <c r="AG170" i="12"/>
  <c r="AI170" i="12"/>
  <c r="Y171" i="12"/>
  <c r="AA171" i="12"/>
  <c r="AC171" i="12"/>
  <c r="AE171" i="12"/>
  <c r="AG171" i="12"/>
  <c r="AI171" i="12"/>
  <c r="Y172" i="12"/>
  <c r="AA172" i="12"/>
  <c r="AC172" i="12"/>
  <c r="AE172" i="12"/>
  <c r="AG172" i="12"/>
  <c r="AI172" i="12"/>
  <c r="Y173" i="12"/>
  <c r="AA173" i="12"/>
  <c r="AC173" i="12"/>
  <c r="AE173" i="12"/>
  <c r="AG173" i="12"/>
  <c r="AI173" i="12"/>
  <c r="Y174" i="12"/>
  <c r="AA174" i="12"/>
  <c r="AC174" i="12"/>
  <c r="AE174" i="12"/>
  <c r="AG174" i="12"/>
  <c r="AI174" i="12"/>
  <c r="Y175" i="12"/>
  <c r="AA175" i="12"/>
  <c r="AC175" i="12"/>
  <c r="AE175" i="12"/>
  <c r="AG175" i="12"/>
  <c r="AI175" i="12"/>
  <c r="Y176" i="12"/>
  <c r="AA176" i="12"/>
  <c r="AC176" i="12"/>
  <c r="AE176" i="12"/>
  <c r="AG176" i="12"/>
  <c r="AI176" i="12"/>
  <c r="Y177" i="12"/>
  <c r="AA177" i="12"/>
  <c r="AC177" i="12"/>
  <c r="AE177" i="12"/>
  <c r="AG177" i="12"/>
  <c r="AI177" i="12"/>
  <c r="Y178" i="12"/>
  <c r="AA178" i="12"/>
  <c r="AC178" i="12"/>
  <c r="AE178" i="12"/>
  <c r="AG178" i="12"/>
  <c r="AI178" i="12"/>
  <c r="Y179" i="12"/>
  <c r="AA179" i="12"/>
  <c r="AC179" i="12"/>
  <c r="AE179" i="12"/>
  <c r="AG179" i="12"/>
  <c r="AI179" i="12"/>
  <c r="Y180" i="12"/>
  <c r="AA180" i="12"/>
  <c r="AC180" i="12"/>
  <c r="AE180" i="12"/>
  <c r="AG180" i="12"/>
  <c r="AI180" i="12"/>
  <c r="Y181" i="12"/>
  <c r="AA181" i="12"/>
  <c r="AC181" i="12"/>
  <c r="AE181" i="12"/>
  <c r="AG181" i="12"/>
  <c r="AI181" i="12"/>
  <c r="Y182" i="12"/>
  <c r="AA182" i="12"/>
  <c r="AC182" i="12"/>
  <c r="AE182" i="12"/>
  <c r="AG182" i="12"/>
  <c r="AI182" i="12"/>
  <c r="Y183" i="12"/>
  <c r="AA183" i="12"/>
  <c r="AC183" i="12"/>
  <c r="AE183" i="12"/>
  <c r="AG183" i="12"/>
  <c r="AI183" i="12"/>
  <c r="Y184" i="12"/>
  <c r="AA184" i="12"/>
  <c r="AC184" i="12"/>
  <c r="AE184" i="12"/>
  <c r="AG184" i="12"/>
  <c r="AI184" i="12"/>
  <c r="Y185" i="12"/>
  <c r="AA185" i="12"/>
  <c r="AC185" i="12"/>
  <c r="AE185" i="12"/>
  <c r="AG185" i="12"/>
  <c r="AI185" i="12"/>
  <c r="Y186" i="12"/>
  <c r="AA186" i="12"/>
  <c r="AC186" i="12"/>
  <c r="AE186" i="12"/>
  <c r="AG186" i="12"/>
  <c r="AI186" i="12"/>
  <c r="Y187" i="12"/>
  <c r="AA187" i="12"/>
  <c r="AC187" i="12"/>
  <c r="AE187" i="12"/>
  <c r="AG187" i="12"/>
  <c r="AI187" i="12"/>
  <c r="Y188" i="12"/>
  <c r="AA188" i="12"/>
  <c r="AC188" i="12"/>
  <c r="AE188" i="12"/>
  <c r="AG188" i="12"/>
  <c r="AI188" i="12"/>
  <c r="AG9" i="12"/>
  <c r="AE9" i="12"/>
  <c r="AC9" i="12"/>
  <c r="AA9" i="12"/>
  <c r="Y9" i="12"/>
  <c r="AN15" i="10" l="1"/>
  <c r="E19" i="18"/>
  <c r="E20" i="18"/>
  <c r="E21" i="18"/>
  <c r="E22" i="18"/>
  <c r="E23" i="18"/>
  <c r="B19" i="18" l="1"/>
  <c r="C19" i="18" s="1"/>
  <c r="F19" i="18" s="1"/>
  <c r="B20" i="18"/>
  <c r="C20" i="18" s="1"/>
  <c r="F20" i="18" s="1"/>
  <c r="B21" i="18"/>
  <c r="C21" i="18" s="1"/>
  <c r="F21" i="18" s="1"/>
  <c r="B22" i="18"/>
  <c r="C22" i="18" s="1"/>
  <c r="F22" i="18" s="1"/>
  <c r="B23" i="18"/>
  <c r="C23" i="18" s="1"/>
  <c r="F23" i="18" s="1"/>
  <c r="D43" i="17" l="1"/>
  <c r="E43" i="17"/>
  <c r="F43" i="17"/>
  <c r="C44" i="17"/>
  <c r="C45" i="17"/>
  <c r="C46" i="17"/>
  <c r="C47" i="17"/>
  <c r="C48" i="17"/>
  <c r="C49" i="17"/>
  <c r="C50" i="17"/>
  <c r="C51" i="17"/>
  <c r="C52" i="17"/>
  <c r="C53" i="17"/>
  <c r="C54" i="17"/>
  <c r="C55" i="17"/>
  <c r="C56" i="17"/>
  <c r="C57" i="17"/>
  <c r="F44" i="17"/>
  <c r="F45" i="17"/>
  <c r="F46" i="17"/>
  <c r="F47" i="17"/>
  <c r="F48" i="17"/>
  <c r="F49" i="17"/>
  <c r="F50" i="17"/>
  <c r="F51" i="17"/>
  <c r="F52" i="17"/>
  <c r="F53" i="17"/>
  <c r="F54" i="17"/>
  <c r="F55" i="17"/>
  <c r="F56" i="17"/>
  <c r="E56" i="17"/>
  <c r="E55" i="17"/>
  <c r="E54" i="17"/>
  <c r="E53" i="17"/>
  <c r="E52" i="17"/>
  <c r="E51" i="17"/>
  <c r="E50" i="17"/>
  <c r="E49" i="17"/>
  <c r="E45" i="17"/>
  <c r="E44" i="17"/>
  <c r="D57" i="17"/>
  <c r="D56" i="17"/>
  <c r="D55" i="17"/>
  <c r="D54" i="17"/>
  <c r="D53" i="17"/>
  <c r="D52" i="17"/>
  <c r="D51" i="17"/>
  <c r="D50" i="17"/>
  <c r="D49" i="17"/>
  <c r="D48" i="17"/>
  <c r="D47" i="17"/>
  <c r="D46" i="17"/>
  <c r="D45" i="17"/>
  <c r="D44" i="17"/>
  <c r="C43" i="17"/>
  <c r="I55" i="17"/>
  <c r="I56" i="17"/>
  <c r="S58" i="17"/>
  <c r="H15" i="17" s="1"/>
  <c r="T57" i="17"/>
  <c r="R57" i="17"/>
  <c r="L57" i="17"/>
  <c r="Z57" i="17"/>
  <c r="T51" i="17"/>
  <c r="R51" i="17"/>
  <c r="AG51" i="17"/>
  <c r="AG50" i="17"/>
  <c r="AE47" i="17"/>
  <c r="AB46" i="17"/>
  <c r="V45" i="17"/>
  <c r="U45" i="17"/>
  <c r="AF45" i="17"/>
  <c r="Z44" i="17"/>
  <c r="AE43" i="17"/>
  <c r="N43" i="17"/>
  <c r="K43" i="17"/>
  <c r="AB43" i="17"/>
  <c r="E47" i="17" l="1"/>
  <c r="AB51" i="17"/>
  <c r="E46" i="17"/>
  <c r="N47" i="17"/>
  <c r="U57" i="17"/>
  <c r="Q43" i="17"/>
  <c r="R43" i="17"/>
  <c r="K44" i="17"/>
  <c r="V47" i="17"/>
  <c r="L44" i="17"/>
  <c r="T45" i="17"/>
  <c r="Q46" i="17"/>
  <c r="W47" i="17"/>
  <c r="I51" i="17"/>
  <c r="E57" i="17"/>
  <c r="AD47" i="17"/>
  <c r="J51" i="17"/>
  <c r="I57" i="17"/>
  <c r="K51" i="17"/>
  <c r="R44" i="17"/>
  <c r="T44" i="17"/>
  <c r="I43" i="17"/>
  <c r="E48" i="17"/>
  <c r="AE49" i="17"/>
  <c r="Q51" i="17"/>
  <c r="F57" i="17"/>
  <c r="U46" i="17"/>
  <c r="AD48" i="17"/>
  <c r="AF50" i="17"/>
  <c r="V46" i="17"/>
  <c r="N48" i="17"/>
  <c r="AG43" i="17"/>
  <c r="T43" i="17"/>
  <c r="U44" i="17"/>
  <c r="AA45" i="17"/>
  <c r="AC45" i="17"/>
  <c r="I46" i="17"/>
  <c r="Z46" i="17"/>
  <c r="W48" i="17"/>
  <c r="AA57" i="17"/>
  <c r="W46" i="17"/>
  <c r="AA44" i="17"/>
  <c r="K45" i="17"/>
  <c r="AD45" i="17"/>
  <c r="L46" i="17"/>
  <c r="AC46" i="17"/>
  <c r="AC47" i="17"/>
  <c r="X48" i="17"/>
  <c r="AB57" i="17"/>
  <c r="W43" i="17"/>
  <c r="Z43" i="17"/>
  <c r="Z51" i="17"/>
  <c r="J57" i="17"/>
  <c r="AC57" i="17"/>
  <c r="AB45" i="17"/>
  <c r="AB44" i="17"/>
  <c r="L45" i="17"/>
  <c r="M46" i="17"/>
  <c r="AD46" i="17"/>
  <c r="AE48" i="17"/>
  <c r="J43" i="17"/>
  <c r="AA43" i="17"/>
  <c r="J44" i="17"/>
  <c r="AC44" i="17"/>
  <c r="M45" i="17"/>
  <c r="N46" i="17"/>
  <c r="AE46" i="17"/>
  <c r="M47" i="17"/>
  <c r="AF48" i="17"/>
  <c r="AA51" i="17"/>
  <c r="K57" i="17"/>
  <c r="P49" i="17"/>
  <c r="Y49" i="17"/>
  <c r="AG49" i="17"/>
  <c r="I50" i="17"/>
  <c r="Q50" i="17"/>
  <c r="Z50" i="17"/>
  <c r="AF47" i="17"/>
  <c r="R50" i="17"/>
  <c r="AA50" i="17"/>
  <c r="X47" i="17"/>
  <c r="AC43" i="17"/>
  <c r="V44" i="17"/>
  <c r="N45" i="17"/>
  <c r="AE45" i="17"/>
  <c r="O46" i="17"/>
  <c r="X46" i="17"/>
  <c r="AF46" i="17"/>
  <c r="P47" i="17"/>
  <c r="Y47" i="17"/>
  <c r="AG47" i="17"/>
  <c r="I48" i="17"/>
  <c r="Q48" i="17"/>
  <c r="Z48" i="17"/>
  <c r="J49" i="17"/>
  <c r="R49" i="17"/>
  <c r="AA49" i="17"/>
  <c r="K50" i="17"/>
  <c r="T50" i="17"/>
  <c r="AB50" i="17"/>
  <c r="L51" i="17"/>
  <c r="U51" i="17"/>
  <c r="AC51" i="17"/>
  <c r="M57" i="17"/>
  <c r="V57" i="17"/>
  <c r="AD57" i="17"/>
  <c r="X49" i="17"/>
  <c r="AF49" i="17"/>
  <c r="P50" i="17"/>
  <c r="Y50" i="17"/>
  <c r="O47" i="17"/>
  <c r="P48" i="17"/>
  <c r="Y48" i="17"/>
  <c r="AG48" i="17"/>
  <c r="I49" i="17"/>
  <c r="Q49" i="17"/>
  <c r="Z49" i="17"/>
  <c r="J50" i="17"/>
  <c r="L43" i="17"/>
  <c r="U43" i="17"/>
  <c r="M44" i="17"/>
  <c r="AD44" i="17"/>
  <c r="W45" i="17"/>
  <c r="M43" i="17"/>
  <c r="V43" i="17"/>
  <c r="AD43" i="17"/>
  <c r="N44" i="17"/>
  <c r="W44" i="17"/>
  <c r="AE44" i="17"/>
  <c r="O45" i="17"/>
  <c r="X45" i="17"/>
  <c r="P46" i="17"/>
  <c r="Y46" i="17"/>
  <c r="AG46" i="17"/>
  <c r="I47" i="17"/>
  <c r="Q47" i="17"/>
  <c r="Z47" i="17"/>
  <c r="J48" i="17"/>
  <c r="R48" i="17"/>
  <c r="AA48" i="17"/>
  <c r="K49" i="17"/>
  <c r="T49" i="17"/>
  <c r="AB49" i="17"/>
  <c r="L50" i="17"/>
  <c r="U50" i="17"/>
  <c r="AC50" i="17"/>
  <c r="M51" i="17"/>
  <c r="V51" i="17"/>
  <c r="AD51" i="17"/>
  <c r="N57" i="17"/>
  <c r="W57" i="17"/>
  <c r="AE57" i="17"/>
  <c r="O48" i="17"/>
  <c r="X44" i="17"/>
  <c r="AF44" i="17"/>
  <c r="P45" i="17"/>
  <c r="AG45" i="17"/>
  <c r="J47" i="17"/>
  <c r="R47" i="17"/>
  <c r="AA47" i="17"/>
  <c r="K48" i="17"/>
  <c r="T48" i="17"/>
  <c r="AB48" i="17"/>
  <c r="L49" i="17"/>
  <c r="U49" i="17"/>
  <c r="AC49" i="17"/>
  <c r="M50" i="17"/>
  <c r="V50" i="17"/>
  <c r="AD50" i="17"/>
  <c r="N51" i="17"/>
  <c r="W51" i="17"/>
  <c r="AE51" i="17"/>
  <c r="O57" i="17"/>
  <c r="X57" i="17"/>
  <c r="AF57" i="17"/>
  <c r="O49" i="17"/>
  <c r="O44" i="17"/>
  <c r="Y45" i="17"/>
  <c r="O43" i="17"/>
  <c r="X43" i="17"/>
  <c r="AF43" i="17"/>
  <c r="P44" i="17"/>
  <c r="Y44" i="17"/>
  <c r="AG44" i="17"/>
  <c r="I45" i="17"/>
  <c r="Q45" i="17"/>
  <c r="Z45" i="17"/>
  <c r="J46" i="17"/>
  <c r="R46" i="17"/>
  <c r="AA46" i="17"/>
  <c r="K47" i="17"/>
  <c r="T47" i="17"/>
  <c r="AB47" i="17"/>
  <c r="L48" i="17"/>
  <c r="U48" i="17"/>
  <c r="AC48" i="17"/>
  <c r="M49" i="17"/>
  <c r="V49" i="17"/>
  <c r="AD49" i="17"/>
  <c r="N50" i="17"/>
  <c r="W50" i="17"/>
  <c r="AE50" i="17"/>
  <c r="O51" i="17"/>
  <c r="X51" i="17"/>
  <c r="AF51" i="17"/>
  <c r="P57" i="17"/>
  <c r="Y57" i="17"/>
  <c r="AG57" i="17"/>
  <c r="P43" i="17"/>
  <c r="Y43" i="17"/>
  <c r="I44" i="17"/>
  <c r="Q44" i="17"/>
  <c r="J45" i="17"/>
  <c r="R45" i="17"/>
  <c r="K46" i="17"/>
  <c r="T46" i="17"/>
  <c r="L47" i="17"/>
  <c r="U47" i="17"/>
  <c r="M48" i="17"/>
  <c r="V48" i="17"/>
  <c r="N49" i="17"/>
  <c r="W49" i="17"/>
  <c r="O50" i="17"/>
  <c r="X50" i="17"/>
  <c r="P51" i="17"/>
  <c r="Y51" i="17"/>
  <c r="Q57" i="17"/>
  <c r="Z58" i="17" l="1"/>
  <c r="L20" i="17" s="1"/>
  <c r="T58" i="17"/>
  <c r="F20" i="17" s="1"/>
  <c r="K58" i="17"/>
  <c r="D15" i="17" s="1"/>
  <c r="C39" i="17"/>
  <c r="F39" i="17" s="1"/>
  <c r="AG58" i="17"/>
  <c r="L30" i="17" s="1"/>
  <c r="AE58" i="17"/>
  <c r="L25" i="17" s="1"/>
  <c r="R58" i="17"/>
  <c r="L10" i="17" s="1"/>
  <c r="W58" i="17"/>
  <c r="J15" i="17" s="1"/>
  <c r="AA58" i="17"/>
  <c r="H25" i="17" s="1"/>
  <c r="U58" i="17"/>
  <c r="H20" i="17" s="1"/>
  <c r="AB58" i="17"/>
  <c r="F30" i="17" s="1"/>
  <c r="J58" i="17"/>
  <c r="F10" i="17" s="1"/>
  <c r="N58" i="17"/>
  <c r="D20" i="17" s="1"/>
  <c r="Q58" i="17"/>
  <c r="J10" i="17" s="1"/>
  <c r="I58" i="17"/>
  <c r="D10" i="17" s="1"/>
  <c r="AF58" i="17"/>
  <c r="J30" i="17" s="1"/>
  <c r="AD58" i="17"/>
  <c r="J25" i="17" s="1"/>
  <c r="L58" i="17"/>
  <c r="H10" i="17" s="1"/>
  <c r="V58" i="17"/>
  <c r="F25" i="17" s="1"/>
  <c r="X58" i="17"/>
  <c r="L15" i="17" s="1"/>
  <c r="Y58" i="17"/>
  <c r="J20" i="17" s="1"/>
  <c r="O58" i="17"/>
  <c r="D25" i="17" s="1"/>
  <c r="M58" i="17"/>
  <c r="F15" i="17" s="1"/>
  <c r="P58" i="17"/>
  <c r="D30" i="17" s="1"/>
  <c r="AC58" i="17"/>
  <c r="H30" i="17" s="1"/>
  <c r="AH23" i="10" l="1"/>
  <c r="AH29" i="10"/>
  <c r="R15" i="10" l="1"/>
  <c r="AR17" i="10" l="1"/>
  <c r="AR16" i="10"/>
  <c r="AR15" i="10"/>
  <c r="AR9" i="10"/>
  <c r="AR8" i="10"/>
  <c r="AR7" i="10"/>
  <c r="AR6" i="10"/>
  <c r="AR5" i="10"/>
  <c r="AS10" i="12" l="1"/>
  <c r="AS11" i="12"/>
  <c r="AS12" i="12"/>
  <c r="AS13" i="12"/>
  <c r="AS14" i="12"/>
  <c r="AS15" i="12"/>
  <c r="AS16" i="12"/>
  <c r="AS17" i="12"/>
  <c r="AS18" i="12"/>
  <c r="AS19" i="12"/>
  <c r="AS20" i="12"/>
  <c r="AS21" i="12"/>
  <c r="AS22" i="12"/>
  <c r="AS23" i="12"/>
  <c r="AS24" i="12"/>
  <c r="AS25" i="12"/>
  <c r="AS26" i="12"/>
  <c r="AS27" i="12"/>
  <c r="AS28" i="12"/>
  <c r="AS29" i="12"/>
  <c r="AS30" i="12"/>
  <c r="AS31" i="12"/>
  <c r="AS32" i="12"/>
  <c r="AS33" i="12"/>
  <c r="AS34" i="12"/>
  <c r="AS35" i="12"/>
  <c r="AS36" i="12"/>
  <c r="AS37" i="12"/>
  <c r="AS38" i="12"/>
  <c r="AS39" i="12"/>
  <c r="AS40" i="12"/>
  <c r="AS41" i="12"/>
  <c r="AS42" i="12"/>
  <c r="AS43" i="12"/>
  <c r="AS44" i="12"/>
  <c r="AS45" i="12"/>
  <c r="AS46" i="12"/>
  <c r="AS47" i="12"/>
  <c r="AS48" i="12"/>
  <c r="AS49" i="12"/>
  <c r="AS50" i="12"/>
  <c r="AS51" i="12"/>
  <c r="AS52" i="12"/>
  <c r="AS53" i="12"/>
  <c r="AS54" i="12"/>
  <c r="AS55" i="12"/>
  <c r="AS56" i="12"/>
  <c r="AS57" i="12"/>
  <c r="AS58" i="12"/>
  <c r="AS59" i="12"/>
  <c r="AS60" i="12"/>
  <c r="AS61" i="12"/>
  <c r="AS62" i="12"/>
  <c r="AS63" i="12"/>
  <c r="AS64" i="12"/>
  <c r="AS65" i="12"/>
  <c r="AS66" i="12"/>
  <c r="AS67" i="12"/>
  <c r="AS68" i="12"/>
  <c r="AS69" i="12"/>
  <c r="AS70" i="12"/>
  <c r="AS71" i="12"/>
  <c r="AS72" i="12"/>
  <c r="AS73" i="12"/>
  <c r="AS74" i="12"/>
  <c r="AS75" i="12"/>
  <c r="AS76" i="12"/>
  <c r="AS77" i="12"/>
  <c r="AS78" i="12"/>
  <c r="AS79" i="12"/>
  <c r="AS80" i="12"/>
  <c r="AS81" i="12"/>
  <c r="AS82" i="12"/>
  <c r="AS83" i="12"/>
  <c r="AS84" i="12"/>
  <c r="AS85" i="12"/>
  <c r="AS86" i="12"/>
  <c r="AS87" i="12"/>
  <c r="AS88" i="12"/>
  <c r="AS89" i="12"/>
  <c r="AS90" i="12"/>
  <c r="AS91" i="12"/>
  <c r="AS92" i="12"/>
  <c r="AS93" i="12"/>
  <c r="AS94" i="12"/>
  <c r="AS95" i="12"/>
  <c r="AS96" i="12"/>
  <c r="AS97" i="12"/>
  <c r="AS98" i="12"/>
  <c r="AS99" i="12"/>
  <c r="AS100" i="12"/>
  <c r="AS101" i="12"/>
  <c r="AS102" i="12"/>
  <c r="AS103" i="12"/>
  <c r="AS104" i="12"/>
  <c r="AS105" i="12"/>
  <c r="AS106" i="12"/>
  <c r="AS107" i="12"/>
  <c r="AS108" i="12"/>
  <c r="AS109" i="12"/>
  <c r="AS110" i="12"/>
  <c r="AS111" i="12"/>
  <c r="AS112" i="12"/>
  <c r="AS113" i="12"/>
  <c r="AS114" i="12"/>
  <c r="AS115" i="12"/>
  <c r="AS116" i="12"/>
  <c r="AS117" i="12"/>
  <c r="AS118" i="12"/>
  <c r="AS119" i="12"/>
  <c r="AS120" i="12"/>
  <c r="AS121" i="12"/>
  <c r="AS122" i="12"/>
  <c r="AS123" i="12"/>
  <c r="AS124" i="12"/>
  <c r="AS125" i="12"/>
  <c r="AS126" i="12"/>
  <c r="AS127" i="12"/>
  <c r="AS128" i="12"/>
  <c r="AS129" i="12"/>
  <c r="AS130" i="12"/>
  <c r="AS131" i="12"/>
  <c r="AS132" i="12"/>
  <c r="AS133" i="12"/>
  <c r="AS134" i="12"/>
  <c r="AS135" i="12"/>
  <c r="AS136" i="12"/>
  <c r="AS137" i="12"/>
  <c r="AS138" i="12"/>
  <c r="AS139" i="12"/>
  <c r="AS140" i="12"/>
  <c r="AS141" i="12"/>
  <c r="AS142" i="12"/>
  <c r="AS143" i="12"/>
  <c r="AS144" i="12"/>
  <c r="AS145" i="12"/>
  <c r="AS146" i="12"/>
  <c r="AS147" i="12"/>
  <c r="AS148" i="12"/>
  <c r="AS149" i="12"/>
  <c r="AS150" i="12"/>
  <c r="AS151" i="12"/>
  <c r="AS152" i="12"/>
  <c r="AS153" i="12"/>
  <c r="AS154" i="12"/>
  <c r="AS155" i="12"/>
  <c r="AS156" i="12"/>
  <c r="AS157" i="12"/>
  <c r="AS158" i="12"/>
  <c r="AS159" i="12"/>
  <c r="AS160" i="12"/>
  <c r="AS161" i="12"/>
  <c r="AS162" i="12"/>
  <c r="AS163" i="12"/>
  <c r="AS164" i="12"/>
  <c r="AS165" i="12"/>
  <c r="AS166" i="12"/>
  <c r="AS167" i="12"/>
  <c r="AS168" i="12"/>
  <c r="AS169" i="12"/>
  <c r="AS170" i="12"/>
  <c r="AS171" i="12"/>
  <c r="AS172" i="12"/>
  <c r="AS173" i="12"/>
  <c r="AS174" i="12"/>
  <c r="AS175" i="12"/>
  <c r="AS176" i="12"/>
  <c r="AS177" i="12"/>
  <c r="AS178" i="12"/>
  <c r="AS179" i="12"/>
  <c r="AS180" i="12"/>
  <c r="AS181" i="12"/>
  <c r="AS182" i="12"/>
  <c r="AS183" i="12"/>
  <c r="AS184" i="12"/>
  <c r="AS185" i="12"/>
  <c r="AS186" i="12"/>
  <c r="AS187" i="12"/>
  <c r="AS188" i="12"/>
  <c r="AS9" i="12"/>
  <c r="O183" i="12"/>
  <c r="P183" i="12" s="1"/>
  <c r="N183" i="12"/>
  <c r="O177" i="12"/>
  <c r="P177" i="12" s="1"/>
  <c r="BJ177" i="12" s="1"/>
  <c r="N177" i="12"/>
  <c r="O171" i="12"/>
  <c r="P171" i="12" s="1"/>
  <c r="N171" i="12"/>
  <c r="O165" i="12"/>
  <c r="P165" i="12" s="1"/>
  <c r="N165" i="12"/>
  <c r="O159" i="12"/>
  <c r="P159" i="12" s="1"/>
  <c r="N159" i="12"/>
  <c r="O153" i="12"/>
  <c r="P153" i="12" s="1"/>
  <c r="N153" i="12"/>
  <c r="O147" i="12"/>
  <c r="P147" i="12" s="1"/>
  <c r="N147" i="12"/>
  <c r="AJ143" i="12"/>
  <c r="AK143" i="12" s="1"/>
  <c r="AW143" i="12" s="1"/>
  <c r="O141" i="12"/>
  <c r="P141" i="12" s="1"/>
  <c r="N141" i="12"/>
  <c r="O135" i="12"/>
  <c r="P135" i="12" s="1"/>
  <c r="N135" i="12"/>
  <c r="O129" i="12"/>
  <c r="P129" i="12" s="1"/>
  <c r="N129" i="12"/>
  <c r="O123" i="12"/>
  <c r="P123" i="12" s="1"/>
  <c r="N123" i="12"/>
  <c r="O117" i="12"/>
  <c r="P117" i="12" s="1"/>
  <c r="BJ117" i="12" s="1"/>
  <c r="N117" i="12"/>
  <c r="O111" i="12"/>
  <c r="P111" i="12" s="1"/>
  <c r="N111" i="12"/>
  <c r="O105" i="12"/>
  <c r="P105" i="12" s="1"/>
  <c r="N105" i="12"/>
  <c r="O99" i="12"/>
  <c r="P99" i="12" s="1"/>
  <c r="N99" i="12"/>
  <c r="O93" i="12"/>
  <c r="P93" i="12" s="1"/>
  <c r="N93" i="12"/>
  <c r="O87" i="12"/>
  <c r="P87" i="12" s="1"/>
  <c r="N87" i="12"/>
  <c r="O81" i="12"/>
  <c r="P81" i="12" s="1"/>
  <c r="BJ81" i="12" s="1"/>
  <c r="N81" i="12"/>
  <c r="AJ80" i="12"/>
  <c r="AK80" i="12" s="1"/>
  <c r="AW80" i="12" s="1"/>
  <c r="O75" i="12"/>
  <c r="P75" i="12" s="1"/>
  <c r="N75" i="12"/>
  <c r="AJ69" i="12"/>
  <c r="AK69" i="12" s="1"/>
  <c r="AW69" i="12" s="1"/>
  <c r="AX69" i="12" s="1"/>
  <c r="O69" i="12"/>
  <c r="P69" i="12" s="1"/>
  <c r="N69" i="12"/>
  <c r="O63" i="12"/>
  <c r="P63" i="12" s="1"/>
  <c r="N63" i="12"/>
  <c r="O57" i="12"/>
  <c r="P57" i="12" s="1"/>
  <c r="N57" i="12"/>
  <c r="O51" i="12"/>
  <c r="P51" i="12" s="1"/>
  <c r="N51" i="12"/>
  <c r="O45" i="12"/>
  <c r="P45" i="12" s="1"/>
  <c r="N45" i="12"/>
  <c r="O39" i="12"/>
  <c r="P39" i="12" s="1"/>
  <c r="N39" i="12"/>
  <c r="O33" i="12"/>
  <c r="P33" i="12" s="1"/>
  <c r="N33" i="12"/>
  <c r="O27" i="12"/>
  <c r="P27" i="12" s="1"/>
  <c r="N27" i="12"/>
  <c r="O21" i="12"/>
  <c r="P21" i="12" s="1"/>
  <c r="N21" i="12"/>
  <c r="O15" i="12"/>
  <c r="P15" i="12" s="1"/>
  <c r="BJ15" i="12" s="1"/>
  <c r="N15" i="12"/>
  <c r="AJ10" i="12"/>
  <c r="AK10" i="12" s="1"/>
  <c r="AW10" i="12" s="1"/>
  <c r="AX10" i="12" s="1"/>
  <c r="AI9" i="12"/>
  <c r="AJ9" i="12" s="1"/>
  <c r="AK9" i="12" s="1"/>
  <c r="AW9" i="12" s="1"/>
  <c r="AX9" i="12" s="1"/>
  <c r="O9" i="12"/>
  <c r="P9" i="12" s="1"/>
  <c r="N9" i="12"/>
  <c r="C19" i="11"/>
  <c r="U4" i="7"/>
  <c r="U5" i="7"/>
  <c r="U6" i="7"/>
  <c r="U7" i="7"/>
  <c r="U8" i="7"/>
  <c r="U9" i="7"/>
  <c r="U10" i="7"/>
  <c r="U11" i="7"/>
  <c r="U3" i="7"/>
  <c r="AX80" i="12"/>
  <c r="AX143" i="12"/>
  <c r="BL15" i="12" l="1"/>
  <c r="AJ19" i="12"/>
  <c r="AK19" i="12" s="1"/>
  <c r="AW19" i="12" s="1"/>
  <c r="AX19" i="12" s="1"/>
  <c r="AJ73" i="12"/>
  <c r="AK73" i="12" s="1"/>
  <c r="AW73" i="12" s="1"/>
  <c r="AX73" i="12" s="1"/>
  <c r="AJ75" i="12"/>
  <c r="AK75" i="12" s="1"/>
  <c r="AW75" i="12" s="1"/>
  <c r="AX75" i="12" s="1"/>
  <c r="AJ85" i="12"/>
  <c r="AK85" i="12" s="1"/>
  <c r="AW85" i="12" s="1"/>
  <c r="AX85" i="12" s="1"/>
  <c r="AJ86" i="12"/>
  <c r="AK86" i="12" s="1"/>
  <c r="AW86" i="12" s="1"/>
  <c r="AX86" i="12" s="1"/>
  <c r="AJ90" i="12"/>
  <c r="AK90" i="12" s="1"/>
  <c r="AW90" i="12" s="1"/>
  <c r="AX90" i="12" s="1"/>
  <c r="AJ145" i="12"/>
  <c r="AK145" i="12" s="1"/>
  <c r="AW145" i="12" s="1"/>
  <c r="AX145" i="12" s="1"/>
  <c r="AJ77" i="12"/>
  <c r="AK77" i="12" s="1"/>
  <c r="AW77" i="12" s="1"/>
  <c r="AX77" i="12" s="1"/>
  <c r="AJ41" i="12"/>
  <c r="AK41" i="12" s="1"/>
  <c r="AW41" i="12" s="1"/>
  <c r="AX41" i="12" s="1"/>
  <c r="AJ72" i="12"/>
  <c r="AK72" i="12" s="1"/>
  <c r="AW72" i="12" s="1"/>
  <c r="AX72" i="12" s="1"/>
  <c r="AJ91" i="12"/>
  <c r="AK91" i="12" s="1"/>
  <c r="AW91" i="12" s="1"/>
  <c r="AX91" i="12" s="1"/>
  <c r="AJ99" i="12"/>
  <c r="AK99" i="12" s="1"/>
  <c r="AW99" i="12" s="1"/>
  <c r="AX99" i="12" s="1"/>
  <c r="AJ115" i="12"/>
  <c r="AK115" i="12" s="1"/>
  <c r="AW115" i="12" s="1"/>
  <c r="AX115" i="12" s="1"/>
  <c r="AJ141" i="12"/>
  <c r="AK141" i="12" s="1"/>
  <c r="AW141" i="12" s="1"/>
  <c r="AX141" i="12" s="1"/>
  <c r="AJ142" i="12"/>
  <c r="AK142" i="12" s="1"/>
  <c r="AW142" i="12" s="1"/>
  <c r="AX142" i="12" s="1"/>
  <c r="AJ144" i="12"/>
  <c r="AK144" i="12" s="1"/>
  <c r="AW144" i="12" s="1"/>
  <c r="AX144" i="12" s="1"/>
  <c r="AJ146" i="12"/>
  <c r="AK146" i="12" s="1"/>
  <c r="AW146" i="12" s="1"/>
  <c r="AX146" i="12" s="1"/>
  <c r="AJ161" i="12"/>
  <c r="AK161" i="12" s="1"/>
  <c r="AW161" i="12" s="1"/>
  <c r="AX161" i="12" s="1"/>
  <c r="AJ168" i="12"/>
  <c r="AK168" i="12" s="1"/>
  <c r="AW168" i="12" s="1"/>
  <c r="AX168" i="12" s="1"/>
  <c r="AJ171" i="12"/>
  <c r="AK171" i="12" s="1"/>
  <c r="AW171" i="12" s="1"/>
  <c r="AX171" i="12" s="1"/>
  <c r="AJ181" i="12"/>
  <c r="AK181" i="12" s="1"/>
  <c r="AW181" i="12" s="1"/>
  <c r="AX181" i="12" s="1"/>
  <c r="AJ39" i="12"/>
  <c r="AK39" i="12" s="1"/>
  <c r="AW39" i="12" s="1"/>
  <c r="AX39" i="12" s="1"/>
  <c r="AJ42" i="12"/>
  <c r="AK42" i="12" s="1"/>
  <c r="AW42" i="12" s="1"/>
  <c r="AX42" i="12" s="1"/>
  <c r="AJ48" i="12"/>
  <c r="AK48" i="12" s="1"/>
  <c r="AW48" i="12" s="1"/>
  <c r="AX48" i="12" s="1"/>
  <c r="AJ81" i="12"/>
  <c r="AK81" i="12" s="1"/>
  <c r="AW81" i="12" s="1"/>
  <c r="AX81" i="12" s="1"/>
  <c r="AJ126" i="12"/>
  <c r="AK126" i="12" s="1"/>
  <c r="AW126" i="12" s="1"/>
  <c r="AX126" i="12" s="1"/>
  <c r="AJ103" i="12"/>
  <c r="AK103" i="12" s="1"/>
  <c r="AW103" i="12" s="1"/>
  <c r="AX103" i="12" s="1"/>
  <c r="AJ30" i="12"/>
  <c r="AK30" i="12" s="1"/>
  <c r="AW30" i="12" s="1"/>
  <c r="AX30" i="12" s="1"/>
  <c r="AJ35" i="12"/>
  <c r="AK35" i="12" s="1"/>
  <c r="AW35" i="12" s="1"/>
  <c r="AX35" i="12" s="1"/>
  <c r="AJ33" i="12"/>
  <c r="AK33" i="12" s="1"/>
  <c r="AW33" i="12" s="1"/>
  <c r="AX33" i="12" s="1"/>
  <c r="AJ36" i="12"/>
  <c r="AK36" i="12" s="1"/>
  <c r="AW36" i="12" s="1"/>
  <c r="AX36" i="12" s="1"/>
  <c r="AJ93" i="12"/>
  <c r="AK93" i="12" s="1"/>
  <c r="AW93" i="12" s="1"/>
  <c r="AX93" i="12" s="1"/>
  <c r="AJ95" i="12"/>
  <c r="AK95" i="12" s="1"/>
  <c r="AW95" i="12" s="1"/>
  <c r="AX95" i="12" s="1"/>
  <c r="AJ135" i="12"/>
  <c r="AK135" i="12" s="1"/>
  <c r="AW135" i="12" s="1"/>
  <c r="AX135" i="12" s="1"/>
  <c r="AJ136" i="12"/>
  <c r="AK136" i="12" s="1"/>
  <c r="AW136" i="12" s="1"/>
  <c r="AX136" i="12" s="1"/>
  <c r="AJ137" i="12"/>
  <c r="AK137" i="12" s="1"/>
  <c r="AW137" i="12" s="1"/>
  <c r="AX137" i="12" s="1"/>
  <c r="AJ138" i="12"/>
  <c r="AK138" i="12" s="1"/>
  <c r="AW138" i="12" s="1"/>
  <c r="AX138" i="12" s="1"/>
  <c r="AJ140" i="12"/>
  <c r="AK140" i="12" s="1"/>
  <c r="AW140" i="12" s="1"/>
  <c r="AX140" i="12" s="1"/>
  <c r="AJ183" i="12"/>
  <c r="AK183" i="12" s="1"/>
  <c r="AW183" i="12" s="1"/>
  <c r="AX183" i="12" s="1"/>
  <c r="AJ185" i="12"/>
  <c r="AK185" i="12" s="1"/>
  <c r="AW185" i="12" s="1"/>
  <c r="AX185" i="12" s="1"/>
  <c r="AJ186" i="12"/>
  <c r="AK186" i="12" s="1"/>
  <c r="AW186" i="12" s="1"/>
  <c r="AX186" i="12" s="1"/>
  <c r="AJ43" i="12"/>
  <c r="AK43" i="12" s="1"/>
  <c r="AW43" i="12" s="1"/>
  <c r="AX43" i="12" s="1"/>
  <c r="AJ87" i="12"/>
  <c r="AK87" i="12" s="1"/>
  <c r="AW87" i="12" s="1"/>
  <c r="AX87" i="12" s="1"/>
  <c r="AJ88" i="12"/>
  <c r="AK88" i="12" s="1"/>
  <c r="AW88" i="12" s="1"/>
  <c r="AX88" i="12" s="1"/>
  <c r="AJ89" i="12"/>
  <c r="AK89" i="12" s="1"/>
  <c r="AW89" i="12" s="1"/>
  <c r="AX89" i="12" s="1"/>
  <c r="AJ92" i="12"/>
  <c r="AK92" i="12" s="1"/>
  <c r="AW92" i="12" s="1"/>
  <c r="AX92" i="12" s="1"/>
  <c r="AJ94" i="12"/>
  <c r="AK94" i="12" s="1"/>
  <c r="AW94" i="12" s="1"/>
  <c r="AX94" i="12" s="1"/>
  <c r="AJ129" i="12"/>
  <c r="AK129" i="12" s="1"/>
  <c r="AW129" i="12" s="1"/>
  <c r="AX129" i="12" s="1"/>
  <c r="AJ131" i="12"/>
  <c r="AK131" i="12" s="1"/>
  <c r="AW131" i="12" s="1"/>
  <c r="AX131" i="12" s="1"/>
  <c r="AJ132" i="12"/>
  <c r="AK132" i="12" s="1"/>
  <c r="AW132" i="12" s="1"/>
  <c r="AX132" i="12" s="1"/>
  <c r="AJ133" i="12"/>
  <c r="AK133" i="12" s="1"/>
  <c r="AW133" i="12" s="1"/>
  <c r="AX133" i="12" s="1"/>
  <c r="AJ139" i="12"/>
  <c r="AK139" i="12" s="1"/>
  <c r="AW139" i="12" s="1"/>
  <c r="AX139" i="12" s="1"/>
  <c r="AJ177" i="12"/>
  <c r="AK177" i="12" s="1"/>
  <c r="AW177" i="12" s="1"/>
  <c r="AX177" i="12" s="1"/>
  <c r="AJ178" i="12"/>
  <c r="AK178" i="12" s="1"/>
  <c r="AW178" i="12" s="1"/>
  <c r="AX178" i="12" s="1"/>
  <c r="AJ179" i="12"/>
  <c r="AK179" i="12" s="1"/>
  <c r="AW179" i="12" s="1"/>
  <c r="AX179" i="12" s="1"/>
  <c r="AJ182" i="12"/>
  <c r="AK182" i="12" s="1"/>
  <c r="AW182" i="12" s="1"/>
  <c r="AX182" i="12" s="1"/>
  <c r="AJ187" i="12"/>
  <c r="AK187" i="12" s="1"/>
  <c r="AW187" i="12" s="1"/>
  <c r="AX187" i="12" s="1"/>
  <c r="AJ31" i="12"/>
  <c r="AK31" i="12" s="1"/>
  <c r="AW31" i="12" s="1"/>
  <c r="AX31" i="12" s="1"/>
  <c r="AJ82" i="12"/>
  <c r="AK82" i="12" s="1"/>
  <c r="AW82" i="12" s="1"/>
  <c r="AX82" i="12" s="1"/>
  <c r="AJ124" i="12"/>
  <c r="AK124" i="12" s="1"/>
  <c r="AW124" i="12" s="1"/>
  <c r="AX124" i="12" s="1"/>
  <c r="AJ127" i="12"/>
  <c r="AK127" i="12" s="1"/>
  <c r="AW127" i="12" s="1"/>
  <c r="AX127" i="12" s="1"/>
  <c r="AJ128" i="12"/>
  <c r="AK128" i="12" s="1"/>
  <c r="AW128" i="12" s="1"/>
  <c r="AX128" i="12" s="1"/>
  <c r="AJ173" i="12"/>
  <c r="AK173" i="12" s="1"/>
  <c r="AW173" i="12" s="1"/>
  <c r="AX173" i="12" s="1"/>
  <c r="AJ175" i="12"/>
  <c r="AK175" i="12" s="1"/>
  <c r="AW175" i="12" s="1"/>
  <c r="AX175" i="12" s="1"/>
  <c r="AJ176" i="12"/>
  <c r="AK176" i="12" s="1"/>
  <c r="AW176" i="12" s="1"/>
  <c r="AX176" i="12" s="1"/>
  <c r="AJ28" i="12"/>
  <c r="AK28" i="12" s="1"/>
  <c r="AW28" i="12" s="1"/>
  <c r="AX28" i="12" s="1"/>
  <c r="AJ32" i="12"/>
  <c r="AK32" i="12" s="1"/>
  <c r="AW32" i="12" s="1"/>
  <c r="AX32" i="12" s="1"/>
  <c r="AJ84" i="12"/>
  <c r="AK84" i="12" s="1"/>
  <c r="AW84" i="12" s="1"/>
  <c r="AX84" i="12" s="1"/>
  <c r="AJ27" i="12"/>
  <c r="AK27" i="12" s="1"/>
  <c r="AW27" i="12" s="1"/>
  <c r="AX27" i="12" s="1"/>
  <c r="AJ76" i="12"/>
  <c r="AK76" i="12" s="1"/>
  <c r="AW76" i="12" s="1"/>
  <c r="AX76" i="12" s="1"/>
  <c r="AJ78" i="12"/>
  <c r="AK78" i="12" s="1"/>
  <c r="AW78" i="12" s="1"/>
  <c r="AX78" i="12" s="1"/>
  <c r="AJ79" i="12"/>
  <c r="AK79" i="12" s="1"/>
  <c r="AW79" i="12" s="1"/>
  <c r="AX79" i="12" s="1"/>
  <c r="AJ117" i="12"/>
  <c r="AK117" i="12" s="1"/>
  <c r="AW117" i="12" s="1"/>
  <c r="AX117" i="12" s="1"/>
  <c r="AJ118" i="12"/>
  <c r="AK118" i="12" s="1"/>
  <c r="AW118" i="12" s="1"/>
  <c r="AX118" i="12" s="1"/>
  <c r="AJ123" i="12"/>
  <c r="AK123" i="12" s="1"/>
  <c r="AW123" i="12" s="1"/>
  <c r="AX123" i="12" s="1"/>
  <c r="AJ165" i="12"/>
  <c r="AK165" i="12" s="1"/>
  <c r="AW165" i="12" s="1"/>
  <c r="AX165" i="12" s="1"/>
  <c r="AJ169" i="12"/>
  <c r="AK169" i="12" s="1"/>
  <c r="AW169" i="12" s="1"/>
  <c r="AX169" i="12" s="1"/>
  <c r="AJ63" i="12"/>
  <c r="AK63" i="12" s="1"/>
  <c r="AW63" i="12" s="1"/>
  <c r="AX63" i="12" s="1"/>
  <c r="AJ65" i="12"/>
  <c r="AK65" i="12" s="1"/>
  <c r="AW65" i="12" s="1"/>
  <c r="AX65" i="12" s="1"/>
  <c r="AJ68" i="12"/>
  <c r="AK68" i="12" s="1"/>
  <c r="AW68" i="12" s="1"/>
  <c r="AX68" i="12" s="1"/>
  <c r="AJ114" i="12"/>
  <c r="AK114" i="12" s="1"/>
  <c r="AW114" i="12" s="1"/>
  <c r="AX114" i="12" s="1"/>
  <c r="AJ116" i="12"/>
  <c r="AK116" i="12" s="1"/>
  <c r="AW116" i="12" s="1"/>
  <c r="AX116" i="12" s="1"/>
  <c r="AJ162" i="12"/>
  <c r="AK162" i="12" s="1"/>
  <c r="AW162" i="12" s="1"/>
  <c r="AX162" i="12" s="1"/>
  <c r="AJ57" i="12"/>
  <c r="AK57" i="12" s="1"/>
  <c r="AW57" i="12" s="1"/>
  <c r="AX57" i="12" s="1"/>
  <c r="AJ59" i="12"/>
  <c r="AK59" i="12" s="1"/>
  <c r="AW59" i="12" s="1"/>
  <c r="AX59" i="12" s="1"/>
  <c r="AJ105" i="12"/>
  <c r="AK105" i="12" s="1"/>
  <c r="AW105" i="12" s="1"/>
  <c r="AX105" i="12" s="1"/>
  <c r="AJ106" i="12"/>
  <c r="AK106" i="12" s="1"/>
  <c r="AW106" i="12" s="1"/>
  <c r="AX106" i="12" s="1"/>
  <c r="AJ107" i="12"/>
  <c r="AK107" i="12" s="1"/>
  <c r="AW107" i="12" s="1"/>
  <c r="AX107" i="12" s="1"/>
  <c r="AJ108" i="12"/>
  <c r="AK108" i="12" s="1"/>
  <c r="AW108" i="12" s="1"/>
  <c r="AX108" i="12" s="1"/>
  <c r="AJ109" i="12"/>
  <c r="AK109" i="12" s="1"/>
  <c r="AW109" i="12" s="1"/>
  <c r="AX109" i="12" s="1"/>
  <c r="AJ110" i="12"/>
  <c r="AK110" i="12" s="1"/>
  <c r="AW110" i="12" s="1"/>
  <c r="AX110" i="12" s="1"/>
  <c r="AJ153" i="12"/>
  <c r="AK153" i="12" s="1"/>
  <c r="AW153" i="12" s="1"/>
  <c r="AX153" i="12" s="1"/>
  <c r="AJ154" i="12"/>
  <c r="AK154" i="12" s="1"/>
  <c r="AW154" i="12" s="1"/>
  <c r="AX154" i="12" s="1"/>
  <c r="AJ155" i="12"/>
  <c r="AK155" i="12" s="1"/>
  <c r="AW155" i="12" s="1"/>
  <c r="AX155" i="12" s="1"/>
  <c r="AJ157" i="12"/>
  <c r="AK157" i="12" s="1"/>
  <c r="AW157" i="12" s="1"/>
  <c r="AX157" i="12" s="1"/>
  <c r="AJ158" i="12"/>
  <c r="AK158" i="12" s="1"/>
  <c r="AW158" i="12" s="1"/>
  <c r="AX158" i="12" s="1"/>
  <c r="AJ163" i="12"/>
  <c r="AK163" i="12" s="1"/>
  <c r="AW163" i="12" s="1"/>
  <c r="AX163" i="12" s="1"/>
  <c r="AJ53" i="12"/>
  <c r="AK53" i="12" s="1"/>
  <c r="AW53" i="12" s="1"/>
  <c r="AX53" i="12" s="1"/>
  <c r="AJ56" i="12"/>
  <c r="AK56" i="12" s="1"/>
  <c r="AW56" i="12" s="1"/>
  <c r="AX56" i="12" s="1"/>
  <c r="AJ100" i="12"/>
  <c r="AK100" i="12" s="1"/>
  <c r="AW100" i="12" s="1"/>
  <c r="AX100" i="12" s="1"/>
  <c r="AJ102" i="12"/>
  <c r="AK102" i="12" s="1"/>
  <c r="AW102" i="12" s="1"/>
  <c r="AX102" i="12" s="1"/>
  <c r="AJ104" i="12"/>
  <c r="AK104" i="12" s="1"/>
  <c r="AW104" i="12" s="1"/>
  <c r="AX104" i="12" s="1"/>
  <c r="AJ148" i="12"/>
  <c r="AK148" i="12" s="1"/>
  <c r="AW148" i="12" s="1"/>
  <c r="AX148" i="12" s="1"/>
  <c r="AJ149" i="12"/>
  <c r="AK149" i="12" s="1"/>
  <c r="AW149" i="12" s="1"/>
  <c r="AX149" i="12" s="1"/>
  <c r="AJ150" i="12"/>
  <c r="AK150" i="12" s="1"/>
  <c r="AW150" i="12" s="1"/>
  <c r="AX150" i="12" s="1"/>
  <c r="AJ151" i="12"/>
  <c r="AK151" i="12" s="1"/>
  <c r="AW151" i="12" s="1"/>
  <c r="AX151" i="12" s="1"/>
  <c r="AJ152" i="12"/>
  <c r="AK152" i="12" s="1"/>
  <c r="AW152" i="12" s="1"/>
  <c r="AX152" i="12" s="1"/>
  <c r="AJ50" i="12"/>
  <c r="AK50" i="12" s="1"/>
  <c r="AW50" i="12" s="1"/>
  <c r="AX50" i="12" s="1"/>
  <c r="AJ12" i="12"/>
  <c r="AK12" i="12" s="1"/>
  <c r="AW12" i="12" s="1"/>
  <c r="AX12" i="12" s="1"/>
  <c r="AJ13" i="12"/>
  <c r="AK13" i="12" s="1"/>
  <c r="AW13" i="12" s="1"/>
  <c r="AX13" i="12" s="1"/>
  <c r="AJ29" i="12"/>
  <c r="AK29" i="12" s="1"/>
  <c r="AW29" i="12" s="1"/>
  <c r="AX29" i="12" s="1"/>
  <c r="AJ34" i="12"/>
  <c r="AK34" i="12" s="1"/>
  <c r="AW34" i="12" s="1"/>
  <c r="AX34" i="12" s="1"/>
  <c r="AJ37" i="12"/>
  <c r="AK37" i="12" s="1"/>
  <c r="AW37" i="12" s="1"/>
  <c r="AX37" i="12" s="1"/>
  <c r="AJ46" i="12"/>
  <c r="AK46" i="12" s="1"/>
  <c r="AW46" i="12" s="1"/>
  <c r="AX46" i="12" s="1"/>
  <c r="AJ49" i="12"/>
  <c r="AK49" i="12" s="1"/>
  <c r="AW49" i="12" s="1"/>
  <c r="AX49" i="12" s="1"/>
  <c r="AJ54" i="12"/>
  <c r="AK54" i="12" s="1"/>
  <c r="AW54" i="12" s="1"/>
  <c r="AX54" i="12" s="1"/>
  <c r="AJ55" i="12"/>
  <c r="AK55" i="12" s="1"/>
  <c r="AW55" i="12" s="1"/>
  <c r="AX55" i="12" s="1"/>
  <c r="AJ101" i="12"/>
  <c r="AK101" i="12" s="1"/>
  <c r="AW101" i="12" s="1"/>
  <c r="AX101" i="12" s="1"/>
  <c r="AJ44" i="12"/>
  <c r="AK44" i="12" s="1"/>
  <c r="AW44" i="12" s="1"/>
  <c r="AX44" i="12" s="1"/>
  <c r="AJ184" i="12"/>
  <c r="AK184" i="12" s="1"/>
  <c r="AW184" i="12" s="1"/>
  <c r="AX184" i="12" s="1"/>
  <c r="AJ188" i="12"/>
  <c r="AK188" i="12" s="1"/>
  <c r="AW188" i="12" s="1"/>
  <c r="AX188" i="12" s="1"/>
  <c r="AJ22" i="12"/>
  <c r="AK22" i="12" s="1"/>
  <c r="AW22" i="12" s="1"/>
  <c r="AX22" i="12" s="1"/>
  <c r="AJ62" i="12"/>
  <c r="AK62" i="12" s="1"/>
  <c r="AW62" i="12" s="1"/>
  <c r="AX62" i="12" s="1"/>
  <c r="AJ66" i="12"/>
  <c r="AK66" i="12" s="1"/>
  <c r="AW66" i="12" s="1"/>
  <c r="AX66" i="12" s="1"/>
  <c r="AJ15" i="12"/>
  <c r="AK15" i="12" s="1"/>
  <c r="AW15" i="12" s="1"/>
  <c r="AX15" i="12" s="1"/>
  <c r="AJ16" i="12"/>
  <c r="AK16" i="12" s="1"/>
  <c r="AW16" i="12" s="1"/>
  <c r="AX16" i="12" s="1"/>
  <c r="AJ17" i="12"/>
  <c r="AK17" i="12" s="1"/>
  <c r="AW17" i="12" s="1"/>
  <c r="AX17" i="12" s="1"/>
  <c r="AJ20" i="12"/>
  <c r="AK20" i="12" s="1"/>
  <c r="AW20" i="12" s="1"/>
  <c r="AX20" i="12" s="1"/>
  <c r="AJ47" i="12"/>
  <c r="AK47" i="12" s="1"/>
  <c r="AW47" i="12" s="1"/>
  <c r="AX47" i="12" s="1"/>
  <c r="AJ64" i="12"/>
  <c r="AK64" i="12" s="1"/>
  <c r="AW64" i="12" s="1"/>
  <c r="AX64" i="12" s="1"/>
  <c r="AJ67" i="12"/>
  <c r="AK67" i="12" s="1"/>
  <c r="AW67" i="12" s="1"/>
  <c r="AX67" i="12" s="1"/>
  <c r="AJ83" i="12"/>
  <c r="AK83" i="12" s="1"/>
  <c r="AW83" i="12" s="1"/>
  <c r="AX83" i="12" s="1"/>
  <c r="AJ11" i="12"/>
  <c r="AK11" i="12" s="1"/>
  <c r="AW11" i="12" s="1"/>
  <c r="AX11" i="12" s="1"/>
  <c r="BM15" i="12"/>
  <c r="BK15" i="12"/>
  <c r="AJ21" i="12"/>
  <c r="AK21" i="12" s="1"/>
  <c r="AW21" i="12" s="1"/>
  <c r="AX21" i="12" s="1"/>
  <c r="AJ23" i="12"/>
  <c r="AK23" i="12" s="1"/>
  <c r="AW23" i="12" s="1"/>
  <c r="AX23" i="12" s="1"/>
  <c r="AJ26" i="12"/>
  <c r="AK26" i="12" s="1"/>
  <c r="AW26" i="12" s="1"/>
  <c r="AX26" i="12" s="1"/>
  <c r="AJ40" i="12"/>
  <c r="AK40" i="12" s="1"/>
  <c r="AW40" i="12" s="1"/>
  <c r="AX40" i="12" s="1"/>
  <c r="AJ52" i="12"/>
  <c r="AK52" i="12" s="1"/>
  <c r="AW52" i="12" s="1"/>
  <c r="AX52" i="12" s="1"/>
  <c r="AJ60" i="12"/>
  <c r="AK60" i="12" s="1"/>
  <c r="AW60" i="12" s="1"/>
  <c r="AX60" i="12" s="1"/>
  <c r="AJ119" i="12"/>
  <c r="AK119" i="12" s="1"/>
  <c r="AW119" i="12" s="1"/>
  <c r="AX119" i="12" s="1"/>
  <c r="AJ120" i="12"/>
  <c r="AK120" i="12" s="1"/>
  <c r="AW120" i="12" s="1"/>
  <c r="AX120" i="12" s="1"/>
  <c r="AJ121" i="12"/>
  <c r="AK121" i="12" s="1"/>
  <c r="AW121" i="12" s="1"/>
  <c r="AX121" i="12" s="1"/>
  <c r="AJ122" i="12"/>
  <c r="AK122" i="12" s="1"/>
  <c r="AW122" i="12" s="1"/>
  <c r="AX122" i="12" s="1"/>
  <c r="AJ166" i="12"/>
  <c r="AK166" i="12" s="1"/>
  <c r="AW166" i="12" s="1"/>
  <c r="AX166" i="12" s="1"/>
  <c r="AJ167" i="12"/>
  <c r="AK167" i="12" s="1"/>
  <c r="AW167" i="12" s="1"/>
  <c r="AX167" i="12" s="1"/>
  <c r="AJ170" i="12"/>
  <c r="AK170" i="12" s="1"/>
  <c r="AW170" i="12" s="1"/>
  <c r="AX170" i="12" s="1"/>
  <c r="AJ111" i="12"/>
  <c r="AK111" i="12" s="1"/>
  <c r="AW111" i="12" s="1"/>
  <c r="AX111" i="12" s="1"/>
  <c r="AJ112" i="12"/>
  <c r="AK112" i="12" s="1"/>
  <c r="AW112" i="12" s="1"/>
  <c r="AX112" i="12" s="1"/>
  <c r="AJ113" i="12"/>
  <c r="AK113" i="12" s="1"/>
  <c r="AW113" i="12" s="1"/>
  <c r="AX113" i="12" s="1"/>
  <c r="AJ159" i="12"/>
  <c r="AK159" i="12" s="1"/>
  <c r="AW159" i="12" s="1"/>
  <c r="AX159" i="12" s="1"/>
  <c r="AJ160" i="12"/>
  <c r="AK160" i="12" s="1"/>
  <c r="AW160" i="12" s="1"/>
  <c r="AX160" i="12" s="1"/>
  <c r="AJ164" i="12"/>
  <c r="AK164" i="12" s="1"/>
  <c r="AW164" i="12" s="1"/>
  <c r="AX164" i="12" s="1"/>
  <c r="AJ156" i="12"/>
  <c r="AK156" i="12" s="1"/>
  <c r="AW156" i="12" s="1"/>
  <c r="AX156" i="12" s="1"/>
  <c r="AJ96" i="12"/>
  <c r="AK96" i="12" s="1"/>
  <c r="AW96" i="12" s="1"/>
  <c r="AX96" i="12" s="1"/>
  <c r="AJ97" i="12"/>
  <c r="AK97" i="12" s="1"/>
  <c r="AW97" i="12" s="1"/>
  <c r="AX97" i="12" s="1"/>
  <c r="AJ98" i="12"/>
  <c r="AK98" i="12" s="1"/>
  <c r="AW98" i="12" s="1"/>
  <c r="AX98" i="12" s="1"/>
  <c r="AJ147" i="12"/>
  <c r="AK147" i="12" s="1"/>
  <c r="AW147" i="12" s="1"/>
  <c r="AX147" i="12" s="1"/>
  <c r="AY147" i="12" s="1"/>
  <c r="BA147" i="12" s="1"/>
  <c r="BB147" i="12" s="1"/>
  <c r="BC148" i="12" s="1"/>
  <c r="BE148" i="12" s="1"/>
  <c r="AJ61" i="12"/>
  <c r="AK61" i="12" s="1"/>
  <c r="AW61" i="12" s="1"/>
  <c r="AX61" i="12" s="1"/>
  <c r="AJ130" i="12"/>
  <c r="AK130" i="12" s="1"/>
  <c r="AW130" i="12" s="1"/>
  <c r="AX130" i="12" s="1"/>
  <c r="AJ134" i="12"/>
  <c r="AK134" i="12" s="1"/>
  <c r="AW134" i="12" s="1"/>
  <c r="AX134" i="12" s="1"/>
  <c r="AJ180" i="12"/>
  <c r="AK180" i="12" s="1"/>
  <c r="AW180" i="12" s="1"/>
  <c r="AX180" i="12" s="1"/>
  <c r="AJ70" i="12"/>
  <c r="AK70" i="12" s="1"/>
  <c r="AW70" i="12" s="1"/>
  <c r="AX70" i="12" s="1"/>
  <c r="AJ71" i="12"/>
  <c r="AK71" i="12" s="1"/>
  <c r="AW71" i="12" s="1"/>
  <c r="AX71" i="12" s="1"/>
  <c r="AJ74" i="12"/>
  <c r="AK74" i="12" s="1"/>
  <c r="AW74" i="12" s="1"/>
  <c r="AX74" i="12" s="1"/>
  <c r="AJ125" i="12"/>
  <c r="AK125" i="12" s="1"/>
  <c r="AW125" i="12" s="1"/>
  <c r="AX125" i="12" s="1"/>
  <c r="AJ172" i="12"/>
  <c r="AK172" i="12" s="1"/>
  <c r="AW172" i="12" s="1"/>
  <c r="AX172" i="12" s="1"/>
  <c r="AJ174" i="12"/>
  <c r="AK174" i="12" s="1"/>
  <c r="AW174" i="12" s="1"/>
  <c r="AX174" i="12" s="1"/>
  <c r="BJ9" i="12"/>
  <c r="BK9" i="12"/>
  <c r="AE23" i="10"/>
  <c r="AF23" i="10" s="1"/>
  <c r="BM75" i="12"/>
  <c r="BL75" i="12"/>
  <c r="BK75" i="12"/>
  <c r="BJ75" i="12"/>
  <c r="BM39" i="12"/>
  <c r="BL39" i="12"/>
  <c r="BK39" i="12"/>
  <c r="BJ39" i="12"/>
  <c r="BM105" i="12"/>
  <c r="BL105" i="12"/>
  <c r="BK105" i="12"/>
  <c r="BJ105" i="12"/>
  <c r="BM135" i="12"/>
  <c r="BL135" i="12"/>
  <c r="BK135" i="12"/>
  <c r="BJ135" i="12"/>
  <c r="BM165" i="12"/>
  <c r="BL165" i="12"/>
  <c r="BK165" i="12"/>
  <c r="BJ165" i="12"/>
  <c r="BM99" i="12"/>
  <c r="BL99" i="12"/>
  <c r="BK99" i="12"/>
  <c r="BJ99" i="12"/>
  <c r="AJ45" i="12"/>
  <c r="AK45" i="12" s="1"/>
  <c r="AW45" i="12" s="1"/>
  <c r="AX45" i="12" s="1"/>
  <c r="AY45" i="12" s="1"/>
  <c r="BA45" i="12" s="1"/>
  <c r="BB45" i="12" s="1"/>
  <c r="AJ51" i="12"/>
  <c r="AK51" i="12" s="1"/>
  <c r="AW51" i="12" s="1"/>
  <c r="AX51" i="12" s="1"/>
  <c r="AY51" i="12" s="1"/>
  <c r="BA51" i="12" s="1"/>
  <c r="BB51" i="12" s="1"/>
  <c r="BM63" i="12"/>
  <c r="BL63" i="12"/>
  <c r="BK63" i="12"/>
  <c r="BJ63" i="12"/>
  <c r="BM159" i="12"/>
  <c r="BL159" i="12"/>
  <c r="BK159" i="12"/>
  <c r="BJ159" i="12"/>
  <c r="BM27" i="12"/>
  <c r="BL27" i="12"/>
  <c r="BK27" i="12"/>
  <c r="BJ27" i="12"/>
  <c r="BM123" i="12"/>
  <c r="BL123" i="12"/>
  <c r="BK123" i="12"/>
  <c r="BJ123" i="12"/>
  <c r="AJ18" i="12"/>
  <c r="AK18" i="12" s="1"/>
  <c r="AW18" i="12" s="1"/>
  <c r="AX18" i="12" s="1"/>
  <c r="BM21" i="12"/>
  <c r="BL21" i="12"/>
  <c r="BK21" i="12"/>
  <c r="BJ21" i="12"/>
  <c r="AJ24" i="12"/>
  <c r="AK24" i="12" s="1"/>
  <c r="AW24" i="12" s="1"/>
  <c r="AX24" i="12" s="1"/>
  <c r="AJ25" i="12"/>
  <c r="AK25" i="12" s="1"/>
  <c r="AW25" i="12" s="1"/>
  <c r="AX25" i="12" s="1"/>
  <c r="BM57" i="12"/>
  <c r="BL57" i="12"/>
  <c r="BK57" i="12"/>
  <c r="BJ57" i="12"/>
  <c r="AJ58" i="12"/>
  <c r="AK58" i="12" s="1"/>
  <c r="AW58" i="12" s="1"/>
  <c r="AX58" i="12" s="1"/>
  <c r="BM87" i="12"/>
  <c r="BL87" i="12"/>
  <c r="BK87" i="12"/>
  <c r="BJ87" i="12"/>
  <c r="BM153" i="12"/>
  <c r="BL153" i="12"/>
  <c r="BK153" i="12"/>
  <c r="BJ153" i="12"/>
  <c r="BM183" i="12"/>
  <c r="BL183" i="12"/>
  <c r="BK183" i="12"/>
  <c r="BJ183" i="12"/>
  <c r="AJ14" i="12"/>
  <c r="AK14" i="12" s="1"/>
  <c r="AW14" i="12" s="1"/>
  <c r="AX14" i="12" s="1"/>
  <c r="BM51" i="12"/>
  <c r="BL51" i="12"/>
  <c r="BK51" i="12"/>
  <c r="BJ51" i="12"/>
  <c r="BM147" i="12"/>
  <c r="BL147" i="12"/>
  <c r="BK147" i="12"/>
  <c r="BJ147" i="12"/>
  <c r="AJ38" i="12"/>
  <c r="AK38" i="12" s="1"/>
  <c r="AW38" i="12" s="1"/>
  <c r="AX38" i="12" s="1"/>
  <c r="BM111" i="12"/>
  <c r="BL111" i="12"/>
  <c r="BK111" i="12"/>
  <c r="BJ111" i="12"/>
  <c r="BL9" i="12"/>
  <c r="BM45" i="12"/>
  <c r="BL45" i="12"/>
  <c r="BK45" i="12"/>
  <c r="BM93" i="12"/>
  <c r="BL93" i="12"/>
  <c r="BK93" i="12"/>
  <c r="BM141" i="12"/>
  <c r="BL141" i="12"/>
  <c r="BK141" i="12"/>
  <c r="BJ93" i="12"/>
  <c r="BM9" i="12"/>
  <c r="BM33" i="12"/>
  <c r="BL33" i="12"/>
  <c r="BK33" i="12"/>
  <c r="BM81" i="12"/>
  <c r="BL81" i="12"/>
  <c r="BK81" i="12"/>
  <c r="BM129" i="12"/>
  <c r="BL129" i="12"/>
  <c r="BK129" i="12"/>
  <c r="BM177" i="12"/>
  <c r="BL177" i="12"/>
  <c r="BK177" i="12"/>
  <c r="BM171" i="12"/>
  <c r="BL171" i="12"/>
  <c r="BK171" i="12"/>
  <c r="BJ171" i="12"/>
  <c r="BJ33" i="12"/>
  <c r="BJ129" i="12"/>
  <c r="BM69" i="12"/>
  <c r="BL69" i="12"/>
  <c r="BK69" i="12"/>
  <c r="BM117" i="12"/>
  <c r="BL117" i="12"/>
  <c r="BK117" i="12"/>
  <c r="BJ45" i="12"/>
  <c r="BJ141" i="12"/>
  <c r="BJ69" i="12"/>
  <c r="AE29" i="10"/>
  <c r="AF29" i="10" s="1"/>
  <c r="AI29" i="10" s="1"/>
  <c r="AJ29" i="10" s="1"/>
  <c r="BD149" i="12" l="1"/>
  <c r="BF149" i="12" s="1"/>
  <c r="BD151" i="12"/>
  <c r="BF151" i="12" s="1"/>
  <c r="BC147" i="12"/>
  <c r="BE147" i="12" s="1"/>
  <c r="BC149" i="12"/>
  <c r="BE149" i="12" s="1"/>
  <c r="BD152" i="12"/>
  <c r="BF152" i="12" s="1"/>
  <c r="BD147" i="12"/>
  <c r="BF147" i="12" s="1"/>
  <c r="BH147" i="12" s="1"/>
  <c r="BC151" i="12"/>
  <c r="BE151" i="12" s="1"/>
  <c r="BC150" i="12"/>
  <c r="BE150" i="12" s="1"/>
  <c r="BD148" i="12"/>
  <c r="BF148" i="12" s="1"/>
  <c r="BC56" i="12"/>
  <c r="BE56" i="12" s="1"/>
  <c r="BC52" i="12"/>
  <c r="BE52" i="12" s="1"/>
  <c r="BD53" i="12"/>
  <c r="BF53" i="12" s="1"/>
  <c r="BD51" i="12"/>
  <c r="BF51" i="12" s="1"/>
  <c r="BH51" i="12" s="1"/>
  <c r="BD55" i="12"/>
  <c r="BF55" i="12" s="1"/>
  <c r="BC51" i="12"/>
  <c r="BE51" i="12" s="1"/>
  <c r="BD54" i="12"/>
  <c r="BF54" i="12" s="1"/>
  <c r="BC54" i="12"/>
  <c r="BE54" i="12" s="1"/>
  <c r="BD56" i="12"/>
  <c r="BF56" i="12" s="1"/>
  <c r="BC53" i="12"/>
  <c r="BE53" i="12" s="1"/>
  <c r="BD52" i="12"/>
  <c r="BF52" i="12" s="1"/>
  <c r="BC55" i="12"/>
  <c r="BE55" i="12" s="1"/>
  <c r="BD46" i="12"/>
  <c r="BF46" i="12" s="1"/>
  <c r="BD45" i="12"/>
  <c r="BF45" i="12" s="1"/>
  <c r="BH45" i="12" s="1"/>
  <c r="BC45" i="12"/>
  <c r="BE45" i="12" s="1"/>
  <c r="BG45" i="12" s="1"/>
  <c r="BC49" i="12"/>
  <c r="BE49" i="12" s="1"/>
  <c r="BC47" i="12"/>
  <c r="BE47" i="12" s="1"/>
  <c r="BD48" i="12"/>
  <c r="BF48" i="12" s="1"/>
  <c r="BC46" i="12"/>
  <c r="BE46" i="12" s="1"/>
  <c r="BD47" i="12"/>
  <c r="BF47" i="12" s="1"/>
  <c r="BC50" i="12"/>
  <c r="BE50" i="12" s="1"/>
  <c r="BD49" i="12"/>
  <c r="BF49" i="12" s="1"/>
  <c r="BC48" i="12"/>
  <c r="BE48" i="12" s="1"/>
  <c r="BD50" i="12"/>
  <c r="BF50" i="12" s="1"/>
  <c r="AY69" i="12"/>
  <c r="BA69" i="12" s="1"/>
  <c r="BB69" i="12" s="1"/>
  <c r="BD150" i="12"/>
  <c r="BF150" i="12" s="1"/>
  <c r="BC152" i="12"/>
  <c r="BE152" i="12" s="1"/>
  <c r="AY159" i="12"/>
  <c r="BA159" i="12" s="1"/>
  <c r="BB159" i="12" s="1"/>
  <c r="AY111" i="12"/>
  <c r="BA111" i="12" s="1"/>
  <c r="BB111" i="12" s="1"/>
  <c r="BC116" i="12" s="1"/>
  <c r="BE116" i="12" s="1"/>
  <c r="AY21" i="12"/>
  <c r="BA21" i="12" s="1"/>
  <c r="BB21" i="12" s="1"/>
  <c r="AY9" i="12"/>
  <c r="BA9" i="12" s="1"/>
  <c r="BB9" i="12" s="1"/>
  <c r="AY15" i="12"/>
  <c r="BA15" i="12" s="1"/>
  <c r="BB15" i="12" s="1"/>
  <c r="AY153" i="12"/>
  <c r="BA153" i="12" s="1"/>
  <c r="BB153" i="12" s="1"/>
  <c r="AY105" i="12"/>
  <c r="BA105" i="12" s="1"/>
  <c r="BB105" i="12" s="1"/>
  <c r="AY57" i="12"/>
  <c r="BA57" i="12" s="1"/>
  <c r="BB57" i="12" s="1"/>
  <c r="AY63" i="12"/>
  <c r="BA63" i="12" s="1"/>
  <c r="BB63" i="12" s="1"/>
  <c r="AY165" i="12"/>
  <c r="BA165" i="12" s="1"/>
  <c r="BB165" i="12" s="1"/>
  <c r="BD170" i="12" s="1"/>
  <c r="BF170" i="12" s="1"/>
  <c r="AY123" i="12"/>
  <c r="BA123" i="12" s="1"/>
  <c r="BB123" i="12" s="1"/>
  <c r="AY117" i="12"/>
  <c r="BA117" i="12" s="1"/>
  <c r="BB117" i="12" s="1"/>
  <c r="AY27" i="12"/>
  <c r="BA27" i="12" s="1"/>
  <c r="BB27" i="12" s="1"/>
  <c r="AY177" i="12"/>
  <c r="BA177" i="12" s="1"/>
  <c r="BB177" i="12" s="1"/>
  <c r="AY129" i="12"/>
  <c r="BA129" i="12" s="1"/>
  <c r="BB129" i="12" s="1"/>
  <c r="AY87" i="12"/>
  <c r="BA87" i="12" s="1"/>
  <c r="BB87" i="12" s="1"/>
  <c r="AY183" i="12"/>
  <c r="BA183" i="12" s="1"/>
  <c r="BB183" i="12" s="1"/>
  <c r="AY135" i="12"/>
  <c r="BA135" i="12" s="1"/>
  <c r="BB135" i="12" s="1"/>
  <c r="AY93" i="12"/>
  <c r="BA93" i="12" s="1"/>
  <c r="BB93" i="12" s="1"/>
  <c r="BD97" i="12" s="1"/>
  <c r="BF97" i="12" s="1"/>
  <c r="AY33" i="12"/>
  <c r="BA33" i="12" s="1"/>
  <c r="BB33" i="12" s="1"/>
  <c r="AY81" i="12"/>
  <c r="BA81" i="12" s="1"/>
  <c r="BB81" i="12" s="1"/>
  <c r="AY39" i="12"/>
  <c r="BA39" i="12" s="1"/>
  <c r="BB39" i="12" s="1"/>
  <c r="AY171" i="12"/>
  <c r="BA171" i="12" s="1"/>
  <c r="BB171" i="12" s="1"/>
  <c r="BC173" i="12" s="1"/>
  <c r="BE173" i="12" s="1"/>
  <c r="AY141" i="12"/>
  <c r="BA141" i="12" s="1"/>
  <c r="BB141" i="12" s="1"/>
  <c r="AY99" i="12"/>
  <c r="BA99" i="12" s="1"/>
  <c r="BB99" i="12" s="1"/>
  <c r="AY75" i="12"/>
  <c r="BA75" i="12" s="1"/>
  <c r="BB75" i="12" s="1"/>
  <c r="BD174" i="12"/>
  <c r="BF174" i="12" s="1"/>
  <c r="BD175" i="12"/>
  <c r="BF175" i="12" s="1"/>
  <c r="AK29" i="10"/>
  <c r="AM29" i="10" s="1"/>
  <c r="AN29" i="10" s="1"/>
  <c r="AQ30" i="10" s="1"/>
  <c r="BC18" i="12"/>
  <c r="BE18" i="12" s="1"/>
  <c r="BD29" i="12"/>
  <c r="BF29" i="12" s="1"/>
  <c r="BC31" i="12"/>
  <c r="BE31" i="12" s="1"/>
  <c r="BC170" i="12"/>
  <c r="BE170" i="12" s="1"/>
  <c r="BC114" i="12"/>
  <c r="BE114" i="12" s="1"/>
  <c r="BC175" i="12"/>
  <c r="BE175" i="12" s="1"/>
  <c r="BC146" i="12"/>
  <c r="BE146" i="12" s="1"/>
  <c r="BC143" i="12"/>
  <c r="BE143" i="12" s="1"/>
  <c r="BC28" i="12"/>
  <c r="BE28" i="12" s="1"/>
  <c r="BC20" i="12"/>
  <c r="BE20" i="12" s="1"/>
  <c r="BD27" i="12"/>
  <c r="BF27" i="12" s="1"/>
  <c r="BH27" i="12" s="1"/>
  <c r="BC97" i="12"/>
  <c r="BE97" i="12" s="1"/>
  <c r="BD145" i="12"/>
  <c r="BF145" i="12" s="1"/>
  <c r="BC174" i="12"/>
  <c r="BE174" i="12" s="1"/>
  <c r="BD18" i="12"/>
  <c r="BF18" i="12" s="1"/>
  <c r="BD20" i="12"/>
  <c r="BF20" i="12" s="1"/>
  <c r="BG147" i="12"/>
  <c r="BI147" i="12" s="1"/>
  <c r="BC145" i="12"/>
  <c r="BE145" i="12" s="1"/>
  <c r="BC171" i="12"/>
  <c r="BE171" i="12" s="1"/>
  <c r="BC29" i="12"/>
  <c r="BE29" i="12" s="1"/>
  <c r="BD171" i="12"/>
  <c r="BF171" i="12" s="1"/>
  <c r="BH171" i="12" s="1"/>
  <c r="BC15" i="12"/>
  <c r="BE15" i="12" s="1"/>
  <c r="BD15" i="12"/>
  <c r="BF15" i="12" s="1"/>
  <c r="BH15" i="12" s="1"/>
  <c r="BC27" i="12"/>
  <c r="BE27" i="12" s="1"/>
  <c r="BC176" i="12"/>
  <c r="BE176" i="12" s="1"/>
  <c r="BC17" i="12"/>
  <c r="BE17" i="12" s="1"/>
  <c r="BD28" i="12"/>
  <c r="BF28" i="12" s="1"/>
  <c r="BC142" i="12"/>
  <c r="BE142" i="12" s="1"/>
  <c r="BD173" i="12"/>
  <c r="BF173" i="12" s="1"/>
  <c r="BC172" i="12"/>
  <c r="BE172" i="12" s="1"/>
  <c r="BD141" i="12"/>
  <c r="BF141" i="12" s="1"/>
  <c r="BH141" i="12" s="1"/>
  <c r="BC169" i="12"/>
  <c r="BE169" i="12" s="1"/>
  <c r="BC19" i="12"/>
  <c r="BE19" i="12" s="1"/>
  <c r="BD30" i="12"/>
  <c r="BF30" i="12" s="1"/>
  <c r="BD32" i="12"/>
  <c r="BF32" i="12" s="1"/>
  <c r="BC102" i="12"/>
  <c r="BE102" i="12" s="1"/>
  <c r="BD104" i="12"/>
  <c r="BF104" i="12" s="1"/>
  <c r="BG51" i="12"/>
  <c r="BD143" i="12"/>
  <c r="BF143" i="12" s="1"/>
  <c r="BC16" i="12"/>
  <c r="BE16" i="12" s="1"/>
  <c r="BD17" i="12"/>
  <c r="BF17" i="12" s="1"/>
  <c r="BC30" i="12"/>
  <c r="BE30" i="12" s="1"/>
  <c r="B16" i="18"/>
  <c r="C16" i="18" s="1"/>
  <c r="B30" i="18"/>
  <c r="C30" i="18" s="1"/>
  <c r="AI23" i="10"/>
  <c r="AJ23" i="10" s="1"/>
  <c r="BI51" i="12" l="1"/>
  <c r="BD113" i="12"/>
  <c r="BF113" i="12" s="1"/>
  <c r="BD168" i="12"/>
  <c r="BF168" i="12" s="1"/>
  <c r="BD166" i="12"/>
  <c r="BF166" i="12" s="1"/>
  <c r="BC166" i="12"/>
  <c r="BE166" i="12" s="1"/>
  <c r="BD165" i="12"/>
  <c r="BF165" i="12" s="1"/>
  <c r="BH165" i="12" s="1"/>
  <c r="BD169" i="12"/>
  <c r="BF169" i="12" s="1"/>
  <c r="BC168" i="12"/>
  <c r="BE168" i="12" s="1"/>
  <c r="BC112" i="12"/>
  <c r="BE112" i="12" s="1"/>
  <c r="BC113" i="12"/>
  <c r="BE113" i="12" s="1"/>
  <c r="BD115" i="12"/>
  <c r="BF115" i="12" s="1"/>
  <c r="BD112" i="12"/>
  <c r="BF112" i="12" s="1"/>
  <c r="BC111" i="12"/>
  <c r="BE111" i="12" s="1"/>
  <c r="BC167" i="12"/>
  <c r="BE167" i="12" s="1"/>
  <c r="BD167" i="12"/>
  <c r="BF167" i="12" s="1"/>
  <c r="BC165" i="12"/>
  <c r="BE165" i="12" s="1"/>
  <c r="BD116" i="12"/>
  <c r="BF116" i="12" s="1"/>
  <c r="AK23" i="10"/>
  <c r="AM23" i="10" s="1"/>
  <c r="AN23" i="10" s="1"/>
  <c r="AR30" i="10"/>
  <c r="AQ32" i="10"/>
  <c r="AR33" i="10"/>
  <c r="AR34" i="10"/>
  <c r="AR31" i="10"/>
  <c r="AP29" i="10"/>
  <c r="B12" i="18"/>
  <c r="C12" i="18" s="1"/>
  <c r="BI45" i="12"/>
  <c r="BD78" i="12"/>
  <c r="BF78" i="12" s="1"/>
  <c r="BD77" i="12"/>
  <c r="BF77" i="12" s="1"/>
  <c r="BD80" i="12"/>
  <c r="BF80" i="12" s="1"/>
  <c r="BC80" i="12"/>
  <c r="BE80" i="12" s="1"/>
  <c r="BC78" i="12"/>
  <c r="BE78" i="12" s="1"/>
  <c r="BC79" i="12"/>
  <c r="BE79" i="12" s="1"/>
  <c r="BD76" i="12"/>
  <c r="BF76" i="12" s="1"/>
  <c r="BC75" i="12"/>
  <c r="BE75" i="12" s="1"/>
  <c r="BG75" i="12" s="1"/>
  <c r="BD75" i="12"/>
  <c r="BF75" i="12" s="1"/>
  <c r="BH75" i="12" s="1"/>
  <c r="BC76" i="12"/>
  <c r="BE76" i="12" s="1"/>
  <c r="BC77" i="12"/>
  <c r="BE77" i="12" s="1"/>
  <c r="BD79" i="12"/>
  <c r="BF79" i="12" s="1"/>
  <c r="BD102" i="12"/>
  <c r="BF102" i="12" s="1"/>
  <c r="BC103" i="12"/>
  <c r="BE103" i="12" s="1"/>
  <c r="BC101" i="12"/>
  <c r="BE101" i="12" s="1"/>
  <c r="BC100" i="12"/>
  <c r="BE100" i="12" s="1"/>
  <c r="BD100" i="12"/>
  <c r="BF100" i="12" s="1"/>
  <c r="BC104" i="12"/>
  <c r="BE104" i="12" s="1"/>
  <c r="BD103" i="12"/>
  <c r="BF103" i="12" s="1"/>
  <c r="BD101" i="12"/>
  <c r="BF101" i="12" s="1"/>
  <c r="BC99" i="12"/>
  <c r="BE99" i="12" s="1"/>
  <c r="BG99" i="12" s="1"/>
  <c r="BD99" i="12"/>
  <c r="BF99" i="12" s="1"/>
  <c r="BH99" i="12" s="1"/>
  <c r="BD144" i="12"/>
  <c r="BF144" i="12" s="1"/>
  <c r="BD146" i="12"/>
  <c r="BF146" i="12" s="1"/>
  <c r="BD142" i="12"/>
  <c r="BF142" i="12" s="1"/>
  <c r="BC144" i="12"/>
  <c r="BE144" i="12" s="1"/>
  <c r="BC141" i="12"/>
  <c r="BE141" i="12" s="1"/>
  <c r="BG141" i="12" s="1"/>
  <c r="BD176" i="12"/>
  <c r="BF176" i="12" s="1"/>
  <c r="BD172" i="12"/>
  <c r="BF172" i="12" s="1"/>
  <c r="BC43" i="12"/>
  <c r="BE43" i="12" s="1"/>
  <c r="BD41" i="12"/>
  <c r="BF41" i="12" s="1"/>
  <c r="BD42" i="12"/>
  <c r="BF42" i="12" s="1"/>
  <c r="BC39" i="12"/>
  <c r="BE39" i="12" s="1"/>
  <c r="BG39" i="12" s="1"/>
  <c r="BC42" i="12"/>
  <c r="BE42" i="12" s="1"/>
  <c r="BD44" i="12"/>
  <c r="BF44" i="12" s="1"/>
  <c r="BD43" i="12"/>
  <c r="BF43" i="12" s="1"/>
  <c r="BC44" i="12"/>
  <c r="BE44" i="12" s="1"/>
  <c r="BD40" i="12"/>
  <c r="BF40" i="12" s="1"/>
  <c r="BC41" i="12"/>
  <c r="BE41" i="12" s="1"/>
  <c r="BD39" i="12"/>
  <c r="BF39" i="12" s="1"/>
  <c r="BH39" i="12" s="1"/>
  <c r="BC40" i="12"/>
  <c r="BE40" i="12" s="1"/>
  <c r="BD84" i="12"/>
  <c r="BF84" i="12" s="1"/>
  <c r="BD85" i="12"/>
  <c r="BF85" i="12" s="1"/>
  <c r="BC81" i="12"/>
  <c r="BE81" i="12" s="1"/>
  <c r="BG81" i="12" s="1"/>
  <c r="BC85" i="12"/>
  <c r="BE85" i="12" s="1"/>
  <c r="BD83" i="12"/>
  <c r="BF83" i="12" s="1"/>
  <c r="BC82" i="12"/>
  <c r="BE82" i="12" s="1"/>
  <c r="BD82" i="12"/>
  <c r="BF82" i="12" s="1"/>
  <c r="BD86" i="12"/>
  <c r="BF86" i="12" s="1"/>
  <c r="BC83" i="12"/>
  <c r="BE83" i="12" s="1"/>
  <c r="BC86" i="12"/>
  <c r="BE86" i="12" s="1"/>
  <c r="BD81" i="12"/>
  <c r="BF81" i="12" s="1"/>
  <c r="BH81" i="12" s="1"/>
  <c r="BC84" i="12"/>
  <c r="BE84" i="12" s="1"/>
  <c r="BC38" i="12"/>
  <c r="BE38" i="12" s="1"/>
  <c r="BD35" i="12"/>
  <c r="BF35" i="12" s="1"/>
  <c r="BC33" i="12"/>
  <c r="BE33" i="12" s="1"/>
  <c r="BG33" i="12" s="1"/>
  <c r="BD36" i="12"/>
  <c r="BF36" i="12" s="1"/>
  <c r="BD33" i="12"/>
  <c r="BF33" i="12" s="1"/>
  <c r="BH33" i="12" s="1"/>
  <c r="BD34" i="12"/>
  <c r="BF34" i="12" s="1"/>
  <c r="BC36" i="12"/>
  <c r="BE36" i="12" s="1"/>
  <c r="BC37" i="12"/>
  <c r="BE37" i="12" s="1"/>
  <c r="BD37" i="12"/>
  <c r="BF37" i="12" s="1"/>
  <c r="BC34" i="12"/>
  <c r="BE34" i="12" s="1"/>
  <c r="BC35" i="12"/>
  <c r="BE35" i="12" s="1"/>
  <c r="BD38" i="12"/>
  <c r="BF38" i="12" s="1"/>
  <c r="BC93" i="12"/>
  <c r="BE93" i="12" s="1"/>
  <c r="BG93" i="12" s="1"/>
  <c r="BC96" i="12"/>
  <c r="BE96" i="12" s="1"/>
  <c r="BD98" i="12"/>
  <c r="BF98" i="12" s="1"/>
  <c r="BD94" i="12"/>
  <c r="BF94" i="12" s="1"/>
  <c r="BD95" i="12"/>
  <c r="BF95" i="12" s="1"/>
  <c r="BC95" i="12"/>
  <c r="BE95" i="12" s="1"/>
  <c r="BD93" i="12"/>
  <c r="BF93" i="12" s="1"/>
  <c r="BH93" i="12" s="1"/>
  <c r="BC98" i="12"/>
  <c r="BE98" i="12" s="1"/>
  <c r="BD96" i="12"/>
  <c r="BF96" i="12" s="1"/>
  <c r="BC94" i="12"/>
  <c r="BE94" i="12" s="1"/>
  <c r="BC138" i="12"/>
  <c r="BE138" i="12" s="1"/>
  <c r="BD137" i="12"/>
  <c r="BF137" i="12" s="1"/>
  <c r="BD138" i="12"/>
  <c r="BF138" i="12" s="1"/>
  <c r="BD139" i="12"/>
  <c r="BF139" i="12" s="1"/>
  <c r="BD135" i="12"/>
  <c r="BF135" i="12" s="1"/>
  <c r="BH135" i="12" s="1"/>
  <c r="BC139" i="12"/>
  <c r="BE139" i="12" s="1"/>
  <c r="BC140" i="12"/>
  <c r="BE140" i="12" s="1"/>
  <c r="BC136" i="12"/>
  <c r="BE136" i="12" s="1"/>
  <c r="BC137" i="12"/>
  <c r="BE137" i="12" s="1"/>
  <c r="BC135" i="12"/>
  <c r="BE135" i="12" s="1"/>
  <c r="BG135" i="12" s="1"/>
  <c r="BD136" i="12"/>
  <c r="BF136" i="12" s="1"/>
  <c r="BD140" i="12"/>
  <c r="BF140" i="12" s="1"/>
  <c r="BD188" i="12"/>
  <c r="BF188" i="12" s="1"/>
  <c r="BC184" i="12"/>
  <c r="BE184" i="12" s="1"/>
  <c r="BD183" i="12"/>
  <c r="BF183" i="12" s="1"/>
  <c r="BH183" i="12" s="1"/>
  <c r="BC186" i="12"/>
  <c r="BE186" i="12" s="1"/>
  <c r="BC188" i="12"/>
  <c r="BE188" i="12" s="1"/>
  <c r="BC183" i="12"/>
  <c r="BE183" i="12" s="1"/>
  <c r="BG183" i="12" s="1"/>
  <c r="BD186" i="12"/>
  <c r="BF186" i="12" s="1"/>
  <c r="BD187" i="12"/>
  <c r="BF187" i="12" s="1"/>
  <c r="BC185" i="12"/>
  <c r="BE185" i="12" s="1"/>
  <c r="BC187" i="12"/>
  <c r="BE187" i="12" s="1"/>
  <c r="BD184" i="12"/>
  <c r="BF184" i="12" s="1"/>
  <c r="BD185" i="12"/>
  <c r="BF185" i="12" s="1"/>
  <c r="BC91" i="12"/>
  <c r="BE91" i="12" s="1"/>
  <c r="BC90" i="12"/>
  <c r="BE90" i="12" s="1"/>
  <c r="BC92" i="12"/>
  <c r="BE92" i="12" s="1"/>
  <c r="BD89" i="12"/>
  <c r="BF89" i="12" s="1"/>
  <c r="BC87" i="12"/>
  <c r="BE87" i="12" s="1"/>
  <c r="BG87" i="12" s="1"/>
  <c r="BD87" i="12"/>
  <c r="BF87" i="12" s="1"/>
  <c r="BH87" i="12" s="1"/>
  <c r="BD90" i="12"/>
  <c r="BF90" i="12" s="1"/>
  <c r="BC89" i="12"/>
  <c r="BE89" i="12" s="1"/>
  <c r="BD88" i="12"/>
  <c r="BF88" i="12" s="1"/>
  <c r="BD91" i="12"/>
  <c r="BF91" i="12" s="1"/>
  <c r="BD92" i="12"/>
  <c r="BF92" i="12" s="1"/>
  <c r="BC88" i="12"/>
  <c r="BE88" i="12" s="1"/>
  <c r="BC130" i="12"/>
  <c r="BE130" i="12" s="1"/>
  <c r="BD133" i="12"/>
  <c r="BF133" i="12" s="1"/>
  <c r="BC132" i="12"/>
  <c r="BE132" i="12" s="1"/>
  <c r="BD129" i="12"/>
  <c r="BF129" i="12" s="1"/>
  <c r="BH129" i="12" s="1"/>
  <c r="BD131" i="12"/>
  <c r="BF131" i="12" s="1"/>
  <c r="BD134" i="12"/>
  <c r="BF134" i="12" s="1"/>
  <c r="BC133" i="12"/>
  <c r="BE133" i="12" s="1"/>
  <c r="BC131" i="12"/>
  <c r="BE131" i="12" s="1"/>
  <c r="BC129" i="12"/>
  <c r="BE129" i="12" s="1"/>
  <c r="BG129" i="12" s="1"/>
  <c r="BC134" i="12"/>
  <c r="BE134" i="12" s="1"/>
  <c r="BD132" i="12"/>
  <c r="BF132" i="12" s="1"/>
  <c r="BD130" i="12"/>
  <c r="BF130" i="12" s="1"/>
  <c r="BD178" i="12"/>
  <c r="BF178" i="12" s="1"/>
  <c r="BD181" i="12"/>
  <c r="BF181" i="12" s="1"/>
  <c r="BD177" i="12"/>
  <c r="BF177" i="12" s="1"/>
  <c r="BH177" i="12" s="1"/>
  <c r="BD179" i="12"/>
  <c r="BF179" i="12" s="1"/>
  <c r="BC182" i="12"/>
  <c r="BE182" i="12" s="1"/>
  <c r="BC181" i="12"/>
  <c r="BE181" i="12" s="1"/>
  <c r="BC178" i="12"/>
  <c r="BE178" i="12" s="1"/>
  <c r="BD180" i="12"/>
  <c r="BF180" i="12" s="1"/>
  <c r="BC180" i="12"/>
  <c r="BE180" i="12" s="1"/>
  <c r="BC177" i="12"/>
  <c r="BE177" i="12" s="1"/>
  <c r="BG177" i="12" s="1"/>
  <c r="BD182" i="12"/>
  <c r="BF182" i="12" s="1"/>
  <c r="BC179" i="12"/>
  <c r="BE179" i="12" s="1"/>
  <c r="BD31" i="12"/>
  <c r="BF31" i="12" s="1"/>
  <c r="BC32" i="12"/>
  <c r="BE32" i="12" s="1"/>
  <c r="BC119" i="12"/>
  <c r="BE119" i="12" s="1"/>
  <c r="BD118" i="12"/>
  <c r="BF118" i="12" s="1"/>
  <c r="BD122" i="12"/>
  <c r="BF122" i="12" s="1"/>
  <c r="BD119" i="12"/>
  <c r="BF119" i="12" s="1"/>
  <c r="BD120" i="12"/>
  <c r="BF120" i="12" s="1"/>
  <c r="BC121" i="12"/>
  <c r="BE121" i="12" s="1"/>
  <c r="BD117" i="12"/>
  <c r="BF117" i="12" s="1"/>
  <c r="BH117" i="12" s="1"/>
  <c r="BC120" i="12"/>
  <c r="BE120" i="12" s="1"/>
  <c r="BC117" i="12"/>
  <c r="BE117" i="12" s="1"/>
  <c r="BG117" i="12" s="1"/>
  <c r="BC118" i="12"/>
  <c r="BE118" i="12" s="1"/>
  <c r="BC122" i="12"/>
  <c r="BE122" i="12" s="1"/>
  <c r="BD121" i="12"/>
  <c r="BF121" i="12" s="1"/>
  <c r="BD124" i="12"/>
  <c r="BF124" i="12" s="1"/>
  <c r="BC125" i="12"/>
  <c r="BE125" i="12" s="1"/>
  <c r="BD125" i="12"/>
  <c r="BF125" i="12" s="1"/>
  <c r="BC126" i="12"/>
  <c r="BE126" i="12" s="1"/>
  <c r="BC127" i="12"/>
  <c r="BE127" i="12" s="1"/>
  <c r="BC123" i="12"/>
  <c r="BE123" i="12" s="1"/>
  <c r="BG123" i="12" s="1"/>
  <c r="BD123" i="12"/>
  <c r="BF123" i="12" s="1"/>
  <c r="BH123" i="12" s="1"/>
  <c r="BD126" i="12"/>
  <c r="BF126" i="12" s="1"/>
  <c r="BD128" i="12"/>
  <c r="BF128" i="12" s="1"/>
  <c r="BC124" i="12"/>
  <c r="BE124" i="12" s="1"/>
  <c r="BD127" i="12"/>
  <c r="BF127" i="12" s="1"/>
  <c r="BC128" i="12"/>
  <c r="BE128" i="12" s="1"/>
  <c r="BC64" i="12"/>
  <c r="BE64" i="12" s="1"/>
  <c r="BD65" i="12"/>
  <c r="BF65" i="12" s="1"/>
  <c r="BD68" i="12"/>
  <c r="BF68" i="12" s="1"/>
  <c r="BD63" i="12"/>
  <c r="BF63" i="12" s="1"/>
  <c r="BH63" i="12" s="1"/>
  <c r="BC65" i="12"/>
  <c r="BE65" i="12" s="1"/>
  <c r="BC68" i="12"/>
  <c r="BE68" i="12" s="1"/>
  <c r="BD64" i="12"/>
  <c r="BF64" i="12" s="1"/>
  <c r="BC63" i="12"/>
  <c r="BE63" i="12" s="1"/>
  <c r="BG63" i="12" s="1"/>
  <c r="BC66" i="12"/>
  <c r="BE66" i="12" s="1"/>
  <c r="BD66" i="12"/>
  <c r="BF66" i="12" s="1"/>
  <c r="BC67" i="12"/>
  <c r="BE67" i="12" s="1"/>
  <c r="BD67" i="12"/>
  <c r="BF67" i="12" s="1"/>
  <c r="BD62" i="12"/>
  <c r="BF62" i="12" s="1"/>
  <c r="BC58" i="12"/>
  <c r="BE58" i="12" s="1"/>
  <c r="BD59" i="12"/>
  <c r="BF59" i="12" s="1"/>
  <c r="BC59" i="12"/>
  <c r="BE59" i="12" s="1"/>
  <c r="BD58" i="12"/>
  <c r="BF58" i="12" s="1"/>
  <c r="BC60" i="12"/>
  <c r="BE60" i="12" s="1"/>
  <c r="BC61" i="12"/>
  <c r="BE61" i="12" s="1"/>
  <c r="BD57" i="12"/>
  <c r="BF57" i="12" s="1"/>
  <c r="BH57" i="12" s="1"/>
  <c r="BD61" i="12"/>
  <c r="BF61" i="12" s="1"/>
  <c r="BC57" i="12"/>
  <c r="BE57" i="12" s="1"/>
  <c r="BG57" i="12" s="1"/>
  <c r="BC62" i="12"/>
  <c r="BE62" i="12" s="1"/>
  <c r="BD60" i="12"/>
  <c r="BF60" i="12" s="1"/>
  <c r="BC110" i="12"/>
  <c r="BE110" i="12" s="1"/>
  <c r="BD108" i="12"/>
  <c r="BF108" i="12" s="1"/>
  <c r="BC106" i="12"/>
  <c r="BE106" i="12" s="1"/>
  <c r="BC108" i="12"/>
  <c r="BE108" i="12" s="1"/>
  <c r="BD107" i="12"/>
  <c r="BF107" i="12" s="1"/>
  <c r="BD106" i="12"/>
  <c r="BF106" i="12" s="1"/>
  <c r="BD105" i="12"/>
  <c r="BF105" i="12" s="1"/>
  <c r="BH105" i="12" s="1"/>
  <c r="BC105" i="12"/>
  <c r="BE105" i="12" s="1"/>
  <c r="BG105" i="12" s="1"/>
  <c r="BC109" i="12"/>
  <c r="BE109" i="12" s="1"/>
  <c r="BD110" i="12"/>
  <c r="BF110" i="12" s="1"/>
  <c r="BD109" i="12"/>
  <c r="BF109" i="12" s="1"/>
  <c r="BC107" i="12"/>
  <c r="BE107" i="12" s="1"/>
  <c r="BD154" i="12"/>
  <c r="BF154" i="12" s="1"/>
  <c r="BD158" i="12"/>
  <c r="BF158" i="12" s="1"/>
  <c r="BD157" i="12"/>
  <c r="BF157" i="12" s="1"/>
  <c r="BC154" i="12"/>
  <c r="BE154" i="12" s="1"/>
  <c r="BC153" i="12"/>
  <c r="BE153" i="12" s="1"/>
  <c r="BG153" i="12" s="1"/>
  <c r="BD156" i="12"/>
  <c r="BF156" i="12" s="1"/>
  <c r="BC158" i="12"/>
  <c r="BE158" i="12" s="1"/>
  <c r="BC157" i="12"/>
  <c r="BE157" i="12" s="1"/>
  <c r="BC156" i="12"/>
  <c r="BE156" i="12" s="1"/>
  <c r="BC155" i="12"/>
  <c r="BE155" i="12" s="1"/>
  <c r="BD155" i="12"/>
  <c r="BF155" i="12" s="1"/>
  <c r="BD153" i="12"/>
  <c r="BF153" i="12" s="1"/>
  <c r="BH153" i="12" s="1"/>
  <c r="BD19" i="12"/>
  <c r="BF19" i="12" s="1"/>
  <c r="BD16" i="12"/>
  <c r="BF16" i="12" s="1"/>
  <c r="BD9" i="12"/>
  <c r="BF9" i="12" s="1"/>
  <c r="BH9" i="12" s="1"/>
  <c r="BD11" i="12"/>
  <c r="BF11" i="12" s="1"/>
  <c r="BC13" i="12"/>
  <c r="BE13" i="12" s="1"/>
  <c r="BC10" i="12"/>
  <c r="BE10" i="12" s="1"/>
  <c r="BD14" i="12"/>
  <c r="BF14" i="12" s="1"/>
  <c r="BC11" i="12"/>
  <c r="BE11" i="12" s="1"/>
  <c r="BD10" i="12"/>
  <c r="BF10" i="12" s="1"/>
  <c r="BD12" i="12"/>
  <c r="BF12" i="12" s="1"/>
  <c r="BD13" i="12"/>
  <c r="BF13" i="12" s="1"/>
  <c r="BC9" i="12"/>
  <c r="BE9" i="12" s="1"/>
  <c r="BG9" i="12" s="1"/>
  <c r="BC12" i="12"/>
  <c r="BE12" i="12" s="1"/>
  <c r="BC14" i="12"/>
  <c r="BE14" i="12" s="1"/>
  <c r="BC23" i="12"/>
  <c r="BE23" i="12" s="1"/>
  <c r="BD21" i="12"/>
  <c r="BF21" i="12" s="1"/>
  <c r="BH21" i="12" s="1"/>
  <c r="BC25" i="12"/>
  <c r="BE25" i="12" s="1"/>
  <c r="BD22" i="12"/>
  <c r="BF22" i="12" s="1"/>
  <c r="BD26" i="12"/>
  <c r="BF26" i="12" s="1"/>
  <c r="BC21" i="12"/>
  <c r="BE21" i="12" s="1"/>
  <c r="BG21" i="12" s="1"/>
  <c r="BI21" i="12" s="1"/>
  <c r="BC26" i="12"/>
  <c r="BE26" i="12" s="1"/>
  <c r="BD25" i="12"/>
  <c r="BF25" i="12" s="1"/>
  <c r="BD23" i="12"/>
  <c r="BF23" i="12" s="1"/>
  <c r="BC22" i="12"/>
  <c r="BE22" i="12" s="1"/>
  <c r="BC24" i="12"/>
  <c r="BE24" i="12" s="1"/>
  <c r="BD24" i="12"/>
  <c r="BF24" i="12" s="1"/>
  <c r="BD111" i="12"/>
  <c r="BF111" i="12" s="1"/>
  <c r="BH111" i="12" s="1"/>
  <c r="BD114" i="12"/>
  <c r="BF114" i="12" s="1"/>
  <c r="BC115" i="12"/>
  <c r="BE115" i="12" s="1"/>
  <c r="BD160" i="12"/>
  <c r="BF160" i="12" s="1"/>
  <c r="BC160" i="12"/>
  <c r="BE160" i="12" s="1"/>
  <c r="BC159" i="12"/>
  <c r="BE159" i="12" s="1"/>
  <c r="BG159" i="12" s="1"/>
  <c r="BD163" i="12"/>
  <c r="BF163" i="12" s="1"/>
  <c r="BD161" i="12"/>
  <c r="BF161" i="12" s="1"/>
  <c r="BD159" i="12"/>
  <c r="BF159" i="12" s="1"/>
  <c r="BH159" i="12" s="1"/>
  <c r="BC164" i="12"/>
  <c r="BE164" i="12" s="1"/>
  <c r="BC161" i="12"/>
  <c r="BE161" i="12" s="1"/>
  <c r="BD164" i="12"/>
  <c r="BF164" i="12" s="1"/>
  <c r="BC163" i="12"/>
  <c r="BE163" i="12" s="1"/>
  <c r="BC162" i="12"/>
  <c r="BE162" i="12" s="1"/>
  <c r="BD162" i="12"/>
  <c r="BF162" i="12" s="1"/>
  <c r="BD74" i="12"/>
  <c r="BF74" i="12" s="1"/>
  <c r="BD71" i="12"/>
  <c r="BF71" i="12" s="1"/>
  <c r="BC70" i="12"/>
  <c r="BE70" i="12" s="1"/>
  <c r="BC73" i="12"/>
  <c r="BE73" i="12" s="1"/>
  <c r="BD73" i="12"/>
  <c r="BF73" i="12" s="1"/>
  <c r="BC72" i="12"/>
  <c r="BE72" i="12" s="1"/>
  <c r="BD70" i="12"/>
  <c r="BF70" i="12" s="1"/>
  <c r="BD69" i="12"/>
  <c r="BF69" i="12" s="1"/>
  <c r="BH69" i="12" s="1"/>
  <c r="BC69" i="12"/>
  <c r="BE69" i="12" s="1"/>
  <c r="BG69" i="12" s="1"/>
  <c r="BC71" i="12"/>
  <c r="BE71" i="12" s="1"/>
  <c r="BC74" i="12"/>
  <c r="BE74" i="12" s="1"/>
  <c r="BD72" i="12"/>
  <c r="BF72" i="12" s="1"/>
  <c r="AQ31" i="10"/>
  <c r="AQ34" i="10"/>
  <c r="AR32" i="10"/>
  <c r="AO29" i="10"/>
  <c r="AQ33" i="10"/>
  <c r="BG27" i="12"/>
  <c r="BI27" i="12" s="1"/>
  <c r="BG111" i="12"/>
  <c r="BG15" i="12"/>
  <c r="BI15" i="12" s="1"/>
  <c r="BI141" i="12"/>
  <c r="B17" i="18"/>
  <c r="C17" i="18" s="1"/>
  <c r="B28" i="18"/>
  <c r="C28" i="18" s="1"/>
  <c r="B24" i="18"/>
  <c r="C24" i="18" s="1"/>
  <c r="BG165" i="12"/>
  <c r="BI165" i="12" s="1"/>
  <c r="BG171" i="12"/>
  <c r="BI171" i="12" s="1"/>
  <c r="B14" i="18"/>
  <c r="C14" i="18" s="1"/>
  <c r="B13" i="18"/>
  <c r="C13" i="18" s="1"/>
  <c r="B34" i="18"/>
  <c r="C34" i="18" s="1"/>
  <c r="B11" i="18"/>
  <c r="C11" i="18" s="1"/>
  <c r="B27" i="18"/>
  <c r="C27" i="18" s="1"/>
  <c r="B18" i="18"/>
  <c r="C18" i="18" s="1"/>
  <c r="BI111" i="12" l="1"/>
  <c r="BI129" i="12"/>
  <c r="BI9" i="12"/>
  <c r="BI177" i="12"/>
  <c r="BI69" i="12"/>
  <c r="BI183" i="12"/>
  <c r="AP23" i="10"/>
  <c r="AT29" i="10"/>
  <c r="BI105" i="12"/>
  <c r="BI63" i="12"/>
  <c r="B15" i="18"/>
  <c r="C15" i="18" s="1"/>
  <c r="BI135" i="12"/>
  <c r="BI117" i="12"/>
  <c r="BI57" i="12"/>
  <c r="AS29" i="10"/>
  <c r="B7" i="18" s="1"/>
  <c r="C7" i="18" s="1"/>
  <c r="BI159" i="12"/>
  <c r="BI153" i="12"/>
  <c r="BI123" i="12"/>
  <c r="BI87" i="12"/>
  <c r="BI93" i="12"/>
  <c r="BI33" i="12"/>
  <c r="BI81" i="12"/>
  <c r="BI39" i="12"/>
  <c r="BI99" i="12"/>
  <c r="BI75" i="12"/>
  <c r="B31" i="18"/>
  <c r="C31" i="18" s="1"/>
  <c r="B25" i="18"/>
  <c r="C25" i="18" s="1"/>
  <c r="B35" i="18"/>
  <c r="C35" i="18" s="1"/>
  <c r="B8" i="18"/>
  <c r="C8" i="18" s="1"/>
  <c r="D30" i="18"/>
  <c r="E30" i="18" s="1"/>
  <c r="F30" i="18" s="1"/>
  <c r="D11" i="18"/>
  <c r="E11" i="18" s="1"/>
  <c r="F11" i="18" s="1"/>
  <c r="AQ24" i="10"/>
  <c r="AQ25" i="10"/>
  <c r="AQ26" i="10"/>
  <c r="AQ27" i="10"/>
  <c r="AQ28" i="10"/>
  <c r="AR24" i="10"/>
  <c r="AR25" i="10"/>
  <c r="AR26" i="10"/>
  <c r="AR27" i="10"/>
  <c r="AR28" i="10"/>
  <c r="AO23" i="10"/>
  <c r="D35" i="18"/>
  <c r="E35" i="18" s="1"/>
  <c r="D24" i="18"/>
  <c r="E24" i="18" s="1"/>
  <c r="F24" i="18" s="1"/>
  <c r="B32" i="18"/>
  <c r="C32" i="18" s="1"/>
  <c r="D17" i="18"/>
  <c r="E17" i="18" s="1"/>
  <c r="F17" i="18" s="1"/>
  <c r="D16" i="18"/>
  <c r="E16" i="18" s="1"/>
  <c r="F16" i="18" s="1"/>
  <c r="B33" i="18"/>
  <c r="C33" i="18" s="1"/>
  <c r="F35" i="18" l="1"/>
  <c r="AS23" i="10"/>
  <c r="B6" i="18" s="1"/>
  <c r="C6" i="18" s="1"/>
  <c r="AU29" i="10"/>
  <c r="AV29" i="10" s="1"/>
  <c r="D9" i="18"/>
  <c r="E9" i="18" s="1"/>
  <c r="B9" i="18"/>
  <c r="C9" i="18" s="1"/>
  <c r="D25" i="18"/>
  <c r="E25" i="18" s="1"/>
  <c r="F25" i="18" s="1"/>
  <c r="D13" i="18"/>
  <c r="E13" i="18" s="1"/>
  <c r="F13" i="18" s="1"/>
  <c r="D12" i="18"/>
  <c r="E12" i="18" s="1"/>
  <c r="F12" i="18" s="1"/>
  <c r="D15" i="18"/>
  <c r="E15" i="18" s="1"/>
  <c r="F15" i="18" s="1"/>
  <c r="D31" i="18"/>
  <c r="E31" i="18" s="1"/>
  <c r="F31" i="18" s="1"/>
  <c r="D28" i="18"/>
  <c r="E28" i="18" s="1"/>
  <c r="F28" i="18" s="1"/>
  <c r="D33" i="18"/>
  <c r="E33" i="18" s="1"/>
  <c r="F33" i="18" s="1"/>
  <c r="D14" i="18"/>
  <c r="E14" i="18" s="1"/>
  <c r="F14" i="18" s="1"/>
  <c r="B26" i="18"/>
  <c r="C26" i="18" s="1"/>
  <c r="D34" i="18"/>
  <c r="E34" i="18" s="1"/>
  <c r="F34" i="18" s="1"/>
  <c r="B29" i="18"/>
  <c r="C29" i="18" s="1"/>
  <c r="D18" i="18"/>
  <c r="E18" i="18" s="1"/>
  <c r="F18" i="18" s="1"/>
  <c r="D27" i="18"/>
  <c r="E27" i="18" s="1"/>
  <c r="F27" i="18" s="1"/>
  <c r="B10" i="18"/>
  <c r="C10" i="18" s="1"/>
  <c r="AU23" i="10" l="1"/>
  <c r="AV23" i="10" s="1"/>
  <c r="D7" i="18"/>
  <c r="E7" i="18" s="1"/>
  <c r="F7" i="18" s="1"/>
  <c r="F9" i="18"/>
  <c r="D8" i="18"/>
  <c r="E8" i="18" s="1"/>
  <c r="F8" i="18" s="1"/>
  <c r="D10" i="18"/>
  <c r="E10" i="18" s="1"/>
  <c r="F10" i="18" s="1"/>
  <c r="D26" i="18"/>
  <c r="E26" i="18" s="1"/>
  <c r="F26" i="18" s="1"/>
  <c r="D32" i="18"/>
  <c r="E32" i="18" s="1"/>
  <c r="F32" i="18" s="1"/>
  <c r="D29" i="18"/>
  <c r="E29" i="18" s="1"/>
  <c r="F29" i="18" s="1"/>
  <c r="D6" i="18" l="1"/>
  <c r="E6" i="18" s="1"/>
  <c r="F6" i="18" s="1"/>
  <c r="F36"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DIGITAL EXITO</author>
  </authors>
  <commentList>
    <comment ref="N22" authorId="0" shapeId="0" xr:uid="{00000000-0006-0000-0100-000001000000}">
      <text>
        <r>
          <rPr>
            <sz val="9"/>
            <color indexed="81"/>
            <rFont val="Tahoma"/>
            <family val="2"/>
          </rPr>
          <t>Para una CORRECTA descripción del Control, remitirse a la Hoja CONTROLES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DIGITAL EXITO</author>
    <author>Usuario de Windows</author>
  </authors>
  <commentList>
    <comment ref="BJ6" authorId="0" shapeId="0" xr:uid="{00000000-0006-0000-0300-000001000000}">
      <text>
        <r>
          <rPr>
            <b/>
            <sz val="9"/>
            <color indexed="81"/>
            <rFont val="Tahoma"/>
            <family val="2"/>
          </rPr>
          <t>DIGITAL EXITO:</t>
        </r>
        <r>
          <rPr>
            <sz val="9"/>
            <color indexed="81"/>
            <rFont val="Tahoma"/>
            <family val="2"/>
          </rPr>
          <t xml:space="preserve">
Diligenciar cuando la medida de respuesta sea diferente a </t>
        </r>
        <r>
          <rPr>
            <b/>
            <i/>
            <sz val="14"/>
            <color indexed="81"/>
            <rFont val="Tahoma"/>
            <family val="2"/>
          </rPr>
          <t>Asumir el Riesgo</t>
        </r>
      </text>
    </comment>
    <comment ref="K8" authorId="1" shapeId="0" xr:uid="{00000000-0006-0000-0300-000002000000}">
      <text>
        <r>
          <rPr>
            <b/>
            <sz val="16"/>
            <color indexed="81"/>
            <rFont val="Tahoma"/>
            <family val="2"/>
          </rPr>
          <t xml:space="preserve">
</t>
        </r>
        <r>
          <rPr>
            <sz val="16"/>
            <color indexed="81"/>
            <rFont val="Tahoma"/>
            <family val="2"/>
          </rPr>
          <t>Remitirse a la pestaña Probabilidad Seguridad Informac</t>
        </r>
      </text>
    </comment>
    <comment ref="M8" authorId="1" shapeId="0" xr:uid="{00000000-0006-0000-0300-000003000000}">
      <text>
        <r>
          <rPr>
            <sz val="18"/>
            <color indexed="81"/>
            <rFont val="Tahoma"/>
            <family val="2"/>
          </rPr>
          <t>Remitirse al Manual de Gestión de Riesgos para la tabla de Impactos de Riesgos de Seguridad Digital</t>
        </r>
      </text>
    </comment>
    <comment ref="S8" authorId="0" shapeId="0" xr:uid="{00000000-0006-0000-0300-000004000000}">
      <text>
        <r>
          <rPr>
            <sz val="9"/>
            <color indexed="81"/>
            <rFont val="Tahoma"/>
            <family val="2"/>
          </rPr>
          <t>Para una CORRECTA descripción del Control, remitirse a la Hoja CONTROLES</t>
        </r>
      </text>
    </comment>
    <comment ref="BG8" authorId="1" shapeId="0" xr:uid="{00000000-0006-0000-0300-000005000000}">
      <text>
        <r>
          <rPr>
            <sz val="9"/>
            <color indexed="81"/>
            <rFont val="Tahoma"/>
            <family val="2"/>
          </rPr>
          <t>Revisar la pestaña de probabilidad de seg. De la información</t>
        </r>
        <r>
          <rPr>
            <sz val="9"/>
            <color indexed="81"/>
            <rFont val="Tahoma"/>
            <family val="2"/>
          </rPr>
          <t xml:space="preserve">
</t>
        </r>
      </text>
    </comment>
    <comment ref="BH8" authorId="1" shapeId="0" xr:uid="{00000000-0006-0000-0300-000006000000}">
      <text>
        <r>
          <rPr>
            <b/>
            <sz val="9"/>
            <color indexed="81"/>
            <rFont val="Tahoma"/>
            <family val="2"/>
          </rPr>
          <t xml:space="preserve">Revisar Manual de Gestión de Riesgos </t>
        </r>
      </text>
    </comment>
  </commentList>
</comments>
</file>

<file path=xl/sharedStrings.xml><?xml version="1.0" encoding="utf-8"?>
<sst xmlns="http://schemas.openxmlformats.org/spreadsheetml/2006/main" count="1077" uniqueCount="741">
  <si>
    <t xml:space="preserve">ANÁLISIS DOFA        </t>
  </si>
  <si>
    <t>Origen Interno</t>
  </si>
  <si>
    <t>Fortalezas</t>
  </si>
  <si>
    <t>Debilidades</t>
  </si>
  <si>
    <t>F8</t>
  </si>
  <si>
    <t>F9</t>
  </si>
  <si>
    <t>D9</t>
  </si>
  <si>
    <t>F10</t>
  </si>
  <si>
    <t>D10</t>
  </si>
  <si>
    <t>F11</t>
  </si>
  <si>
    <t>D11</t>
  </si>
  <si>
    <t>Origen Externo</t>
  </si>
  <si>
    <t>Oportunidades</t>
  </si>
  <si>
    <t>Amenazas</t>
  </si>
  <si>
    <t>O6</t>
  </si>
  <si>
    <t>A6</t>
  </si>
  <si>
    <t>O7</t>
  </si>
  <si>
    <t>A7</t>
  </si>
  <si>
    <t>O8</t>
  </si>
  <si>
    <t>A8</t>
  </si>
  <si>
    <t>O9</t>
  </si>
  <si>
    <t>A9</t>
  </si>
  <si>
    <t>O10</t>
  </si>
  <si>
    <t>A10</t>
  </si>
  <si>
    <t>O11</t>
  </si>
  <si>
    <t>A11</t>
  </si>
  <si>
    <t>MATRIZ DE RIESGO</t>
  </si>
  <si>
    <t>PLE-PIN-F001</t>
  </si>
  <si>
    <t>PROCESO:</t>
  </si>
  <si>
    <t>Gestión del Conocimiento</t>
  </si>
  <si>
    <t>Versión</t>
  </si>
  <si>
    <t>LÍDER:</t>
  </si>
  <si>
    <t>Jefe Oficina Asesora de Planeación</t>
  </si>
  <si>
    <t>Vigencia</t>
  </si>
  <si>
    <t>OBJETIVO:</t>
  </si>
  <si>
    <t>Gestionar en todos los niveles y de manera estratégica los flujos de conocimiento a nivel interno y externo, mediante la implementación de las distintas herramientas de identificación, recopilación, almacenamiento y difusión de la información, así como su análisis cuantitativo y cualitativo, en el marco del modelo de operación por procesos, la modernización institucional, la gestión orientada a resultados, el mejoramiento continuo y la innovación en la gestión, para mejorar la capacidad en la prestación de los servicios</t>
  </si>
  <si>
    <t>Caso HOLA:</t>
  </si>
  <si>
    <t>RowS(39:39).Select</t>
  </si>
  <si>
    <t>CONTROL DE CAMBIOS MATRIZ DE RIESGOS</t>
  </si>
  <si>
    <t>VERSIÓN</t>
  </si>
  <si>
    <t>FECHA</t>
  </si>
  <si>
    <t>DESCRIPCIÓN DE LA MODIFICACIÓN</t>
  </si>
  <si>
    <t>Primera versión del documento</t>
  </si>
  <si>
    <t>Ajuste y actualización a la matriz de acuerdo con la guía del DAFP V4 -2018 a través del manual de gestión del riesgo versión 11- 2019, se ingresa las columnas para las características y la evaluación de los controles.</t>
  </si>
  <si>
    <t>Nota: El perfil de riesgo resume el nivel de riesgo del proceso, permitiendo identificar aspectos de peligro relevantes para establecer prioridades en la implementación de controles. .  </t>
  </si>
  <si>
    <t>NOTA: Para el diligenciamiento de esta matriz tenga en cuenta el manual "Gestión del Riesgo" PLE-PIN-M001</t>
  </si>
  <si>
    <t>IDENTIFICACIÓN DEL RIESGO</t>
  </si>
  <si>
    <t>ÁNALISIS DEL RIESGO</t>
  </si>
  <si>
    <t>EVALUACIÓN DEL RIESGO</t>
  </si>
  <si>
    <t>MEDIDAS DE RESPUESTA</t>
  </si>
  <si>
    <t>N°</t>
  </si>
  <si>
    <t xml:space="preserve"> RIESGO</t>
  </si>
  <si>
    <t>ANÁLISIS CAUSAL</t>
  </si>
  <si>
    <t xml:space="preserve">ANÁLISIS DE IMPACTO </t>
  </si>
  <si>
    <t xml:space="preserve">NIVEL ORGANIZACIONAL </t>
  </si>
  <si>
    <t>TIPOLOGÍA DEL RIESGO</t>
  </si>
  <si>
    <t>Riesgo Inherente</t>
  </si>
  <si>
    <t>CONTROLES</t>
  </si>
  <si>
    <t>Diseño del Control</t>
  </si>
  <si>
    <t>Ejecución del Control</t>
  </si>
  <si>
    <t>Solidez Individual de cada Control</t>
  </si>
  <si>
    <t>Sólidez del Conjunto de Controles</t>
  </si>
  <si>
    <t>Riesgo Residual</t>
  </si>
  <si>
    <t>FUENTE DE RIESGO</t>
  </si>
  <si>
    <t>CAUSA</t>
  </si>
  <si>
    <t xml:space="preserve">AREA DE IMPACTO </t>
  </si>
  <si>
    <t>CONSECUENCIAS</t>
  </si>
  <si>
    <t>PROBABILIDAD</t>
  </si>
  <si>
    <t>IMPACTO</t>
  </si>
  <si>
    <t xml:space="preserve">EVALUACIÓN </t>
  </si>
  <si>
    <t>DESCRIPCIÓN DEL CONTROL</t>
  </si>
  <si>
    <t>Causa que ataca</t>
  </si>
  <si>
    <t>CLASE DE CONTROL EXISTENTE</t>
  </si>
  <si>
    <t>1. ¿Existe un responsable asignado de la ejecución?</t>
  </si>
  <si>
    <t>2. ¿El responsable tiene la autoridad y adecuada segregación de funciones en la ejecución 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</si>
  <si>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</si>
  <si>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</si>
  <si>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</si>
  <si>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</si>
  <si>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</si>
  <si>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</si>
  <si>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</si>
  <si>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NIVEL DE EJECUCIÓN DEL CONTROL</t>
  </si>
  <si>
    <t>RANGO DE CALIFICACIÓN DE LA EJECUCIÓN</t>
  </si>
  <si>
    <t>SOLIDEZ INDIVIDUAL DE CADA CONTROL</t>
  </si>
  <si>
    <t>Total Solidez Individual</t>
  </si>
  <si>
    <t xml:space="preserve">Total  de los Controles de  Riesgo </t>
  </si>
  <si>
    <t>No. De controles</t>
  </si>
  <si>
    <t xml:space="preserve">Promedio de los controles </t>
  </si>
  <si>
    <t xml:space="preserve">CALIFICACIÓN DE LA SOLIDEZ DEL CONJUNTO DE CONTROLES </t>
  </si>
  <si>
    <t>Casillas que mueve en Probabilidad</t>
  </si>
  <si>
    <t>Casillas que mueve en Impacto</t>
  </si>
  <si>
    <t>OPCIONES DE MANEJO</t>
  </si>
  <si>
    <t>R1</t>
  </si>
  <si>
    <t>Inadecuado uso de las herramientas de identificación, recopilación, almacenamiento y difusión de la información</t>
  </si>
  <si>
    <t>Procesos</t>
  </si>
  <si>
    <t>Inexistencia de mecanismos y espacios para el almacenamiento de conocimientos y buenas practicas (repositorios)</t>
  </si>
  <si>
    <t>Calidad</t>
  </si>
  <si>
    <t>Baja socialización y disponilidad de buenas practicas</t>
  </si>
  <si>
    <t>Táctico</t>
  </si>
  <si>
    <t xml:space="preserve">Calidad </t>
  </si>
  <si>
    <t>Posible</t>
  </si>
  <si>
    <t>Moderado</t>
  </si>
  <si>
    <t xml:space="preserve">El profesional asignado de la Oficina Asesora de Planeación, cada vez que existan ideas que mejoren los procesos identifica la potencialidad innovadora al interior de la Secretaría Distrital de Gobierno a través de procesos participativos y de sensibilización con los servidores públicos y contratistas, aplicando ejercicios de cocreación para promover una cultura de gestión efectiva del conocimiento, en caso de que la idea no sea viable para implementarse, se dejará constancia de las razones. Como soporte quedan las evidencias de reunión. </t>
  </si>
  <si>
    <t>Preventivo</t>
  </si>
  <si>
    <t>Si</t>
  </si>
  <si>
    <t>Completa</t>
  </si>
  <si>
    <t>Siempre</t>
  </si>
  <si>
    <t>Pérdida de memoria institucional</t>
  </si>
  <si>
    <t>R2</t>
  </si>
  <si>
    <t>Validación de planes de mejora que no generen valor para la entidad</t>
  </si>
  <si>
    <t>Personas</t>
  </si>
  <si>
    <t>Desconocimiento de la normatividad vigente y del funcionamiento de la entidad por parte del funcionario que valida los planes de mejora</t>
  </si>
  <si>
    <t>Saturación del aplicativo de mejora con información que no sirve para el cumplimiento de los objetivos institucionales</t>
  </si>
  <si>
    <t>Operativo</t>
  </si>
  <si>
    <t>Buen nombre y reputación</t>
  </si>
  <si>
    <t>Menor</t>
  </si>
  <si>
    <t>El profesional asignado de la OAP, cada vez que en un proceso se formule un plan de mejora, valida técnica y metodológicamente las acciones formuladas en el aplicativo MIMEC. En caso de que las acciones formuladas no cumplan con algunos de estos criterios serán devueltos a través del aplicativo, como no aprobados señalando las observaciones del caso a fin de que se subsanen por parte del líder del proceso, como evidencia quedan los registros en el aplicativo MIMEC.</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</si>
  <si>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</si>
  <si>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</si>
  <si>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</si>
  <si>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</si>
  <si>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</si>
  <si>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</si>
  <si>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</si>
  <si>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</si>
  <si>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</si>
  <si>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</si>
  <si>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</si>
  <si>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</si>
  <si>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</si>
  <si>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</si>
  <si>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</si>
  <si>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</si>
  <si>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</si>
  <si>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</si>
  <si>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</si>
  <si>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</si>
  <si>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</si>
  <si>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</si>
  <si>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</si>
  <si>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</si>
  <si>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</si>
  <si>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</si>
  <si>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</si>
  <si>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</si>
  <si>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 xml:space="preserve">MAPA DE CALOR </t>
  </si>
  <si>
    <t>INSIGNIFICANTE</t>
  </si>
  <si>
    <t>MENOR</t>
  </si>
  <si>
    <t>MODERADO</t>
  </si>
  <si>
    <t>MAYOR</t>
  </si>
  <si>
    <t>CATASTRÓFICO</t>
  </si>
  <si>
    <t>RARA VEZ</t>
  </si>
  <si>
    <t>$1:$2</t>
  </si>
  <si>
    <t>IMPROBABLE</t>
  </si>
  <si>
    <t>$10:$</t>
  </si>
  <si>
    <t>$X:$X</t>
  </si>
  <si>
    <t>$H:$I</t>
  </si>
  <si>
    <t>$5:$6</t>
  </si>
  <si>
    <t>$I$44</t>
  </si>
  <si>
    <t>POSIBLE</t>
  </si>
  <si>
    <t>PROBABLE</t>
  </si>
  <si>
    <t>CASI SEGURO</t>
  </si>
  <si>
    <t>PERFIL DE RIESGO DEL PROCESO</t>
  </si>
  <si>
    <t>CRITICIDAD</t>
  </si>
  <si>
    <t>No</t>
  </si>
  <si>
    <t>Probabilidad</t>
  </si>
  <si>
    <t>Impacto</t>
  </si>
  <si>
    <t>Evaluación</t>
  </si>
  <si>
    <t>Rresidual</t>
  </si>
  <si>
    <t xml:space="preserve">Raro-insignificante </t>
  </si>
  <si>
    <t>Raro-Menor</t>
  </si>
  <si>
    <t>Improbable-Mínimo</t>
  </si>
  <si>
    <t>Raro-Moderado</t>
  </si>
  <si>
    <t>Improbable-Menor</t>
  </si>
  <si>
    <t>Posible-Mínimo</t>
  </si>
  <si>
    <t>Probable-Mínimo</t>
  </si>
  <si>
    <t>Casi Seguro-Mínimo</t>
  </si>
  <si>
    <t>Raro-
Mayor</t>
  </si>
  <si>
    <t>Raro-Catastrófico</t>
  </si>
  <si>
    <t>Improbable - Moderado</t>
  </si>
  <si>
    <t>Posible - Menor</t>
  </si>
  <si>
    <t>Posible - Moderado</t>
  </si>
  <si>
    <t>Probable - Menor</t>
  </si>
  <si>
    <t>Improbable - Mayor</t>
  </si>
  <si>
    <t>Improbable - Catastrófico</t>
  </si>
  <si>
    <t>Posible - Mayor</t>
  </si>
  <si>
    <t>Posible - Catastrófico</t>
  </si>
  <si>
    <t>Probable - Moderado</t>
  </si>
  <si>
    <t>Casi Seguro - Menor</t>
  </si>
  <si>
    <t>Casi seguro - Moderado</t>
  </si>
  <si>
    <t>Probable - Mayor</t>
  </si>
  <si>
    <t>Probable - Catastrófico</t>
  </si>
  <si>
    <t>Casi seguro - Mayor</t>
  </si>
  <si>
    <t>Casi Seguro - Catastrófico</t>
  </si>
  <si>
    <t>RIESGOS DE SEGURIDAD DIGITAL</t>
  </si>
  <si>
    <t>PLAN DE TRATAMIENTO</t>
  </si>
  <si>
    <t>Solidez del Conjunto de Controles</t>
  </si>
  <si>
    <t>ACTIVO</t>
  </si>
  <si>
    <t>PRINCIPIO DE SEGURIDAD DEL ACTIVO</t>
  </si>
  <si>
    <t>PRINCIPIO DE SEGURIDAD PARA EL RIESGO</t>
  </si>
  <si>
    <t>RIESGO</t>
  </si>
  <si>
    <t>AMENAZA</t>
  </si>
  <si>
    <t>PRINCIPIO DE SEGURIDAD DE LA VULNERABILIDAD</t>
  </si>
  <si>
    <t>VULNERABILIDAD / CAUSA</t>
  </si>
  <si>
    <t>CLASIFICACIÓN DE LA VULNERABILIDAD</t>
  </si>
  <si>
    <t>DOMINIO DEL CONTROL</t>
  </si>
  <si>
    <t>Vulnerabilidad a reducir</t>
  </si>
  <si>
    <t>¿Cuál es la naturaleza del control?</t>
  </si>
  <si>
    <t xml:space="preserve"> ¿Qué nivel de oficialidad tiene el control?</t>
  </si>
  <si>
    <t>¿El control es medible?</t>
  </si>
  <si>
    <t>¿Al momento de realizar las pruebas de recorrido el control ha demostrado ser?</t>
  </si>
  <si>
    <t>Ejecución de Control</t>
  </si>
  <si>
    <t xml:space="preserve">Total de los Controles de  Riesgo </t>
  </si>
  <si>
    <t>No. De Controles</t>
  </si>
  <si>
    <t xml:space="preserve">Promedio solidez de controles </t>
  </si>
  <si>
    <t>Meta</t>
  </si>
  <si>
    <t>Inicio</t>
  </si>
  <si>
    <t>Duración</t>
  </si>
  <si>
    <t>Acción si se materializa</t>
  </si>
  <si>
    <t>Principios de Seguridad</t>
  </si>
  <si>
    <t>AMENAZAS</t>
  </si>
  <si>
    <t>Confidencialidad</t>
  </si>
  <si>
    <t>Confidencialidad y disponibilidad</t>
  </si>
  <si>
    <t>Confidencialidad e integridad</t>
  </si>
  <si>
    <t>Confidencialidad, Integridad y Disponibilidad</t>
  </si>
  <si>
    <t>Disponibilidad</t>
  </si>
  <si>
    <t>Integridad y Disponibilidad</t>
  </si>
  <si>
    <t>Integridad</t>
  </si>
  <si>
    <t>Divulgación no autorizada</t>
  </si>
  <si>
    <t>Ataque malicioso (explosivos, químicos, vandalismo, hurto, radiación electromagnética, entre otros).</t>
  </si>
  <si>
    <t>Uso no autorizado de recursos (equipos de comunicación, medios de almacenamiento, sistemas de información, computadores)</t>
  </si>
  <si>
    <t xml:space="preserve">Acceso no autorizado (a oficinas, edificio, sala, centro de cómputo, sistema de información, documentación, información, entre otros). </t>
  </si>
  <si>
    <t>Cierre de operación de un proveedor o contratista crítico para la Entidad</t>
  </si>
  <si>
    <t>Ataques contra  el sistema (negación del servicio, manipulación de software, manipulación  de equipo informático entre otros)</t>
  </si>
  <si>
    <t>Daño físico (Daño por agua, polvo o corrosión)</t>
  </si>
  <si>
    <t>Falla o corrupción del software.</t>
  </si>
  <si>
    <t>Abuso de derechos (de usuario, administrador)</t>
  </si>
  <si>
    <t>Código malicioso (troyanos, gusanos, bomba lógica, entre otros)</t>
  </si>
  <si>
    <t xml:space="preserve">Contaminación, Pandemias, virus </t>
  </si>
  <si>
    <t>Destrucción de equipos o medios</t>
  </si>
  <si>
    <t>Falla técnica (Mal funcionamiento del equipo, Mal funcionamiento del software )</t>
  </si>
  <si>
    <t>Confidencialidad_integridad</t>
  </si>
  <si>
    <t>Hurto o robo (información, documentos, medios o equipos)</t>
  </si>
  <si>
    <t>Actos fraudulentos (suplantación, fraude,  venta de información, soborno, extorsión, falsificación de derechos, entre otros)</t>
  </si>
  <si>
    <t>Funcionarios (Acciones involuntarias y/o deliberadas)</t>
  </si>
  <si>
    <t>Daño físico (fuego, agua, humedad, contaminación química, construcción, entre otros)</t>
  </si>
  <si>
    <t>Deterioro del sistema o medio de almacenaje</t>
  </si>
  <si>
    <t>Acciones no autorizadas (Uso no autorizado del equipo, Corrupción de los datos, Abuso de derechos, Falsificación de derechos)</t>
  </si>
  <si>
    <t>Confidencialidad_disponibilidad</t>
  </si>
  <si>
    <t>Incumplimiento  de leyes o regulaciones (propiedad intelectual, entre otros)</t>
  </si>
  <si>
    <t>Espionaje (interceptación, ingeniería social)</t>
  </si>
  <si>
    <t>Déficit de personal</t>
  </si>
  <si>
    <t>Error en el uso (de equipos, medios, información, sistemas o servicios de información)</t>
  </si>
  <si>
    <t>Error en el uso</t>
  </si>
  <si>
    <t>Integridad_Disponibilidad</t>
  </si>
  <si>
    <t>Piratería</t>
  </si>
  <si>
    <t>Incumplimiento de políticas o procedimientos internos.</t>
  </si>
  <si>
    <t>Desastre natural (temblor, terremoto,  inundación, incendio, rayos, contaminación química entre otros)</t>
  </si>
  <si>
    <t>Errores de transmisión o almacenamiento</t>
  </si>
  <si>
    <t>Confidencialidad_Integridad_Disponibilidad</t>
  </si>
  <si>
    <t>Recuperación de medios reciclados o desechados</t>
  </si>
  <si>
    <t>Intrusión o acceso forzado (instalaciones, sistemas de información, información)</t>
  </si>
  <si>
    <t>Falla de la red interna</t>
  </si>
  <si>
    <t>Falla / degradación o mal funcionamiento del software o hardware</t>
  </si>
  <si>
    <t>Uso de software no licenciado o no autorizado</t>
  </si>
  <si>
    <t>Intruso externo (Ejemplo: Exempleados, delincuente informático,  competidores)</t>
  </si>
  <si>
    <t>Falla de suministro de servicios esenciales (agua, gas, aire acondicionado)</t>
  </si>
  <si>
    <t>Proveedor o contratista</t>
  </si>
  <si>
    <t>Falla en el suministro de energía  (pérdida suministro de energia,planta eléctrica, UPS, banco de baterías)</t>
  </si>
  <si>
    <t>Falla para respaldar la información.</t>
  </si>
  <si>
    <t>RIESGOS</t>
  </si>
  <si>
    <t>Falla sistema de comunicaciones (Internet, canales, Radio, entre otros).</t>
  </si>
  <si>
    <t>CONFIDENCIALIDAD_</t>
  </si>
  <si>
    <t>INTEGRIDAD_</t>
  </si>
  <si>
    <t>DISPONIBILIDAD_</t>
  </si>
  <si>
    <t>CONFIDENCIALIDAD_INTEGRIDAD_</t>
  </si>
  <si>
    <t>CONFIDENCIALIDAD_DISPONIBILIDAD_</t>
  </si>
  <si>
    <t>INTEGRIDAD_DISPONIBILIDAD_</t>
  </si>
  <si>
    <t>CONFIDENCIALIDAD_INTEGRIDAD_DISPONIBILIDAD_</t>
  </si>
  <si>
    <t>Fuego, agua, humedad, variaciones de temperatura/voltaje, radioactividad, polvo, gases, oxidación, campos electromagnéticos, entre otros.</t>
  </si>
  <si>
    <t>Fuga, revelación o divulgación de información sensible y/o confidencial</t>
  </si>
  <si>
    <t>Alteración, daño total o parcial de la información procesada y/o almacenada en… Información inexacta e incompleta.</t>
  </si>
  <si>
    <t>Interrupción total o parcial de los procesos del negocio por falla/daño/degradación de los equipos informáticos, equipos de comunicaciones (dispositivos de red, planta telefónica, servidores, UPS, entre otros), debido a cualquier evento o incidente</t>
  </si>
  <si>
    <t>Pérdida, alteración, acceso no autorizado, divulgación no autorizada y/o fuga de información  confidencial/sensible procesada y/o almacenada en…</t>
  </si>
  <si>
    <t>Destrucción, pérdida, extravío, robo, daño o alteración de información en medio físico o lógico.</t>
  </si>
  <si>
    <t>Pérdida de información debido a errores en la ejecución del procedimiento de backup, fallas en el software de backup.</t>
  </si>
  <si>
    <t>Incumplimiento contractual y/o sanciones.</t>
  </si>
  <si>
    <t xml:space="preserve">Incumplimiento en el mantenimiento </t>
  </si>
  <si>
    <t>Divulgación no autorizada o fuga de información por la pérdida/robo de equipos de cómputo o medios removibles en los que se almacena información confidencial/sensible en texto claro.</t>
  </si>
  <si>
    <t>Problemas, fallas o no disponibilidad de los servicios esenciales (internet, teléfonos, aire acondicionado, energía, agua, etc.)</t>
  </si>
  <si>
    <t>Actos vandálicos y/o terrorismo</t>
  </si>
  <si>
    <t>Incumplimiento en el servicio de mantenimiento</t>
  </si>
  <si>
    <t>Pérdida, robo, daño, alteración, divulgación no autorizada y/o fuga de información como consecuencia del acceso físico a las oficinas.</t>
  </si>
  <si>
    <t>Degradación del rendimiento de las aplicaciones o la red,  Retraso o interrupción de los sistemas de información y/o la información</t>
  </si>
  <si>
    <t>Hurto, fraude  o sabotaje de equipos, medios, información o documentos.</t>
  </si>
  <si>
    <t>Incumplimiento en los SLA´s</t>
  </si>
  <si>
    <t>Acción Industrial / Espionaje (infiltración canales de comunicación, servicios de información, servicios informáticos)</t>
  </si>
  <si>
    <t>Pérdida de información (contenida en documentación física o digital)</t>
  </si>
  <si>
    <t>VULNERABILIDADES</t>
  </si>
  <si>
    <t>Saturación del sistema de información</t>
  </si>
  <si>
    <t>CONFIDENCIALIDAD.</t>
  </si>
  <si>
    <t>INTEGRIDAD.</t>
  </si>
  <si>
    <t>DISPONIBILIDAD.</t>
  </si>
  <si>
    <t>CONFIDENCIALIDAD_INTEGRIDAD.</t>
  </si>
  <si>
    <t>CONFIDENCIALIDAD_DISPONIBILIDAD.</t>
  </si>
  <si>
    <t>INTEGRIDAD_DISPONIBILIDAD.</t>
  </si>
  <si>
    <t>CONFIDENCIALIDAD_INTEGRIDAD_DISPONIBILIDAD.</t>
  </si>
  <si>
    <t>Ausencia de procedimiento formal para la autorización de la información disponible al público.</t>
  </si>
  <si>
    <t>Ausencia o insuficiencia de actualizaciones.</t>
  </si>
  <si>
    <t>Ausencia de esquemas de respaldo.</t>
  </si>
  <si>
    <t>Acceso no controlado a información sensible / confidencial.</t>
  </si>
  <si>
    <t>Hurto, fraude o sabotaje de equipos, medios, información o documentos.</t>
  </si>
  <si>
    <t>Ausencia de procedimiento de control de cambios.</t>
  </si>
  <si>
    <t>Almacenamiento de equipos sin protección.</t>
  </si>
  <si>
    <t>Ausencia o insuficiencia de cláusulas contractuales y/o acuerdos de confidencialidad.</t>
  </si>
  <si>
    <t>Documentación insuficiente o desactualizada.</t>
  </si>
  <si>
    <t>Ausencia de planes de continuidad.</t>
  </si>
  <si>
    <t>Acceso o uso no controlado del sistema de información (software, aplicativo).</t>
  </si>
  <si>
    <t>Ausencia o insuficiencia de control de cambios en la configuración.</t>
  </si>
  <si>
    <t>Almacenamiento de información sin protección</t>
  </si>
  <si>
    <t>Ausencia o insuficiencia de disposiciones (con respecto a la seguridad) en los contratos con los empleados y/o terceras partes.</t>
  </si>
  <si>
    <t>Especificaciones o requerimientos incompletos, inadecuados o no claros.</t>
  </si>
  <si>
    <t>Ausencia de responsables sobre la gestión en seguridad de la información y/o continuidad de negocio.</t>
  </si>
  <si>
    <t>Acceso o uso no controlado.</t>
  </si>
  <si>
    <t>Ausencia o insuficiencia de procedimientos de monitoreo de los recursos de procesamiento de información.</t>
  </si>
  <si>
    <t>Arquitectura insegura de la red.</t>
  </si>
  <si>
    <t>Relojes no sincronizados.</t>
  </si>
  <si>
    <t>Ausencia o insuficiencia de controles de monitoreo de las instalaciones (por ej. detección o extinción de incendios, líquidos inflamables, CCTV, entre otros).</t>
  </si>
  <si>
    <t>Ausencia de logs o registros de auditoría.</t>
  </si>
  <si>
    <t>Dependencia de personal clave, ausentismo y/o personal insuficiente.</t>
  </si>
  <si>
    <t>Ausencia de "terminación/bloqueo de la sesión" cuando se abandona la estación de trabajo.</t>
  </si>
  <si>
    <t>Ausencia o insuficiencia de procedimientos para el manejo información clasificada.</t>
  </si>
  <si>
    <t>Testeo inadecuado o insuficiente</t>
  </si>
  <si>
    <t>Ausencia o insuficiencia de copias de respaldo.</t>
  </si>
  <si>
    <t>Ausencia de mecanismos de monitoreo a la actividad de los empleados y/o terceros.</t>
  </si>
  <si>
    <t>Incumplimiento de las condiciones técnicas y/o ambientales provistas por el fabricante.</t>
  </si>
  <si>
    <t>Ausencia de control de los activos que se encuentran fuera de la instalaciones.</t>
  </si>
  <si>
    <t>Ausencia o insuficiencia de un procedimiento para el manejo de comunicaciones externas.</t>
  </si>
  <si>
    <t>Ausencia o insuficiencia de mantenimiento.</t>
  </si>
  <si>
    <t>Ausencia de segmentación de la red.</t>
  </si>
  <si>
    <t>Insuficiente entrenamiento, capacitación o sensibilización.</t>
  </si>
  <si>
    <t>Ausencia de controles y verificaciones en los procesos de selección y contratación de personal.</t>
  </si>
  <si>
    <t>Ausencia o insuficiencia de un proceso para clasificar y etiquetar la información.</t>
  </si>
  <si>
    <t>Ausencia o insuficiencia de mecanismos de monitoreo de Red, gestión de la capacidad y disponibilidad.</t>
  </si>
  <si>
    <t>Ausencia o insuficiencia de contratos, acuerdos de nivel de servicio y/o confidencialidad con empleados o terceros.</t>
  </si>
  <si>
    <t>Ausencia de sistemas y/o procedimientos de monitoreo de los recursos de procesamiento de información.</t>
  </si>
  <si>
    <t>Ausencia o insuficiencia en el control de los activos que se encuentran fuera de la instalaciones.</t>
  </si>
  <si>
    <t>Ausencia o insuficiencia de planes de emergencia y simulacros de evacuación.</t>
  </si>
  <si>
    <t>Ausencia o insuficiencia de contratos, acuerdos de niveles de servicio y/o confidencialidad.</t>
  </si>
  <si>
    <t>Ausencia o insuficiencia de controles de acceso a las instalaciones.</t>
  </si>
  <si>
    <t>Canales de comunicación sin encripción.</t>
  </si>
  <si>
    <t>Capacidad inadecuada.</t>
  </si>
  <si>
    <t>Ausencia o insuficiencia de mecanismos de identificación y autenticación.</t>
  </si>
  <si>
    <t>Ausencia o insuficiencia de documentación de uso y/o administración.</t>
  </si>
  <si>
    <t>Desconocimiento, malinterpretación o no cumplimiento de las disposiciones legales, contractuales y/o regulatorias aplicables.</t>
  </si>
  <si>
    <t>Conexión deficiente y/o desorganización del cableado estructurado / eléctrico.</t>
  </si>
  <si>
    <t>Ausencia o insuficiencia de perfiles de acceso o falta de gestión de privilegios de acceso.</t>
  </si>
  <si>
    <t>Ausencia o insuficiencia de políticas, procedimientos y directrices de seguridad.</t>
  </si>
  <si>
    <t>Disposición / Eliminación /reutilización de equipos sin borrado seguro.</t>
  </si>
  <si>
    <t>Falla en los servicios esenciales (internet, teléfonos, aire acondicionado, energía, agua, etc.).</t>
  </si>
  <si>
    <t>Ausencia o insuficiencia en la gestión de usuarios y contraseñas.</t>
  </si>
  <si>
    <t>Ausencia o insuficiencia de procesos disciplinarios definidos en el caso de incidente de seguridad de la información.</t>
  </si>
  <si>
    <t>Disposición/reutilización de medios de almacenamiento sin borrado seguro.</t>
  </si>
  <si>
    <t>Falla, daño o degradación de equipos.</t>
  </si>
  <si>
    <t>Configuración incorrecta de parámetros o configuraciones por defecto.</t>
  </si>
  <si>
    <t>Ausencia o insuficiencia de un proceso de análisis y tratamiento de riesgos.</t>
  </si>
  <si>
    <t>Transferencia y/o almacenamiento de información en texto claro.</t>
  </si>
  <si>
    <t>Proveedor o contratista único en el mercado.</t>
  </si>
  <si>
    <t>Falta de segregación de funciones o incorrecta aplicación de las mismas.</t>
  </si>
  <si>
    <t>Ausencia o insuficiencia de un proceso de gestión de incidentes de seguridad.</t>
  </si>
  <si>
    <t>Ubicación geográfica de las instalaciones en una zona de alto impacto por eventos externos (desastres naturales, orden público, entre otros).</t>
  </si>
  <si>
    <t>Ausencia o insuficiencia en la definición y formalización de roles, funciones y responsabilidades en la seguridad de la información.</t>
  </si>
  <si>
    <t>Dependencia de proveedores.</t>
  </si>
  <si>
    <t>Descarga y/o uso no controlado de software.</t>
  </si>
  <si>
    <t>Fallas conocidas o defectos del software.</t>
  </si>
  <si>
    <t>Falta de protección contra virus y/o código malicioso</t>
  </si>
  <si>
    <t>Personal inconforme o molesto.</t>
  </si>
  <si>
    <t>Puertos o servicios activos no requeridos.</t>
  </si>
  <si>
    <t>Uso de Software ilegal / No autorizado / Software Malicioso.</t>
  </si>
  <si>
    <t>_5._POLÍTICAS_DE_SEGURIDAD.</t>
  </si>
  <si>
    <t>_6._ASPECTOS_ORGANIZATIVOS_DE_LA_SEGURIDAD_DE_LA_INFORMAC.</t>
  </si>
  <si>
    <t>_7._SEGURIDAD_LIGADA_A_LOS_RECURSOS_HUMANOS.</t>
  </si>
  <si>
    <t>_8._GESTIÓN_DE_ACTIVOS.</t>
  </si>
  <si>
    <t>_9._CONTROL_DE_ACCESOS.</t>
  </si>
  <si>
    <t>_10._CIFRADO.</t>
  </si>
  <si>
    <t>_11._SEGURIDAD_FÍSICA_Y_AMBIENTAL.</t>
  </si>
  <si>
    <t>_12._SEGURIDAD_EN_LA_OPERATIVA.</t>
  </si>
  <si>
    <t>_13._SEGURIDAD_EN_LAS_TELECOMUNICACIONES.</t>
  </si>
  <si>
    <t>_14._ADQUISICIÓN__DESARROLLO_Y_MANTENIMIENTO_DE_LOS_SISTEMAS_DE_INFORMACIÓN.</t>
  </si>
  <si>
    <t>_15._RELACIONES_CON_SUMINISTRADORES.</t>
  </si>
  <si>
    <t>_16._GESTIÓN_DE_INCIDENTES_EN_LA_SEGURIDAD_DE_LA_INFORMACIÓN.</t>
  </si>
  <si>
    <t>_17._ASPECTOS_DE_SEGURIDAD_DE_LA_INFORMACION_EN_LA_GESTIÓN_DE_LA_CONTINUIDAD_DEL_NEGOCIO.</t>
  </si>
  <si>
    <t>_18._CUMPLIMIENTO.</t>
  </si>
  <si>
    <t xml:space="preserve">5.1.1 Conjunto de políticas para la seguridad de la información. </t>
  </si>
  <si>
    <t xml:space="preserve">6.1.1 Asignación de responsabilidades para la segur. de la información. </t>
  </si>
  <si>
    <t xml:space="preserve">7.1.1 Investigación de antecedentes. </t>
  </si>
  <si>
    <t xml:space="preserve">8.1.1 Inventario de activos. </t>
  </si>
  <si>
    <t xml:space="preserve">9.1.1 Política de control de accesos. </t>
  </si>
  <si>
    <t xml:space="preserve">10.1.1 Política de uso de los controles criptográficos. </t>
  </si>
  <si>
    <t xml:space="preserve">11.1.1 Perímetro de seguridad física. </t>
  </si>
  <si>
    <t xml:space="preserve">12.1.1 Documentación de procedimientos de operación. </t>
  </si>
  <si>
    <t xml:space="preserve">13.1.1 Controles de red. </t>
  </si>
  <si>
    <t xml:space="preserve">14.1.1 Análisis y especificación de los requisitos de seguridad. </t>
  </si>
  <si>
    <t xml:space="preserve">15.1.1 Política de seguridad de la información para suministradores. </t>
  </si>
  <si>
    <t xml:space="preserve">16.1.1 Responsabilidades y procedimientos. </t>
  </si>
  <si>
    <t xml:space="preserve">17.1.1 Planificación de la continuidad de la seguridad de la información. </t>
  </si>
  <si>
    <t xml:space="preserve">18.1.1 Identificación de la legislación aplicable. </t>
  </si>
  <si>
    <t xml:space="preserve">5.1.2 Revisión de las políticas para la seguridad de la información. </t>
  </si>
  <si>
    <t xml:space="preserve">6.1.2 Segregación de tareas. </t>
  </si>
  <si>
    <t xml:space="preserve">7.1.2 Términos y condiciones de contratación. </t>
  </si>
  <si>
    <t xml:space="preserve">8.1.2 Propiedad de los activos. </t>
  </si>
  <si>
    <t xml:space="preserve">9.1.2 Control de acceso a las redes y servicios asociados. </t>
  </si>
  <si>
    <t xml:space="preserve">10.1.2 Gestión de claves. </t>
  </si>
  <si>
    <t xml:space="preserve">11.1.2 Controles físicos de entrada. </t>
  </si>
  <si>
    <t xml:space="preserve">12.1.2 Gestión de cambios. </t>
  </si>
  <si>
    <t xml:space="preserve">13.1.2 Mecanismos de seguridad asociados a servicios en red. </t>
  </si>
  <si>
    <t xml:space="preserve">14.1.2 Seguridad de las comunicaciones en servicios accesibles por redes públicas. </t>
  </si>
  <si>
    <t xml:space="preserve">15.1.2 Tratamiento del riesgo dentro de acuerdos de suministradores. </t>
  </si>
  <si>
    <t xml:space="preserve">16.1.2 Notificación de los eventos de seguridad de la información. </t>
  </si>
  <si>
    <t xml:space="preserve">17.1.2 Implantación de la continuidad de la seguridad de la información. </t>
  </si>
  <si>
    <t xml:space="preserve">18.1.2 Derechos de propiedad intelectual (DPI). </t>
  </si>
  <si>
    <t xml:space="preserve">6.1.3 Contacto con las autoridades. </t>
  </si>
  <si>
    <t xml:space="preserve">7.2.1 Responsabilidades de gestión. </t>
  </si>
  <si>
    <t xml:space="preserve">8.1.3 Uso aceptable de los activos. </t>
  </si>
  <si>
    <t>9.2.1 Gestión de altas/bajas en el registro de usuarios.</t>
  </si>
  <si>
    <t xml:space="preserve">11.1.3 Seguridad de oficinas, despachos y recursos. </t>
  </si>
  <si>
    <t xml:space="preserve">12.1.3 Gestión de capacidades. </t>
  </si>
  <si>
    <t xml:space="preserve">13.1.3 Segregación de redes. </t>
  </si>
  <si>
    <t xml:space="preserve">14.1.3 Protección de las transacciones por redes telemáticas. </t>
  </si>
  <si>
    <t xml:space="preserve">15.1.3 Cadena de suministro en tecnologías de la información y comunicaciones. </t>
  </si>
  <si>
    <t xml:space="preserve">16.1.3 Notificación de puntos débiles de la seguridad. </t>
  </si>
  <si>
    <t>17.1.3 Verificación, revisión y evaluación de la continuidad de la seguridad de la información.</t>
  </si>
  <si>
    <t xml:space="preserve">18.1.3 Protección de los registros de la organización. </t>
  </si>
  <si>
    <t xml:space="preserve">6.1.4 Contacto con grupos de interés especial. </t>
  </si>
  <si>
    <t xml:space="preserve">7.2.2 Concienciación, educación y capacitación en segur. de la informac. </t>
  </si>
  <si>
    <t xml:space="preserve">8.2.1 Directrices de clasificación. </t>
  </si>
  <si>
    <t xml:space="preserve"> 9.2.2 Gestión de los derechos de acceso asignados a usuarios. </t>
  </si>
  <si>
    <t xml:space="preserve">11.1.4 Protección contra las amenazas externas y ambientales. </t>
  </si>
  <si>
    <t xml:space="preserve">12.1.4 Separación de entornos de desarrollo, prueba y producción. </t>
  </si>
  <si>
    <t xml:space="preserve">13.2.1 Políticas y procedimientos de intercambio de información. </t>
  </si>
  <si>
    <t xml:space="preserve">14.2.1 Política de desarrollo seguro de software. </t>
  </si>
  <si>
    <t xml:space="preserve">15.2.1 Supervisión y revisión de los servicios prestados por terceros. </t>
  </si>
  <si>
    <t xml:space="preserve">16.1.4 Valoración de eventos de seguridad de la información y toma de decisiones. </t>
  </si>
  <si>
    <t xml:space="preserve">17.2.1 Disponibilidad de instalaciones para el procesamiento de la información. </t>
  </si>
  <si>
    <t xml:space="preserve">18.1.4 Protección de datos y privacidad de la información personal. </t>
  </si>
  <si>
    <t xml:space="preserve">6.1.5 Seguridad de la información en la gestión de proyectos. </t>
  </si>
  <si>
    <t xml:space="preserve">7.2.3 Proceso disciplinario. </t>
  </si>
  <si>
    <t xml:space="preserve">8.2.2 Etiquetado y manipulado de la información. </t>
  </si>
  <si>
    <t xml:space="preserve">9.2.3 Gestión de los derechos de acceso con privilegios especiales. </t>
  </si>
  <si>
    <t xml:space="preserve">11.1.5 El trabajo en áreas seguras. </t>
  </si>
  <si>
    <t xml:space="preserve">12.2.1 Controles contra el código malicioso. </t>
  </si>
  <si>
    <t xml:space="preserve">13.2.2 Acuerdos de intercambio. </t>
  </si>
  <si>
    <t xml:space="preserve">14.2.2 Procedimientos de control de cambios en los sistemas. </t>
  </si>
  <si>
    <t xml:space="preserve">15.2.2 Gestión de cambios en los servicios prestados por terceros. </t>
  </si>
  <si>
    <t xml:space="preserve">16.1.5 Respuesta a los incidentes de seguridad. </t>
  </si>
  <si>
    <t xml:space="preserve">18.1.5 Regulación de los controles criptográficos. </t>
  </si>
  <si>
    <t xml:space="preserve">6.2.1 Política de uso de dispositivos para movilidad. </t>
  </si>
  <si>
    <t xml:space="preserve">7.3.1 Cese o cambio de puesto de trabajo. </t>
  </si>
  <si>
    <t xml:space="preserve">8.2.3 Manipulación de activos. </t>
  </si>
  <si>
    <t xml:space="preserve">9.2.4 Gestión de información confidencial de autenticación de usuarios.   </t>
  </si>
  <si>
    <t xml:space="preserve">11.1.6 Áreas de acceso público, carga y descarga. </t>
  </si>
  <si>
    <t xml:space="preserve">12.3.1 Copias de seguridad de la información. </t>
  </si>
  <si>
    <t xml:space="preserve">13.2.3 Mensajería electrónica. </t>
  </si>
  <si>
    <t xml:space="preserve">14.2.3 Revisión técnica de las aplicaciones tras efectuar cambios en el sistema operativo. </t>
  </si>
  <si>
    <t xml:space="preserve">16.1.6 Aprendizaje de los incidentes de seguridad de la información. </t>
  </si>
  <si>
    <t xml:space="preserve">18.2.1 Revisión independiente de la seguridad de la información. </t>
  </si>
  <si>
    <t xml:space="preserve">6.2.2 Teletrabajo. </t>
  </si>
  <si>
    <t xml:space="preserve">8.3.1 Gestión de soportes extraíbles. </t>
  </si>
  <si>
    <t xml:space="preserve">9.2.5 Revisión de los derechos de acceso de los usuarios. </t>
  </si>
  <si>
    <t xml:space="preserve">11.2.1 Emplazamiento y protección de equipos. </t>
  </si>
  <si>
    <t xml:space="preserve">12.4.1 Registro y gestión de eventos de actividad. </t>
  </si>
  <si>
    <t xml:space="preserve">13.2.4 Acuerdos de confidencialidad y secreto. </t>
  </si>
  <si>
    <t xml:space="preserve">14.2.4 Restricciones a los cambios en los paquetes de software. </t>
  </si>
  <si>
    <t xml:space="preserve">16.1.7 Recopilación de evidencias. </t>
  </si>
  <si>
    <t xml:space="preserve">18.2.2 Cumplimiento de las políticas y normas de seguridad. </t>
  </si>
  <si>
    <t xml:space="preserve">8.3.2 Eliminación de soportes. </t>
  </si>
  <si>
    <t xml:space="preserve">9.2.6 Retirada o adaptación de los derechos de acceso </t>
  </si>
  <si>
    <t xml:space="preserve">11.2.2 Instalaciones de suministro. </t>
  </si>
  <si>
    <t xml:space="preserve">12.4.2 Protección de los registros de información. </t>
  </si>
  <si>
    <t xml:space="preserve">14.2.5 Uso de principios de ingeniería en protección de sistemas. </t>
  </si>
  <si>
    <t>18.2.3 Comprobación del cumplimiento.</t>
  </si>
  <si>
    <t xml:space="preserve">8.3.3 Soportes físicos en tránsito. </t>
  </si>
  <si>
    <t xml:space="preserve">9.3.1 Uso de información confidencial para la autenticación. </t>
  </si>
  <si>
    <t xml:space="preserve">11.2.3 Seguridad del cableado. </t>
  </si>
  <si>
    <t xml:space="preserve">12.4.3 Registros de actividad del administrador y operador del sistema. </t>
  </si>
  <si>
    <t xml:space="preserve">14.2.6 Seguridad en entornos de desarrollo. </t>
  </si>
  <si>
    <t xml:space="preserve">9.4.1 Restricción del acceso a la información. </t>
  </si>
  <si>
    <t xml:space="preserve">11.2.4 Mantenimiento de los equipos. </t>
  </si>
  <si>
    <t xml:space="preserve">12.4.4 Sincronización de relojes. </t>
  </si>
  <si>
    <t xml:space="preserve">14.2.7 Externalización del desarrollo de software. </t>
  </si>
  <si>
    <t xml:space="preserve">9.4.2 Procedimientos seguros de inicio de sesión. </t>
  </si>
  <si>
    <t xml:space="preserve">11.2.5 Salida de activos fuera de las dependencias de la empresa. </t>
  </si>
  <si>
    <t xml:space="preserve">12.5.1 Instalación del software en sistemas en producción. </t>
  </si>
  <si>
    <t xml:space="preserve">14.2.8 Pruebas de funcionalidad durante el desarrollo de los sistemas. </t>
  </si>
  <si>
    <t xml:space="preserve">9.4.3 Gestión de contraseñas de usuario. </t>
  </si>
  <si>
    <t xml:space="preserve">11.2.6 Seguridad de los equipos y activos fuera de las instalaciones. </t>
  </si>
  <si>
    <t xml:space="preserve">12.6.1 Gestión de las vulnerabilidades técnicas. </t>
  </si>
  <si>
    <t>14.2.9 Pruebas de aceptación.</t>
  </si>
  <si>
    <t xml:space="preserve">9.4.4 Uso de herramientas de administración de sistemas.   </t>
  </si>
  <si>
    <t xml:space="preserve">11.2.7 Reutilización o retirada segura de dispositivos de almacenamiento. </t>
  </si>
  <si>
    <t xml:space="preserve">12.6.2 Restricciones en la instalación de software. </t>
  </si>
  <si>
    <t xml:space="preserve">14.3.1 Protección de los datos utilizados en pruebas. </t>
  </si>
  <si>
    <t xml:space="preserve">9.4.5 Control de acceso al código fuente de los programas. </t>
  </si>
  <si>
    <t xml:space="preserve">11.2.8 Equipo informático de usuario desatendido. </t>
  </si>
  <si>
    <t xml:space="preserve">12.7.1 Controles de auditoría de los sistemas de información. </t>
  </si>
  <si>
    <t xml:space="preserve">11.2.9 Política de puesto de trabajo despejado y bloqueo de pantalla. </t>
  </si>
  <si>
    <t>Naturaleza del control</t>
  </si>
  <si>
    <t>Oficialidad</t>
  </si>
  <si>
    <t>Medible</t>
  </si>
  <si>
    <t>Pruebas de recorrido</t>
  </si>
  <si>
    <t>Automático</t>
  </si>
  <si>
    <t>Aprobado y divulgado</t>
  </si>
  <si>
    <t>Si y las métricas se tienen en cuenta en los indicadores</t>
  </si>
  <si>
    <t>Altamente efectivo</t>
  </si>
  <si>
    <t>Semiautomático</t>
  </si>
  <si>
    <t>Aprobado no divulgado</t>
  </si>
  <si>
    <t>Se mide periódicamente o por demanda y se lleva un registro</t>
  </si>
  <si>
    <t>Medianamente efectivo</t>
  </si>
  <si>
    <t>Manual</t>
  </si>
  <si>
    <t>Documentado</t>
  </si>
  <si>
    <t>Se mide periódicamente o por demandapero no se lleva un registro</t>
  </si>
  <si>
    <t>Poco efectivo</t>
  </si>
  <si>
    <t>No documentado</t>
  </si>
  <si>
    <t>No se mide</t>
  </si>
  <si>
    <t>No se realizaron pruebas</t>
  </si>
  <si>
    <t>No Aplica</t>
  </si>
  <si>
    <t>NA</t>
  </si>
  <si>
    <t xml:space="preserve"> </t>
  </si>
  <si>
    <t>Criterios para calificar la probabilidad</t>
  </si>
  <si>
    <t>Nivel</t>
  </si>
  <si>
    <t>Descripción</t>
  </si>
  <si>
    <t>Frecuencia</t>
  </si>
  <si>
    <t>Casi seguro</t>
  </si>
  <si>
    <t>El evento se presenta en la mayoria de circunstancias</t>
  </si>
  <si>
    <t>Se ha presentado al menos una vez en el último mes</t>
  </si>
  <si>
    <t>Probable</t>
  </si>
  <si>
    <t>Se presentan eventos de manera frecuente</t>
  </si>
  <si>
    <t>Se ha presentado al menos una vez  en los últimos dos meses</t>
  </si>
  <si>
    <t>Se presentan eventos ocasionalmente</t>
  </si>
  <si>
    <t>Se ha presentado al menos dos veces en el último año</t>
  </si>
  <si>
    <t>Improbable</t>
  </si>
  <si>
    <t>El evento no es probable que ocurra</t>
  </si>
  <si>
    <t>Se ha presentado al menos una vez  una vez en el último año</t>
  </si>
  <si>
    <t>Rara vez</t>
  </si>
  <si>
    <t>El evento solo puede ocurrir en circunstancias excepcionales</t>
  </si>
  <si>
    <t>No se ha presentado en el ultimo año</t>
  </si>
  <si>
    <t>Tipo_de_Riesgo</t>
  </si>
  <si>
    <t>Opciones_de_Manejo</t>
  </si>
  <si>
    <t>Control_Existente</t>
  </si>
  <si>
    <t>Medidas_de_Respuesta</t>
  </si>
  <si>
    <t>Registro</t>
  </si>
  <si>
    <t>Articulación Interinstitucional</t>
  </si>
  <si>
    <t>Riesgo de Corrupción</t>
  </si>
  <si>
    <t>Raro</t>
  </si>
  <si>
    <t>Insignificante</t>
  </si>
  <si>
    <t>Aceptar el Riesgo</t>
  </si>
  <si>
    <t>Rara Vez</t>
  </si>
  <si>
    <t>Rara vezInsignificante</t>
  </si>
  <si>
    <t>Bajo</t>
  </si>
  <si>
    <t>Baja</t>
  </si>
  <si>
    <t>Asumir el riesgo</t>
  </si>
  <si>
    <t>Estapa Judicial (Gestión de Restitución Ley 1448)</t>
  </si>
  <si>
    <t>Articulación para el Cumplimiento de las Órdenes</t>
  </si>
  <si>
    <t>Riesgo de Cumplimiento</t>
  </si>
  <si>
    <t>Evitar el Riesgo</t>
  </si>
  <si>
    <t>Correctivo</t>
  </si>
  <si>
    <t>Rara vezMenor</t>
  </si>
  <si>
    <t xml:space="preserve"> Reducir el riesgo</t>
  </si>
  <si>
    <t>Medidas de Prevención</t>
  </si>
  <si>
    <t>Atención al Ciudadano</t>
  </si>
  <si>
    <t>Riesgo de Imagen</t>
  </si>
  <si>
    <t>Moderada</t>
  </si>
  <si>
    <t>Compartir el Riesgo</t>
  </si>
  <si>
    <t>Rara vezModerado</t>
  </si>
  <si>
    <t>Alto</t>
  </si>
  <si>
    <t>Reducir el riesgo</t>
  </si>
  <si>
    <t>Caracterizaciones y Registro</t>
  </si>
  <si>
    <t>Riesgo de Tecnología</t>
  </si>
  <si>
    <t>Mayor</t>
  </si>
  <si>
    <t>Reducir el Riesgo</t>
  </si>
  <si>
    <t>Rara vezMayor</t>
  </si>
  <si>
    <t>Extremo</t>
  </si>
  <si>
    <t>Evitar el riesgo</t>
  </si>
  <si>
    <t>Estapa Judicial (Gestión de Restitución de Derechos Étnicos Territoriales)</t>
  </si>
  <si>
    <t>Cumplimiento Órdenes URT</t>
  </si>
  <si>
    <t>Riesgo Estratégico</t>
  </si>
  <si>
    <t>Catastrófico</t>
  </si>
  <si>
    <t>Rara vezCatastrófico</t>
  </si>
  <si>
    <t>Riesgo Financiero</t>
  </si>
  <si>
    <t>ImprobableInsignificante</t>
  </si>
  <si>
    <t>Riesgo Operativo</t>
  </si>
  <si>
    <t>ImprobableMenor</t>
  </si>
  <si>
    <t>Planeación Estratégica</t>
  </si>
  <si>
    <t>Evaluación Sistema de Control Interno</t>
  </si>
  <si>
    <t>ImprobableModerado</t>
  </si>
  <si>
    <t>Gestión Contractual</t>
  </si>
  <si>
    <t>ImprobableMayor</t>
  </si>
  <si>
    <t>Gestión de Comunicaciones</t>
  </si>
  <si>
    <t>ImprobableCatastrófico</t>
  </si>
  <si>
    <t>Prevención y Gestión de Seguridad</t>
  </si>
  <si>
    <t>Gestión del Conocimiento e Información</t>
  </si>
  <si>
    <t>PosibleInsignificante</t>
  </si>
  <si>
    <t>Gestión Documental</t>
  </si>
  <si>
    <t>PosibleMenor</t>
  </si>
  <si>
    <t>Gestión Financiera</t>
  </si>
  <si>
    <t>PosibleModerado</t>
  </si>
  <si>
    <t>Mejoramiento Continuo</t>
  </si>
  <si>
    <t>Gestión Logística y de Rec. Físicos</t>
  </si>
  <si>
    <t>PosibleMayor</t>
  </si>
  <si>
    <t>Gestión Talento Humano</t>
  </si>
  <si>
    <t>PosibleCatastrófico</t>
  </si>
  <si>
    <t>Gestión TIC</t>
  </si>
  <si>
    <t>ProbableInsignificante</t>
  </si>
  <si>
    <t>ProbableMenor</t>
  </si>
  <si>
    <t>ProbableModerado</t>
  </si>
  <si>
    <t>ProbableMayor</t>
  </si>
  <si>
    <t>ProbableCatastrófico</t>
  </si>
  <si>
    <t>Casi seguroInsignificante</t>
  </si>
  <si>
    <t>Casi seguroMenor</t>
  </si>
  <si>
    <t>Calificación de Impacto</t>
  </si>
  <si>
    <t>Control</t>
  </si>
  <si>
    <t>Casi seguroModerado</t>
  </si>
  <si>
    <t>Fuerte</t>
  </si>
  <si>
    <t>Casi seguroMayor</t>
  </si>
  <si>
    <t>Detectivo</t>
  </si>
  <si>
    <t>Casi seguroCatastrófico</t>
  </si>
  <si>
    <t>Débil</t>
  </si>
  <si>
    <t>Fuente de riesgo</t>
  </si>
  <si>
    <t>Area de impacto</t>
  </si>
  <si>
    <t>Nivel organizacional</t>
  </si>
  <si>
    <t>Clase de Causa</t>
  </si>
  <si>
    <t>Solidez Controles</t>
  </si>
  <si>
    <t xml:space="preserve">Estratégico </t>
  </si>
  <si>
    <t>Interna</t>
  </si>
  <si>
    <t>Tecnologìa</t>
  </si>
  <si>
    <t>Ambiente</t>
  </si>
  <si>
    <t>Externa</t>
  </si>
  <si>
    <t>Información</t>
  </si>
  <si>
    <t>Ambientales</t>
  </si>
  <si>
    <t>Infraestructura</t>
  </si>
  <si>
    <t>Servidor público o contratista</t>
  </si>
  <si>
    <t>Externos (Eventos Naturales/ Terceros)</t>
  </si>
  <si>
    <t>Credibilidad, buen nombre y reputación</t>
  </si>
  <si>
    <t>Evidencia</t>
  </si>
  <si>
    <t>Incompleta</t>
  </si>
  <si>
    <t>Algunas Veces</t>
  </si>
  <si>
    <t>No existe</t>
  </si>
  <si>
    <t>No se ejecuta</t>
  </si>
  <si>
    <t>Detectivo/Correctivo</t>
  </si>
  <si>
    <t>BAJO</t>
  </si>
  <si>
    <t xml:space="preserve">ALTO </t>
  </si>
  <si>
    <t>EXTREMO</t>
  </si>
  <si>
    <t xml:space="preserve">Interna </t>
  </si>
  <si>
    <t xml:space="preserve">Externa </t>
  </si>
  <si>
    <t xml:space="preserve">Manual </t>
  </si>
  <si>
    <t>Se mide periódicamente o por demanda pero no se lleva un registro</t>
  </si>
  <si>
    <t>PASOS</t>
  </si>
  <si>
    <t>Componente</t>
  </si>
  <si>
    <t>Ejemplo</t>
  </si>
  <si>
    <t>Paso 1</t>
  </si>
  <si>
    <t>Responsable de llevar a cabo el Control</t>
  </si>
  <si>
    <t>El profesional de contratación</t>
  </si>
  <si>
    <t>Paso 2</t>
  </si>
  <si>
    <t>Periodicidad definida para su
ejecución.</t>
  </si>
  <si>
    <t>cada vez que se va a realizar un contrato con un proveedor de servicios.</t>
  </si>
  <si>
    <t>Paso 3</t>
  </si>
  <si>
    <t>Indicar cuál es el propósito del control</t>
  </si>
  <si>
    <t>verifica que la información suministrada por el proveedor corresponda con los requisitos establecidos de
contratación</t>
  </si>
  <si>
    <t>Paso 4</t>
  </si>
  <si>
    <t>Establecer el cómo se realiza la actividad de control.</t>
  </si>
  <si>
    <t>a través de una lista de chequeo donde están los requisitos de información y la revisión con la información física suministrada por el proveedor.</t>
  </si>
  <si>
    <t>Paso 5</t>
  </si>
  <si>
    <t>Indicar qué pasa con las observaciones o desviaciones resultantes de ejecutar el control</t>
  </si>
  <si>
    <t>En caso de encontrar información faltante, requiere al proveedor a través de correo el suministro de la información y poder continuar con el proceso de contratación.</t>
  </si>
  <si>
    <t>Paso 6</t>
  </si>
  <si>
    <t>Evidencia de la ejecución del control</t>
  </si>
  <si>
    <t>Evidencia: la lista de chequeo diligenciada, la información de la carpeta del cliente y los correos a que hubo lugar en donde solicitó la información faltante (en los casos que aplique).</t>
  </si>
  <si>
    <t>Paso 7</t>
  </si>
  <si>
    <t>Está en el procedimiento</t>
  </si>
  <si>
    <t>SI</t>
  </si>
  <si>
    <t>Paso 8</t>
  </si>
  <si>
    <t>Si su respuesta es afirmativa, ¿en cuál procedimiento?</t>
  </si>
  <si>
    <t>Manejo de Bienes y Servicios</t>
  </si>
  <si>
    <t>Paso 9</t>
  </si>
  <si>
    <t xml:space="preserve">Si su respuesta es negativa, ¿en dónde esta documentado el control? Política - Manual - Instrucciones </t>
  </si>
  <si>
    <t>-</t>
  </si>
  <si>
    <t>Control completo</t>
  </si>
  <si>
    <t xml:space="preserve">PROBABILIDAD </t>
  </si>
  <si>
    <t>Valor</t>
  </si>
  <si>
    <t>total</t>
  </si>
  <si>
    <t>PROBABILIDAD DE OCURRENCIA</t>
  </si>
  <si>
    <t>CASI SEGURO
(5)</t>
  </si>
  <si>
    <t>PROBABLE
(4)</t>
  </si>
  <si>
    <t>MODERADA
(3)</t>
  </si>
  <si>
    <t>IMPROBABLE
(2)</t>
  </si>
  <si>
    <t>RARO VEZ
(1)</t>
  </si>
  <si>
    <t>INSIGNIFICANTE (1)</t>
  </si>
  <si>
    <t>MENOR
(2)</t>
  </si>
  <si>
    <t>MODERADO 
(3)</t>
  </si>
  <si>
    <t>MAYOR 
(4)</t>
  </si>
  <si>
    <t>CATASTRÓFICO
(5)</t>
  </si>
  <si>
    <t>Extrema</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</si>
  <si>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</si>
  <si>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</si>
  <si>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</si>
  <si>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</si>
  <si>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</si>
  <si>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</si>
  <si>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</si>
  <si>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</si>
  <si>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</si>
  <si>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 xml:space="preserve">Tomado de la “Guía para la administración del riesgo y el diseño de controles en entidades públicas” Versión 04 de Oct de 2018 </t>
  </si>
  <si>
    <t>F1 El conocimiento explícito está documentado adecuadamente en los procesos</t>
  </si>
  <si>
    <t>D1 El conocimiento tácito aún no está identificado adecuadamente en los procesos</t>
  </si>
  <si>
    <t>O1 Contar con entidades nacionales y distritales que establecen lineamientos en gestión del conocimiento y la innovación pública</t>
  </si>
  <si>
    <t xml:space="preserve">O2 Eventos de innovación gratuitos y abiertos a los servidores públicos  </t>
  </si>
  <si>
    <t xml:space="preserve">A1 Cultura organizacional a nivel distrito con deficiencias en los métodos de promoción de la cultura innovadora </t>
  </si>
  <si>
    <t>D5 Deficientes parámetros y procedimientos para la recolección de datos de calidad que permitan llevar a cabo su análisis para la toma de decisiones basadas en evidencia.</t>
  </si>
  <si>
    <t>O5 Participar en espacios nacionales e internacionales de gestión del conocimiento, documentarlos y compartir la experiencia al interior de la entidad.</t>
  </si>
  <si>
    <t>A3 No contar con alianzas para fomentar soluciones innovadoras, nuevos o mejorados métodos y tecnologías para la entidad</t>
  </si>
  <si>
    <t>A4 No tener identificados mecanismos de cooperación con otras entidades, organismos o instituciones que potencien el conocimiento de la entidad y facilitar su intercambio</t>
  </si>
  <si>
    <t>O4 Desarrollar o ser parte de redes de conocimiento y tener convenios para fortalecer las buenas prácticas.</t>
  </si>
  <si>
    <t>F7 Se tienen identificados los riesgos relacionados con la fuga de capital intelectual de la entidad</t>
  </si>
  <si>
    <t>F3 La entidad en su plataforma estratégica, cuenta con un objetivo estratégico relacionado con el fomento en la gestión del conocimiento y la innovación</t>
  </si>
  <si>
    <t xml:space="preserve">F4  Contar con repositorios de buenas prácticas </t>
  </si>
  <si>
    <t>D2 No contar con espacios de ideación e innovación claramente establecidos</t>
  </si>
  <si>
    <t xml:space="preserve">D3  No contar con pruebas de experimentación, documentadas y con análisis de resultados </t>
  </si>
  <si>
    <t>D4 Ausencia en medición de las habilidades y competencias del talento humano en materia de analítica institucional.</t>
  </si>
  <si>
    <t>F5 Contar con herramientas de visualización de datos e información</t>
  </si>
  <si>
    <t>D6 Debilidades en los contenidos y la forma en que los observatorios comunican la información a sus grupos de valor (procesos internos o externos)</t>
  </si>
  <si>
    <t>F6 Los productos que desarrollan los observatorios de la entidad, conforma una base de conocimiento al interior de la SDG.</t>
  </si>
  <si>
    <t xml:space="preserve">D8 </t>
  </si>
  <si>
    <t>D7 Los controles sobre los riesgos de fuga de capital intelectual deben fortalecerse para evitar la pérdida de conocimiento</t>
  </si>
  <si>
    <t>O3 Identificar los espacios y canales de comunicación establecidos con diferentes grupos de valor, con el fin de promover la innovación abierta</t>
  </si>
  <si>
    <t>F2  Se cuenta con presupuesto para la ejecución de los proyectos para el fortalecimiento de la capacidad y gestión Institucional de la SDG</t>
  </si>
  <si>
    <t>A2 Dificultad para acceder a conocimientos para idear, innovar, experimentar e investigar por parte de los colaboradores nuevos que llegan a la entidad</t>
  </si>
  <si>
    <t>Actualización de la versión de la matriz de riesgos de procesos. Eliminación del riesgo R3 en este proceso y actualización del contexto del proceso y de la matriz de riesgos de acuerdo a los lineamientos DAFP</t>
  </si>
  <si>
    <t>GCN-MR001</t>
  </si>
  <si>
    <t>Código matriz de riesgos</t>
  </si>
  <si>
    <t>Código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</si>
</sst>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font>
      <sz val="11"/>
      <color theme="1"/>
      <name val="Calibri"/>
      <family val="2"/>
      <scheme val="minor"/>
    </font>
    <font>
      <sz val="10"/>
      <name val="Arial"/>
      <family val="2"/>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sz val="10"/>
      <color indexed="8"/>
      <name val="Arial"/>
      <family val="2"/>
    </font>
    <font>
      <b/>
      <sz val="10"/>
      <name val="Arial"/>
      <family val="2"/>
    </font>
    <font>
      <sz val="12"/>
      <color indexed="8"/>
      <name val="Arial"/>
      <family val="2"/>
    </font>
    <font>
      <b/>
      <sz val="9"/>
      <color indexed="81"/>
      <name val="Tahoma"/>
      <family val="2"/>
    </font>
    <font>
      <sz val="9"/>
      <color indexed="81"/>
      <name val="Tahoma"/>
      <family val="2"/>
    </font>
    <font>
      <sz val="12"/>
      <name val="Arial"/>
      <family val="2"/>
    </font>
    <font>
      <b/>
      <i/>
      <sz val="14"/>
      <color indexed="81"/>
      <name val="Tahoma"/>
      <family val="2"/>
    </font>
    <font>
      <b/>
      <sz val="16"/>
      <color indexed="81"/>
      <name val="Tahoma"/>
      <family val="2"/>
    </font>
    <font>
      <sz val="16"/>
      <color indexed="81"/>
      <name val="Tahoma"/>
      <family val="2"/>
    </font>
    <font>
      <sz val="18"/>
      <color indexed="81"/>
      <name val="Tahoma"/>
      <family val="2"/>
    </font>
    <font>
      <sz val="11"/>
      <color theme="1"/>
      <name val="Calibri"/>
      <family val="2"/>
      <scheme val="minor"/>
    </font>
    <font>
      <sz val="11"/>
      <color rgb="FF000000"/>
      <name val="Calibri"/>
      <family val="2"/>
    </font>
    <font>
      <b/>
      <sz val="11"/>
      <color theme="1"/>
      <name val="Calibri"/>
      <family val="2"/>
      <scheme val="minor"/>
    </font>
    <font>
      <sz val="10"/>
      <color theme="1"/>
      <name val="Arial"/>
      <family val="2"/>
    </font>
    <font>
      <sz val="12"/>
      <color theme="1"/>
      <name val="Arial"/>
      <family val="2"/>
    </font>
    <font>
      <b/>
      <sz val="10"/>
      <color theme="0"/>
      <name val="Arial"/>
      <family val="2"/>
    </font>
    <font>
      <b/>
      <sz val="11"/>
      <color theme="4" tint="-0.499984740745262"/>
      <name val="Calibri"/>
      <family val="2"/>
      <scheme val="minor"/>
    </font>
    <font>
      <b/>
      <sz val="11"/>
      <color theme="7" tint="-0.499984740745262"/>
      <name val="Calibri"/>
      <family val="2"/>
      <scheme val="minor"/>
    </font>
    <font>
      <b/>
      <sz val="11"/>
      <color rgb="FF00B050"/>
      <name val="Calibri"/>
      <family val="2"/>
      <scheme val="minor"/>
    </font>
    <font>
      <b/>
      <sz val="11"/>
      <color rgb="FF7030A0"/>
      <name val="Calibri"/>
      <family val="2"/>
      <scheme val="minor"/>
    </font>
    <font>
      <b/>
      <sz val="11"/>
      <color theme="4" tint="-0.249977111117893"/>
      <name val="Calibri"/>
      <family val="2"/>
      <scheme val="minor"/>
    </font>
    <font>
      <b/>
      <sz val="11"/>
      <color theme="5" tint="-0.249977111117893"/>
      <name val="Calibri"/>
      <family val="2"/>
      <scheme val="minor"/>
    </font>
    <font>
      <sz val="10"/>
      <color rgb="FF003300"/>
      <name val="Arial"/>
      <family val="2"/>
    </font>
    <font>
      <sz val="11"/>
      <color rgb="FFFF0000"/>
      <name val="Calibri"/>
      <family val="2"/>
      <scheme val="minor"/>
    </font>
    <font>
      <sz val="11"/>
      <color rgb="FF222222"/>
      <name val="Calibri"/>
      <family val="2"/>
      <scheme val="minor"/>
    </font>
    <font>
      <sz val="10"/>
      <color theme="1"/>
      <name val="Verdana"/>
      <family val="2"/>
    </font>
    <font>
      <sz val="24"/>
      <color theme="1"/>
      <name val="Arial"/>
      <family val="2"/>
    </font>
    <font>
      <b/>
      <sz val="18"/>
      <name val="Arial"/>
      <family val="2"/>
    </font>
    <font>
      <b/>
      <sz val="12"/>
      <name val="Arial"/>
      <family val="2"/>
    </font>
    <font>
      <b/>
      <sz val="11"/>
      <color indexed="16"/>
      <name val="Arial"/>
      <family val="2"/>
    </font>
    <font>
      <sz val="11"/>
      <color indexed="8"/>
      <name val="Arial"/>
      <family val="2"/>
    </font>
    <font>
      <sz val="10"/>
      <color indexed="9"/>
      <name val="Arial"/>
      <family val="2"/>
    </font>
    <font>
      <b/>
      <sz val="12"/>
      <color indexed="10"/>
      <name val="Arial"/>
      <family val="2"/>
    </font>
    <font>
      <b/>
      <sz val="11"/>
      <name val="Arial"/>
      <family val="2"/>
    </font>
    <font>
      <b/>
      <sz val="12"/>
      <color indexed="9"/>
      <name val="Arial"/>
      <family val="2"/>
    </font>
    <font>
      <b/>
      <sz val="12"/>
      <color indexed="16"/>
      <name val="Arial"/>
      <family val="2"/>
    </font>
    <font>
      <b/>
      <sz val="12"/>
      <color indexed="29"/>
      <name val="Arial"/>
      <family val="2"/>
    </font>
    <font>
      <sz val="9"/>
      <color theme="1"/>
      <name val="Arial"/>
      <family val="2"/>
    </font>
    <font>
      <b/>
      <sz val="10"/>
      <color theme="9" tint="-0.499984740745262"/>
      <name val="Arial"/>
      <family val="2"/>
    </font>
    <font>
      <b/>
      <sz val="48"/>
      <name val="Arial"/>
      <family val="2"/>
    </font>
    <font>
      <b/>
      <sz val="48"/>
      <color indexed="60"/>
      <name val="Arial"/>
      <family val="2"/>
    </font>
    <font>
      <b/>
      <i/>
      <sz val="14"/>
      <color theme="0" tint="-0.34998626667073579"/>
      <name val="Arial"/>
      <family val="2"/>
    </font>
    <font>
      <b/>
      <sz val="18"/>
      <color indexed="60"/>
      <name val="Arial"/>
      <family val="2"/>
    </font>
    <font>
      <sz val="8"/>
      <name val="Calibri"/>
      <family val="2"/>
      <scheme val="minor"/>
    </font>
    <font>
      <b/>
      <sz val="16"/>
      <color indexed="63"/>
      <name val="Carlito"/>
      <family val="2"/>
    </font>
    <font>
      <b/>
      <sz val="12"/>
      <color indexed="21"/>
      <name val="Arial"/>
      <family val="2"/>
    </font>
    <font>
      <b/>
      <sz val="8"/>
      <color indexed="9"/>
      <name val="Arial"/>
      <family val="2"/>
    </font>
    <font>
      <b/>
      <sz val="11"/>
      <color theme="0" tint="-0.14999847407452621"/>
      <name val="Calibri"/>
      <family val="2"/>
      <scheme val="minor"/>
    </font>
    <font>
      <sz val="11"/>
      <color theme="0" tint="-0.14999847407452621"/>
      <name val="Calibri"/>
      <family val="2"/>
      <scheme val="minor"/>
    </font>
    <font>
      <sz val="11"/>
      <color theme="0" tint="-0.14999847407452621"/>
      <name val="Calibri"/>
      <family val="2"/>
    </font>
    <font>
      <sz val="16"/>
      <color theme="0" tint="-0.14999847407452621"/>
      <name val="Calibri"/>
      <family val="2"/>
      <scheme val="minor"/>
    </font>
    <font>
      <b/>
      <sz val="11"/>
      <color theme="0" tint="-0.14999847407452621"/>
      <name val="Arial"/>
      <family val="2"/>
    </font>
    <font>
      <sz val="11"/>
      <name val="Gadugi"/>
      <family val="2"/>
    </font>
    <font>
      <b/>
      <sz val="11"/>
      <color indexed="8"/>
      <name val="Arial"/>
      <family val="2"/>
    </font>
    <font>
      <sz val="11"/>
      <name val="Arial"/>
      <family val="2"/>
    </font>
    <font>
      <sz val="12"/>
      <color rgb="FFFF0000"/>
      <name val="Arial"/>
      <family val="2"/>
    </font>
    <font>
      <sz val="12"/>
      <color theme="1"/>
      <name val="Calibri"/>
      <family val="2"/>
      <scheme val="minor"/>
    </font>
    <font>
      <sz val="11"/>
      <name val="Calibri"/>
      <family val="2"/>
      <scheme val="minor"/>
    </font>
    <font>
      <sz val="10"/>
      <color theme="1"/>
      <name val="Calibri"/>
      <family val="2"/>
      <scheme val="minor"/>
    </font>
    <font>
      <b/>
      <sz val="10"/>
      <color rgb="FFA6A6A6"/>
      <name val="Arial"/>
      <family val="2"/>
    </font>
    <font>
      <b/>
      <sz val="9"/>
      <color indexed="9"/>
      <name val="Arial"/>
      <family val="2"/>
    </font>
  </fonts>
  <fills count="31">
    <fill>
      <patternFill patternType="none"/>
    </fill>
    <fill>
      <patternFill patternType="gray125"/>
    </fill>
    <fill>
      <patternFill patternType="solid">
        <fgColor indexed="10"/>
        <bgColor indexed="16"/>
      </patternFill>
    </fill>
    <fill>
      <patternFill patternType="solid">
        <fgColor indexed="53"/>
        <bgColor indexed="52"/>
      </patternFill>
    </fill>
    <fill>
      <patternFill patternType="solid">
        <fgColor indexed="13"/>
        <bgColor indexed="34"/>
      </patternFill>
    </fill>
    <fill>
      <patternFill patternType="solid">
        <fgColor indexed="57"/>
        <bgColor indexed="21"/>
      </patternFill>
    </fill>
    <fill>
      <patternFill patternType="solid">
        <fgColor indexed="9"/>
        <bgColor indexed="64"/>
      </patternFill>
    </fill>
    <fill>
      <patternFill patternType="solid">
        <fgColor indexed="52"/>
        <bgColor indexed="51"/>
      </patternFill>
    </fill>
    <fill>
      <patternFill patternType="solid">
        <fgColor theme="0"/>
        <bgColor indexed="31"/>
      </patternFill>
    </fill>
    <fill>
      <patternFill patternType="solid">
        <fgColor theme="0" tint="-0.249977111117893"/>
        <bgColor indexed="64"/>
      </patternFill>
    </fill>
    <fill>
      <patternFill patternType="solid">
        <fgColor rgb="FFE2ECFD"/>
        <bgColor indexed="64"/>
      </patternFill>
    </fill>
    <fill>
      <patternFill patternType="solid">
        <fgColor theme="0"/>
        <bgColor theme="0"/>
      </patternFill>
    </fill>
    <fill>
      <patternFill patternType="solid">
        <fgColor theme="0"/>
        <bgColor indexed="64"/>
      </patternFill>
    </fill>
    <fill>
      <patternFill patternType="solid">
        <fgColor theme="6" tint="0.79998168889431442"/>
        <bgColor indexed="64"/>
      </patternFill>
    </fill>
    <fill>
      <patternFill patternType="solid">
        <fgColor rgb="FF3366CC"/>
        <bgColor indexed="64"/>
      </patternFill>
    </fill>
    <fill>
      <patternFill patternType="solid">
        <fgColor rgb="FFFFFFFF"/>
        <bgColor indexed="64"/>
      </patternFill>
    </fill>
    <fill>
      <patternFill patternType="solid">
        <fgColor rgb="FFFFFF00"/>
        <bgColor indexed="64"/>
      </patternFill>
    </fill>
    <fill>
      <patternFill patternType="solid">
        <fgColor theme="9" tint="0.59999389629810485"/>
        <bgColor indexed="31"/>
      </patternFill>
    </fill>
    <fill>
      <patternFill patternType="solid">
        <fgColor theme="9" tint="0.59999389629810485"/>
        <bgColor indexed="64"/>
      </patternFill>
    </fill>
    <fill>
      <patternFill patternType="solid">
        <fgColor indexed="6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indexed="1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52"/>
        <bgColor indexed="64"/>
      </patternFill>
    </fill>
    <fill>
      <patternFill patternType="solid">
        <fgColor indexed="10"/>
        <bgColor indexed="64"/>
      </patternFill>
    </fill>
    <fill>
      <patternFill patternType="solid">
        <fgColor indexed="17"/>
        <bgColor indexed="64"/>
      </patternFill>
    </fill>
    <fill>
      <patternFill patternType="solid">
        <fgColor indexed="51"/>
        <bgColor indexed="64"/>
      </patternFill>
    </fill>
    <fill>
      <patternFill patternType="solid">
        <fgColor rgb="FF00B050"/>
        <bgColor indexed="64"/>
      </patternFill>
    </fill>
  </fills>
  <borders count="48">
    <border>
      <left/>
      <right/>
      <top/>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rgb="FFDEE2E6"/>
      </top>
      <bottom/>
      <diagonal/>
    </border>
    <border>
      <left/>
      <right style="thin">
        <color indexed="9"/>
      </right>
      <top style="thin">
        <color indexed="9"/>
      </top>
      <bottom/>
      <diagonal/>
    </border>
    <border>
      <left/>
      <right/>
      <top style="thin">
        <color indexed="9"/>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s>
  <cellStyleXfs count="7">
    <xf numFmtId="0" fontId="0" fillId="0" borderId="0"/>
    <xf numFmtId="0" fontId="2" fillId="0" borderId="0"/>
    <xf numFmtId="0" fontId="1" fillId="0" borderId="0"/>
    <xf numFmtId="0" fontId="1" fillId="0" borderId="0"/>
    <xf numFmtId="0" fontId="20" fillId="0" borderId="0"/>
    <xf numFmtId="0" fontId="1" fillId="0" borderId="0"/>
    <xf numFmtId="9" fontId="19" fillId="0" borderId="0" applyFont="0" applyFill="0" applyBorder="0" applyAlignment="0" applyProtection="0"/>
  </cellStyleXfs>
  <cellXfs count="404">
    <xf numFmtId="0" fontId="0" fillId="0" borderId="0" xfId="0"/>
    <xf numFmtId="0" fontId="0" fillId="0" borderId="0" xfId="0" applyAlignment="1"/>
    <xf numFmtId="0" fontId="2" fillId="0" borderId="0" xfId="1" applyFont="1"/>
    <xf numFmtId="0" fontId="4" fillId="0" borderId="0" xfId="1" applyFont="1"/>
    <xf numFmtId="0" fontId="6" fillId="0" borderId="0" xfId="1" applyFont="1" applyFill="1"/>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2" xfId="1" applyFont="1" applyBorder="1"/>
    <xf numFmtId="0" fontId="2" fillId="0" borderId="1" xfId="1" applyFont="1" applyBorder="1"/>
    <xf numFmtId="0" fontId="2" fillId="0" borderId="3" xfId="1" applyFont="1" applyBorder="1"/>
    <xf numFmtId="0" fontId="2" fillId="0" borderId="0" xfId="1" applyFont="1" applyBorder="1"/>
    <xf numFmtId="0" fontId="7" fillId="2" borderId="4" xfId="1" applyFont="1" applyFill="1" applyBorder="1" applyAlignment="1">
      <alignment horizontal="center" vertical="center"/>
    </xf>
    <xf numFmtId="0" fontId="5" fillId="0" borderId="5" xfId="1" applyFont="1" applyBorder="1"/>
    <xf numFmtId="0" fontId="5" fillId="0" borderId="3" xfId="1" applyFont="1" applyBorder="1"/>
    <xf numFmtId="0" fontId="7" fillId="0" borderId="0" xfId="1" applyFont="1"/>
    <xf numFmtId="0" fontId="7" fillId="3" borderId="4" xfId="1" applyFont="1" applyFill="1" applyBorder="1" applyAlignment="1">
      <alignment horizontal="center" vertical="center"/>
    </xf>
    <xf numFmtId="0" fontId="7" fillId="4" borderId="4" xfId="1" applyFont="1" applyFill="1" applyBorder="1" applyAlignment="1">
      <alignment horizontal="center" vertical="center"/>
    </xf>
    <xf numFmtId="0" fontId="7" fillId="0" borderId="6" xfId="1" applyFont="1" applyBorder="1"/>
    <xf numFmtId="0" fontId="7" fillId="5" borderId="4" xfId="1" applyFont="1" applyFill="1" applyBorder="1" applyAlignment="1">
      <alignment horizontal="center" vertical="center"/>
    </xf>
    <xf numFmtId="0" fontId="2" fillId="0" borderId="7" xfId="1" applyFont="1" applyBorder="1"/>
    <xf numFmtId="0" fontId="2" fillId="0" borderId="7" xfId="1" applyFont="1" applyBorder="1" applyAlignment="1">
      <alignment horizontal="center" vertical="center"/>
    </xf>
    <xf numFmtId="0" fontId="2" fillId="0" borderId="0" xfId="1" applyFont="1" applyBorder="1" applyAlignment="1">
      <alignment horizontal="center" vertical="center"/>
    </xf>
    <xf numFmtId="0" fontId="21" fillId="0" borderId="0" xfId="0" applyFont="1" applyAlignment="1"/>
    <xf numFmtId="0" fontId="2" fillId="0" borderId="0" xfId="1" applyFont="1" applyFill="1" applyBorder="1" applyAlignment="1">
      <alignment vertical="center"/>
    </xf>
    <xf numFmtId="0" fontId="5" fillId="0" borderId="0" xfId="1" applyFont="1" applyFill="1" applyBorder="1" applyAlignment="1">
      <alignment horizontal="center" vertical="center" wrapText="1"/>
    </xf>
    <xf numFmtId="0" fontId="4" fillId="0" borderId="0" xfId="1" applyFont="1" applyBorder="1"/>
    <xf numFmtId="0" fontId="0" fillId="0" borderId="0" xfId="0" applyBorder="1"/>
    <xf numFmtId="0" fontId="3" fillId="8" borderId="0" xfId="1" applyFont="1" applyFill="1" applyBorder="1" applyAlignment="1">
      <alignment horizontal="center" vertical="center"/>
    </xf>
    <xf numFmtId="0" fontId="1" fillId="0" borderId="0" xfId="0" applyFont="1"/>
    <xf numFmtId="0" fontId="1" fillId="11" borderId="9" xfId="0" applyFont="1" applyFill="1" applyBorder="1" applyAlignment="1" applyProtection="1">
      <alignment vertical="center" wrapText="1"/>
      <protection locked="0"/>
    </xf>
    <xf numFmtId="0" fontId="10" fillId="12" borderId="9"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wrapText="1"/>
    </xf>
    <xf numFmtId="0" fontId="22" fillId="0" borderId="9" xfId="0" applyFont="1" applyFill="1" applyBorder="1" applyAlignment="1" applyProtection="1">
      <alignment vertical="center" wrapText="1"/>
      <protection locked="0"/>
    </xf>
    <xf numFmtId="0" fontId="23" fillId="9" borderId="0" xfId="0" applyFont="1" applyFill="1" applyAlignment="1">
      <alignment vertical="center" wrapText="1"/>
    </xf>
    <xf numFmtId="0" fontId="14" fillId="11" borderId="9" xfId="0" applyFont="1" applyFill="1" applyBorder="1" applyAlignment="1" applyProtection="1">
      <alignment vertical="center" wrapText="1"/>
      <protection locked="0"/>
    </xf>
    <xf numFmtId="0" fontId="31" fillId="0" borderId="9" xfId="0" applyFont="1" applyFill="1" applyBorder="1" applyAlignment="1" applyProtection="1">
      <alignment horizontal="justify" vertical="center" wrapText="1"/>
      <protection locked="0"/>
    </xf>
    <xf numFmtId="0" fontId="1" fillId="0" borderId="9" xfId="0" applyFont="1" applyBorder="1" applyAlignment="1" applyProtection="1">
      <alignment vertical="center" wrapText="1"/>
      <protection locked="0"/>
    </xf>
    <xf numFmtId="0" fontId="1" fillId="0" borderId="9" xfId="0" applyFont="1" applyBorder="1" applyProtection="1">
      <protection locked="0"/>
    </xf>
    <xf numFmtId="0" fontId="10" fillId="12" borderId="9" xfId="0" applyFont="1" applyFill="1" applyBorder="1" applyAlignment="1" applyProtection="1">
      <alignment horizontal="center" vertical="center" wrapText="1"/>
    </xf>
    <xf numFmtId="0" fontId="0" fillId="0" borderId="9" xfId="0" applyBorder="1"/>
    <xf numFmtId="0" fontId="0" fillId="0" borderId="10" xfId="0" applyBorder="1"/>
    <xf numFmtId="0" fontId="0" fillId="0" borderId="19" xfId="0" applyBorder="1"/>
    <xf numFmtId="0" fontId="32" fillId="16" borderId="0" xfId="0" applyFont="1" applyFill="1"/>
    <xf numFmtId="0" fontId="0" fillId="10" borderId="9" xfId="0" applyFill="1" applyBorder="1"/>
    <xf numFmtId="0" fontId="0" fillId="10" borderId="0" xfId="0" applyFill="1"/>
    <xf numFmtId="0" fontId="0" fillId="10" borderId="19" xfId="0" applyFill="1" applyBorder="1"/>
    <xf numFmtId="0" fontId="0" fillId="0" borderId="0" xfId="0" applyAlignment="1">
      <alignment vertical="center"/>
    </xf>
    <xf numFmtId="0" fontId="21" fillId="0" borderId="0" xfId="0" applyFont="1" applyAlignment="1">
      <alignment vertical="center"/>
    </xf>
    <xf numFmtId="0" fontId="33" fillId="0" borderId="0" xfId="0" applyFont="1"/>
    <xf numFmtId="1" fontId="0" fillId="0" borderId="0" xfId="0" applyNumberFormat="1"/>
    <xf numFmtId="0" fontId="0" fillId="0" borderId="0" xfId="0" applyNumberFormat="1"/>
    <xf numFmtId="0" fontId="0" fillId="0" borderId="0" xfId="0" applyNumberFormat="1" applyFont="1" applyAlignment="1">
      <alignment vertical="center"/>
    </xf>
    <xf numFmtId="0" fontId="19" fillId="0" borderId="0" xfId="6" applyNumberFormat="1" applyFont="1"/>
    <xf numFmtId="0" fontId="34" fillId="0" borderId="14" xfId="0" applyFont="1" applyBorder="1" applyAlignment="1" applyProtection="1">
      <alignment horizontal="center" vertical="center"/>
      <protection hidden="1"/>
    </xf>
    <xf numFmtId="0" fontId="34" fillId="0" borderId="9" xfId="0" applyFont="1" applyBorder="1" applyAlignment="1" applyProtection="1">
      <alignment horizontal="center" vertical="center"/>
      <protection hidden="1"/>
    </xf>
    <xf numFmtId="0" fontId="34" fillId="0" borderId="9" xfId="0" applyFont="1" applyBorder="1" applyAlignment="1" applyProtection="1">
      <alignment horizontal="center" vertical="center" wrapText="1"/>
      <protection hidden="1"/>
    </xf>
    <xf numFmtId="0" fontId="34" fillId="0" borderId="15" xfId="0" applyFont="1" applyBorder="1" applyAlignment="1" applyProtection="1">
      <alignment horizontal="center" vertical="center" wrapText="1"/>
      <protection hidden="1"/>
    </xf>
    <xf numFmtId="0" fontId="34" fillId="0" borderId="16" xfId="0" applyFont="1" applyBorder="1" applyAlignment="1" applyProtection="1">
      <alignment horizontal="center" vertical="center"/>
      <protection hidden="1"/>
    </xf>
    <xf numFmtId="0" fontId="34" fillId="0" borderId="11" xfId="0" applyFont="1" applyBorder="1" applyAlignment="1" applyProtection="1">
      <alignment horizontal="center" vertical="center"/>
      <protection hidden="1"/>
    </xf>
    <xf numFmtId="0" fontId="34" fillId="0" borderId="11" xfId="0" applyFont="1" applyBorder="1" applyAlignment="1" applyProtection="1">
      <alignment horizontal="center" vertical="center" wrapText="1"/>
      <protection hidden="1"/>
    </xf>
    <xf numFmtId="0" fontId="34" fillId="0" borderId="17" xfId="0" applyFont="1" applyBorder="1" applyAlignment="1" applyProtection="1">
      <alignment horizontal="center" vertical="center" wrapText="1"/>
      <protection hidden="1"/>
    </xf>
    <xf numFmtId="0" fontId="0" fillId="0" borderId="9" xfId="0" applyBorder="1" applyProtection="1">
      <protection locked="0"/>
    </xf>
    <xf numFmtId="0" fontId="24" fillId="14" borderId="9" xfId="0" applyFont="1" applyFill="1" applyBorder="1" applyAlignment="1">
      <alignment horizontal="center" vertical="center" wrapText="1"/>
    </xf>
    <xf numFmtId="0" fontId="0" fillId="6" borderId="0" xfId="0" applyFill="1" applyProtection="1">
      <protection locked="0"/>
    </xf>
    <xf numFmtId="0" fontId="37" fillId="6" borderId="0" xfId="0" applyFont="1" applyFill="1" applyAlignment="1" applyProtection="1">
      <alignment horizontal="left" vertical="center" wrapText="1"/>
      <protection locked="0"/>
    </xf>
    <xf numFmtId="0" fontId="37" fillId="6" borderId="0" xfId="2" applyFont="1" applyFill="1" applyAlignment="1" applyProtection="1">
      <alignment horizontal="left" vertical="center" wrapText="1"/>
      <protection locked="0"/>
    </xf>
    <xf numFmtId="0" fontId="1" fillId="6" borderId="0" xfId="2" applyFill="1" applyProtection="1">
      <protection locked="0"/>
    </xf>
    <xf numFmtId="0" fontId="37" fillId="6" borderId="0" xfId="2" applyFont="1" applyFill="1" applyAlignment="1" applyProtection="1">
      <alignment vertical="center" wrapText="1"/>
      <protection locked="0"/>
    </xf>
    <xf numFmtId="0" fontId="9" fillId="6" borderId="0" xfId="0" applyFont="1" applyFill="1" applyProtection="1">
      <protection locked="0"/>
    </xf>
    <xf numFmtId="0" fontId="9" fillId="6" borderId="0" xfId="2" applyFont="1" applyFill="1" applyAlignment="1" applyProtection="1">
      <alignment vertical="center" wrapText="1"/>
      <protection locked="0"/>
    </xf>
    <xf numFmtId="0" fontId="9" fillId="6" borderId="0" xfId="0" applyFont="1" applyFill="1" applyAlignment="1" applyProtection="1">
      <alignment horizontal="center"/>
      <protection locked="0"/>
    </xf>
    <xf numFmtId="0" fontId="0" fillId="6" borderId="0" xfId="0" applyFill="1" applyAlignment="1" applyProtection="1">
      <alignment horizontal="center"/>
      <protection locked="0"/>
    </xf>
    <xf numFmtId="0" fontId="14" fillId="0" borderId="22" xfId="0" applyFont="1" applyBorder="1" applyAlignment="1" applyProtection="1">
      <alignment horizontal="right"/>
      <protection locked="0"/>
    </xf>
    <xf numFmtId="0" fontId="38" fillId="6" borderId="0" xfId="0" applyFont="1" applyFill="1" applyAlignment="1" applyProtection="1">
      <alignment horizontal="right" wrapText="1"/>
      <protection locked="0"/>
    </xf>
    <xf numFmtId="14" fontId="14" fillId="0" borderId="22" xfId="0" applyNumberFormat="1" applyFont="1" applyBorder="1" applyAlignment="1" applyProtection="1">
      <alignment horizontal="right"/>
      <protection locked="0"/>
    </xf>
    <xf numFmtId="0" fontId="39" fillId="6" borderId="0" xfId="0" applyFont="1" applyFill="1" applyAlignment="1" applyProtection="1">
      <alignment horizontal="center" vertical="center" wrapText="1"/>
      <protection locked="0"/>
    </xf>
    <xf numFmtId="0" fontId="39" fillId="6" borderId="0" xfId="0" applyFont="1" applyFill="1" applyAlignment="1" applyProtection="1">
      <alignment vertical="center" wrapText="1"/>
      <protection locked="0"/>
    </xf>
    <xf numFmtId="0" fontId="37" fillId="6" borderId="0" xfId="2" applyFont="1" applyFill="1" applyAlignment="1" applyProtection="1">
      <alignment horizontal="center" vertical="center" wrapText="1"/>
      <protection locked="0"/>
    </xf>
    <xf numFmtId="0" fontId="0" fillId="6" borderId="0" xfId="0" applyFill="1" applyAlignment="1" applyProtection="1">
      <alignment horizontal="center" vertical="center"/>
      <protection locked="0"/>
    </xf>
    <xf numFmtId="0" fontId="9" fillId="6" borderId="0" xfId="0" applyFont="1" applyFill="1" applyAlignment="1" applyProtection="1">
      <alignment horizontal="center" vertical="center"/>
      <protection locked="0"/>
    </xf>
    <xf numFmtId="0" fontId="9" fillId="6" borderId="0" xfId="2" applyFont="1" applyFill="1" applyAlignment="1" applyProtection="1">
      <alignment horizontal="center" vertical="center" wrapText="1"/>
      <protection locked="0"/>
    </xf>
    <xf numFmtId="0" fontId="40" fillId="6" borderId="0" xfId="0" applyFont="1" applyFill="1" applyAlignment="1" applyProtection="1">
      <alignment horizontal="center" vertical="center"/>
      <protection locked="0"/>
    </xf>
    <xf numFmtId="0" fontId="38" fillId="0" borderId="34" xfId="0" applyFont="1" applyBorder="1" applyAlignment="1" applyProtection="1">
      <alignment horizontal="center" vertical="center" wrapText="1"/>
      <protection locked="0"/>
    </xf>
    <xf numFmtId="0" fontId="38" fillId="6" borderId="0" xfId="0" applyFont="1" applyFill="1" applyAlignment="1" applyProtection="1">
      <alignment horizontal="center" vertical="center" wrapText="1"/>
      <protection locked="0"/>
    </xf>
    <xf numFmtId="0" fontId="38" fillId="0" borderId="0" xfId="0" applyFont="1" applyAlignment="1" applyProtection="1">
      <alignment horizontal="center" vertical="center" wrapText="1"/>
      <protection locked="0"/>
    </xf>
    <xf numFmtId="2" fontId="14" fillId="6" borderId="0" xfId="2" applyNumberFormat="1" applyFont="1" applyFill="1" applyAlignment="1" applyProtection="1">
      <alignment horizontal="center" vertical="center" wrapText="1"/>
      <protection locked="0"/>
    </xf>
    <xf numFmtId="2" fontId="11" fillId="6" borderId="0" xfId="2" applyNumberFormat="1" applyFont="1" applyFill="1" applyAlignment="1" applyProtection="1">
      <alignment horizontal="center" vertical="center" wrapText="1"/>
      <protection locked="0"/>
    </xf>
    <xf numFmtId="0" fontId="40" fillId="6" borderId="0" xfId="0" applyFont="1" applyFill="1" applyProtection="1">
      <protection locked="0"/>
    </xf>
    <xf numFmtId="0" fontId="40" fillId="6" borderId="0" xfId="0" applyFont="1" applyFill="1" applyAlignment="1" applyProtection="1">
      <alignment horizontal="center"/>
      <protection locked="0"/>
    </xf>
    <xf numFmtId="0" fontId="38" fillId="6" borderId="0" xfId="0" applyFont="1" applyFill="1" applyAlignment="1" applyProtection="1">
      <alignment vertical="center" wrapText="1"/>
      <protection locked="0"/>
    </xf>
    <xf numFmtId="0" fontId="41" fillId="6" borderId="0" xfId="0" applyFont="1" applyFill="1" applyAlignment="1" applyProtection="1">
      <alignment horizontal="left" vertical="center"/>
      <protection locked="0"/>
    </xf>
    <xf numFmtId="0" fontId="38" fillId="0" borderId="9" xfId="0" applyFont="1" applyBorder="1" applyAlignment="1" applyProtection="1">
      <alignment horizontal="center" vertical="center" wrapText="1"/>
      <protection locked="0"/>
    </xf>
    <xf numFmtId="0" fontId="14" fillId="6" borderId="0" xfId="0" applyFont="1" applyFill="1" applyAlignment="1" applyProtection="1">
      <alignment horizontal="center" vertical="center" wrapText="1"/>
      <protection locked="0"/>
    </xf>
    <xf numFmtId="164" fontId="37" fillId="6" borderId="0" xfId="2" applyNumberFormat="1" applyFont="1" applyFill="1" applyAlignment="1" applyProtection="1">
      <alignment horizontal="center" vertical="center"/>
      <protection locked="0"/>
    </xf>
    <xf numFmtId="2" fontId="37" fillId="6" borderId="0" xfId="2" applyNumberFormat="1" applyFont="1" applyFill="1" applyAlignment="1" applyProtection="1">
      <alignment horizontal="center" vertical="center"/>
      <protection locked="0"/>
    </xf>
    <xf numFmtId="0" fontId="14" fillId="6" borderId="0" xfId="0" applyFont="1" applyFill="1" applyAlignment="1" applyProtection="1">
      <alignment horizontal="left" vertical="center" wrapText="1"/>
      <protection locked="0"/>
    </xf>
    <xf numFmtId="0" fontId="0" fillId="0" borderId="0" xfId="0" applyProtection="1">
      <protection locked="0"/>
    </xf>
    <xf numFmtId="0" fontId="1" fillId="6" borderId="0" xfId="2" applyFill="1" applyAlignment="1" applyProtection="1">
      <alignment vertical="center" wrapText="1"/>
      <protection locked="0"/>
    </xf>
    <xf numFmtId="0" fontId="9" fillId="6" borderId="0" xfId="0" applyFont="1" applyFill="1" applyAlignment="1" applyProtection="1">
      <alignment vertical="center" wrapText="1"/>
      <protection locked="0"/>
    </xf>
    <xf numFmtId="0" fontId="9" fillId="6" borderId="0" xfId="0" applyFont="1" applyFill="1" applyAlignment="1" applyProtection="1">
      <alignment horizontal="center" vertical="center" wrapText="1"/>
      <protection locked="0"/>
    </xf>
    <xf numFmtId="0" fontId="1" fillId="6" borderId="0" xfId="0" applyFont="1" applyFill="1" applyAlignment="1" applyProtection="1">
      <alignment vertical="center" wrapText="1"/>
      <protection locked="0"/>
    </xf>
    <xf numFmtId="0" fontId="44" fillId="6" borderId="0" xfId="0" applyFont="1" applyFill="1" applyBorder="1" applyAlignment="1" applyProtection="1">
      <alignment horizontal="center" vertical="center" wrapText="1"/>
      <protection locked="0"/>
    </xf>
    <xf numFmtId="0" fontId="45" fillId="6" borderId="0" xfId="0" applyFont="1" applyFill="1" applyBorder="1" applyAlignment="1" applyProtection="1">
      <alignment horizontal="center" vertical="center" wrapText="1"/>
      <protection locked="0"/>
    </xf>
    <xf numFmtId="0" fontId="44" fillId="6" borderId="0" xfId="2" applyFont="1" applyFill="1" applyBorder="1" applyAlignment="1" applyProtection="1">
      <alignment horizontal="center" vertical="center" wrapText="1"/>
      <protection locked="0"/>
    </xf>
    <xf numFmtId="0" fontId="46" fillId="0" borderId="0" xfId="2" applyFont="1" applyBorder="1" applyAlignment="1" applyProtection="1">
      <alignment vertical="center" wrapText="1"/>
      <protection locked="0"/>
    </xf>
    <xf numFmtId="0" fontId="45" fillId="6" borderId="0" xfId="2" applyFont="1" applyFill="1" applyBorder="1" applyAlignment="1" applyProtection="1">
      <alignment horizontal="center" vertical="center" wrapText="1"/>
      <protection locked="0"/>
    </xf>
    <xf numFmtId="0" fontId="44" fillId="6" borderId="0" xfId="2" applyFont="1" applyFill="1" applyBorder="1" applyAlignment="1">
      <alignment horizontal="center" vertical="center" wrapText="1"/>
    </xf>
    <xf numFmtId="0" fontId="10" fillId="13" borderId="9" xfId="0" applyFont="1" applyFill="1" applyBorder="1" applyAlignment="1">
      <alignment vertical="center" wrapText="1"/>
    </xf>
    <xf numFmtId="0" fontId="35" fillId="0" borderId="0" xfId="0" applyFont="1" applyBorder="1" applyAlignment="1">
      <alignment vertical="center" wrapText="1"/>
    </xf>
    <xf numFmtId="49" fontId="36" fillId="6" borderId="0" xfId="0" applyNumberFormat="1" applyFont="1" applyFill="1" applyAlignment="1" applyProtection="1">
      <alignment vertical="center" wrapText="1"/>
      <protection locked="0"/>
    </xf>
    <xf numFmtId="0" fontId="1" fillId="11" borderId="0" xfId="0" applyFont="1" applyFill="1" applyBorder="1" applyAlignment="1" applyProtection="1">
      <alignment horizontal="justify" vertical="center" wrapText="1"/>
      <protection locked="0"/>
    </xf>
    <xf numFmtId="0" fontId="14" fillId="11" borderId="0" xfId="0" applyFont="1" applyFill="1" applyBorder="1" applyAlignment="1" applyProtection="1">
      <alignment vertical="center" wrapText="1"/>
      <protection locked="0"/>
    </xf>
    <xf numFmtId="0" fontId="10" fillId="20" borderId="9" xfId="0" applyFont="1" applyFill="1" applyBorder="1" applyAlignment="1">
      <alignment horizontal="center" vertical="center" textRotation="90" wrapText="1"/>
    </xf>
    <xf numFmtId="0" fontId="10" fillId="20" borderId="15" xfId="0" applyFont="1" applyFill="1" applyBorder="1" applyAlignment="1">
      <alignment horizontal="center" vertical="center" wrapText="1"/>
    </xf>
    <xf numFmtId="0" fontId="10" fillId="20" borderId="9" xfId="0" applyFont="1" applyFill="1" applyBorder="1" applyAlignment="1" applyProtection="1">
      <alignment horizontal="center" vertical="center" textRotation="90" wrapText="1"/>
      <protection locked="0" hidden="1"/>
    </xf>
    <xf numFmtId="0" fontId="44" fillId="6" borderId="0" xfId="0" applyFont="1" applyFill="1" applyBorder="1" applyAlignment="1" applyProtection="1">
      <alignment vertical="center" wrapText="1"/>
      <protection locked="0"/>
    </xf>
    <xf numFmtId="0" fontId="44" fillId="6" borderId="15" xfId="0" applyFont="1" applyFill="1" applyBorder="1" applyAlignment="1" applyProtection="1">
      <alignment horizontal="center" vertical="center" wrapText="1"/>
      <protection locked="0"/>
    </xf>
    <xf numFmtId="0" fontId="44" fillId="6" borderId="12" xfId="0" applyFont="1" applyFill="1" applyBorder="1" applyAlignment="1" applyProtection="1">
      <alignment horizontal="center" vertical="center" wrapText="1"/>
      <protection locked="0"/>
    </xf>
    <xf numFmtId="0" fontId="44" fillId="6" borderId="8" xfId="0" applyFont="1" applyFill="1" applyBorder="1" applyAlignment="1" applyProtection="1">
      <alignment horizontal="center" vertical="center" wrapText="1"/>
      <protection locked="0"/>
    </xf>
    <xf numFmtId="0" fontId="44" fillId="6" borderId="13" xfId="0" applyFont="1" applyFill="1" applyBorder="1" applyAlignment="1" applyProtection="1">
      <alignment horizontal="center" vertical="center" wrapText="1"/>
      <protection locked="0"/>
    </xf>
    <xf numFmtId="0" fontId="35" fillId="0" borderId="21" xfId="0" applyFont="1" applyBorder="1" applyAlignment="1">
      <alignment vertical="center" wrapText="1"/>
    </xf>
    <xf numFmtId="0" fontId="0" fillId="6" borderId="0" xfId="0" applyFill="1" applyBorder="1" applyProtection="1">
      <protection locked="0"/>
    </xf>
    <xf numFmtId="0" fontId="37" fillId="6" borderId="0" xfId="0" applyFont="1" applyFill="1" applyBorder="1" applyAlignment="1" applyProtection="1">
      <alignment horizontal="left" vertical="center" wrapText="1"/>
      <protection locked="0"/>
    </xf>
    <xf numFmtId="0" fontId="37" fillId="6" borderId="0" xfId="2" applyFont="1" applyFill="1" applyBorder="1" applyAlignment="1" applyProtection="1">
      <alignment horizontal="left" vertical="center" wrapText="1"/>
      <protection locked="0"/>
    </xf>
    <xf numFmtId="0" fontId="44" fillId="21" borderId="9" xfId="0" applyFont="1" applyFill="1" applyBorder="1" applyAlignment="1" applyProtection="1">
      <alignment horizontal="center" vertical="center" wrapText="1"/>
      <protection locked="0"/>
    </xf>
    <xf numFmtId="0" fontId="53" fillId="6" borderId="0" xfId="2" applyFont="1" applyFill="1" applyAlignment="1">
      <alignment wrapText="1"/>
    </xf>
    <xf numFmtId="0" fontId="53" fillId="6" borderId="0" xfId="2" applyFont="1" applyFill="1"/>
    <xf numFmtId="0" fontId="1" fillId="0" borderId="0" xfId="2"/>
    <xf numFmtId="0" fontId="1" fillId="6" borderId="0" xfId="2" applyFill="1"/>
    <xf numFmtId="0" fontId="1" fillId="24" borderId="0" xfId="2" applyFill="1"/>
    <xf numFmtId="0" fontId="10" fillId="6" borderId="0" xfId="2" applyFont="1" applyFill="1" applyAlignment="1">
      <alignment vertical="center"/>
    </xf>
    <xf numFmtId="0" fontId="1" fillId="22" borderId="0" xfId="2" applyFill="1"/>
    <xf numFmtId="0" fontId="1" fillId="25" borderId="0" xfId="2" applyFill="1"/>
    <xf numFmtId="0" fontId="1" fillId="29" borderId="0" xfId="2" applyFill="1" applyAlignment="1">
      <alignment horizontal="center"/>
    </xf>
    <xf numFmtId="0" fontId="1" fillId="27" borderId="0" xfId="2" applyFill="1" applyAlignment="1">
      <alignment horizontal="center"/>
    </xf>
    <xf numFmtId="0" fontId="1" fillId="6" borderId="0" xfId="2" applyFill="1" applyAlignment="1">
      <alignment horizontal="center" vertical="center"/>
    </xf>
    <xf numFmtId="0" fontId="1" fillId="6" borderId="0" xfId="2" applyFill="1" applyAlignment="1">
      <alignment vertical="center" wrapText="1"/>
    </xf>
    <xf numFmtId="0" fontId="1" fillId="6" borderId="0" xfId="2" applyFill="1" applyAlignment="1">
      <alignment horizontal="center" vertical="center" wrapText="1"/>
    </xf>
    <xf numFmtId="0" fontId="1" fillId="0" borderId="0" xfId="2" applyAlignment="1">
      <alignment horizontal="center" vertical="center"/>
    </xf>
    <xf numFmtId="0" fontId="1" fillId="6" borderId="0" xfId="2" applyFill="1" applyAlignment="1">
      <alignment horizontal="center"/>
    </xf>
    <xf numFmtId="0" fontId="1" fillId="6" borderId="9" xfId="2" applyFill="1" applyBorder="1" applyAlignment="1" applyProtection="1">
      <alignment horizontal="center"/>
      <protection hidden="1"/>
    </xf>
    <xf numFmtId="2" fontId="1" fillId="6" borderId="9" xfId="2" applyNumberFormat="1" applyFill="1" applyBorder="1" applyAlignment="1" applyProtection="1">
      <alignment horizontal="center"/>
      <protection hidden="1"/>
    </xf>
    <xf numFmtId="0" fontId="1" fillId="0" borderId="9" xfId="2" applyBorder="1" applyAlignment="1" applyProtection="1">
      <alignment horizontal="center"/>
      <protection hidden="1"/>
    </xf>
    <xf numFmtId="0" fontId="1" fillId="6" borderId="0" xfId="2" applyFill="1" applyProtection="1">
      <protection hidden="1"/>
    </xf>
    <xf numFmtId="0" fontId="1" fillId="6" borderId="9" xfId="2" applyFill="1" applyBorder="1" applyAlignment="1" applyProtection="1">
      <alignment horizontal="center" vertical="center" wrapText="1"/>
      <protection hidden="1"/>
    </xf>
    <xf numFmtId="0" fontId="1" fillId="0" borderId="0" xfId="2" applyAlignment="1">
      <alignment horizontal="center" vertical="center" wrapText="1"/>
    </xf>
    <xf numFmtId="0" fontId="56" fillId="0" borderId="0" xfId="0" applyFont="1" applyAlignment="1"/>
    <xf numFmtId="0" fontId="57" fillId="0" borderId="0" xfId="0" applyFont="1" applyAlignment="1"/>
    <xf numFmtId="0" fontId="58" fillId="0" borderId="0" xfId="1" applyFont="1" applyFill="1" applyBorder="1" applyAlignment="1">
      <alignment vertical="center"/>
    </xf>
    <xf numFmtId="0" fontId="59" fillId="0" borderId="0" xfId="0" applyFont="1" applyAlignment="1"/>
    <xf numFmtId="0" fontId="60" fillId="15" borderId="33" xfId="0" applyFont="1" applyFill="1" applyBorder="1" applyAlignment="1">
      <alignment vertical="center" wrapText="1"/>
    </xf>
    <xf numFmtId="0" fontId="57" fillId="15" borderId="0" xfId="0" applyFont="1" applyFill="1"/>
    <xf numFmtId="0" fontId="58" fillId="0" borderId="0" xfId="1" applyFont="1" applyFill="1" applyBorder="1" applyAlignment="1">
      <alignment vertical="center" wrapText="1"/>
    </xf>
    <xf numFmtId="0" fontId="59" fillId="0" borderId="0" xfId="0" applyFont="1" applyAlignment="1">
      <alignment wrapText="1"/>
    </xf>
    <xf numFmtId="0" fontId="14" fillId="6" borderId="0" xfId="2" applyFont="1" applyFill="1" applyAlignment="1" applyProtection="1">
      <alignment vertical="justify" wrapText="1"/>
      <protection locked="0"/>
    </xf>
    <xf numFmtId="0" fontId="1" fillId="0" borderId="0" xfId="0" applyFont="1" applyBorder="1" applyAlignment="1">
      <alignment horizontal="center"/>
    </xf>
    <xf numFmtId="0" fontId="1" fillId="11" borderId="10" xfId="0" applyFont="1" applyFill="1" applyBorder="1" applyAlignment="1" applyProtection="1">
      <alignment horizontal="justify" vertical="center" wrapText="1"/>
      <protection locked="0"/>
    </xf>
    <xf numFmtId="0" fontId="57" fillId="0" borderId="0" xfId="0" applyFont="1" applyAlignment="1">
      <alignment wrapText="1"/>
    </xf>
    <xf numFmtId="0" fontId="0" fillId="0" borderId="9" xfId="0" applyBorder="1" applyAlignment="1" applyProtection="1">
      <alignment wrapText="1"/>
      <protection locked="0"/>
    </xf>
    <xf numFmtId="0" fontId="14" fillId="6" borderId="0" xfId="2" applyFont="1" applyFill="1" applyBorder="1" applyAlignment="1" applyProtection="1">
      <alignment horizontal="center" vertical="justify" wrapText="1"/>
      <protection locked="0"/>
    </xf>
    <xf numFmtId="0" fontId="21" fillId="6" borderId="0" xfId="0" applyFont="1" applyFill="1" applyProtection="1">
      <protection locked="0"/>
    </xf>
    <xf numFmtId="0" fontId="62" fillId="6" borderId="0" xfId="0" applyFont="1" applyFill="1" applyAlignment="1" applyProtection="1">
      <alignment vertical="center" wrapText="1"/>
      <protection locked="0"/>
    </xf>
    <xf numFmtId="14" fontId="63" fillId="0" borderId="9" xfId="0" applyNumberFormat="1" applyFont="1" applyBorder="1" applyAlignment="1" applyProtection="1">
      <alignment horizontal="center" vertical="center" wrapText="1"/>
      <protection locked="0"/>
    </xf>
    <xf numFmtId="0" fontId="64" fillId="6" borderId="9" xfId="0" applyFont="1" applyFill="1" applyBorder="1" applyAlignment="1" applyProtection="1">
      <alignment horizontal="center" vertical="center" wrapText="1"/>
      <protection locked="0"/>
    </xf>
    <xf numFmtId="0" fontId="14" fillId="6" borderId="9" xfId="0" applyFont="1" applyFill="1" applyBorder="1" applyAlignment="1" applyProtection="1">
      <alignment horizontal="center" vertical="center" wrapText="1"/>
      <protection locked="0"/>
    </xf>
    <xf numFmtId="14" fontId="63" fillId="6" borderId="9" xfId="0" applyNumberFormat="1" applyFont="1" applyFill="1" applyBorder="1" applyAlignment="1" applyProtection="1">
      <alignment horizontal="center" vertical="center" wrapText="1"/>
      <protection locked="0"/>
    </xf>
    <xf numFmtId="0" fontId="1" fillId="11" borderId="0" xfId="0" applyFont="1" applyFill="1" applyBorder="1" applyAlignment="1" applyProtection="1">
      <alignment horizontal="center" vertical="center" wrapText="1"/>
      <protection locked="0"/>
    </xf>
    <xf numFmtId="49" fontId="49" fillId="6" borderId="0" xfId="0" applyNumberFormat="1" applyFont="1" applyFill="1" applyAlignment="1" applyProtection="1">
      <alignment horizontal="center" vertical="center" wrapText="1"/>
      <protection locked="0"/>
    </xf>
    <xf numFmtId="0" fontId="10" fillId="13" borderId="9" xfId="0" applyFont="1" applyFill="1" applyBorder="1" applyAlignment="1">
      <alignment horizontal="center" vertical="center" wrapText="1"/>
    </xf>
    <xf numFmtId="0" fontId="1" fillId="11" borderId="9" xfId="0" applyFont="1" applyFill="1" applyBorder="1" applyAlignment="1" applyProtection="1">
      <alignment horizontal="justify" vertical="center" wrapText="1"/>
      <protection locked="0"/>
    </xf>
    <xf numFmtId="0" fontId="1" fillId="0" borderId="9" xfId="0" applyFont="1" applyBorder="1" applyAlignment="1">
      <alignment horizontal="center" vertical="center" wrapText="1"/>
    </xf>
    <xf numFmtId="0" fontId="43" fillId="19" borderId="8" xfId="2" applyFont="1" applyFill="1" applyBorder="1" applyAlignment="1" applyProtection="1">
      <alignment horizontal="center" vertical="center" wrapText="1"/>
      <protection locked="0"/>
    </xf>
    <xf numFmtId="0" fontId="44" fillId="6" borderId="9" xfId="0" applyFont="1" applyFill="1" applyBorder="1" applyAlignment="1" applyProtection="1">
      <alignment horizontal="center" vertical="center" wrapText="1"/>
      <protection locked="0"/>
    </xf>
    <xf numFmtId="0" fontId="10" fillId="20" borderId="9" xfId="0" applyFont="1" applyFill="1" applyBorder="1" applyAlignment="1">
      <alignment horizontal="center" vertical="center" wrapText="1"/>
    </xf>
    <xf numFmtId="0" fontId="10" fillId="20" borderId="14" xfId="0" applyFont="1" applyFill="1" applyBorder="1" applyAlignment="1">
      <alignment horizontal="center" vertical="center" wrapText="1"/>
    </xf>
    <xf numFmtId="0" fontId="1" fillId="0" borderId="9" xfId="0" applyFont="1" applyBorder="1" applyAlignment="1" applyProtection="1">
      <alignment horizontal="center" vertical="center" wrapText="1"/>
      <protection locked="0"/>
    </xf>
    <xf numFmtId="0" fontId="10" fillId="13" borderId="9" xfId="0" applyFont="1" applyFill="1" applyBorder="1" applyAlignment="1">
      <alignment horizontal="center" vertical="center" wrapText="1"/>
    </xf>
    <xf numFmtId="0" fontId="1" fillId="0" borderId="9" xfId="0" applyFont="1" applyBorder="1" applyAlignment="1" applyProtection="1">
      <alignment horizontal="center" vertical="center" wrapText="1"/>
    </xf>
    <xf numFmtId="0" fontId="38" fillId="6" borderId="0" xfId="0" applyFont="1" applyFill="1" applyAlignment="1" applyProtection="1">
      <alignment horizontal="right" vertical="center" wrapText="1"/>
      <protection locked="0"/>
    </xf>
    <xf numFmtId="0" fontId="67" fillId="0" borderId="0" xfId="0" applyFont="1"/>
    <xf numFmtId="0" fontId="63" fillId="0" borderId="9" xfId="0" applyFont="1" applyBorder="1" applyAlignment="1" applyProtection="1">
      <alignment horizontal="center" vertical="center" wrapText="1"/>
    </xf>
    <xf numFmtId="0" fontId="42" fillId="13" borderId="9" xfId="0" applyFont="1" applyFill="1" applyBorder="1" applyAlignment="1">
      <alignment horizontal="center" vertical="center" wrapText="1"/>
    </xf>
    <xf numFmtId="0" fontId="0" fillId="0" borderId="0" xfId="0" applyFont="1"/>
    <xf numFmtId="0" fontId="25" fillId="20" borderId="14" xfId="0" applyFont="1" applyFill="1" applyBorder="1" applyAlignment="1">
      <alignment vertical="center"/>
    </xf>
    <xf numFmtId="0" fontId="25" fillId="0" borderId="9" xfId="0" applyFont="1" applyBorder="1" applyAlignment="1">
      <alignment vertical="center"/>
    </xf>
    <xf numFmtId="0" fontId="25" fillId="0" borderId="15" xfId="0" applyFont="1" applyBorder="1" applyAlignment="1">
      <alignment vertical="center"/>
    </xf>
    <xf numFmtId="0" fontId="26" fillId="20" borderId="14" xfId="0" applyFont="1" applyFill="1" applyBorder="1" applyAlignment="1">
      <alignment vertical="center" wrapText="1"/>
    </xf>
    <xf numFmtId="0" fontId="26" fillId="0" borderId="9" xfId="0" applyFont="1" applyBorder="1" applyAlignment="1">
      <alignment vertical="center" wrapText="1"/>
    </xf>
    <xf numFmtId="0" fontId="26" fillId="0" borderId="15" xfId="0" applyFont="1" applyBorder="1" applyAlignment="1">
      <alignment vertical="center" wrapText="1"/>
    </xf>
    <xf numFmtId="0" fontId="27" fillId="20" borderId="14" xfId="0" applyFont="1" applyFill="1" applyBorder="1" applyAlignment="1">
      <alignment vertical="center"/>
    </xf>
    <xf numFmtId="0" fontId="27" fillId="0" borderId="9" xfId="0" applyFont="1" applyBorder="1" applyAlignment="1">
      <alignment vertical="center"/>
    </xf>
    <xf numFmtId="0" fontId="27" fillId="0" borderId="15" xfId="0" applyFont="1" applyBorder="1" applyAlignment="1">
      <alignment vertical="center" wrapText="1"/>
    </xf>
    <xf numFmtId="0" fontId="28" fillId="20" borderId="14" xfId="0" applyFont="1" applyFill="1" applyBorder="1" applyAlignment="1">
      <alignment vertical="center" wrapText="1"/>
    </xf>
    <xf numFmtId="0" fontId="28" fillId="0" borderId="9" xfId="0" applyFont="1" applyBorder="1" applyAlignment="1">
      <alignment vertical="center" wrapText="1"/>
    </xf>
    <xf numFmtId="0" fontId="28" fillId="0" borderId="15" xfId="0" applyFont="1" applyBorder="1" applyAlignment="1">
      <alignment vertical="center" wrapText="1"/>
    </xf>
    <xf numFmtId="0" fontId="29" fillId="20" borderId="14" xfId="0" applyFont="1" applyFill="1" applyBorder="1" applyAlignment="1">
      <alignment vertical="center" wrapText="1"/>
    </xf>
    <xf numFmtId="0" fontId="29" fillId="0" borderId="9" xfId="0" applyFont="1" applyBorder="1" applyAlignment="1">
      <alignment vertical="center" wrapText="1"/>
    </xf>
    <xf numFmtId="0" fontId="29" fillId="0" borderId="15" xfId="0" applyFont="1" applyBorder="1" applyAlignment="1">
      <alignment vertical="center" wrapText="1"/>
    </xf>
    <xf numFmtId="0" fontId="30" fillId="20" borderId="14" xfId="0" applyFont="1" applyFill="1" applyBorder="1" applyAlignment="1">
      <alignment vertical="center" wrapText="1"/>
    </xf>
    <xf numFmtId="0" fontId="30" fillId="0" borderId="9" xfId="0" applyFont="1" applyBorder="1" applyAlignment="1">
      <alignment vertical="center" wrapText="1"/>
    </xf>
    <xf numFmtId="0" fontId="30" fillId="0" borderId="15" xfId="0" applyFont="1" applyBorder="1" applyAlignment="1">
      <alignment vertical="center" wrapText="1"/>
    </xf>
    <xf numFmtId="0" fontId="0" fillId="20" borderId="14" xfId="0" applyFill="1" applyBorder="1" applyAlignment="1">
      <alignment vertical="center" wrapText="1"/>
    </xf>
    <xf numFmtId="0" fontId="0" fillId="0" borderId="9" xfId="0" applyBorder="1" applyAlignment="1">
      <alignment vertical="center" wrapText="1"/>
    </xf>
    <xf numFmtId="0" fontId="0" fillId="0" borderId="15" xfId="0" applyBorder="1" applyAlignment="1">
      <alignment vertical="center"/>
    </xf>
    <xf numFmtId="0" fontId="0" fillId="20" borderId="16" xfId="0" applyFill="1" applyBorder="1" applyAlignment="1">
      <alignment vertical="center" wrapText="1"/>
    </xf>
    <xf numFmtId="0" fontId="0" fillId="0" borderId="11" xfId="0" applyBorder="1" applyAlignment="1">
      <alignment vertical="center" wrapText="1"/>
    </xf>
    <xf numFmtId="0" fontId="0" fillId="0" borderId="17" xfId="0" applyBorder="1" applyAlignment="1">
      <alignment vertical="center"/>
    </xf>
    <xf numFmtId="0" fontId="68" fillId="0" borderId="9" xfId="0" applyFont="1" applyBorder="1" applyAlignment="1">
      <alignment horizontal="left" vertical="center" wrapText="1"/>
    </xf>
    <xf numFmtId="0" fontId="68" fillId="0" borderId="15" xfId="0" applyFont="1" applyBorder="1" applyAlignment="1">
      <alignment horizontal="left" vertical="center" wrapText="1"/>
    </xf>
    <xf numFmtId="0" fontId="10" fillId="13" borderId="9" xfId="0" applyFont="1" applyFill="1" applyBorder="1" applyAlignment="1">
      <alignment horizontal="center" vertical="center" wrapText="1"/>
    </xf>
    <xf numFmtId="0" fontId="1" fillId="0" borderId="9" xfId="0" applyFont="1" applyBorder="1" applyAlignment="1">
      <alignment vertical="center" wrapText="1"/>
    </xf>
    <xf numFmtId="0" fontId="1" fillId="0" borderId="15" xfId="0" applyFont="1" applyBorder="1" applyAlignment="1">
      <alignment vertical="center" wrapText="1"/>
    </xf>
    <xf numFmtId="0" fontId="1" fillId="0" borderId="9" xfId="0" applyFont="1" applyBorder="1" applyAlignment="1">
      <alignment horizontal="left" vertical="center" wrapText="1"/>
    </xf>
    <xf numFmtId="0" fontId="1" fillId="0" borderId="15" xfId="0" applyFont="1" applyBorder="1" applyAlignment="1">
      <alignment horizontal="left" vertical="center" wrapText="1"/>
    </xf>
    <xf numFmtId="0" fontId="65" fillId="6" borderId="0" xfId="0" applyFont="1" applyFill="1" applyAlignment="1" applyProtection="1">
      <alignment horizontal="left" vertical="center" wrapText="1"/>
      <protection locked="0"/>
    </xf>
    <xf numFmtId="0" fontId="69" fillId="19" borderId="18" xfId="2" applyFont="1" applyFill="1" applyBorder="1" applyAlignment="1" applyProtection="1">
      <alignment horizontal="center" vertical="center" wrapText="1"/>
      <protection locked="0"/>
    </xf>
    <xf numFmtId="0" fontId="42" fillId="30" borderId="9" xfId="2" applyFont="1" applyFill="1" applyBorder="1" applyAlignment="1" applyProtection="1">
      <alignment horizontal="center" vertical="center" wrapText="1"/>
      <protection hidden="1"/>
    </xf>
    <xf numFmtId="0" fontId="14" fillId="0" borderId="0" xfId="0" applyFont="1" applyBorder="1" applyAlignment="1" applyProtection="1">
      <alignment horizontal="right"/>
      <protection locked="0"/>
    </xf>
    <xf numFmtId="0" fontId="37" fillId="6" borderId="9" xfId="2" applyFont="1" applyFill="1" applyBorder="1" applyAlignment="1" applyProtection="1">
      <alignment horizontal="left" vertical="center" wrapText="1"/>
      <protection locked="0"/>
    </xf>
    <xf numFmtId="0" fontId="62" fillId="6" borderId="9" xfId="0" applyFont="1" applyFill="1" applyBorder="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14" fillId="0" borderId="9" xfId="0" applyFont="1" applyBorder="1" applyAlignment="1" applyProtection="1">
      <alignment horizontal="right" vertical="center"/>
      <protection locked="0"/>
    </xf>
    <xf numFmtId="14" fontId="14" fillId="0" borderId="9" xfId="0" applyNumberFormat="1" applyFont="1" applyBorder="1" applyAlignment="1" applyProtection="1">
      <alignment horizontal="right" vertical="center"/>
      <protection locked="0"/>
    </xf>
    <xf numFmtId="0" fontId="10" fillId="20" borderId="18" xfId="0" applyFont="1" applyFill="1" applyBorder="1" applyAlignment="1">
      <alignment horizontal="center" vertical="center" wrapText="1"/>
    </xf>
    <xf numFmtId="0" fontId="10" fillId="20" borderId="36" xfId="0" applyFont="1" applyFill="1" applyBorder="1" applyAlignment="1">
      <alignment horizontal="center" vertical="center" wrapText="1"/>
    </xf>
    <xf numFmtId="0" fontId="10" fillId="20" borderId="37" xfId="0" applyFont="1" applyFill="1" applyBorder="1" applyAlignment="1">
      <alignment horizontal="center" vertical="center" wrapText="1"/>
    </xf>
    <xf numFmtId="49" fontId="51" fillId="6" borderId="0" xfId="0" applyNumberFormat="1" applyFont="1" applyFill="1" applyAlignment="1" applyProtection="1">
      <alignment horizontal="right" vertical="center" wrapText="1"/>
      <protection locked="0"/>
    </xf>
    <xf numFmtId="0" fontId="1" fillId="0" borderId="45" xfId="0" applyFont="1" applyBorder="1" applyAlignment="1">
      <alignment horizontal="left" vertical="center" wrapText="1"/>
    </xf>
    <xf numFmtId="0" fontId="66" fillId="0" borderId="43" xfId="0" applyFont="1" applyBorder="1" applyAlignment="1">
      <alignment horizontal="left"/>
    </xf>
    <xf numFmtId="0" fontId="1" fillId="11" borderId="9" xfId="0" applyFont="1" applyFill="1" applyBorder="1" applyAlignment="1" applyProtection="1">
      <alignment horizontal="center" vertical="center" wrapText="1"/>
      <protection locked="0"/>
    </xf>
    <xf numFmtId="0" fontId="1" fillId="11" borderId="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49" fontId="49" fillId="6" borderId="0" xfId="0" applyNumberFormat="1" applyFont="1" applyFill="1" applyAlignment="1" applyProtection="1">
      <alignment horizontal="center" vertical="center" wrapText="1"/>
      <protection locked="0"/>
    </xf>
    <xf numFmtId="49" fontId="48" fillId="6" borderId="0" xfId="0" applyNumberFormat="1" applyFont="1" applyFill="1" applyAlignment="1" applyProtection="1">
      <alignment horizontal="center" vertical="center" wrapText="1"/>
      <protection locked="0"/>
    </xf>
    <xf numFmtId="0" fontId="22" fillId="0" borderId="9" xfId="0" applyFont="1" applyFill="1" applyBorder="1" applyAlignment="1" applyProtection="1">
      <alignment horizontal="center" vertical="center" wrapText="1"/>
      <protection locked="0"/>
    </xf>
    <xf numFmtId="0" fontId="63" fillId="11" borderId="9" xfId="0" applyFont="1" applyFill="1" applyBorder="1" applyAlignment="1" applyProtection="1">
      <alignment horizontal="center" vertical="center" wrapText="1"/>
      <protection locked="0"/>
    </xf>
    <xf numFmtId="0" fontId="1" fillId="0" borderId="18" xfId="0" applyFont="1" applyBorder="1" applyAlignment="1" applyProtection="1">
      <alignment horizontal="center" vertical="center" wrapText="1"/>
    </xf>
    <xf numFmtId="0" fontId="1" fillId="0" borderId="36" xfId="0" applyFont="1" applyBorder="1" applyAlignment="1" applyProtection="1">
      <alignment horizontal="center" vertical="center" wrapText="1"/>
    </xf>
    <xf numFmtId="0" fontId="1" fillId="0" borderId="37" xfId="0" applyFont="1" applyBorder="1" applyAlignment="1" applyProtection="1">
      <alignment horizontal="center" vertical="center" wrapText="1"/>
    </xf>
    <xf numFmtId="0" fontId="1" fillId="0" borderId="15" xfId="0" applyFont="1" applyBorder="1" applyAlignment="1">
      <alignment horizontal="center" vertical="center" wrapText="1"/>
    </xf>
    <xf numFmtId="0" fontId="63" fillId="13" borderId="9" xfId="0" applyFont="1" applyFill="1" applyBorder="1" applyAlignment="1">
      <alignment horizontal="center" vertical="center" wrapText="1"/>
    </xf>
    <xf numFmtId="0" fontId="63" fillId="13" borderId="9" xfId="0" applyFont="1" applyFill="1" applyBorder="1" applyAlignment="1" applyProtection="1">
      <alignment horizontal="center" vertical="center" wrapText="1"/>
      <protection locked="0"/>
    </xf>
    <xf numFmtId="0" fontId="63" fillId="0" borderId="9" xfId="0" applyFont="1" applyBorder="1" applyAlignment="1" applyProtection="1">
      <alignment horizontal="center" vertical="center" wrapText="1"/>
    </xf>
    <xf numFmtId="0" fontId="10" fillId="13" borderId="9" xfId="0" applyFont="1" applyFill="1" applyBorder="1" applyAlignment="1">
      <alignment horizontal="center" vertical="center" wrapText="1"/>
    </xf>
    <xf numFmtId="0" fontId="47" fillId="20" borderId="14" xfId="0" applyFont="1" applyFill="1" applyBorder="1" applyAlignment="1">
      <alignment horizontal="center" vertical="center"/>
    </xf>
    <xf numFmtId="0" fontId="1" fillId="11" borderId="9" xfId="0" applyFont="1" applyFill="1" applyBorder="1" applyAlignment="1" applyProtection="1">
      <alignment horizontal="justify" vertical="center" wrapText="1"/>
      <protection locked="0"/>
    </xf>
    <xf numFmtId="0" fontId="1" fillId="0" borderId="9" xfId="0" applyFont="1" applyBorder="1" applyAlignment="1">
      <alignment horizontal="center" vertical="center" wrapText="1"/>
    </xf>
    <xf numFmtId="0" fontId="1" fillId="12" borderId="9" xfId="0" applyFont="1" applyFill="1" applyBorder="1" applyAlignment="1" applyProtection="1">
      <alignment horizontal="center" vertical="center" wrapText="1"/>
      <protection locked="0"/>
    </xf>
    <xf numFmtId="0" fontId="1" fillId="11" borderId="18" xfId="0" applyFont="1" applyFill="1" applyBorder="1" applyAlignment="1" applyProtection="1">
      <alignment horizontal="justify" vertical="center" wrapText="1"/>
      <protection locked="0"/>
    </xf>
    <xf numFmtId="0" fontId="1" fillId="11" borderId="36" xfId="0" applyFont="1" applyFill="1" applyBorder="1" applyAlignment="1" applyProtection="1">
      <alignment horizontal="justify" vertical="center" wrapText="1"/>
      <protection locked="0"/>
    </xf>
    <xf numFmtId="0" fontId="1" fillId="11" borderId="37" xfId="0" applyFont="1" applyFill="1" applyBorder="1" applyAlignment="1" applyProtection="1">
      <alignment horizontal="justify" vertical="center" wrapText="1"/>
      <protection locked="0"/>
    </xf>
    <xf numFmtId="0" fontId="24" fillId="12" borderId="9" xfId="0" applyFont="1" applyFill="1" applyBorder="1" applyAlignment="1">
      <alignment horizontal="center" vertical="center" wrapText="1"/>
    </xf>
    <xf numFmtId="0" fontId="14" fillId="6" borderId="19" xfId="0" applyFont="1" applyFill="1" applyBorder="1" applyAlignment="1" applyProtection="1">
      <alignment horizontal="left" vertical="center" wrapText="1"/>
      <protection locked="0"/>
    </xf>
    <xf numFmtId="0" fontId="66" fillId="0" borderId="20" xfId="0" applyFont="1" applyBorder="1" applyAlignment="1">
      <alignment horizontal="left"/>
    </xf>
    <xf numFmtId="0" fontId="66" fillId="0" borderId="10" xfId="0" applyFont="1" applyBorder="1" applyAlignment="1">
      <alignment horizontal="left"/>
    </xf>
    <xf numFmtId="0" fontId="10" fillId="20" borderId="14" xfId="0" applyFont="1" applyFill="1" applyBorder="1" applyAlignment="1">
      <alignment horizontal="center" vertical="center" wrapText="1"/>
    </xf>
    <xf numFmtId="0" fontId="10" fillId="20" borderId="9" xfId="0" applyFont="1" applyFill="1" applyBorder="1" applyAlignment="1">
      <alignment horizontal="center" vertical="center" wrapText="1"/>
    </xf>
    <xf numFmtId="0" fontId="44" fillId="6" borderId="9" xfId="0" applyFont="1" applyFill="1" applyBorder="1" applyAlignment="1" applyProtection="1">
      <alignment horizontal="center" vertical="center" wrapText="1"/>
      <protection locked="0"/>
    </xf>
    <xf numFmtId="0" fontId="43" fillId="19" borderId="12" xfId="2" applyFont="1" applyFill="1" applyBorder="1" applyAlignment="1" applyProtection="1">
      <alignment horizontal="center" vertical="center" wrapText="1"/>
      <protection locked="0"/>
    </xf>
    <xf numFmtId="0" fontId="43" fillId="19" borderId="8" xfId="2" applyFont="1" applyFill="1" applyBorder="1" applyAlignment="1" applyProtection="1">
      <alignment horizontal="center" vertical="center" wrapText="1"/>
      <protection locked="0"/>
    </xf>
    <xf numFmtId="0" fontId="1" fillId="0" borderId="18"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63" fillId="12" borderId="9" xfId="0" applyFont="1" applyFill="1" applyBorder="1" applyAlignment="1" applyProtection="1">
      <alignment horizontal="center" vertical="center" wrapText="1"/>
      <protection locked="0"/>
    </xf>
    <xf numFmtId="0" fontId="11" fillId="6" borderId="22" xfId="0" applyFont="1" applyFill="1" applyBorder="1" applyAlignment="1" applyProtection="1">
      <alignment horizontal="left" vertical="center" wrapText="1"/>
      <protection locked="0"/>
    </xf>
    <xf numFmtId="0" fontId="11" fillId="6" borderId="20" xfId="0" applyFont="1" applyFill="1" applyBorder="1" applyAlignment="1" applyProtection="1">
      <alignment horizontal="left" vertical="center" wrapText="1"/>
      <protection locked="0"/>
    </xf>
    <xf numFmtId="0" fontId="38" fillId="0" borderId="35" xfId="0" applyFont="1" applyBorder="1" applyAlignment="1" applyProtection="1">
      <alignment horizontal="center" vertical="center" wrapText="1"/>
      <protection locked="0"/>
    </xf>
    <xf numFmtId="0" fontId="38" fillId="0" borderId="19" xfId="0" applyFont="1" applyBorder="1" applyAlignment="1" applyProtection="1">
      <alignment horizontal="center" vertical="center"/>
      <protection locked="0"/>
    </xf>
    <xf numFmtId="0" fontId="38" fillId="0" borderId="20" xfId="0" applyFont="1" applyBorder="1" applyAlignment="1" applyProtection="1">
      <alignment horizontal="center" vertical="center"/>
      <protection locked="0"/>
    </xf>
    <xf numFmtId="0" fontId="38" fillId="0" borderId="10" xfId="0" applyFont="1" applyBorder="1" applyAlignment="1" applyProtection="1">
      <alignment horizontal="center" vertical="center"/>
      <protection locked="0"/>
    </xf>
    <xf numFmtId="0" fontId="14" fillId="6" borderId="20" xfId="0" applyFont="1" applyFill="1" applyBorder="1" applyAlignment="1" applyProtection="1">
      <alignment horizontal="left" vertical="center" wrapText="1"/>
      <protection locked="0"/>
    </xf>
    <xf numFmtId="0" fontId="14" fillId="6" borderId="10" xfId="0" applyFont="1" applyFill="1" applyBorder="1" applyAlignment="1" applyProtection="1">
      <alignment horizontal="left" vertical="center" wrapText="1"/>
      <protection locked="0"/>
    </xf>
    <xf numFmtId="0" fontId="50" fillId="6" borderId="0" xfId="0" applyFont="1" applyFill="1" applyAlignment="1" applyProtection="1">
      <alignment horizontal="left" vertical="top"/>
      <protection locked="0"/>
    </xf>
    <xf numFmtId="0" fontId="14" fillId="6" borderId="40" xfId="0" applyFont="1" applyFill="1" applyBorder="1" applyAlignment="1" applyProtection="1">
      <alignment horizontal="center" vertical="center" wrapText="1"/>
      <protection locked="0"/>
    </xf>
    <xf numFmtId="0" fontId="14" fillId="6" borderId="38" xfId="0" applyFont="1" applyFill="1" applyBorder="1" applyAlignment="1" applyProtection="1">
      <alignment horizontal="center" vertical="center" wrapText="1"/>
      <protection locked="0"/>
    </xf>
    <xf numFmtId="0" fontId="14" fillId="6" borderId="39" xfId="0" applyFont="1" applyFill="1" applyBorder="1" applyAlignment="1" applyProtection="1">
      <alignment horizontal="center" vertical="center" wrapText="1"/>
      <protection locked="0"/>
    </xf>
    <xf numFmtId="0" fontId="14" fillId="6" borderId="46" xfId="0" applyFont="1" applyFill="1" applyBorder="1" applyAlignment="1" applyProtection="1">
      <alignment horizontal="center" vertical="center" wrapText="1"/>
      <protection locked="0"/>
    </xf>
    <xf numFmtId="0" fontId="14" fillId="6" borderId="0" xfId="0" applyFont="1" applyFill="1" applyBorder="1" applyAlignment="1" applyProtection="1">
      <alignment horizontal="center" vertical="center" wrapText="1"/>
      <protection locked="0"/>
    </xf>
    <xf numFmtId="0" fontId="14" fillId="6" borderId="47" xfId="0" applyFont="1" applyFill="1" applyBorder="1" applyAlignment="1" applyProtection="1">
      <alignment horizontal="center" vertical="center" wrapText="1"/>
      <protection locked="0"/>
    </xf>
    <xf numFmtId="0" fontId="14" fillId="6" borderId="41" xfId="0" applyFont="1" applyFill="1" applyBorder="1" applyAlignment="1" applyProtection="1">
      <alignment horizontal="center" vertical="center" wrapText="1"/>
      <protection locked="0"/>
    </xf>
    <xf numFmtId="0" fontId="14" fillId="6" borderId="22" xfId="0" applyFont="1" applyFill="1" applyBorder="1" applyAlignment="1" applyProtection="1">
      <alignment horizontal="center" vertical="center" wrapText="1"/>
      <protection locked="0"/>
    </xf>
    <xf numFmtId="0" fontId="14" fillId="6" borderId="42" xfId="0" applyFont="1" applyFill="1" applyBorder="1" applyAlignment="1" applyProtection="1">
      <alignment horizontal="center" vertical="center" wrapText="1"/>
      <protection locked="0"/>
    </xf>
    <xf numFmtId="0" fontId="14" fillId="6" borderId="18" xfId="0" applyFont="1" applyFill="1" applyBorder="1" applyAlignment="1" applyProtection="1">
      <alignment horizontal="center" vertical="center" wrapText="1"/>
      <protection locked="0"/>
    </xf>
    <xf numFmtId="0" fontId="14" fillId="6" borderId="36" xfId="0" applyFont="1" applyFill="1" applyBorder="1" applyAlignment="1" applyProtection="1">
      <alignment horizontal="center" vertical="center" wrapText="1"/>
      <protection locked="0"/>
    </xf>
    <xf numFmtId="0" fontId="14" fillId="6" borderId="37" xfId="0" applyFont="1" applyFill="1" applyBorder="1" applyAlignment="1" applyProtection="1">
      <alignment horizontal="center" vertical="center" wrapText="1"/>
      <protection locked="0"/>
    </xf>
    <xf numFmtId="14" fontId="63" fillId="6" borderId="18" xfId="0" applyNumberFormat="1" applyFont="1" applyFill="1" applyBorder="1" applyAlignment="1" applyProtection="1">
      <alignment horizontal="center" vertical="center" wrapText="1"/>
      <protection locked="0"/>
    </xf>
    <xf numFmtId="14" fontId="63" fillId="6" borderId="36" xfId="0" applyNumberFormat="1" applyFont="1" applyFill="1" applyBorder="1" applyAlignment="1" applyProtection="1">
      <alignment horizontal="center" vertical="center" wrapText="1"/>
      <protection locked="0"/>
    </xf>
    <xf numFmtId="14" fontId="63" fillId="6" borderId="37" xfId="0" applyNumberFormat="1" applyFont="1" applyFill="1" applyBorder="1" applyAlignment="1" applyProtection="1">
      <alignment horizontal="center" vertical="center" wrapText="1"/>
      <protection locked="0"/>
    </xf>
    <xf numFmtId="0" fontId="10" fillId="13" borderId="18" xfId="0" applyFont="1" applyFill="1" applyBorder="1" applyAlignment="1">
      <alignment horizontal="center" vertical="center" wrapText="1"/>
    </xf>
    <xf numFmtId="0" fontId="10" fillId="13" borderId="36" xfId="0" applyFont="1" applyFill="1" applyBorder="1" applyAlignment="1">
      <alignment horizontal="center" vertical="center" wrapText="1"/>
    </xf>
    <xf numFmtId="0" fontId="10" fillId="13" borderId="37" xfId="0" applyFont="1" applyFill="1" applyBorder="1" applyAlignment="1">
      <alignment horizontal="center" vertical="center" wrapText="1"/>
    </xf>
    <xf numFmtId="0" fontId="43" fillId="19" borderId="13" xfId="2" applyFont="1" applyFill="1" applyBorder="1" applyAlignment="1" applyProtection="1">
      <alignment horizontal="center" vertical="center" wrapText="1"/>
      <protection locked="0"/>
    </xf>
    <xf numFmtId="0" fontId="43" fillId="19" borderId="15" xfId="2"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xf>
    <xf numFmtId="0" fontId="1" fillId="0" borderId="18"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42" fillId="12" borderId="18" xfId="0" applyFont="1" applyFill="1" applyBorder="1" applyAlignment="1" applyProtection="1">
      <alignment horizontal="center" vertical="center" wrapText="1"/>
    </xf>
    <xf numFmtId="0" fontId="42" fillId="12" borderId="36" xfId="0" applyFont="1" applyFill="1" applyBorder="1" applyAlignment="1" applyProtection="1">
      <alignment horizontal="center" vertical="center" wrapText="1"/>
    </xf>
    <xf numFmtId="0" fontId="42" fillId="12" borderId="37" xfId="0" applyFont="1" applyFill="1" applyBorder="1" applyAlignment="1" applyProtection="1">
      <alignment horizontal="center" vertical="center" wrapText="1"/>
    </xf>
    <xf numFmtId="0" fontId="42" fillId="13" borderId="18" xfId="0" applyFont="1" applyFill="1" applyBorder="1" applyAlignment="1">
      <alignment horizontal="center" vertical="center" wrapText="1"/>
    </xf>
    <xf numFmtId="0" fontId="42" fillId="13" borderId="36" xfId="0" applyFont="1" applyFill="1" applyBorder="1" applyAlignment="1">
      <alignment horizontal="center" vertical="center" wrapText="1"/>
    </xf>
    <xf numFmtId="0" fontId="42" fillId="13" borderId="37" xfId="0" applyFont="1" applyFill="1" applyBorder="1" applyAlignment="1">
      <alignment horizontal="center" vertical="center" wrapText="1"/>
    </xf>
    <xf numFmtId="0" fontId="42" fillId="12" borderId="18" xfId="0" applyFont="1" applyFill="1" applyBorder="1" applyAlignment="1" applyProtection="1">
      <alignment horizontal="center" vertical="center" wrapText="1"/>
      <protection locked="0"/>
    </xf>
    <xf numFmtId="0" fontId="42" fillId="12" borderId="36" xfId="0" applyFont="1" applyFill="1" applyBorder="1" applyAlignment="1" applyProtection="1">
      <alignment horizontal="center" vertical="center" wrapText="1"/>
      <protection locked="0"/>
    </xf>
    <xf numFmtId="0" fontId="42" fillId="12" borderId="37" xfId="0" applyFont="1" applyFill="1" applyBorder="1" applyAlignment="1" applyProtection="1">
      <alignment horizontal="center" vertical="center" wrapText="1"/>
      <protection locked="0"/>
    </xf>
    <xf numFmtId="0" fontId="63" fillId="0" borderId="18" xfId="0" applyFont="1" applyFill="1" applyBorder="1" applyAlignment="1" applyProtection="1">
      <alignment horizontal="center" vertical="center" wrapText="1"/>
      <protection locked="0"/>
    </xf>
    <xf numFmtId="0" fontId="63" fillId="0" borderId="36" xfId="0" applyFont="1" applyFill="1" applyBorder="1" applyAlignment="1" applyProtection="1">
      <alignment horizontal="center" vertical="center" wrapText="1"/>
      <protection locked="0"/>
    </xf>
    <xf numFmtId="0" fontId="63" fillId="0" borderId="37" xfId="0" applyFont="1" applyFill="1" applyBorder="1" applyAlignment="1" applyProtection="1">
      <alignment horizontal="center" vertical="center" wrapText="1"/>
      <protection locked="0"/>
    </xf>
    <xf numFmtId="0" fontId="63" fillId="0" borderId="18" xfId="0" applyFont="1" applyBorder="1" applyAlignment="1" applyProtection="1">
      <alignment horizontal="center" vertical="center" wrapText="1"/>
      <protection locked="0"/>
    </xf>
    <xf numFmtId="0" fontId="63" fillId="0" borderId="36" xfId="0" applyFont="1" applyBorder="1" applyAlignment="1" applyProtection="1">
      <alignment horizontal="center" vertical="center" wrapText="1"/>
      <protection locked="0"/>
    </xf>
    <xf numFmtId="0" fontId="63" fillId="0" borderId="37" xfId="0" applyFont="1" applyBorder="1" applyAlignment="1" applyProtection="1">
      <alignment horizontal="center" vertical="center" wrapText="1"/>
      <protection locked="0"/>
    </xf>
    <xf numFmtId="0" fontId="69" fillId="19" borderId="19" xfId="2" applyFont="1" applyFill="1" applyBorder="1" applyAlignment="1" applyProtection="1">
      <alignment horizontal="center" vertical="center" wrapText="1"/>
      <protection locked="0"/>
    </xf>
    <xf numFmtId="0" fontId="69" fillId="19" borderId="20" xfId="2" applyFont="1" applyFill="1" applyBorder="1" applyAlignment="1" applyProtection="1">
      <alignment horizontal="center" vertical="center" wrapText="1"/>
      <protection locked="0"/>
    </xf>
    <xf numFmtId="0" fontId="69" fillId="19" borderId="10" xfId="2" applyFont="1" applyFill="1" applyBorder="1" applyAlignment="1" applyProtection="1">
      <alignment horizontal="center" vertical="center" wrapText="1"/>
      <protection locked="0"/>
    </xf>
    <xf numFmtId="2" fontId="14" fillId="6" borderId="19" xfId="2" applyNumberFormat="1" applyFont="1" applyFill="1" applyBorder="1" applyAlignment="1" applyProtection="1">
      <alignment horizontal="center" vertical="center" wrapText="1"/>
      <protection hidden="1"/>
    </xf>
    <xf numFmtId="2" fontId="14" fillId="6" borderId="20" xfId="2" applyNumberFormat="1" applyFont="1" applyFill="1" applyBorder="1" applyAlignment="1" applyProtection="1">
      <alignment horizontal="center" vertical="center" wrapText="1"/>
      <protection hidden="1"/>
    </xf>
    <xf numFmtId="2" fontId="14" fillId="6" borderId="10" xfId="2" applyNumberFormat="1" applyFont="1" applyFill="1" applyBorder="1" applyAlignment="1" applyProtection="1">
      <alignment horizontal="center" vertical="center" wrapText="1"/>
      <protection hidden="1"/>
    </xf>
    <xf numFmtId="0" fontId="0" fillId="0" borderId="18"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37" xfId="0" applyFont="1" applyBorder="1" applyAlignment="1" applyProtection="1">
      <alignment horizontal="center" vertical="center" wrapText="1"/>
      <protection locked="0"/>
    </xf>
    <xf numFmtId="0" fontId="39" fillId="6" borderId="18" xfId="0" applyFont="1" applyFill="1" applyBorder="1" applyAlignment="1" applyProtection="1">
      <alignment horizontal="center" vertical="center" wrapText="1"/>
      <protection locked="0"/>
    </xf>
    <xf numFmtId="0" fontId="39" fillId="6" borderId="36" xfId="0" applyFont="1" applyFill="1" applyBorder="1" applyAlignment="1" applyProtection="1">
      <alignment horizontal="center" vertical="center" wrapText="1"/>
      <protection locked="0"/>
    </xf>
    <xf numFmtId="0" fontId="39" fillId="6" borderId="37" xfId="0" applyFont="1" applyFill="1" applyBorder="1" applyAlignment="1" applyProtection="1">
      <alignment horizontal="center" vertical="center" wrapText="1"/>
      <protection locked="0"/>
    </xf>
    <xf numFmtId="0" fontId="1" fillId="11" borderId="18" xfId="0" applyFont="1" applyFill="1" applyBorder="1" applyAlignment="1" applyProtection="1">
      <alignment horizontal="center" vertical="center" wrapText="1"/>
      <protection locked="0"/>
    </xf>
    <xf numFmtId="0" fontId="1" fillId="11" borderId="36" xfId="0" applyFont="1" applyFill="1" applyBorder="1" applyAlignment="1" applyProtection="1">
      <alignment horizontal="center" vertical="center" wrapText="1"/>
      <protection locked="0"/>
    </xf>
    <xf numFmtId="0" fontId="1" fillId="11" borderId="37"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1" fillId="0" borderId="36"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center" vertical="center" wrapText="1"/>
      <protection locked="0"/>
    </xf>
    <xf numFmtId="0" fontId="66" fillId="6" borderId="18" xfId="0" applyFont="1" applyFill="1" applyBorder="1" applyAlignment="1" applyProtection="1">
      <alignment horizontal="center" vertical="center" wrapText="1"/>
      <protection locked="0"/>
    </xf>
    <xf numFmtId="0" fontId="66" fillId="6" borderId="36" xfId="0" applyFont="1" applyFill="1" applyBorder="1" applyAlignment="1" applyProtection="1">
      <alignment horizontal="center" vertical="center" wrapText="1"/>
      <protection locked="0"/>
    </xf>
    <xf numFmtId="0" fontId="66" fillId="6" borderId="37" xfId="0" applyFont="1" applyFill="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10" fillId="12" borderId="18" xfId="0" applyFont="1" applyFill="1" applyBorder="1" applyAlignment="1" applyProtection="1">
      <alignment horizontal="center" vertical="center" wrapText="1"/>
      <protection locked="0"/>
    </xf>
    <xf numFmtId="0" fontId="10" fillId="12" borderId="36" xfId="0" applyFont="1" applyFill="1" applyBorder="1" applyAlignment="1" applyProtection="1">
      <alignment horizontal="center" vertical="center" wrapText="1"/>
      <protection locked="0"/>
    </xf>
    <xf numFmtId="0" fontId="10" fillId="12" borderId="37" xfId="0" applyFont="1" applyFill="1" applyBorder="1" applyAlignment="1" applyProtection="1">
      <alignment horizontal="center" vertical="center" wrapText="1"/>
      <protection locked="0"/>
    </xf>
    <xf numFmtId="0" fontId="10" fillId="12" borderId="18" xfId="0" applyFont="1" applyFill="1" applyBorder="1" applyAlignment="1" applyProtection="1">
      <alignment horizontal="center" vertical="center" wrapText="1"/>
    </xf>
    <xf numFmtId="0" fontId="10" fillId="12" borderId="36" xfId="0" applyFont="1" applyFill="1" applyBorder="1" applyAlignment="1" applyProtection="1">
      <alignment horizontal="center" vertical="center" wrapText="1"/>
    </xf>
    <xf numFmtId="0" fontId="10" fillId="12" borderId="37" xfId="0" applyFont="1" applyFill="1" applyBorder="1" applyAlignment="1" applyProtection="1">
      <alignment horizontal="center" vertical="center" wrapText="1"/>
    </xf>
    <xf numFmtId="0" fontId="10" fillId="13" borderId="18" xfId="0" applyFont="1" applyFill="1" applyBorder="1" applyAlignment="1" applyProtection="1">
      <alignment horizontal="center" vertical="center" wrapText="1"/>
    </xf>
    <xf numFmtId="0" fontId="10" fillId="13" borderId="36" xfId="0" applyFont="1" applyFill="1" applyBorder="1" applyAlignment="1" applyProtection="1">
      <alignment horizontal="center" vertical="center" wrapText="1"/>
    </xf>
    <xf numFmtId="0" fontId="10" fillId="13" borderId="37" xfId="0" applyFont="1" applyFill="1" applyBorder="1" applyAlignment="1" applyProtection="1">
      <alignment horizontal="center" vertical="center" wrapText="1"/>
    </xf>
    <xf numFmtId="0" fontId="1" fillId="13" borderId="9" xfId="0" applyFont="1" applyFill="1" applyBorder="1" applyAlignment="1">
      <alignment horizontal="center" vertical="center" wrapText="1"/>
    </xf>
    <xf numFmtId="0" fontId="14" fillId="6" borderId="38" xfId="2" applyFont="1" applyFill="1" applyBorder="1" applyAlignment="1" applyProtection="1">
      <alignment horizontal="left" vertical="justify" wrapText="1"/>
      <protection locked="0"/>
    </xf>
    <xf numFmtId="0" fontId="55" fillId="28" borderId="0" xfId="2" applyFont="1" applyFill="1" applyAlignment="1">
      <alignment horizontal="center" vertical="center" wrapText="1"/>
    </xf>
    <xf numFmtId="2" fontId="1" fillId="6" borderId="0" xfId="2" applyNumberFormat="1" applyFill="1" applyAlignment="1">
      <alignment horizontal="center" vertical="center" wrapText="1"/>
    </xf>
    <xf numFmtId="0" fontId="1" fillId="22" borderId="0" xfId="2" applyFill="1" applyAlignment="1">
      <alignment horizontal="center" vertical="center"/>
    </xf>
    <xf numFmtId="0" fontId="54" fillId="6" borderId="9" xfId="2" applyFont="1" applyFill="1" applyBorder="1" applyAlignment="1">
      <alignment horizontal="center" vertical="center" wrapText="1"/>
    </xf>
    <xf numFmtId="0" fontId="37" fillId="22" borderId="9" xfId="2" applyFont="1" applyFill="1" applyBorder="1" applyAlignment="1">
      <alignment horizontal="center" vertical="center" wrapText="1"/>
    </xf>
    <xf numFmtId="0" fontId="37" fillId="26" borderId="9" xfId="2" applyFont="1" applyFill="1" applyBorder="1" applyAlignment="1">
      <alignment horizontal="center" vertical="center" wrapText="1"/>
    </xf>
    <xf numFmtId="0" fontId="37" fillId="27" borderId="9" xfId="2" applyFont="1" applyFill="1" applyBorder="1" applyAlignment="1">
      <alignment horizontal="center" vertical="center" wrapText="1"/>
    </xf>
    <xf numFmtId="0" fontId="37" fillId="24" borderId="9" xfId="2" applyFont="1" applyFill="1" applyBorder="1" applyAlignment="1">
      <alignment horizontal="center" vertical="center" wrapText="1"/>
    </xf>
    <xf numFmtId="0" fontId="37" fillId="25" borderId="9" xfId="2" applyFont="1" applyFill="1" applyBorder="1" applyAlignment="1">
      <alignment horizontal="center" vertical="center" wrapText="1"/>
    </xf>
    <xf numFmtId="0" fontId="37" fillId="23" borderId="18" xfId="2" applyFont="1" applyFill="1" applyBorder="1" applyAlignment="1">
      <alignment horizontal="center" vertical="center" textRotation="90"/>
    </xf>
    <xf numFmtId="0" fontId="37" fillId="23" borderId="36" xfId="2" applyFont="1" applyFill="1" applyBorder="1" applyAlignment="1">
      <alignment horizontal="center" vertical="center" textRotation="90"/>
    </xf>
    <xf numFmtId="0" fontId="37" fillId="23" borderId="37" xfId="2" applyFont="1" applyFill="1" applyBorder="1" applyAlignment="1">
      <alignment horizontal="center" vertical="center" textRotation="90"/>
    </xf>
    <xf numFmtId="0" fontId="53" fillId="6" borderId="0" xfId="2" applyFont="1" applyFill="1" applyAlignment="1">
      <alignment horizontal="center" vertical="center" wrapText="1"/>
    </xf>
    <xf numFmtId="0" fontId="37" fillId="23" borderId="40" xfId="2" applyFont="1" applyFill="1" applyBorder="1" applyAlignment="1">
      <alignment horizontal="center" vertical="center"/>
    </xf>
    <xf numFmtId="0" fontId="37" fillId="23" borderId="38" xfId="2" applyFont="1" applyFill="1" applyBorder="1" applyAlignment="1">
      <alignment horizontal="center" vertical="center"/>
    </xf>
    <xf numFmtId="0" fontId="37" fillId="23" borderId="39" xfId="2" applyFont="1" applyFill="1" applyBorder="1" applyAlignment="1">
      <alignment horizontal="center" vertical="center"/>
    </xf>
    <xf numFmtId="0" fontId="37" fillId="23" borderId="41" xfId="2" applyFont="1" applyFill="1" applyBorder="1" applyAlignment="1">
      <alignment horizontal="center" vertical="center"/>
    </xf>
    <xf numFmtId="0" fontId="37" fillId="23" borderId="22" xfId="2" applyFont="1" applyFill="1" applyBorder="1" applyAlignment="1">
      <alignment horizontal="center" vertical="center"/>
    </xf>
    <xf numFmtId="0" fontId="37" fillId="23" borderId="42" xfId="2" applyFont="1" applyFill="1" applyBorder="1" applyAlignment="1">
      <alignment horizontal="center" vertical="center"/>
    </xf>
    <xf numFmtId="0" fontId="1" fillId="23" borderId="9" xfId="2" applyFill="1" applyBorder="1" applyAlignment="1">
      <alignment horizontal="center"/>
    </xf>
    <xf numFmtId="0" fontId="54" fillId="0" borderId="9" xfId="2" applyFont="1" applyBorder="1" applyAlignment="1">
      <alignment horizontal="center" vertical="center"/>
    </xf>
    <xf numFmtId="0" fontId="39" fillId="6" borderId="0" xfId="0" applyFont="1" applyFill="1" applyBorder="1" applyAlignment="1" applyProtection="1">
      <alignment horizontal="center" vertical="center" wrapText="1"/>
      <protection locked="0"/>
    </xf>
    <xf numFmtId="0" fontId="43" fillId="19" borderId="9" xfId="2" applyFont="1" applyFill="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xf>
    <xf numFmtId="0" fontId="1" fillId="21" borderId="14" xfId="0" applyFont="1" applyFill="1" applyBorder="1" applyAlignment="1">
      <alignment horizontal="center" vertical="center"/>
    </xf>
    <xf numFmtId="0" fontId="43" fillId="19" borderId="14" xfId="2" applyFont="1" applyFill="1" applyBorder="1" applyAlignment="1" applyProtection="1">
      <alignment horizontal="center" vertical="center" wrapText="1"/>
      <protection locked="0"/>
    </xf>
    <xf numFmtId="0" fontId="1" fillId="21" borderId="44" xfId="0" applyFont="1" applyFill="1" applyBorder="1" applyAlignment="1">
      <alignment horizontal="center" vertical="center"/>
    </xf>
    <xf numFmtId="0" fontId="1" fillId="0" borderId="9"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32" fillId="16" borderId="22" xfId="0" applyFont="1" applyFill="1" applyBorder="1" applyAlignment="1">
      <alignment horizontal="center"/>
    </xf>
    <xf numFmtId="0" fontId="32" fillId="16" borderId="19" xfId="0" applyFont="1" applyFill="1" applyBorder="1" applyAlignment="1">
      <alignment horizontal="center"/>
    </xf>
    <xf numFmtId="0" fontId="32" fillId="16" borderId="20" xfId="0" applyFont="1" applyFill="1" applyBorder="1" applyAlignment="1">
      <alignment horizontal="center"/>
    </xf>
    <xf numFmtId="0" fontId="32" fillId="16" borderId="10" xfId="0" applyFont="1" applyFill="1" applyBorder="1" applyAlignment="1">
      <alignment horizontal="center"/>
    </xf>
    <xf numFmtId="0" fontId="44" fillId="6" borderId="14" xfId="0" applyFont="1" applyFill="1" applyBorder="1" applyAlignment="1" applyProtection="1">
      <alignment horizontal="center" vertical="center" wrapText="1"/>
      <protection locked="0"/>
    </xf>
    <xf numFmtId="0" fontId="57" fillId="0" borderId="0" xfId="0" applyFont="1" applyAlignment="1">
      <alignment horizontal="center"/>
    </xf>
    <xf numFmtId="0" fontId="0" fillId="20" borderId="28" xfId="0" applyFill="1" applyBorder="1" applyAlignment="1">
      <alignment horizontal="center" vertical="center" wrapText="1"/>
    </xf>
    <xf numFmtId="0" fontId="0" fillId="20" borderId="29" xfId="0" applyFill="1" applyBorder="1" applyAlignment="1">
      <alignment horizontal="center" vertical="center" wrapText="1"/>
    </xf>
    <xf numFmtId="0" fontId="0" fillId="20" borderId="30" xfId="0" applyFill="1" applyBorder="1" applyAlignment="1">
      <alignment horizontal="center" vertical="center" wrapText="1"/>
    </xf>
    <xf numFmtId="0" fontId="61" fillId="20" borderId="23" xfId="0" applyFont="1" applyFill="1" applyBorder="1" applyAlignment="1">
      <alignment horizontal="center" wrapText="1"/>
    </xf>
    <xf numFmtId="0" fontId="61" fillId="20" borderId="24" xfId="0" applyFont="1" applyFill="1" applyBorder="1" applyAlignment="1">
      <alignment horizontal="center" wrapText="1"/>
    </xf>
    <xf numFmtId="0" fontId="61" fillId="20" borderId="25" xfId="0" applyFont="1" applyFill="1" applyBorder="1" applyAlignment="1">
      <alignment horizontal="center" wrapText="1"/>
    </xf>
    <xf numFmtId="0" fontId="61" fillId="20" borderId="31" xfId="0" applyFont="1" applyFill="1" applyBorder="1" applyAlignment="1">
      <alignment horizontal="center" wrapText="1"/>
    </xf>
    <xf numFmtId="0" fontId="61" fillId="20" borderId="0" xfId="0" applyFont="1" applyFill="1" applyAlignment="1">
      <alignment horizontal="center" wrapText="1"/>
    </xf>
    <xf numFmtId="0" fontId="61" fillId="20" borderId="32" xfId="0" applyFont="1" applyFill="1" applyBorder="1" applyAlignment="1">
      <alignment horizontal="center" wrapText="1"/>
    </xf>
    <xf numFmtId="0" fontId="61" fillId="20" borderId="26" xfId="0" applyFont="1" applyFill="1" applyBorder="1" applyAlignment="1">
      <alignment horizontal="center" wrapText="1"/>
    </xf>
    <xf numFmtId="0" fontId="61" fillId="20" borderId="21" xfId="0" applyFont="1" applyFill="1" applyBorder="1" applyAlignment="1">
      <alignment horizontal="center" wrapText="1"/>
    </xf>
    <xf numFmtId="0" fontId="61" fillId="20" borderId="27" xfId="0" applyFont="1" applyFill="1" applyBorder="1" applyAlignment="1">
      <alignment horizontal="center" wrapText="1"/>
    </xf>
    <xf numFmtId="0" fontId="3" fillId="2" borderId="9" xfId="1" applyFont="1" applyFill="1" applyBorder="1" applyAlignment="1">
      <alignment horizontal="center" vertical="center"/>
    </xf>
    <xf numFmtId="0" fontId="5" fillId="0" borderId="9" xfId="1" applyFont="1" applyFill="1" applyBorder="1" applyAlignment="1">
      <alignment horizontal="center" vertical="center" wrapText="1"/>
    </xf>
    <xf numFmtId="0" fontId="3" fillId="4" borderId="9" xfId="1" applyFont="1" applyFill="1" applyBorder="1" applyAlignment="1">
      <alignment horizontal="center" vertical="center"/>
    </xf>
    <xf numFmtId="0" fontId="8" fillId="0" borderId="0" xfId="1" applyFont="1" applyBorder="1" applyAlignment="1">
      <alignment horizontal="center" vertical="center" wrapText="1"/>
    </xf>
    <xf numFmtId="0" fontId="8" fillId="0" borderId="0" xfId="1" applyFont="1" applyBorder="1" applyAlignment="1">
      <alignment horizontal="center" wrapText="1"/>
    </xf>
    <xf numFmtId="0" fontId="3" fillId="17" borderId="0" xfId="1" applyFont="1" applyFill="1" applyBorder="1" applyAlignment="1">
      <alignment horizontal="center" vertical="center"/>
    </xf>
    <xf numFmtId="0" fontId="3" fillId="8" borderId="9" xfId="1" applyFont="1" applyFill="1" applyBorder="1" applyAlignment="1">
      <alignment horizontal="center" vertical="center"/>
    </xf>
    <xf numFmtId="0" fontId="3" fillId="7" borderId="9" xfId="1" applyFont="1" applyFill="1" applyBorder="1" applyAlignment="1">
      <alignment horizontal="center" vertical="center"/>
    </xf>
    <xf numFmtId="0" fontId="3" fillId="18" borderId="0" xfId="1" applyFont="1" applyFill="1" applyBorder="1" applyAlignment="1">
      <alignment horizontal="center" vertical="center" textRotation="90"/>
    </xf>
    <xf numFmtId="0" fontId="3" fillId="5" borderId="9" xfId="1" applyFont="1" applyFill="1" applyBorder="1" applyAlignment="1">
      <alignment horizontal="center" vertical="center"/>
    </xf>
  </cellXfs>
  <cellStyles count="7">
    <cellStyle name="Excel Built-in Normal"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5" xr:uid="{00000000-0005-0000-0000-000005000000}"/>
    <cellStyle name="Porcentaje" xfId="6" builtinId="5"/>
  </cellStyles>
  <dxfs count="38">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indexed="10"/>
        </patternFill>
      </fill>
    </dxf>
    <dxf>
      <fill>
        <patternFill>
          <bgColor indexed="34"/>
        </patternFill>
      </fill>
    </dxf>
    <dxf>
      <fill>
        <patternFill>
          <bgColor indexed="11"/>
        </patternFill>
      </fill>
    </dxf>
    <dxf>
      <font>
        <b/>
        <i val="0"/>
      </font>
      <fill>
        <patternFill>
          <bgColor indexed="13"/>
        </patternFill>
      </fill>
    </dxf>
    <dxf>
      <font>
        <b/>
        <i val="0"/>
        <color indexed="9"/>
      </font>
      <fill>
        <patternFill>
          <bgColor indexed="10"/>
        </patternFill>
      </fill>
    </dxf>
    <dxf>
      <font>
        <b/>
        <i val="0"/>
        <color indexed="9"/>
        <name val="Cambria"/>
        <scheme val="none"/>
      </font>
      <fill>
        <patternFill>
          <bgColor indexed="1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i val="0"/>
        <condense val="0"/>
        <extend val="0"/>
        <color auto="1"/>
      </font>
      <fill>
        <patternFill>
          <bgColor indexed="43"/>
        </patternFill>
      </fill>
    </dxf>
    <dxf>
      <font>
        <b/>
        <i val="0"/>
        <condense val="0"/>
        <extend val="0"/>
        <color auto="1"/>
        <name val="Cambria"/>
        <scheme val="none"/>
      </font>
      <fill>
        <patternFill>
          <bgColor indexed="11"/>
        </patternFill>
      </fill>
    </dxf>
    <dxf>
      <font>
        <b/>
        <i val="0"/>
        <color indexed="8"/>
      </font>
      <fill>
        <patternFill>
          <bgColor indexed="22"/>
        </patternFill>
      </fill>
    </dxf>
    <dxf>
      <font>
        <b/>
        <i val="0"/>
        <color indexed="9"/>
      </font>
      <fill>
        <patternFill>
          <bgColor indexed="10"/>
        </patternFill>
      </fill>
    </dxf>
    <dxf>
      <font>
        <b/>
        <i val="0"/>
      </font>
      <fill>
        <patternFill>
          <bgColor indexed="13"/>
        </patternFill>
      </fill>
    </dxf>
    <dxf>
      <font>
        <b/>
        <i val="0"/>
        <color indexed="9"/>
      </font>
      <fill>
        <patternFill>
          <bgColor indexed="10"/>
        </patternFill>
      </fill>
    </dxf>
    <dxf>
      <font>
        <b/>
        <i val="0"/>
        <color indexed="9"/>
        <name val="Cambria"/>
        <scheme val="none"/>
      </font>
      <fill>
        <patternFill>
          <bgColor indexed="1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542925</xdr:colOff>
      <xdr:row>1</xdr:row>
      <xdr:rowOff>9526</xdr:rowOff>
    </xdr:from>
    <xdr:to>
      <xdr:col>2</xdr:col>
      <xdr:colOff>2082642</xdr:colOff>
      <xdr:row>3</xdr:row>
      <xdr:rowOff>514350</xdr:rowOff>
    </xdr:to>
    <xdr:pic>
      <xdr:nvPicPr>
        <xdr:cNvPr id="2" name="Imagen 135">
          <a:extLst>
            <a:ext uri="{FF2B5EF4-FFF2-40B4-BE49-F238E27FC236}">
              <a16:creationId xmlns:a16="http://schemas.microsoft.com/office/drawing/2014/main" id="{6A124E8D-7266-4C51-9F64-6EBAB11E78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4925" y="85726"/>
          <a:ext cx="2301717"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2721</xdr:colOff>
      <xdr:row>17</xdr:row>
      <xdr:rowOff>0</xdr:rowOff>
    </xdr:from>
    <xdr:to>
      <xdr:col>16</xdr:col>
      <xdr:colOff>2721</xdr:colOff>
      <xdr:row>17</xdr:row>
      <xdr:rowOff>0</xdr:rowOff>
    </xdr:to>
    <xdr:sp macro="[1]!mostrarPerfilRiesgoInh" textlink="">
      <xdr:nvSpPr>
        <xdr:cNvPr id="6" name="15 CuadroTexto">
          <a:extLst>
            <a:ext uri="{FF2B5EF4-FFF2-40B4-BE49-F238E27FC236}">
              <a16:creationId xmlns:a16="http://schemas.microsoft.com/office/drawing/2014/main" id="{F490C603-F6FA-48EF-8183-344DFE277833}"/>
            </a:ext>
          </a:extLst>
        </xdr:cNvPr>
        <xdr:cNvSpPr txBox="1"/>
      </xdr:nvSpPr>
      <xdr:spPr>
        <a:xfrm>
          <a:off x="20614821" y="4647534"/>
          <a:ext cx="0" cy="45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PRI</a:t>
          </a:r>
        </a:p>
      </xdr:txBody>
    </xdr:sp>
    <xdr:clientData/>
  </xdr:twoCellAnchor>
  <xdr:twoCellAnchor editAs="oneCell">
    <xdr:from>
      <xdr:col>8</xdr:col>
      <xdr:colOff>0</xdr:colOff>
      <xdr:row>13</xdr:row>
      <xdr:rowOff>0</xdr:rowOff>
    </xdr:from>
    <xdr:to>
      <xdr:col>8</xdr:col>
      <xdr:colOff>295275</xdr:colOff>
      <xdr:row>13</xdr:row>
      <xdr:rowOff>314827</xdr:rowOff>
    </xdr:to>
    <xdr:sp macro="" textlink="">
      <xdr:nvSpPr>
        <xdr:cNvPr id="13" name="AutoShape 38" descr="Resultado de imagen para boton agregar icono">
          <a:extLst>
            <a:ext uri="{FF2B5EF4-FFF2-40B4-BE49-F238E27FC236}">
              <a16:creationId xmlns:a16="http://schemas.microsoft.com/office/drawing/2014/main" id="{5CCAC519-8FCC-4ECD-BBC1-191D238B5548}"/>
            </a:ext>
          </a:extLst>
        </xdr:cNvPr>
        <xdr:cNvSpPr>
          <a:spLocks noChangeAspect="1" noChangeArrowheads="1"/>
        </xdr:cNvSpPr>
      </xdr:nvSpPr>
      <xdr:spPr bwMode="auto">
        <a:xfrm>
          <a:off x="11753850" y="2095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xdr:row>
      <xdr:rowOff>0</xdr:rowOff>
    </xdr:from>
    <xdr:to>
      <xdr:col>8</xdr:col>
      <xdr:colOff>295275</xdr:colOff>
      <xdr:row>13</xdr:row>
      <xdr:rowOff>314827</xdr:rowOff>
    </xdr:to>
    <xdr:sp macro="" textlink="">
      <xdr:nvSpPr>
        <xdr:cNvPr id="14" name="AutoShape 39" descr="Resultado de imagen para boton agregar icono">
          <a:extLst>
            <a:ext uri="{FF2B5EF4-FFF2-40B4-BE49-F238E27FC236}">
              <a16:creationId xmlns:a16="http://schemas.microsoft.com/office/drawing/2014/main" id="{212298C9-1C90-422A-B33A-5B9110C76EB4}"/>
            </a:ext>
          </a:extLst>
        </xdr:cNvPr>
        <xdr:cNvSpPr>
          <a:spLocks noChangeAspect="1" noChangeArrowheads="1"/>
        </xdr:cNvSpPr>
      </xdr:nvSpPr>
      <xdr:spPr bwMode="auto">
        <a:xfrm>
          <a:off x="11753850" y="2095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xdr:row>
      <xdr:rowOff>0</xdr:rowOff>
    </xdr:from>
    <xdr:to>
      <xdr:col>8</xdr:col>
      <xdr:colOff>295275</xdr:colOff>
      <xdr:row>13</xdr:row>
      <xdr:rowOff>314827</xdr:rowOff>
    </xdr:to>
    <xdr:sp macro="" textlink="">
      <xdr:nvSpPr>
        <xdr:cNvPr id="15" name="AutoShape 40" descr="Resultado de imagen para boton agregar icono">
          <a:extLst>
            <a:ext uri="{FF2B5EF4-FFF2-40B4-BE49-F238E27FC236}">
              <a16:creationId xmlns:a16="http://schemas.microsoft.com/office/drawing/2014/main" id="{B5279E58-EA1A-4043-A3F3-3775086B4600}"/>
            </a:ext>
          </a:extLst>
        </xdr:cNvPr>
        <xdr:cNvSpPr>
          <a:spLocks noChangeAspect="1" noChangeArrowheads="1"/>
        </xdr:cNvSpPr>
      </xdr:nvSpPr>
      <xdr:spPr bwMode="auto">
        <a:xfrm>
          <a:off x="11753850" y="2095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13</xdr:row>
      <xdr:rowOff>0</xdr:rowOff>
    </xdr:from>
    <xdr:to>
      <xdr:col>8</xdr:col>
      <xdr:colOff>295275</xdr:colOff>
      <xdr:row>13</xdr:row>
      <xdr:rowOff>314827</xdr:rowOff>
    </xdr:to>
    <xdr:sp macro="" textlink="">
      <xdr:nvSpPr>
        <xdr:cNvPr id="16" name="AutoShape 42" descr="Z">
          <a:extLst>
            <a:ext uri="{FF2B5EF4-FFF2-40B4-BE49-F238E27FC236}">
              <a16:creationId xmlns:a16="http://schemas.microsoft.com/office/drawing/2014/main" id="{72D5F597-052C-4F5A-9378-56A3A52B91F6}"/>
            </a:ext>
          </a:extLst>
        </xdr:cNvPr>
        <xdr:cNvSpPr>
          <a:spLocks noChangeAspect="1" noChangeArrowheads="1"/>
        </xdr:cNvSpPr>
      </xdr:nvSpPr>
      <xdr:spPr bwMode="auto">
        <a:xfrm>
          <a:off x="11753850" y="2095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375557</xdr:colOff>
      <xdr:row>17</xdr:row>
      <xdr:rowOff>0</xdr:rowOff>
    </xdr:from>
    <xdr:to>
      <xdr:col>12</xdr:col>
      <xdr:colOff>375557</xdr:colOff>
      <xdr:row>17</xdr:row>
      <xdr:rowOff>0</xdr:rowOff>
    </xdr:to>
    <xdr:sp macro="[6]!Escalas_impacto" textlink="">
      <xdr:nvSpPr>
        <xdr:cNvPr id="18" name="Rectangle 53">
          <a:extLst>
            <a:ext uri="{FF2B5EF4-FFF2-40B4-BE49-F238E27FC236}">
              <a16:creationId xmlns:a16="http://schemas.microsoft.com/office/drawing/2014/main" id="{E7469932-34FA-460B-ACC6-A8CE0BB1279A}"/>
            </a:ext>
          </a:extLst>
        </xdr:cNvPr>
        <xdr:cNvSpPr>
          <a:spLocks noChangeArrowheads="1"/>
        </xdr:cNvSpPr>
      </xdr:nvSpPr>
      <xdr:spPr bwMode="auto">
        <a:xfrm>
          <a:off x="16406132" y="3457575"/>
          <a:ext cx="0" cy="108440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xdr:col>
      <xdr:colOff>160812</xdr:colOff>
      <xdr:row>1</xdr:row>
      <xdr:rowOff>102054</xdr:rowOff>
    </xdr:from>
    <xdr:to>
      <xdr:col>47</xdr:col>
      <xdr:colOff>2619375</xdr:colOff>
      <xdr:row>1</xdr:row>
      <xdr:rowOff>173182</xdr:rowOff>
    </xdr:to>
    <xdr:cxnSp macro="">
      <xdr:nvCxnSpPr>
        <xdr:cNvPr id="20" name="Conector recto 19">
          <a:extLst>
            <a:ext uri="{FF2B5EF4-FFF2-40B4-BE49-F238E27FC236}">
              <a16:creationId xmlns:a16="http://schemas.microsoft.com/office/drawing/2014/main" id="{FF79EB7A-1C4D-4552-9713-538E56CE04FB}"/>
            </a:ext>
          </a:extLst>
        </xdr:cNvPr>
        <xdr:cNvCxnSpPr/>
      </xdr:nvCxnSpPr>
      <xdr:spPr>
        <a:xfrm flipV="1">
          <a:off x="1215366" y="2483304"/>
          <a:ext cx="52464813" cy="71128"/>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xdr:col>
      <xdr:colOff>1890542</xdr:colOff>
      <xdr:row>0</xdr:row>
      <xdr:rowOff>170686</xdr:rowOff>
    </xdr:from>
    <xdr:to>
      <xdr:col>7</xdr:col>
      <xdr:colOff>163048</xdr:colOff>
      <xdr:row>0</xdr:row>
      <xdr:rowOff>2588555</xdr:rowOff>
    </xdr:to>
    <xdr:pic>
      <xdr:nvPicPr>
        <xdr:cNvPr id="19" name="Imagen 135">
          <a:extLst>
            <a:ext uri="{FF2B5EF4-FFF2-40B4-BE49-F238E27FC236}">
              <a16:creationId xmlns:a16="http://schemas.microsoft.com/office/drawing/2014/main" id="{4F137EE6-AF90-4845-9503-7974EF38AF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8305" y="170686"/>
          <a:ext cx="7149853" cy="2417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43296</xdr:rowOff>
    </xdr:from>
    <xdr:to>
      <xdr:col>33</xdr:col>
      <xdr:colOff>43295</xdr:colOff>
      <xdr:row>1</xdr:row>
      <xdr:rowOff>173181</xdr:rowOff>
    </xdr:to>
    <xdr:cxnSp macro="">
      <xdr:nvCxnSpPr>
        <xdr:cNvPr id="3" name="Conector recto 2">
          <a:extLst>
            <a:ext uri="{FF2B5EF4-FFF2-40B4-BE49-F238E27FC236}">
              <a16:creationId xmlns:a16="http://schemas.microsoft.com/office/drawing/2014/main" id="{32F8B903-46E9-4AB5-91DD-9D372E5E07D1}"/>
            </a:ext>
          </a:extLst>
        </xdr:cNvPr>
        <xdr:cNvCxnSpPr/>
      </xdr:nvCxnSpPr>
      <xdr:spPr>
        <a:xfrm flipV="1">
          <a:off x="484662" y="2424546"/>
          <a:ext cx="40497083" cy="12988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272143</xdr:colOff>
      <xdr:row>0</xdr:row>
      <xdr:rowOff>122464</xdr:rowOff>
    </xdr:from>
    <xdr:to>
      <xdr:col>7</xdr:col>
      <xdr:colOff>435429</xdr:colOff>
      <xdr:row>0</xdr:row>
      <xdr:rowOff>1406539</xdr:rowOff>
    </xdr:to>
    <xdr:pic>
      <xdr:nvPicPr>
        <xdr:cNvPr id="4" name="Imagen 135">
          <a:extLst>
            <a:ext uri="{FF2B5EF4-FFF2-40B4-BE49-F238E27FC236}">
              <a16:creationId xmlns:a16="http://schemas.microsoft.com/office/drawing/2014/main" id="{3BC294EE-D396-4318-A81B-F3E3F8371E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5929" y="122464"/>
          <a:ext cx="3782786" cy="128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OSECAR/Downloads/2.%20Mapa%20de%20riesgos%20DIRyPLA__%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067a10e50767e371/Escritorio/ACTUALIZACI&#211;N%20MATRICES/Copia%20de%20ple-pin-f001_v3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definedNames>
      <definedName name="mostrarPerfilRiesgoInh"/>
    </defined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PLE-PIN-F001"/>
      <sheetName val="FuenteRiesgo_AImpacto"/>
      <sheetName val="Mapa_Riesgo_Inherente"/>
      <sheetName val="Mapa_RResidual"/>
      <sheetName val="Nivel_Organizacional"/>
      <sheetName val="Caracteristicas_Controles"/>
      <sheetName val="Probabilidad"/>
      <sheetName val="Impacto"/>
      <sheetName val="Imp_Ambiental"/>
      <sheetName val="Copia de ple-pin-f001_v3_0"/>
    </sheetNames>
    <definedNames>
      <definedName name="Escalas_impacto"/>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9"/>
  <sheetViews>
    <sheetView showGridLines="0" workbookViewId="0">
      <selection activeCell="C32" sqref="C32"/>
    </sheetView>
  </sheetViews>
  <sheetFormatPr baseColWidth="10" defaultColWidth="11.453125" defaultRowHeight="14.5"/>
  <cols>
    <col min="3" max="4" width="73.7265625" customWidth="1"/>
  </cols>
  <sheetData>
    <row r="1" spans="2:4" ht="6" customHeight="1"/>
    <row r="2" spans="2:4" ht="6" customHeight="1"/>
    <row r="4" spans="2:4" ht="52.5" customHeight="1">
      <c r="B4" s="228" t="s">
        <v>0</v>
      </c>
      <c r="C4" s="228"/>
      <c r="D4" s="228"/>
    </row>
    <row r="5" spans="2:4" ht="6.75" customHeight="1">
      <c r="D5" s="169"/>
    </row>
    <row r="6" spans="2:4" ht="15" customHeight="1">
      <c r="B6" s="225" t="s">
        <v>1</v>
      </c>
      <c r="C6" s="126" t="s">
        <v>2</v>
      </c>
      <c r="D6" s="126" t="s">
        <v>3</v>
      </c>
    </row>
    <row r="7" spans="2:4">
      <c r="B7" s="226"/>
      <c r="C7" s="212" t="s">
        <v>713</v>
      </c>
      <c r="D7" s="213" t="s">
        <v>714</v>
      </c>
    </row>
    <row r="8" spans="2:4" ht="25">
      <c r="B8" s="226"/>
      <c r="C8" s="212" t="s">
        <v>735</v>
      </c>
      <c r="D8" s="213" t="s">
        <v>726</v>
      </c>
    </row>
    <row r="9" spans="2:4" ht="25">
      <c r="B9" s="226"/>
      <c r="C9" s="212" t="s">
        <v>724</v>
      </c>
      <c r="D9" s="213" t="s">
        <v>727</v>
      </c>
    </row>
    <row r="10" spans="2:4" ht="25">
      <c r="B10" s="226"/>
      <c r="C10" s="212" t="s">
        <v>725</v>
      </c>
      <c r="D10" s="213" t="s">
        <v>728</v>
      </c>
    </row>
    <row r="11" spans="2:4" ht="25">
      <c r="B11" s="226"/>
      <c r="C11" s="212" t="s">
        <v>729</v>
      </c>
      <c r="D11" s="213" t="s">
        <v>718</v>
      </c>
    </row>
    <row r="12" spans="2:4" ht="25">
      <c r="B12" s="226"/>
      <c r="C12" s="214" t="s">
        <v>731</v>
      </c>
      <c r="D12" s="215" t="s">
        <v>730</v>
      </c>
    </row>
    <row r="13" spans="2:4" ht="25">
      <c r="B13" s="226"/>
      <c r="C13" s="214" t="s">
        <v>723</v>
      </c>
      <c r="D13" s="215" t="s">
        <v>733</v>
      </c>
    </row>
    <row r="14" spans="2:4" hidden="1">
      <c r="B14" s="226"/>
      <c r="C14" s="209" t="s">
        <v>4</v>
      </c>
      <c r="D14" s="210" t="s">
        <v>732</v>
      </c>
    </row>
    <row r="15" spans="2:4" hidden="1">
      <c r="B15" s="226"/>
      <c r="C15" s="209" t="s">
        <v>5</v>
      </c>
      <c r="D15" s="210" t="s">
        <v>6</v>
      </c>
    </row>
    <row r="16" spans="2:4" hidden="1">
      <c r="B16" s="226"/>
      <c r="C16" s="209" t="s">
        <v>7</v>
      </c>
      <c r="D16" s="210" t="s">
        <v>8</v>
      </c>
    </row>
    <row r="17" spans="2:4" hidden="1">
      <c r="B17" s="226"/>
      <c r="C17" s="209" t="s">
        <v>9</v>
      </c>
      <c r="D17" s="210" t="s">
        <v>10</v>
      </c>
    </row>
    <row r="18" spans="2:4" ht="15.75" customHeight="1">
      <c r="B18" s="225" t="s">
        <v>11</v>
      </c>
      <c r="C18" s="126" t="s">
        <v>12</v>
      </c>
      <c r="D18" s="126" t="s">
        <v>13</v>
      </c>
    </row>
    <row r="19" spans="2:4" ht="25">
      <c r="B19" s="226"/>
      <c r="C19" s="214" t="s">
        <v>715</v>
      </c>
      <c r="D19" s="215" t="s">
        <v>717</v>
      </c>
    </row>
    <row r="20" spans="2:4" ht="25">
      <c r="B20" s="226"/>
      <c r="C20" s="214" t="s">
        <v>716</v>
      </c>
      <c r="D20" s="215" t="s">
        <v>736</v>
      </c>
    </row>
    <row r="21" spans="2:4" ht="25">
      <c r="B21" s="226"/>
      <c r="C21" s="214" t="s">
        <v>734</v>
      </c>
      <c r="D21" s="215" t="s">
        <v>720</v>
      </c>
    </row>
    <row r="22" spans="2:4" ht="38.25" customHeight="1">
      <c r="B22" s="226"/>
      <c r="C22" s="214" t="s">
        <v>722</v>
      </c>
      <c r="D22" s="229" t="s">
        <v>721</v>
      </c>
    </row>
    <row r="23" spans="2:4" ht="25">
      <c r="B23" s="226"/>
      <c r="C23" s="214" t="s">
        <v>719</v>
      </c>
      <c r="D23" s="230"/>
    </row>
    <row r="24" spans="2:4" hidden="1">
      <c r="B24" s="226"/>
      <c r="C24" s="209" t="s">
        <v>14</v>
      </c>
      <c r="D24" s="210" t="s">
        <v>15</v>
      </c>
    </row>
    <row r="25" spans="2:4" hidden="1">
      <c r="B25" s="226"/>
      <c r="C25" s="209" t="s">
        <v>16</v>
      </c>
      <c r="D25" s="210" t="s">
        <v>17</v>
      </c>
    </row>
    <row r="26" spans="2:4" hidden="1">
      <c r="B26" s="226"/>
      <c r="C26" s="209" t="s">
        <v>18</v>
      </c>
      <c r="D26" s="210" t="s">
        <v>19</v>
      </c>
    </row>
    <row r="27" spans="2:4" hidden="1">
      <c r="B27" s="226"/>
      <c r="C27" s="209" t="s">
        <v>20</v>
      </c>
      <c r="D27" s="210" t="s">
        <v>21</v>
      </c>
    </row>
    <row r="28" spans="2:4" hidden="1">
      <c r="B28" s="226"/>
      <c r="C28" s="209" t="s">
        <v>22</v>
      </c>
      <c r="D28" s="210" t="s">
        <v>23</v>
      </c>
    </row>
    <row r="29" spans="2:4" hidden="1">
      <c r="B29" s="227"/>
      <c r="C29" s="209" t="s">
        <v>24</v>
      </c>
      <c r="D29" s="210" t="s">
        <v>25</v>
      </c>
    </row>
  </sheetData>
  <mergeCells count="4">
    <mergeCell ref="B6:B17"/>
    <mergeCell ref="B18:B29"/>
    <mergeCell ref="B4:D4"/>
    <mergeCell ref="D22:D23"/>
  </mergeCells>
  <phoneticPr fontId="52" type="noConversion"/>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5:F36"/>
  <sheetViews>
    <sheetView topLeftCell="A13" workbookViewId="0">
      <selection activeCell="L31" sqref="L31"/>
    </sheetView>
  </sheetViews>
  <sheetFormatPr baseColWidth="10" defaultColWidth="11.453125" defaultRowHeight="14.5"/>
  <cols>
    <col min="2" max="2" width="14.54296875" bestFit="1" customWidth="1"/>
    <col min="3" max="3" width="16" customWidth="1"/>
    <col min="6" max="6" width="11.81640625" bestFit="1" customWidth="1"/>
  </cols>
  <sheetData>
    <row r="5" spans="1:6">
      <c r="B5" t="s">
        <v>688</v>
      </c>
      <c r="C5" t="s">
        <v>689</v>
      </c>
      <c r="D5" t="s">
        <v>68</v>
      </c>
      <c r="E5" t="s">
        <v>689</v>
      </c>
      <c r="F5" t="s">
        <v>690</v>
      </c>
    </row>
    <row r="6" spans="1:6">
      <c r="A6">
        <v>1</v>
      </c>
      <c r="B6" t="str">
        <f>'Matriz Riesgos Gestión'!AS23</f>
        <v>Rara Vez</v>
      </c>
      <c r="C6">
        <f>IF(ISBLANK(B6),"",IF(B6="Rara Vez",1,IF(B6="Improbable",2,IF(B6="Posible",3,IF(B6="Probable",4,IF(B6="Casi seguro",5))))))</f>
        <v>1</v>
      </c>
      <c r="D6" t="str">
        <f>'Matriz Riesgos Gestión'!AU23</f>
        <v>Bajo</v>
      </c>
      <c r="E6" t="b">
        <f>IF(ISBLANK(D6),"",IF(D6="Insignificante",1,IF(D6="Menor",2,IF(D6="Moderado",3,IF(D6="Mayor",4,IF(D6="Catastrófico",5))))))</f>
        <v>0</v>
      </c>
      <c r="F6">
        <f>C6*E6</f>
        <v>0</v>
      </c>
    </row>
    <row r="7" spans="1:6">
      <c r="A7">
        <v>2</v>
      </c>
      <c r="B7" t="str">
        <f>'Matriz Riesgos Gestión'!AS29</f>
        <v>Rara Vez</v>
      </c>
      <c r="C7">
        <f t="shared" ref="C7:C35" si="0">IF(ISBLANK(B7),"",IF(B7="Rara Vez",1,IF(B7="Improbable",2,IF(B7="Posible",3,IF(B7="Probable",4,IF(B7="Casi seguro",5))))))</f>
        <v>1</v>
      </c>
      <c r="D7" t="str">
        <f>'Matriz Riesgos Gestión'!AU29</f>
        <v>Bajo</v>
      </c>
      <c r="E7" t="b">
        <f t="shared" ref="E7:E35" si="1">IF(ISBLANK(D7),"",IF(D7="Insignificante",1,IF(D7="Menor",2,IF(D7="Moderado",3,IF(D7="Mayor",4,IF(D7="Catastrófico",5))))))</f>
        <v>0</v>
      </c>
      <c r="F7">
        <f t="shared" ref="F7:F35" si="2">C7*E7</f>
        <v>0</v>
      </c>
    </row>
    <row r="8" spans="1:6">
      <c r="A8">
        <v>3</v>
      </c>
      <c r="B8" t="e">
        <f>'Matriz Riesgos Gestión'!#REF!</f>
        <v>#REF!</v>
      </c>
      <c r="C8" t="e">
        <f t="shared" si="0"/>
        <v>#REF!</v>
      </c>
      <c r="D8" t="e">
        <f>'Matriz Riesgos Gestión'!#REF!</f>
        <v>#REF!</v>
      </c>
      <c r="E8" t="e">
        <f t="shared" si="1"/>
        <v>#REF!</v>
      </c>
      <c r="F8" t="e">
        <f t="shared" si="2"/>
        <v>#REF!</v>
      </c>
    </row>
    <row r="9" spans="1:6">
      <c r="A9">
        <v>4</v>
      </c>
      <c r="B9" t="e">
        <f>'Matriz Riesgos Gestión'!#REF!</f>
        <v>#REF!</v>
      </c>
      <c r="C9" t="e">
        <f t="shared" si="0"/>
        <v>#REF!</v>
      </c>
      <c r="D9" t="e">
        <f>'Matriz Riesgos Gestión'!#REF!</f>
        <v>#REF!</v>
      </c>
      <c r="E9" t="e">
        <f t="shared" si="1"/>
        <v>#REF!</v>
      </c>
      <c r="F9" t="e">
        <f t="shared" si="2"/>
        <v>#REF!</v>
      </c>
    </row>
    <row r="10" spans="1:6">
      <c r="A10">
        <v>5</v>
      </c>
      <c r="B10" t="e">
        <f>'Matriz Riesgos Gestión'!#REF!</f>
        <v>#REF!</v>
      </c>
      <c r="C10" t="e">
        <f t="shared" si="0"/>
        <v>#REF!</v>
      </c>
      <c r="D10" t="e">
        <f>'Matriz Riesgos Gestión'!#REF!</f>
        <v>#REF!</v>
      </c>
      <c r="E10" t="e">
        <f t="shared" si="1"/>
        <v>#REF!</v>
      </c>
      <c r="F10" t="e">
        <f t="shared" si="2"/>
        <v>#REF!</v>
      </c>
    </row>
    <row r="11" spans="1:6">
      <c r="A11">
        <v>6</v>
      </c>
      <c r="B11" t="e">
        <f>'Matriz Riesgos Gestión'!#REF!</f>
        <v>#REF!</v>
      </c>
      <c r="C11" t="e">
        <f t="shared" si="0"/>
        <v>#REF!</v>
      </c>
      <c r="D11" t="e">
        <f>'Matriz Riesgos Gestión'!#REF!</f>
        <v>#REF!</v>
      </c>
      <c r="E11" t="e">
        <f t="shared" si="1"/>
        <v>#REF!</v>
      </c>
      <c r="F11" t="e">
        <f t="shared" si="2"/>
        <v>#REF!</v>
      </c>
    </row>
    <row r="12" spans="1:6">
      <c r="A12">
        <v>7</v>
      </c>
      <c r="B12" t="e">
        <f>'Matriz Riesgos Gestión'!#REF!</f>
        <v>#REF!</v>
      </c>
      <c r="C12" t="e">
        <f t="shared" si="0"/>
        <v>#REF!</v>
      </c>
      <c r="D12" t="e">
        <f>'Matriz Riesgos Gestión'!#REF!</f>
        <v>#REF!</v>
      </c>
      <c r="E12" t="e">
        <f t="shared" si="1"/>
        <v>#REF!</v>
      </c>
      <c r="F12" t="e">
        <f t="shared" si="2"/>
        <v>#REF!</v>
      </c>
    </row>
    <row r="13" spans="1:6">
      <c r="A13">
        <v>8</v>
      </c>
      <c r="B13" t="e">
        <f>'Matriz Riesgos Gestión'!#REF!</f>
        <v>#REF!</v>
      </c>
      <c r="C13" t="e">
        <f t="shared" si="0"/>
        <v>#REF!</v>
      </c>
      <c r="D13" t="e">
        <f>'Matriz Riesgos Gestión'!#REF!</f>
        <v>#REF!</v>
      </c>
      <c r="E13" t="e">
        <f t="shared" si="1"/>
        <v>#REF!</v>
      </c>
      <c r="F13" t="e">
        <f t="shared" si="2"/>
        <v>#REF!</v>
      </c>
    </row>
    <row r="14" spans="1:6">
      <c r="A14">
        <v>9</v>
      </c>
      <c r="B14" t="e">
        <f>'Matriz Riesgos Gestión'!#REF!</f>
        <v>#REF!</v>
      </c>
      <c r="C14" t="e">
        <f t="shared" si="0"/>
        <v>#REF!</v>
      </c>
      <c r="D14" t="e">
        <f>'Matriz Riesgos Gestión'!#REF!</f>
        <v>#REF!</v>
      </c>
      <c r="E14" t="e">
        <f t="shared" si="1"/>
        <v>#REF!</v>
      </c>
      <c r="F14" t="e">
        <f t="shared" si="2"/>
        <v>#REF!</v>
      </c>
    </row>
    <row r="15" spans="1:6">
      <c r="A15">
        <v>10</v>
      </c>
      <c r="B15" t="e">
        <f>'Matriz Riesgos Gestión'!#REF!</f>
        <v>#REF!</v>
      </c>
      <c r="C15" t="e">
        <f t="shared" si="0"/>
        <v>#REF!</v>
      </c>
      <c r="D15" t="e">
        <f>'Matriz Riesgos Gestión'!#REF!</f>
        <v>#REF!</v>
      </c>
      <c r="E15" t="e">
        <f t="shared" si="1"/>
        <v>#REF!</v>
      </c>
      <c r="F15" t="e">
        <f t="shared" si="2"/>
        <v>#REF!</v>
      </c>
    </row>
    <row r="16" spans="1:6">
      <c r="A16">
        <v>11</v>
      </c>
      <c r="B16" t="e">
        <f>'Matriz Riesgos Gestión'!#REF!</f>
        <v>#REF!</v>
      </c>
      <c r="C16" t="e">
        <f t="shared" si="0"/>
        <v>#REF!</v>
      </c>
      <c r="D16" t="e">
        <f>'Matriz Riesgos Gestión'!#REF!</f>
        <v>#REF!</v>
      </c>
      <c r="E16" t="e">
        <f t="shared" si="1"/>
        <v>#REF!</v>
      </c>
      <c r="F16" t="e">
        <f t="shared" si="2"/>
        <v>#REF!</v>
      </c>
    </row>
    <row r="17" spans="1:6">
      <c r="A17">
        <v>12</v>
      </c>
      <c r="B17" t="e">
        <f>'Matriz Riesgos Gestión'!#REF!</f>
        <v>#REF!</v>
      </c>
      <c r="C17" t="e">
        <f t="shared" si="0"/>
        <v>#REF!</v>
      </c>
      <c r="D17" t="e">
        <f>'Matriz Riesgos Gestión'!#REF!</f>
        <v>#REF!</v>
      </c>
      <c r="E17" t="e">
        <f t="shared" si="1"/>
        <v>#REF!</v>
      </c>
      <c r="F17" t="e">
        <f t="shared" si="2"/>
        <v>#REF!</v>
      </c>
    </row>
    <row r="18" spans="1:6">
      <c r="A18">
        <v>13</v>
      </c>
      <c r="B18" t="e">
        <f>'Matriz Riesgos Gestión'!#REF!</f>
        <v>#REF!</v>
      </c>
      <c r="C18" t="e">
        <f t="shared" si="0"/>
        <v>#REF!</v>
      </c>
      <c r="D18" t="e">
        <f>'Matriz Riesgos Gestión'!#REF!</f>
        <v>#REF!</v>
      </c>
      <c r="E18" t="e">
        <f t="shared" si="1"/>
        <v>#REF!</v>
      </c>
      <c r="F18" t="e">
        <f t="shared" si="2"/>
        <v>#REF!</v>
      </c>
    </row>
    <row r="19" spans="1:6" hidden="1">
      <c r="A19">
        <v>14</v>
      </c>
      <c r="B19" t="e">
        <f>'Matriz Riesgos Gestión'!#REF!</f>
        <v>#REF!</v>
      </c>
      <c r="C19" t="e">
        <f t="shared" si="0"/>
        <v>#REF!</v>
      </c>
      <c r="E19" t="str">
        <f t="shared" si="1"/>
        <v/>
      </c>
      <c r="F19" t="e">
        <f t="shared" si="2"/>
        <v>#REF!</v>
      </c>
    </row>
    <row r="20" spans="1:6" hidden="1">
      <c r="A20">
        <v>15</v>
      </c>
      <c r="B20" t="e">
        <f>'Matriz Riesgos Gestión'!#REF!</f>
        <v>#REF!</v>
      </c>
      <c r="C20" t="e">
        <f t="shared" si="0"/>
        <v>#REF!</v>
      </c>
      <c r="E20" t="str">
        <f t="shared" si="1"/>
        <v/>
      </c>
      <c r="F20" t="e">
        <f t="shared" si="2"/>
        <v>#REF!</v>
      </c>
    </row>
    <row r="21" spans="1:6" hidden="1">
      <c r="A21">
        <v>16</v>
      </c>
      <c r="B21" t="e">
        <f>'Matriz Riesgos Gestión'!#REF!</f>
        <v>#REF!</v>
      </c>
      <c r="C21" t="e">
        <f t="shared" si="0"/>
        <v>#REF!</v>
      </c>
      <c r="E21" t="str">
        <f t="shared" si="1"/>
        <v/>
      </c>
      <c r="F21" t="e">
        <f t="shared" si="2"/>
        <v>#REF!</v>
      </c>
    </row>
    <row r="22" spans="1:6" hidden="1">
      <c r="A22">
        <v>17</v>
      </c>
      <c r="B22" t="e">
        <f>'Matriz Riesgos Gestión'!#REF!</f>
        <v>#REF!</v>
      </c>
      <c r="C22" t="e">
        <f t="shared" si="0"/>
        <v>#REF!</v>
      </c>
      <c r="E22" t="str">
        <f t="shared" si="1"/>
        <v/>
      </c>
      <c r="F22" t="e">
        <f t="shared" si="2"/>
        <v>#REF!</v>
      </c>
    </row>
    <row r="23" spans="1:6" hidden="1">
      <c r="A23">
        <v>18</v>
      </c>
      <c r="B23" t="e">
        <f>'Matriz Riesgos Gestión'!#REF!</f>
        <v>#REF!</v>
      </c>
      <c r="C23" t="e">
        <f t="shared" si="0"/>
        <v>#REF!</v>
      </c>
      <c r="E23" t="str">
        <f t="shared" si="1"/>
        <v/>
      </c>
      <c r="F23" t="e">
        <f t="shared" si="2"/>
        <v>#REF!</v>
      </c>
    </row>
    <row r="24" spans="1:6">
      <c r="A24">
        <v>19</v>
      </c>
      <c r="B24" t="e">
        <f>'Matriz Riesgos Gestión'!#REF!</f>
        <v>#REF!</v>
      </c>
      <c r="C24" t="e">
        <f t="shared" si="0"/>
        <v>#REF!</v>
      </c>
      <c r="D24" t="e">
        <f>'Matriz Riesgos Gestión'!#REF!</f>
        <v>#REF!</v>
      </c>
      <c r="E24" t="e">
        <f t="shared" si="1"/>
        <v>#REF!</v>
      </c>
      <c r="F24" t="e">
        <f t="shared" si="2"/>
        <v>#REF!</v>
      </c>
    </row>
    <row r="25" spans="1:6">
      <c r="A25">
        <v>20</v>
      </c>
      <c r="B25" t="e">
        <f>'Matriz Riesgos Gestión'!#REF!</f>
        <v>#REF!</v>
      </c>
      <c r="C25" t="e">
        <f t="shared" si="0"/>
        <v>#REF!</v>
      </c>
      <c r="D25" t="e">
        <f>'Matriz Riesgos Gestión'!#REF!</f>
        <v>#REF!</v>
      </c>
      <c r="E25" t="e">
        <f t="shared" si="1"/>
        <v>#REF!</v>
      </c>
      <c r="F25" t="e">
        <f t="shared" si="2"/>
        <v>#REF!</v>
      </c>
    </row>
    <row r="26" spans="1:6">
      <c r="A26">
        <v>21</v>
      </c>
      <c r="B26" t="e">
        <f>'Matriz Riesgos Gestión'!#REF!</f>
        <v>#REF!</v>
      </c>
      <c r="C26" t="e">
        <f t="shared" si="0"/>
        <v>#REF!</v>
      </c>
      <c r="D26" t="e">
        <f>'Matriz Riesgos Gestión'!#REF!</f>
        <v>#REF!</v>
      </c>
      <c r="E26" t="e">
        <f t="shared" si="1"/>
        <v>#REF!</v>
      </c>
      <c r="F26" t="e">
        <f t="shared" si="2"/>
        <v>#REF!</v>
      </c>
    </row>
    <row r="27" spans="1:6">
      <c r="A27">
        <v>22</v>
      </c>
      <c r="B27" t="e">
        <f>'Matriz Riesgos Gestión'!#REF!</f>
        <v>#REF!</v>
      </c>
      <c r="C27" t="e">
        <f t="shared" si="0"/>
        <v>#REF!</v>
      </c>
      <c r="D27" t="e">
        <f>'Matriz Riesgos Gestión'!#REF!</f>
        <v>#REF!</v>
      </c>
      <c r="E27" t="e">
        <f t="shared" si="1"/>
        <v>#REF!</v>
      </c>
      <c r="F27" t="e">
        <f t="shared" si="2"/>
        <v>#REF!</v>
      </c>
    </row>
    <row r="28" spans="1:6">
      <c r="A28">
        <v>23</v>
      </c>
      <c r="B28" t="e">
        <f>'Matriz Riesgos Gestión'!#REF!</f>
        <v>#REF!</v>
      </c>
      <c r="C28" t="e">
        <f t="shared" si="0"/>
        <v>#REF!</v>
      </c>
      <c r="D28" t="e">
        <f>'Matriz Riesgos Gestión'!#REF!</f>
        <v>#REF!</v>
      </c>
      <c r="E28" t="e">
        <f t="shared" si="1"/>
        <v>#REF!</v>
      </c>
      <c r="F28" t="e">
        <f t="shared" si="2"/>
        <v>#REF!</v>
      </c>
    </row>
    <row r="29" spans="1:6">
      <c r="A29">
        <v>24</v>
      </c>
      <c r="B29" t="e">
        <f>'Matriz Riesgos Gestión'!#REF!</f>
        <v>#REF!</v>
      </c>
      <c r="C29" t="e">
        <f t="shared" si="0"/>
        <v>#REF!</v>
      </c>
      <c r="D29" t="e">
        <f>'Matriz Riesgos Gestión'!#REF!</f>
        <v>#REF!</v>
      </c>
      <c r="E29" t="e">
        <f t="shared" si="1"/>
        <v>#REF!</v>
      </c>
      <c r="F29" t="e">
        <f t="shared" si="2"/>
        <v>#REF!</v>
      </c>
    </row>
    <row r="30" spans="1:6">
      <c r="A30">
        <v>25</v>
      </c>
      <c r="B30" t="e">
        <f>'Matriz Riesgos Gestión'!#REF!</f>
        <v>#REF!</v>
      </c>
      <c r="C30" t="e">
        <f t="shared" si="0"/>
        <v>#REF!</v>
      </c>
      <c r="D30" t="e">
        <f>'Matriz Riesgos Gestión'!#REF!</f>
        <v>#REF!</v>
      </c>
      <c r="E30" t="e">
        <f t="shared" si="1"/>
        <v>#REF!</v>
      </c>
      <c r="F30" t="e">
        <f t="shared" si="2"/>
        <v>#REF!</v>
      </c>
    </row>
    <row r="31" spans="1:6">
      <c r="A31">
        <v>26</v>
      </c>
      <c r="B31" t="e">
        <f>'Matriz Riesgos Gestión'!#REF!</f>
        <v>#REF!</v>
      </c>
      <c r="C31" t="e">
        <f t="shared" si="0"/>
        <v>#REF!</v>
      </c>
      <c r="D31" t="e">
        <f>'Matriz Riesgos Gestión'!#REF!</f>
        <v>#REF!</v>
      </c>
      <c r="E31" t="e">
        <f t="shared" si="1"/>
        <v>#REF!</v>
      </c>
      <c r="F31" t="e">
        <f t="shared" si="2"/>
        <v>#REF!</v>
      </c>
    </row>
    <row r="32" spans="1:6">
      <c r="A32">
        <v>27</v>
      </c>
      <c r="B32" t="e">
        <f>'Matriz Riesgos Gestión'!#REF!</f>
        <v>#REF!</v>
      </c>
      <c r="C32" t="e">
        <f t="shared" si="0"/>
        <v>#REF!</v>
      </c>
      <c r="D32" t="e">
        <f>'Matriz Riesgos Gestión'!#REF!</f>
        <v>#REF!</v>
      </c>
      <c r="E32" t="e">
        <f t="shared" si="1"/>
        <v>#REF!</v>
      </c>
      <c r="F32" t="e">
        <f t="shared" si="2"/>
        <v>#REF!</v>
      </c>
    </row>
    <row r="33" spans="1:6">
      <c r="A33">
        <v>28</v>
      </c>
      <c r="B33" t="e">
        <f>'Matriz Riesgos Gestión'!#REF!</f>
        <v>#REF!</v>
      </c>
      <c r="C33" t="e">
        <f t="shared" si="0"/>
        <v>#REF!</v>
      </c>
      <c r="D33" t="e">
        <f>'Matriz Riesgos Gestión'!#REF!</f>
        <v>#REF!</v>
      </c>
      <c r="E33" t="e">
        <f t="shared" si="1"/>
        <v>#REF!</v>
      </c>
      <c r="F33" t="e">
        <f t="shared" si="2"/>
        <v>#REF!</v>
      </c>
    </row>
    <row r="34" spans="1:6">
      <c r="A34">
        <v>29</v>
      </c>
      <c r="B34" t="e">
        <f>'Matriz Riesgos Gestión'!#REF!</f>
        <v>#REF!</v>
      </c>
      <c r="C34" t="e">
        <f t="shared" si="0"/>
        <v>#REF!</v>
      </c>
      <c r="D34" t="e">
        <f>'Matriz Riesgos Gestión'!#REF!</f>
        <v>#REF!</v>
      </c>
      <c r="E34" t="e">
        <f t="shared" si="1"/>
        <v>#REF!</v>
      </c>
      <c r="F34" t="e">
        <f t="shared" si="2"/>
        <v>#REF!</v>
      </c>
    </row>
    <row r="35" spans="1:6">
      <c r="A35">
        <v>30</v>
      </c>
      <c r="B35" t="e">
        <f>'Matriz Riesgos Gestión'!#REF!</f>
        <v>#REF!</v>
      </c>
      <c r="C35" t="e">
        <f t="shared" si="0"/>
        <v>#REF!</v>
      </c>
      <c r="D35" t="e">
        <f>'Matriz Riesgos Gestión'!#REF!</f>
        <v>#REF!</v>
      </c>
      <c r="E35" t="e">
        <f t="shared" si="1"/>
        <v>#REF!</v>
      </c>
      <c r="F35" t="e">
        <f t="shared" si="2"/>
        <v>#REF!</v>
      </c>
    </row>
    <row r="36" spans="1:6">
      <c r="F36" t="e">
        <f>AVERAGE(F6:F35)</f>
        <v>#REF!</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C1:AJ20"/>
  <sheetViews>
    <sheetView showGridLines="0" workbookViewId="0">
      <selection activeCell="G5" sqref="G5:L5"/>
    </sheetView>
  </sheetViews>
  <sheetFormatPr baseColWidth="10" defaultColWidth="9.26953125" defaultRowHeight="14.5"/>
  <cols>
    <col min="1" max="5" width="3.7265625" customWidth="1"/>
    <col min="6" max="6" width="1.26953125" customWidth="1"/>
    <col min="7" max="36" width="3.7265625" customWidth="1"/>
  </cols>
  <sheetData>
    <row r="1" spans="3:36" ht="18" customHeight="1"/>
    <row r="4" spans="3:36" ht="51" customHeight="1">
      <c r="C4" s="2"/>
      <c r="D4" s="2"/>
      <c r="E4" s="402" t="s">
        <v>691</v>
      </c>
      <c r="F4" s="2"/>
      <c r="G4" s="395" t="s">
        <v>692</v>
      </c>
      <c r="H4" s="395"/>
      <c r="I4" s="395"/>
      <c r="J4" s="395"/>
      <c r="K4" s="395"/>
      <c r="L4" s="395"/>
      <c r="M4" s="401">
        <v>5</v>
      </c>
      <c r="N4" s="401"/>
      <c r="O4" s="401"/>
      <c r="P4" s="401"/>
      <c r="Q4" s="401">
        <v>10</v>
      </c>
      <c r="R4" s="401"/>
      <c r="S4" s="401"/>
      <c r="T4" s="401"/>
      <c r="U4" s="394">
        <v>15</v>
      </c>
      <c r="V4" s="394"/>
      <c r="W4" s="394"/>
      <c r="X4" s="394"/>
      <c r="Y4" s="394">
        <v>20</v>
      </c>
      <c r="Z4" s="394"/>
      <c r="AA4" s="394"/>
      <c r="AB4" s="394"/>
      <c r="AC4" s="394">
        <v>25</v>
      </c>
      <c r="AD4" s="394"/>
      <c r="AE4" s="394"/>
      <c r="AF4" s="394"/>
      <c r="AG4" s="2"/>
      <c r="AH4" s="2"/>
      <c r="AI4" s="2"/>
      <c r="AJ4" s="3"/>
    </row>
    <row r="5" spans="3:36" ht="51" customHeight="1">
      <c r="C5" s="2"/>
      <c r="D5" s="2"/>
      <c r="E5" s="402"/>
      <c r="F5" s="2"/>
      <c r="G5" s="395" t="s">
        <v>693</v>
      </c>
      <c r="H5" s="395"/>
      <c r="I5" s="395"/>
      <c r="J5" s="395"/>
      <c r="K5" s="395"/>
      <c r="L5" s="395"/>
      <c r="M5" s="396">
        <v>4</v>
      </c>
      <c r="N5" s="396"/>
      <c r="O5" s="396"/>
      <c r="P5" s="396"/>
      <c r="Q5" s="401">
        <v>8</v>
      </c>
      <c r="R5" s="401"/>
      <c r="S5" s="401"/>
      <c r="T5" s="401"/>
      <c r="U5" s="401">
        <v>12</v>
      </c>
      <c r="V5" s="401"/>
      <c r="W5" s="401"/>
      <c r="X5" s="401"/>
      <c r="Y5" s="394">
        <v>16</v>
      </c>
      <c r="Z5" s="394"/>
      <c r="AA5" s="394"/>
      <c r="AB5" s="394"/>
      <c r="AC5" s="394">
        <v>20</v>
      </c>
      <c r="AD5" s="394"/>
      <c r="AE5" s="394"/>
      <c r="AF5" s="394"/>
      <c r="AG5" s="2"/>
      <c r="AH5" s="2"/>
      <c r="AI5" s="2"/>
      <c r="AJ5" s="3"/>
    </row>
    <row r="6" spans="3:36" ht="51" customHeight="1">
      <c r="C6" s="2"/>
      <c r="D6" s="2"/>
      <c r="E6" s="402"/>
      <c r="F6" s="2"/>
      <c r="G6" s="395" t="s">
        <v>694</v>
      </c>
      <c r="H6" s="395"/>
      <c r="I6" s="395"/>
      <c r="J6" s="395"/>
      <c r="K6" s="395"/>
      <c r="L6" s="395"/>
      <c r="M6" s="403">
        <v>3</v>
      </c>
      <c r="N6" s="403"/>
      <c r="O6" s="403"/>
      <c r="P6" s="403"/>
      <c r="Q6" s="396">
        <v>6</v>
      </c>
      <c r="R6" s="396"/>
      <c r="S6" s="396"/>
      <c r="T6" s="396"/>
      <c r="U6" s="401">
        <v>9</v>
      </c>
      <c r="V6" s="401"/>
      <c r="W6" s="401"/>
      <c r="X6" s="401"/>
      <c r="Y6" s="394">
        <v>12</v>
      </c>
      <c r="Z6" s="394"/>
      <c r="AA6" s="394"/>
      <c r="AB6" s="394"/>
      <c r="AC6" s="394">
        <v>15</v>
      </c>
      <c r="AD6" s="394"/>
      <c r="AE6" s="394"/>
      <c r="AF6" s="394"/>
      <c r="AG6" s="2"/>
      <c r="AH6" s="2"/>
      <c r="AI6" s="2"/>
      <c r="AJ6" s="4"/>
    </row>
    <row r="7" spans="3:36" ht="51" customHeight="1">
      <c r="C7" s="2"/>
      <c r="D7" s="2"/>
      <c r="E7" s="402"/>
      <c r="F7" s="2"/>
      <c r="G7" s="395" t="s">
        <v>695</v>
      </c>
      <c r="H7" s="395"/>
      <c r="I7" s="395"/>
      <c r="J7" s="395"/>
      <c r="K7" s="395"/>
      <c r="L7" s="395"/>
      <c r="M7" s="403">
        <v>2</v>
      </c>
      <c r="N7" s="403"/>
      <c r="O7" s="403"/>
      <c r="P7" s="403"/>
      <c r="Q7" s="403">
        <v>4</v>
      </c>
      <c r="R7" s="403"/>
      <c r="S7" s="403"/>
      <c r="T7" s="403"/>
      <c r="U7" s="396">
        <v>6</v>
      </c>
      <c r="V7" s="396"/>
      <c r="W7" s="396"/>
      <c r="X7" s="396"/>
      <c r="Y7" s="401">
        <v>8</v>
      </c>
      <c r="Z7" s="401"/>
      <c r="AA7" s="401">
        <v>8</v>
      </c>
      <c r="AB7" s="401"/>
      <c r="AC7" s="394">
        <v>10</v>
      </c>
      <c r="AD7" s="394"/>
      <c r="AE7" s="394"/>
      <c r="AF7" s="394"/>
      <c r="AG7" s="2"/>
      <c r="AH7" s="2"/>
      <c r="AI7" s="2"/>
      <c r="AJ7" s="4" t="s">
        <v>560</v>
      </c>
    </row>
    <row r="8" spans="3:36" ht="51" customHeight="1">
      <c r="C8" s="2"/>
      <c r="D8" s="2"/>
      <c r="E8" s="402"/>
      <c r="F8" s="2"/>
      <c r="G8" s="395" t="s">
        <v>696</v>
      </c>
      <c r="H8" s="395"/>
      <c r="I8" s="395"/>
      <c r="J8" s="395"/>
      <c r="K8" s="395"/>
      <c r="L8" s="395"/>
      <c r="M8" s="403">
        <v>1</v>
      </c>
      <c r="N8" s="403"/>
      <c r="O8" s="403"/>
      <c r="P8" s="403"/>
      <c r="Q8" s="403">
        <v>2</v>
      </c>
      <c r="R8" s="403"/>
      <c r="S8" s="403"/>
      <c r="T8" s="403"/>
      <c r="U8" s="396">
        <v>3</v>
      </c>
      <c r="V8" s="396"/>
      <c r="W8" s="396"/>
      <c r="X8" s="396"/>
      <c r="Y8" s="401">
        <v>4</v>
      </c>
      <c r="Z8" s="401"/>
      <c r="AA8" s="401"/>
      <c r="AB8" s="401"/>
      <c r="AC8" s="401">
        <v>5</v>
      </c>
      <c r="AD8" s="401"/>
      <c r="AE8" s="401"/>
      <c r="AF8" s="401"/>
      <c r="AG8" s="2"/>
      <c r="AH8" s="2"/>
      <c r="AI8" s="2"/>
      <c r="AJ8" s="3"/>
    </row>
    <row r="9" spans="3:36" ht="45" customHeight="1">
      <c r="C9" s="2"/>
      <c r="D9" s="2"/>
      <c r="E9" s="402"/>
      <c r="F9" s="2"/>
      <c r="G9" s="400"/>
      <c r="H9" s="400"/>
      <c r="I9" s="400"/>
      <c r="J9" s="400"/>
      <c r="K9" s="400"/>
      <c r="L9" s="400"/>
      <c r="M9" s="395" t="s">
        <v>697</v>
      </c>
      <c r="N9" s="395"/>
      <c r="O9" s="395"/>
      <c r="P9" s="395"/>
      <c r="Q9" s="395" t="s">
        <v>698</v>
      </c>
      <c r="R9" s="395"/>
      <c r="S9" s="395"/>
      <c r="T9" s="395"/>
      <c r="U9" s="395" t="s">
        <v>699</v>
      </c>
      <c r="V9" s="395"/>
      <c r="W9" s="395"/>
      <c r="X9" s="395"/>
      <c r="Y9" s="395" t="s">
        <v>700</v>
      </c>
      <c r="Z9" s="395"/>
      <c r="AA9" s="395"/>
      <c r="AB9" s="395"/>
      <c r="AC9" s="395" t="s">
        <v>701</v>
      </c>
      <c r="AD9" s="395"/>
      <c r="AE9" s="395"/>
      <c r="AF9" s="395"/>
      <c r="AG9" s="2"/>
      <c r="AH9" s="2"/>
      <c r="AI9" s="2"/>
      <c r="AJ9" s="4" t="s">
        <v>702</v>
      </c>
    </row>
    <row r="10" spans="3:36" ht="11.25" customHeight="1">
      <c r="C10" s="2"/>
      <c r="D10" s="2"/>
      <c r="E10" s="2"/>
      <c r="F10" s="2"/>
      <c r="G10" s="27"/>
      <c r="H10" s="27"/>
      <c r="I10" s="27"/>
      <c r="J10" s="27"/>
      <c r="K10" s="27"/>
      <c r="L10" s="27"/>
      <c r="M10" s="24"/>
      <c r="N10" s="24"/>
      <c r="O10" s="24"/>
      <c r="P10" s="24"/>
      <c r="Q10" s="24"/>
      <c r="R10" s="24"/>
      <c r="S10" s="24"/>
      <c r="T10" s="24"/>
      <c r="U10" s="24"/>
      <c r="V10" s="24"/>
      <c r="W10" s="24"/>
      <c r="X10" s="24"/>
      <c r="Y10" s="24"/>
      <c r="Z10" s="24"/>
      <c r="AA10" s="24"/>
      <c r="AB10" s="24"/>
      <c r="AC10" s="24"/>
      <c r="AD10" s="24"/>
      <c r="AE10" s="24"/>
      <c r="AF10" s="24"/>
      <c r="AG10" s="2"/>
      <c r="AH10" s="2"/>
      <c r="AI10" s="2"/>
      <c r="AJ10" s="4"/>
    </row>
    <row r="11" spans="3:36" s="26" customFormat="1" ht="20.25" customHeight="1">
      <c r="C11" s="10"/>
      <c r="D11" s="10"/>
      <c r="E11" s="10"/>
      <c r="F11" s="10"/>
      <c r="G11" s="399" t="s">
        <v>68</v>
      </c>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10"/>
      <c r="AH11" s="10"/>
      <c r="AI11" s="10"/>
      <c r="AJ11" s="25"/>
    </row>
    <row r="12" spans="3:36">
      <c r="C12" s="2"/>
      <c r="D12" s="2"/>
      <c r="E12" s="2"/>
      <c r="F12" s="2"/>
      <c r="G12" s="2"/>
      <c r="H12" s="2"/>
      <c r="I12" s="5"/>
      <c r="J12" s="6"/>
      <c r="K12" s="7"/>
      <c r="L12" s="8"/>
      <c r="M12" s="8"/>
      <c r="N12" s="7"/>
      <c r="O12" s="8"/>
      <c r="P12" s="8"/>
      <c r="Q12" s="7"/>
      <c r="R12" s="8"/>
      <c r="S12" s="8"/>
      <c r="T12" s="7"/>
      <c r="U12" s="8"/>
      <c r="V12" s="8"/>
      <c r="W12" s="8"/>
      <c r="X12" s="2"/>
      <c r="Y12" s="2"/>
      <c r="Z12" s="2"/>
      <c r="AA12" s="2"/>
      <c r="AB12" s="2"/>
      <c r="AC12" s="2"/>
      <c r="AD12" s="2"/>
      <c r="AE12" s="2"/>
      <c r="AF12" s="2"/>
      <c r="AG12" s="2"/>
      <c r="AH12" s="2"/>
      <c r="AI12" s="2"/>
      <c r="AJ12" s="2"/>
    </row>
    <row r="13" spans="3:36">
      <c r="C13" s="2"/>
      <c r="D13" s="2"/>
      <c r="E13" s="2"/>
      <c r="F13" s="2"/>
      <c r="G13" s="2"/>
      <c r="H13" s="2"/>
      <c r="I13" s="9"/>
      <c r="J13" s="10"/>
      <c r="K13" s="2"/>
      <c r="L13" s="2"/>
      <c r="M13" s="11" t="s">
        <v>703</v>
      </c>
      <c r="N13" s="12" t="s">
        <v>704</v>
      </c>
      <c r="O13" s="13"/>
      <c r="P13" s="14"/>
      <c r="Q13" s="15" t="s">
        <v>705</v>
      </c>
      <c r="R13" s="12" t="s">
        <v>706</v>
      </c>
      <c r="S13" s="13"/>
      <c r="T13" s="14"/>
      <c r="U13" s="16" t="s">
        <v>707</v>
      </c>
      <c r="V13" s="12" t="s">
        <v>708</v>
      </c>
      <c r="W13" s="17"/>
      <c r="X13" s="14"/>
      <c r="Y13" s="18" t="s">
        <v>709</v>
      </c>
      <c r="Z13" s="12" t="s">
        <v>710</v>
      </c>
      <c r="AA13" s="14"/>
      <c r="AB13" s="2"/>
      <c r="AC13" s="2"/>
      <c r="AD13" s="2"/>
      <c r="AE13" s="2"/>
      <c r="AF13" s="2"/>
      <c r="AG13" s="2"/>
      <c r="AH13" s="2"/>
      <c r="AI13" s="2"/>
      <c r="AJ13" s="2"/>
    </row>
    <row r="14" spans="3:36">
      <c r="C14" s="2"/>
      <c r="D14" s="2"/>
      <c r="E14" s="2"/>
      <c r="F14" s="2"/>
      <c r="G14" s="2"/>
      <c r="H14" s="2"/>
      <c r="I14" s="19"/>
      <c r="J14" s="7"/>
      <c r="K14" s="6"/>
      <c r="L14" s="20"/>
      <c r="M14" s="19"/>
      <c r="N14" s="7"/>
      <c r="O14" s="19"/>
      <c r="P14" s="19"/>
      <c r="Q14" s="7"/>
      <c r="R14" s="19"/>
      <c r="S14" s="19"/>
      <c r="T14" s="7"/>
      <c r="U14" s="19"/>
      <c r="V14" s="19"/>
      <c r="W14" s="19"/>
      <c r="X14" s="2"/>
      <c r="Y14" s="2"/>
      <c r="Z14" s="2"/>
      <c r="AA14" s="2"/>
      <c r="AB14" s="2"/>
      <c r="AC14" s="2"/>
      <c r="AD14" s="2"/>
      <c r="AE14" s="2"/>
      <c r="AF14" s="2"/>
      <c r="AG14" s="2"/>
      <c r="AH14" s="2"/>
      <c r="AI14" s="2"/>
      <c r="AJ14" s="2"/>
    </row>
    <row r="15" spans="3:36">
      <c r="C15" s="398" t="s">
        <v>711</v>
      </c>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row>
    <row r="16" spans="3:36">
      <c r="C16" s="2"/>
      <c r="D16" s="2"/>
      <c r="E16" s="2"/>
      <c r="F16" s="2"/>
      <c r="G16" s="2"/>
      <c r="H16" s="2"/>
      <c r="I16" s="10"/>
      <c r="J16" s="10"/>
      <c r="K16" s="21"/>
      <c r="L16" s="21"/>
      <c r="M16" s="10"/>
      <c r="N16" s="10"/>
      <c r="O16" s="10"/>
      <c r="P16" s="10"/>
      <c r="Q16" s="10"/>
      <c r="R16" s="10"/>
      <c r="S16" s="10"/>
      <c r="T16" s="10"/>
      <c r="U16" s="10"/>
      <c r="V16" s="10"/>
      <c r="W16" s="10"/>
      <c r="X16" s="2"/>
      <c r="Y16" s="2"/>
      <c r="Z16" s="2"/>
      <c r="AA16" s="2"/>
      <c r="AB16" s="2"/>
      <c r="AC16" s="2"/>
      <c r="AD16" s="2"/>
      <c r="AE16" s="2"/>
      <c r="AF16" s="2"/>
      <c r="AG16" s="2"/>
      <c r="AH16" s="2"/>
      <c r="AI16" s="2"/>
      <c r="AJ16" s="2"/>
    </row>
    <row r="17" spans="3:36">
      <c r="C17" s="2"/>
      <c r="D17" s="2"/>
      <c r="E17" s="2"/>
      <c r="F17" s="2"/>
      <c r="G17" s="2"/>
      <c r="H17" s="2"/>
      <c r="I17" s="19"/>
      <c r="J17" s="7"/>
      <c r="K17" s="6"/>
      <c r="L17" s="6"/>
      <c r="M17" s="7"/>
      <c r="N17" s="7"/>
      <c r="O17" s="7"/>
      <c r="P17" s="7"/>
      <c r="Q17" s="7"/>
      <c r="R17" s="7"/>
      <c r="S17" s="7"/>
      <c r="T17" s="7"/>
      <c r="U17" s="7"/>
      <c r="V17" s="7"/>
      <c r="W17" s="7"/>
      <c r="X17" s="2"/>
      <c r="Y17" s="2"/>
      <c r="Z17" s="2"/>
      <c r="AA17" s="2"/>
      <c r="AB17" s="2"/>
      <c r="AC17" s="2"/>
      <c r="AD17" s="2"/>
      <c r="AE17" s="2"/>
      <c r="AF17" s="2"/>
      <c r="AG17" s="2"/>
      <c r="AH17" s="2"/>
      <c r="AI17" s="2"/>
      <c r="AJ17" s="2"/>
    </row>
    <row r="18" spans="3:36" ht="32.25" customHeight="1">
      <c r="C18" s="397" t="s">
        <v>712</v>
      </c>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row>
    <row r="19" spans="3:36">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3:3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sheetData>
  <customSheetViews>
    <customSheetView guid="{F8FDF2EC-A9AD-41AC-8138-AA3657B53E6D}" showGridLines="0" state="hidden">
      <selection activeCell="G5" sqref="G5:L5"/>
      <pageMargins left="0" right="0" top="0" bottom="0" header="0" footer="0"/>
      <pageSetup orientation="portrait" r:id="rId1"/>
      <headerFooter alignWithMargins="0"/>
    </customSheetView>
    <customSheetView guid="{795C8354-6623-430F-B16F-866AD45BC174}" showGridLines="0" state="hidden">
      <selection activeCell="G5" sqref="G5:L5"/>
      <pageMargins left="0" right="0" top="0" bottom="0" header="0" footer="0"/>
      <pageSetup orientation="portrait" r:id="rId2"/>
      <headerFooter alignWithMargins="0"/>
    </customSheetView>
    <customSheetView guid="{82BC0C9B-70E2-44EC-8408-64CC9B36E280}" showGridLines="0" state="hidden">
      <selection activeCell="G5" sqref="G5:L5"/>
      <pageMargins left="0" right="0" top="0" bottom="0" header="0" footer="0"/>
      <pageSetup orientation="portrait" r:id="rId3"/>
      <headerFooter alignWithMargins="0"/>
    </customSheetView>
  </customSheetViews>
  <mergeCells count="40">
    <mergeCell ref="AC5:AF5"/>
    <mergeCell ref="Y4:AB4"/>
    <mergeCell ref="AC4:AF4"/>
    <mergeCell ref="G4:L4"/>
    <mergeCell ref="M4:P4"/>
    <mergeCell ref="Q4:T4"/>
    <mergeCell ref="U4:X4"/>
    <mergeCell ref="G5:L5"/>
    <mergeCell ref="M5:P5"/>
    <mergeCell ref="Q5:T5"/>
    <mergeCell ref="Y5:AB5"/>
    <mergeCell ref="G7:L7"/>
    <mergeCell ref="M7:P7"/>
    <mergeCell ref="Q7:T7"/>
    <mergeCell ref="U7:X7"/>
    <mergeCell ref="Y7:AB7"/>
    <mergeCell ref="C18:AJ18"/>
    <mergeCell ref="C15:AJ15"/>
    <mergeCell ref="G11:AF11"/>
    <mergeCell ref="G9:L9"/>
    <mergeCell ref="AC8:AF8"/>
    <mergeCell ref="Y8:AB8"/>
    <mergeCell ref="AC9:AF9"/>
    <mergeCell ref="E4:E9"/>
    <mergeCell ref="G6:L6"/>
    <mergeCell ref="M6:P6"/>
    <mergeCell ref="Q6:T6"/>
    <mergeCell ref="U6:X6"/>
    <mergeCell ref="U5:X5"/>
    <mergeCell ref="G8:L8"/>
    <mergeCell ref="M8:P8"/>
    <mergeCell ref="Q8:T8"/>
    <mergeCell ref="AC6:AF6"/>
    <mergeCell ref="Y6:AB6"/>
    <mergeCell ref="M9:P9"/>
    <mergeCell ref="Q9:T9"/>
    <mergeCell ref="U9:X9"/>
    <mergeCell ref="Y9:AB9"/>
    <mergeCell ref="AC7:AF7"/>
    <mergeCell ref="U8:X8"/>
  </mergeCell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K36"/>
  <sheetViews>
    <sheetView showGridLines="0" tabSelected="1" topLeftCell="H2" zoomScale="70" zoomScaleNormal="70" zoomScaleSheetLayoutView="50" workbookViewId="0">
      <selection activeCell="Q13" sqref="Q13"/>
    </sheetView>
  </sheetViews>
  <sheetFormatPr baseColWidth="10" defaultColWidth="11.453125" defaultRowHeight="14.5"/>
  <cols>
    <col min="1" max="1" width="15.54296875" style="31" customWidth="1"/>
    <col min="2" max="4" width="28.81640625" style="32" customWidth="1"/>
    <col min="5" max="5" width="25.54296875" style="32" customWidth="1"/>
    <col min="6" max="6" width="22" style="32" customWidth="1"/>
    <col min="7" max="8" width="27.7265625" style="28" customWidth="1"/>
    <col min="9" max="9" width="14.54296875" style="33" customWidth="1"/>
    <col min="10" max="10" width="4.26953125" style="33" hidden="1" customWidth="1"/>
    <col min="11" max="11" width="11.81640625" style="33" customWidth="1"/>
    <col min="12" max="12" width="0.453125" style="33" hidden="1" customWidth="1"/>
    <col min="13" max="13" width="14.1796875" style="33" customWidth="1"/>
    <col min="14" max="14" width="65.7265625" style="28" customWidth="1"/>
    <col min="15" max="15" width="52.7265625" style="28" customWidth="1"/>
    <col min="16" max="16" width="20.1796875" style="28" customWidth="1"/>
    <col min="17" max="17" width="19.54296875" style="28" customWidth="1"/>
    <col min="18" max="18" width="0.26953125" style="28" customWidth="1"/>
    <col min="19" max="19" width="22.81640625" style="28" customWidth="1"/>
    <col min="20" max="20" width="22.81640625" style="28" hidden="1" customWidth="1"/>
    <col min="21" max="21" width="28.1796875" style="28" bestFit="1" customWidth="1"/>
    <col min="22" max="22" width="28.1796875" style="28" hidden="1" customWidth="1"/>
    <col min="23" max="23" width="34.7265625" style="28" bestFit="1" customWidth="1"/>
    <col min="24" max="24" width="34.7265625" style="28" hidden="1" customWidth="1"/>
    <col min="25" max="25" width="24.1796875" style="28" bestFit="1" customWidth="1"/>
    <col min="26" max="26" width="24.1796875" style="28" hidden="1" customWidth="1"/>
    <col min="27" max="27" width="27.81640625" style="28" bestFit="1" customWidth="1"/>
    <col min="28" max="28" width="27.81640625" style="28" hidden="1" customWidth="1"/>
    <col min="29" max="29" width="23.81640625" style="28" bestFit="1" customWidth="1"/>
    <col min="30" max="30" width="23.81640625" style="28" hidden="1" customWidth="1"/>
    <col min="31" max="31" width="15.81640625" style="28" customWidth="1"/>
    <col min="32" max="32" width="22.26953125" style="28" customWidth="1"/>
    <col min="33" max="34" width="20.54296875" style="28" customWidth="1"/>
    <col min="35" max="39" width="15.54296875" style="28" customWidth="1"/>
    <col min="40" max="40" width="22.453125" style="28" customWidth="1"/>
    <col min="41" max="41" width="23.7265625" style="28" customWidth="1"/>
    <col min="42" max="42" width="20.54296875" style="28" customWidth="1"/>
    <col min="43" max="43" width="11.26953125" style="28" hidden="1" customWidth="1"/>
    <col min="44" max="44" width="10.54296875" style="28" hidden="1" customWidth="1"/>
    <col min="45" max="46" width="20.7265625" style="33" customWidth="1"/>
    <col min="47" max="47" width="20.7265625" style="28" customWidth="1"/>
    <col min="48" max="48" width="42.81640625" style="28" customWidth="1"/>
  </cols>
  <sheetData>
    <row r="1" spans="1:63" ht="246.75" customHeight="1">
      <c r="A1" s="234" t="s">
        <v>26</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111"/>
      <c r="AX1" s="111"/>
      <c r="AY1" s="111"/>
      <c r="AZ1" s="111"/>
      <c r="BA1" s="65"/>
      <c r="BB1" s="65"/>
      <c r="BC1" s="65"/>
      <c r="BD1" s="65"/>
      <c r="BE1" s="65"/>
      <c r="BF1" s="65"/>
      <c r="BG1" s="65"/>
      <c r="BH1" s="65"/>
      <c r="BI1" s="65"/>
      <c r="BJ1" s="65"/>
      <c r="BK1" s="65"/>
    </row>
    <row r="2" spans="1:63" ht="46.5" customHeight="1">
      <c r="A2" s="66"/>
      <c r="B2" s="66"/>
      <c r="C2" s="66"/>
      <c r="D2" s="66"/>
      <c r="E2" s="66"/>
      <c r="F2" s="65"/>
      <c r="G2" s="65"/>
      <c r="H2" s="65"/>
      <c r="I2" s="66"/>
      <c r="J2" s="66"/>
      <c r="K2" s="66"/>
      <c r="L2" s="66"/>
      <c r="M2" s="67"/>
      <c r="N2" s="67"/>
      <c r="O2" s="67"/>
      <c r="P2" s="67"/>
      <c r="Q2" s="67"/>
      <c r="R2" s="67"/>
      <c r="S2" s="68"/>
      <c r="T2" s="68"/>
      <c r="U2" s="68"/>
      <c r="V2" s="68"/>
      <c r="W2" s="69"/>
      <c r="X2" s="69"/>
      <c r="Y2" s="69"/>
      <c r="Z2" s="69"/>
      <c r="AA2" s="69"/>
      <c r="AB2" s="69"/>
      <c r="AC2" s="69"/>
      <c r="AD2" s="69"/>
      <c r="AE2" s="69"/>
      <c r="AF2" s="69"/>
      <c r="AG2" s="69"/>
      <c r="AH2" s="69"/>
      <c r="AI2" s="69"/>
      <c r="AJ2" s="65"/>
      <c r="AK2" s="65"/>
      <c r="AL2" s="65"/>
      <c r="AM2" s="65"/>
      <c r="AN2" s="65"/>
      <c r="AO2" s="65"/>
      <c r="AP2" s="65"/>
      <c r="AQ2" s="70"/>
      <c r="AR2" s="71"/>
      <c r="AS2" s="71"/>
      <c r="AT2" s="70"/>
      <c r="AU2" s="70"/>
      <c r="AV2" s="72"/>
      <c r="AW2" s="70"/>
      <c r="AX2" s="70"/>
      <c r="AY2" s="65"/>
      <c r="AZ2" s="73"/>
      <c r="BA2" s="65"/>
      <c r="BB2" s="65"/>
      <c r="BC2" s="65"/>
      <c r="BD2" s="65"/>
      <c r="BE2" s="65"/>
      <c r="BF2" s="65"/>
      <c r="BG2" s="65"/>
      <c r="BH2" s="65"/>
      <c r="BI2" s="65"/>
      <c r="BJ2" s="65"/>
      <c r="BK2" s="65"/>
    </row>
    <row r="3" spans="1:63" ht="15.5">
      <c r="A3" s="66"/>
      <c r="B3" s="66"/>
      <c r="C3" s="66"/>
      <c r="D3" s="66"/>
      <c r="E3" s="66"/>
      <c r="F3" s="65"/>
      <c r="G3" s="65"/>
      <c r="H3" s="65"/>
      <c r="I3" s="66"/>
      <c r="J3" s="66"/>
      <c r="K3" s="66"/>
      <c r="L3" s="66"/>
      <c r="M3" s="67"/>
      <c r="N3" s="67"/>
      <c r="O3" s="67"/>
      <c r="P3" s="67" t="s">
        <v>740</v>
      </c>
      <c r="Q3" s="74" t="s">
        <v>27</v>
      </c>
      <c r="R3" s="67"/>
      <c r="S3" s="68"/>
      <c r="T3" s="68"/>
      <c r="U3" s="68"/>
      <c r="V3" s="68"/>
      <c r="W3" s="69"/>
      <c r="X3" s="69"/>
      <c r="Y3" s="69"/>
      <c r="Z3" s="69"/>
      <c r="AA3" s="69"/>
      <c r="AB3" s="69"/>
      <c r="AC3" s="69"/>
      <c r="AD3" s="69"/>
      <c r="AE3" s="69"/>
      <c r="AF3" s="69"/>
      <c r="AG3" s="69"/>
      <c r="AH3" s="69"/>
      <c r="AI3" s="69"/>
      <c r="AJ3" s="65"/>
      <c r="AK3" s="65"/>
      <c r="AL3" s="65"/>
      <c r="AM3" s="65"/>
      <c r="AN3" s="65"/>
      <c r="AO3" s="65"/>
      <c r="AP3" s="65"/>
      <c r="AQ3" s="70"/>
      <c r="AR3" s="71"/>
      <c r="AS3" s="71"/>
      <c r="AT3" s="70"/>
      <c r="AU3" s="70"/>
      <c r="AV3" s="72"/>
      <c r="AW3" s="70"/>
      <c r="AX3" s="70"/>
      <c r="AY3" s="65"/>
      <c r="AZ3" s="73"/>
      <c r="BA3" s="65"/>
      <c r="BB3" s="65"/>
      <c r="BC3" s="65"/>
      <c r="BD3" s="65"/>
      <c r="BE3" s="65"/>
      <c r="BF3" s="65"/>
      <c r="BG3" s="65"/>
      <c r="BH3" s="65"/>
      <c r="BI3" s="65"/>
      <c r="BJ3" s="65"/>
      <c r="BK3" s="65"/>
    </row>
    <row r="4" spans="1:63" ht="15.5">
      <c r="A4" s="66"/>
      <c r="B4" s="66"/>
      <c r="C4" s="180" t="s">
        <v>28</v>
      </c>
      <c r="D4" s="266" t="s">
        <v>29</v>
      </c>
      <c r="E4" s="266"/>
      <c r="F4" s="266"/>
      <c r="G4" s="216"/>
      <c r="H4" s="216"/>
      <c r="I4" s="66"/>
      <c r="J4" s="66"/>
      <c r="K4" s="66"/>
      <c r="L4" s="66"/>
      <c r="M4" s="67"/>
      <c r="N4" s="67"/>
      <c r="O4" s="67"/>
      <c r="P4" s="67" t="s">
        <v>30</v>
      </c>
      <c r="Q4" s="74">
        <v>4</v>
      </c>
      <c r="R4" s="67"/>
      <c r="S4" s="68"/>
      <c r="T4" s="68"/>
      <c r="U4" s="68"/>
      <c r="V4" s="68"/>
      <c r="W4" s="69"/>
      <c r="X4" s="69"/>
      <c r="Y4" s="69"/>
      <c r="Z4" s="69"/>
      <c r="AA4" s="69"/>
      <c r="AB4" s="69"/>
      <c r="AC4" s="69"/>
      <c r="AD4" s="69"/>
      <c r="AE4" s="69"/>
      <c r="AF4" s="65"/>
      <c r="AG4" s="65"/>
      <c r="AH4" s="65"/>
      <c r="AI4" s="65"/>
      <c r="AJ4" s="65"/>
      <c r="AK4" s="65"/>
      <c r="AL4" s="65"/>
      <c r="AM4" s="65"/>
      <c r="AN4" s="75"/>
      <c r="AO4" s="65"/>
      <c r="AP4" s="65"/>
      <c r="AQ4" s="70"/>
      <c r="AR4" s="71"/>
      <c r="AS4" s="71"/>
      <c r="AT4" s="70"/>
      <c r="AU4" s="70"/>
      <c r="AV4" s="72"/>
      <c r="AW4" s="70"/>
      <c r="AX4" s="70"/>
      <c r="AY4" s="65"/>
      <c r="AZ4" s="73"/>
      <c r="BA4" s="65"/>
      <c r="BB4" s="65"/>
      <c r="BC4" s="65"/>
      <c r="BD4" s="65"/>
      <c r="BE4" s="65"/>
      <c r="BF4" s="65"/>
      <c r="BG4" s="65"/>
      <c r="BH4" s="65"/>
      <c r="BI4" s="65"/>
      <c r="BJ4" s="65"/>
      <c r="BK4" s="65"/>
    </row>
    <row r="5" spans="1:63" ht="15.5">
      <c r="A5" s="66"/>
      <c r="B5" s="66"/>
      <c r="C5" s="180" t="s">
        <v>31</v>
      </c>
      <c r="D5" s="267" t="s">
        <v>32</v>
      </c>
      <c r="E5" s="267"/>
      <c r="F5" s="267"/>
      <c r="G5" s="216"/>
      <c r="H5" s="216"/>
      <c r="I5" s="66"/>
      <c r="J5" s="66"/>
      <c r="K5" s="66"/>
      <c r="L5" s="66"/>
      <c r="M5" s="67"/>
      <c r="N5" s="67"/>
      <c r="O5" s="67"/>
      <c r="P5" s="67" t="s">
        <v>33</v>
      </c>
      <c r="Q5" s="76">
        <v>44075</v>
      </c>
      <c r="R5" s="67"/>
      <c r="S5" s="68"/>
      <c r="T5" s="68"/>
      <c r="U5" s="68"/>
      <c r="V5" s="68"/>
      <c r="W5" s="69"/>
      <c r="X5" s="69"/>
      <c r="Y5" s="69"/>
      <c r="Z5" s="69"/>
      <c r="AA5" s="69"/>
      <c r="AB5" s="69"/>
      <c r="AC5" s="69"/>
      <c r="AD5" s="69"/>
      <c r="AE5" s="69"/>
      <c r="AF5" s="69"/>
      <c r="AG5" s="69"/>
      <c r="AH5" s="69"/>
      <c r="AI5" s="69"/>
      <c r="AJ5" s="65"/>
      <c r="AK5" s="65"/>
      <c r="AL5" s="65"/>
      <c r="AM5" s="65"/>
      <c r="AN5" s="65"/>
      <c r="AO5" s="65"/>
      <c r="AP5" s="65"/>
      <c r="AQ5" s="70"/>
      <c r="AR5" s="71" t="e">
        <f>COUNTIF(#REF!,"1c")</f>
        <v>#REF!</v>
      </c>
      <c r="AS5" s="71"/>
      <c r="AT5" s="70"/>
      <c r="AU5" s="70"/>
      <c r="AV5" s="72"/>
      <c r="AW5" s="70"/>
      <c r="AX5" s="70"/>
      <c r="AY5" s="65"/>
      <c r="AZ5" s="73"/>
      <c r="BA5" s="65"/>
      <c r="BB5" s="65"/>
      <c r="BC5" s="65"/>
      <c r="BD5" s="65"/>
      <c r="BE5" s="65"/>
      <c r="BF5" s="65"/>
      <c r="BG5" s="65"/>
      <c r="BH5" s="65"/>
      <c r="BI5" s="65"/>
      <c r="BJ5" s="65"/>
      <c r="BK5" s="65"/>
    </row>
    <row r="6" spans="1:63" ht="60" customHeight="1">
      <c r="A6" s="77"/>
      <c r="B6" s="77"/>
      <c r="C6" s="180" t="s">
        <v>34</v>
      </c>
      <c r="D6" s="266" t="s">
        <v>35</v>
      </c>
      <c r="E6" s="266"/>
      <c r="F6" s="266"/>
      <c r="G6" s="266"/>
      <c r="H6" s="266"/>
      <c r="I6" s="266"/>
      <c r="J6" s="266"/>
      <c r="K6" s="266"/>
      <c r="L6" s="266"/>
      <c r="M6" s="266"/>
      <c r="N6" s="78"/>
      <c r="O6" s="78"/>
      <c r="P6" s="163" t="s">
        <v>36</v>
      </c>
      <c r="Q6" s="78">
        <v>125541</v>
      </c>
      <c r="R6" s="78"/>
      <c r="S6" s="78"/>
      <c r="T6" s="77"/>
      <c r="U6" s="77"/>
      <c r="V6" s="77"/>
      <c r="W6" s="77"/>
      <c r="X6" s="77"/>
      <c r="Y6" s="77"/>
      <c r="Z6" s="77"/>
      <c r="AA6" s="79"/>
      <c r="AB6" s="79"/>
      <c r="AC6" s="79"/>
      <c r="AD6" s="79"/>
      <c r="AE6" s="79"/>
      <c r="AF6" s="79"/>
      <c r="AG6" s="79"/>
      <c r="AH6" s="79"/>
      <c r="AI6" s="79"/>
      <c r="AJ6" s="80"/>
      <c r="AK6" s="80"/>
      <c r="AL6" s="80"/>
      <c r="AM6" s="80"/>
      <c r="AN6" s="80"/>
      <c r="AO6" s="80"/>
      <c r="AP6" s="80"/>
      <c r="AQ6" s="81"/>
      <c r="AR6" s="82" t="e">
        <f>COUNTIF(#REF!,"2c")</f>
        <v>#REF!</v>
      </c>
      <c r="AS6" s="82"/>
      <c r="AT6" s="81"/>
      <c r="AU6" s="81"/>
      <c r="AV6" s="81"/>
      <c r="AW6" s="81"/>
      <c r="AX6" s="81"/>
      <c r="AY6" s="83"/>
      <c r="AZ6" s="83"/>
      <c r="BA6" s="83"/>
      <c r="BB6" s="83"/>
      <c r="BC6" s="80"/>
      <c r="BD6" s="80"/>
      <c r="BE6" s="80"/>
      <c r="BF6" s="80"/>
      <c r="BG6" s="80"/>
      <c r="BH6" s="80"/>
      <c r="BI6" s="80"/>
      <c r="BJ6" s="80"/>
      <c r="BK6" s="80"/>
    </row>
    <row r="7" spans="1:63" ht="15.5">
      <c r="A7" s="77"/>
      <c r="B7" s="77"/>
      <c r="C7" s="65"/>
      <c r="D7" s="65"/>
      <c r="E7" s="65"/>
      <c r="F7" s="65"/>
      <c r="G7" s="65"/>
      <c r="H7" s="65"/>
      <c r="I7" s="65"/>
      <c r="J7" s="65"/>
      <c r="K7" s="65"/>
      <c r="L7" s="65"/>
      <c r="M7" s="65"/>
      <c r="N7" s="65"/>
      <c r="O7" s="65"/>
      <c r="P7" s="162"/>
      <c r="Q7" s="65"/>
      <c r="R7" s="65"/>
      <c r="S7" s="65"/>
      <c r="T7" s="84"/>
      <c r="U7" s="85"/>
      <c r="V7" s="86"/>
      <c r="W7" s="78"/>
      <c r="X7" s="78"/>
      <c r="Y7" s="77"/>
      <c r="Z7" s="77"/>
      <c r="AA7" s="67"/>
      <c r="AB7" s="67"/>
      <c r="AC7" s="67"/>
      <c r="AD7" s="67"/>
      <c r="AE7" s="67"/>
      <c r="AF7" s="67"/>
      <c r="AG7" s="67"/>
      <c r="AH7" s="67"/>
      <c r="AI7" s="67"/>
      <c r="AJ7" s="87"/>
      <c r="AK7" s="87"/>
      <c r="AL7" s="87"/>
      <c r="AM7" s="87"/>
      <c r="AN7" s="87"/>
      <c r="AO7" s="87"/>
      <c r="AP7" s="87"/>
      <c r="AQ7" s="88"/>
      <c r="AR7" s="71" t="e">
        <f>COUNTIF(#REF!,"3c")</f>
        <v>#REF!</v>
      </c>
      <c r="AS7" s="71"/>
      <c r="AT7" s="70"/>
      <c r="AU7" s="70"/>
      <c r="AV7" s="70"/>
      <c r="AW7" s="70"/>
      <c r="AX7" s="70"/>
      <c r="AY7" s="89">
        <v>0</v>
      </c>
      <c r="AZ7" s="90">
        <v>25</v>
      </c>
      <c r="BA7" s="89" t="s">
        <v>37</v>
      </c>
      <c r="BB7" s="89"/>
      <c r="BC7" s="65"/>
      <c r="BD7" s="65"/>
      <c r="BE7" s="65"/>
      <c r="BF7" s="65"/>
      <c r="BG7" s="65"/>
      <c r="BH7" s="65"/>
      <c r="BI7" s="65"/>
      <c r="BJ7" s="65"/>
      <c r="BK7" s="65"/>
    </row>
    <row r="8" spans="1:63" ht="15.5">
      <c r="A8" s="77"/>
      <c r="B8" s="77"/>
      <c r="C8" s="65"/>
      <c r="D8" s="91"/>
      <c r="E8" s="91"/>
      <c r="F8" s="268" t="s">
        <v>38</v>
      </c>
      <c r="G8" s="268"/>
      <c r="H8" s="268"/>
      <c r="I8" s="268"/>
      <c r="J8" s="268"/>
      <c r="K8" s="268"/>
      <c r="L8" s="268"/>
      <c r="M8" s="268"/>
      <c r="N8" s="65"/>
      <c r="O8" s="65"/>
      <c r="P8" s="65"/>
      <c r="Q8" s="65"/>
      <c r="R8" s="65"/>
      <c r="S8" s="65"/>
      <c r="T8" s="85"/>
      <c r="U8" s="85"/>
      <c r="V8" s="86"/>
      <c r="W8" s="78"/>
      <c r="X8" s="78"/>
      <c r="Y8" s="77"/>
      <c r="Z8" s="77"/>
      <c r="AA8" s="67"/>
      <c r="AB8" s="67"/>
      <c r="AC8" s="67"/>
      <c r="AD8" s="67"/>
      <c r="AE8" s="67"/>
      <c r="AF8" s="67"/>
      <c r="AG8" s="67"/>
      <c r="AH8" s="67"/>
      <c r="AI8" s="67"/>
      <c r="AJ8" s="87"/>
      <c r="AK8" s="87"/>
      <c r="AL8" s="87"/>
      <c r="AM8" s="87"/>
      <c r="AN8" s="87"/>
      <c r="AO8" s="87"/>
      <c r="AP8" s="87"/>
      <c r="AQ8" s="88"/>
      <c r="AR8" s="71" t="e">
        <f>COUNTIF(#REF!,"4c")</f>
        <v>#REF!</v>
      </c>
      <c r="AS8" s="71"/>
      <c r="AT8" s="70"/>
      <c r="AU8" s="70"/>
      <c r="AV8" s="70"/>
      <c r="AW8" s="70"/>
      <c r="AX8" s="70"/>
      <c r="AY8" s="89">
        <v>0</v>
      </c>
      <c r="AZ8" s="90"/>
      <c r="BA8" s="89"/>
      <c r="BB8" s="89"/>
      <c r="BC8" s="65"/>
      <c r="BD8" s="65"/>
      <c r="BE8" s="65"/>
      <c r="BF8" s="65"/>
      <c r="BG8" s="65"/>
      <c r="BH8" s="65"/>
      <c r="BI8" s="65"/>
      <c r="BJ8" s="65"/>
      <c r="BK8" s="65"/>
    </row>
    <row r="9" spans="1:63" ht="52.5" customHeight="1">
      <c r="A9" s="92"/>
      <c r="B9" s="92"/>
      <c r="C9" s="65"/>
      <c r="D9" s="65"/>
      <c r="E9" s="65"/>
      <c r="F9" s="93" t="s">
        <v>39</v>
      </c>
      <c r="G9" s="93" t="s">
        <v>40</v>
      </c>
      <c r="H9" s="269" t="s">
        <v>41</v>
      </c>
      <c r="I9" s="270"/>
      <c r="J9" s="270"/>
      <c r="K9" s="270"/>
      <c r="L9" s="270"/>
      <c r="M9" s="271"/>
      <c r="N9" s="65"/>
      <c r="O9" s="65"/>
      <c r="P9" s="220" t="s">
        <v>739</v>
      </c>
      <c r="Q9" s="223" t="s">
        <v>738</v>
      </c>
      <c r="R9" s="65"/>
      <c r="S9" s="65"/>
      <c r="T9" s="85"/>
      <c r="U9" s="94"/>
      <c r="V9" s="94"/>
      <c r="W9" s="67"/>
      <c r="X9" s="67"/>
      <c r="Y9" s="67"/>
      <c r="Z9" s="67"/>
      <c r="AA9" s="67"/>
      <c r="AB9" s="67"/>
      <c r="AC9" s="67"/>
      <c r="AD9" s="67"/>
      <c r="AE9" s="67"/>
      <c r="AF9" s="67"/>
      <c r="AG9" s="67"/>
      <c r="AH9" s="67"/>
      <c r="AI9" s="67"/>
      <c r="AJ9" s="87"/>
      <c r="AK9" s="87"/>
      <c r="AL9" s="87"/>
      <c r="AM9" s="87"/>
      <c r="AN9" s="87"/>
      <c r="AO9" s="87"/>
      <c r="AP9" s="87"/>
      <c r="AQ9" s="88"/>
      <c r="AR9" s="71" t="e">
        <f>COUNTIF(#REF!,"5c")</f>
        <v>#REF!</v>
      </c>
      <c r="AS9" s="71"/>
      <c r="AT9" s="70"/>
      <c r="AU9" s="70"/>
      <c r="AV9" s="70"/>
      <c r="AW9" s="70"/>
      <c r="AX9" s="70"/>
      <c r="AY9" s="89">
        <v>0</v>
      </c>
      <c r="AZ9" s="90"/>
      <c r="BA9" s="89"/>
      <c r="BB9" s="89"/>
      <c r="BC9" s="65"/>
      <c r="BD9" s="65"/>
      <c r="BE9" s="65"/>
      <c r="BF9" s="65"/>
      <c r="BG9" s="65"/>
      <c r="BH9" s="65"/>
      <c r="BI9" s="65"/>
      <c r="BJ9" s="65"/>
      <c r="BK9" s="65"/>
    </row>
    <row r="10" spans="1:63" ht="26" customHeight="1">
      <c r="A10" s="92"/>
      <c r="B10" s="92"/>
      <c r="C10" s="65"/>
      <c r="D10" s="65"/>
      <c r="E10" s="65"/>
      <c r="F10" s="284">
        <v>1</v>
      </c>
      <c r="G10" s="287">
        <v>43000</v>
      </c>
      <c r="H10" s="275" t="s">
        <v>42</v>
      </c>
      <c r="I10" s="276"/>
      <c r="J10" s="276"/>
      <c r="K10" s="276"/>
      <c r="L10" s="276"/>
      <c r="M10" s="277"/>
      <c r="N10" s="65"/>
      <c r="O10" s="65"/>
      <c r="P10" s="220" t="s">
        <v>30</v>
      </c>
      <c r="Q10" s="223">
        <v>3</v>
      </c>
      <c r="R10" s="65"/>
      <c r="S10" s="65"/>
      <c r="T10" s="85"/>
      <c r="U10" s="94"/>
      <c r="V10" s="94"/>
      <c r="W10" s="67"/>
      <c r="X10" s="67"/>
      <c r="Y10" s="67"/>
      <c r="Z10" s="67"/>
      <c r="AA10" s="67"/>
      <c r="AB10" s="67"/>
      <c r="AC10" s="67"/>
      <c r="AD10" s="67"/>
      <c r="AE10" s="67"/>
      <c r="AF10" s="67"/>
      <c r="AG10" s="67"/>
      <c r="AH10" s="67"/>
      <c r="AI10" s="67"/>
      <c r="AJ10" s="87"/>
      <c r="AK10" s="87"/>
      <c r="AL10" s="87"/>
      <c r="AM10" s="87"/>
      <c r="AN10" s="87"/>
      <c r="AO10" s="87"/>
      <c r="AP10" s="87"/>
      <c r="AQ10" s="88"/>
      <c r="AR10" s="71"/>
      <c r="AS10" s="71"/>
      <c r="AT10" s="70"/>
      <c r="AU10" s="70"/>
      <c r="AV10" s="70"/>
      <c r="AW10" s="70"/>
      <c r="AX10" s="70"/>
      <c r="AY10" s="89"/>
      <c r="AZ10" s="90"/>
      <c r="BA10" s="89"/>
      <c r="BB10" s="89"/>
      <c r="BC10" s="65"/>
      <c r="BD10" s="65"/>
      <c r="BE10" s="65"/>
      <c r="BF10" s="65"/>
      <c r="BG10" s="65"/>
      <c r="BH10" s="65"/>
      <c r="BI10" s="65"/>
      <c r="BJ10" s="65"/>
      <c r="BK10" s="65"/>
    </row>
    <row r="11" spans="1:63" ht="26" customHeight="1">
      <c r="A11" s="92"/>
      <c r="B11" s="92"/>
      <c r="C11" s="65"/>
      <c r="D11" s="65"/>
      <c r="E11" s="65"/>
      <c r="F11" s="285"/>
      <c r="G11" s="288"/>
      <c r="H11" s="278"/>
      <c r="I11" s="279"/>
      <c r="J11" s="279"/>
      <c r="K11" s="279"/>
      <c r="L11" s="279"/>
      <c r="M11" s="280"/>
      <c r="N11" s="65"/>
      <c r="O11" s="65"/>
      <c r="P11" s="220" t="s">
        <v>33</v>
      </c>
      <c r="Q11" s="224">
        <v>44188</v>
      </c>
      <c r="R11" s="65"/>
      <c r="S11" s="65"/>
      <c r="T11" s="85"/>
      <c r="U11" s="94"/>
      <c r="V11" s="94"/>
      <c r="W11" s="67"/>
      <c r="X11" s="67"/>
      <c r="Y11" s="67"/>
      <c r="Z11" s="67"/>
      <c r="AA11" s="67"/>
      <c r="AB11" s="67"/>
      <c r="AC11" s="67"/>
      <c r="AD11" s="67"/>
      <c r="AE11" s="67"/>
      <c r="AF11" s="67"/>
      <c r="AG11" s="67"/>
      <c r="AH11" s="67"/>
      <c r="AI11" s="67"/>
      <c r="AJ11" s="87"/>
      <c r="AK11" s="87"/>
      <c r="AL11" s="87"/>
      <c r="AM11" s="87"/>
      <c r="AN11" s="87"/>
      <c r="AO11" s="87"/>
      <c r="AP11" s="87"/>
      <c r="AQ11" s="88"/>
      <c r="AR11" s="71"/>
      <c r="AS11" s="71"/>
      <c r="AT11" s="70"/>
      <c r="AU11" s="70"/>
      <c r="AV11" s="70"/>
      <c r="AW11" s="70"/>
      <c r="AX11" s="70"/>
      <c r="AY11" s="89"/>
      <c r="AZ11" s="90"/>
      <c r="BA11" s="89"/>
      <c r="BB11" s="89"/>
      <c r="BC11" s="65"/>
      <c r="BD11" s="65"/>
      <c r="BE11" s="65"/>
      <c r="BF11" s="65"/>
      <c r="BG11" s="65"/>
      <c r="BH11" s="65"/>
      <c r="BI11" s="65"/>
      <c r="BJ11" s="65"/>
      <c r="BK11" s="65"/>
    </row>
    <row r="12" spans="1:63" ht="26" customHeight="1">
      <c r="A12" s="92"/>
      <c r="B12" s="92"/>
      <c r="C12" s="65"/>
      <c r="D12" s="65"/>
      <c r="E12" s="65"/>
      <c r="F12" s="286"/>
      <c r="G12" s="289"/>
      <c r="H12" s="281"/>
      <c r="I12" s="282"/>
      <c r="J12" s="282"/>
      <c r="K12" s="282"/>
      <c r="L12" s="282"/>
      <c r="M12" s="283"/>
      <c r="N12" s="65"/>
      <c r="O12" s="65"/>
      <c r="P12" s="221" t="s">
        <v>36</v>
      </c>
      <c r="Q12" s="222">
        <v>144936</v>
      </c>
      <c r="R12" s="65"/>
      <c r="S12" s="65"/>
      <c r="T12" s="85"/>
      <c r="U12" s="94"/>
      <c r="V12" s="94"/>
      <c r="W12" s="67"/>
      <c r="X12" s="67"/>
      <c r="Y12" s="67"/>
      <c r="Z12" s="67"/>
      <c r="AA12" s="67"/>
      <c r="AB12" s="67"/>
      <c r="AC12" s="67"/>
      <c r="AD12" s="67"/>
      <c r="AE12" s="67"/>
      <c r="AF12" s="67"/>
      <c r="AG12" s="67"/>
      <c r="AH12" s="67"/>
      <c r="AI12" s="67"/>
      <c r="AJ12" s="87"/>
      <c r="AK12" s="87"/>
      <c r="AL12" s="87"/>
      <c r="AM12" s="87"/>
      <c r="AN12" s="87"/>
      <c r="AO12" s="87"/>
      <c r="AP12" s="87"/>
      <c r="AQ12" s="88"/>
      <c r="AR12" s="71"/>
      <c r="AS12" s="71"/>
      <c r="AT12" s="70"/>
      <c r="AU12" s="70"/>
      <c r="AV12" s="70"/>
      <c r="AW12" s="70"/>
      <c r="AX12" s="70"/>
      <c r="AY12" s="89"/>
      <c r="AZ12" s="90"/>
      <c r="BA12" s="89"/>
      <c r="BB12" s="89"/>
      <c r="BC12" s="65"/>
      <c r="BD12" s="65"/>
      <c r="BE12" s="65"/>
      <c r="BF12" s="65"/>
      <c r="BG12" s="65"/>
      <c r="BH12" s="65"/>
      <c r="BI12" s="65"/>
      <c r="BJ12" s="65"/>
      <c r="BK12" s="65"/>
    </row>
    <row r="13" spans="1:63" ht="62" customHeight="1">
      <c r="A13" s="92"/>
      <c r="B13" s="92"/>
      <c r="C13" s="65"/>
      <c r="D13" s="65"/>
      <c r="E13" s="65"/>
      <c r="F13" s="166">
        <v>2</v>
      </c>
      <c r="G13" s="167">
        <v>43826</v>
      </c>
      <c r="H13" s="254" t="s">
        <v>43</v>
      </c>
      <c r="I13" s="272"/>
      <c r="J13" s="272"/>
      <c r="K13" s="272"/>
      <c r="L13" s="272"/>
      <c r="M13" s="273"/>
      <c r="N13" s="65"/>
      <c r="O13" s="65"/>
      <c r="P13" s="125"/>
      <c r="Q13" s="219"/>
      <c r="R13" s="65"/>
      <c r="S13" s="65"/>
      <c r="T13" s="85"/>
      <c r="U13" s="94"/>
      <c r="V13" s="94"/>
      <c r="W13" s="67"/>
      <c r="X13" s="67"/>
      <c r="Y13" s="67"/>
      <c r="Z13" s="67"/>
      <c r="AA13" s="67"/>
      <c r="AB13" s="67"/>
      <c r="AC13" s="67"/>
      <c r="AD13" s="67"/>
      <c r="AE13" s="67"/>
      <c r="AF13" s="67"/>
      <c r="AG13" s="67"/>
      <c r="AH13" s="67"/>
      <c r="AI13" s="67"/>
      <c r="AJ13" s="87"/>
      <c r="AK13" s="87"/>
      <c r="AL13" s="87"/>
      <c r="AM13" s="87"/>
      <c r="AN13" s="87"/>
      <c r="AO13" s="87"/>
      <c r="AP13" s="87"/>
      <c r="AQ13" s="88"/>
      <c r="AR13" s="71"/>
      <c r="AS13" s="71"/>
      <c r="AT13" s="70"/>
      <c r="AU13" s="70"/>
      <c r="AV13" s="70"/>
      <c r="AW13" s="70"/>
      <c r="AX13" s="70"/>
      <c r="AY13" s="89"/>
      <c r="AZ13" s="90"/>
      <c r="BA13" s="89"/>
      <c r="BB13" s="89"/>
      <c r="BC13" s="65"/>
      <c r="BD13" s="65"/>
      <c r="BE13" s="65"/>
      <c r="BF13" s="65"/>
      <c r="BG13" s="65"/>
      <c r="BH13" s="65"/>
      <c r="BI13" s="65"/>
      <c r="BJ13" s="65"/>
      <c r="BK13" s="65"/>
    </row>
    <row r="14" spans="1:63" ht="86.25" customHeight="1">
      <c r="A14" s="92"/>
      <c r="B14" s="92"/>
      <c r="C14" s="65"/>
      <c r="D14" s="65"/>
      <c r="E14" s="65"/>
      <c r="F14" s="165">
        <v>3</v>
      </c>
      <c r="G14" s="164">
        <v>44188</v>
      </c>
      <c r="H14" s="254" t="s">
        <v>737</v>
      </c>
      <c r="I14" s="255"/>
      <c r="J14" s="255"/>
      <c r="K14" s="255"/>
      <c r="L14" s="255"/>
      <c r="M14" s="256"/>
      <c r="N14" s="65"/>
      <c r="O14" s="65"/>
      <c r="R14" s="65"/>
      <c r="S14" s="65"/>
      <c r="T14" s="85"/>
      <c r="U14" s="94"/>
      <c r="V14" s="94"/>
      <c r="W14" s="67"/>
      <c r="X14" s="67"/>
      <c r="Y14" s="67"/>
      <c r="Z14" s="67"/>
      <c r="AA14" s="67"/>
      <c r="AB14" s="67"/>
      <c r="AC14" s="67"/>
      <c r="AD14" s="67"/>
      <c r="AE14" s="67"/>
      <c r="AF14" s="314" t="s">
        <v>163</v>
      </c>
      <c r="AG14" s="315"/>
      <c r="AH14" s="315"/>
      <c r="AI14" s="315"/>
      <c r="AJ14" s="315"/>
      <c r="AK14" s="315"/>
      <c r="AL14" s="315"/>
      <c r="AM14" s="316"/>
      <c r="AN14" s="217" t="s">
        <v>164</v>
      </c>
      <c r="AO14" s="87"/>
      <c r="AP14" s="87"/>
      <c r="AQ14" s="88"/>
      <c r="AR14" s="71"/>
      <c r="AS14" s="71"/>
      <c r="AT14" s="70"/>
      <c r="AU14" s="70"/>
      <c r="AV14" s="70"/>
      <c r="AW14" s="70"/>
      <c r="AX14" s="70"/>
      <c r="AY14" s="89"/>
      <c r="AZ14" s="90"/>
      <c r="BA14" s="89"/>
      <c r="BB14" s="89"/>
      <c r="BC14" s="65"/>
      <c r="BD14" s="65"/>
      <c r="BE14" s="65"/>
      <c r="BF14" s="65"/>
      <c r="BG14" s="65"/>
      <c r="BH14" s="65"/>
      <c r="BI14" s="65"/>
      <c r="BJ14" s="65"/>
      <c r="BK14" s="65"/>
    </row>
    <row r="15" spans="1:63" ht="77.25" customHeight="1">
      <c r="A15" s="92"/>
      <c r="B15" s="92"/>
      <c r="C15" s="65"/>
      <c r="D15" s="65"/>
      <c r="E15" s="65"/>
      <c r="N15" s="67"/>
      <c r="O15" s="67"/>
      <c r="R15" s="79">
        <f>IF((COUNTBLANK(C22:C22))=COUNTA(A22:A22),0,AF15)</f>
        <v>0</v>
      </c>
      <c r="S15" s="95"/>
      <c r="T15" s="96"/>
      <c r="U15" s="96"/>
      <c r="V15" s="96"/>
      <c r="W15" s="67"/>
      <c r="X15" s="67"/>
      <c r="Y15" s="67"/>
      <c r="Z15" s="67"/>
      <c r="AA15" s="67"/>
      <c r="AB15" s="67"/>
      <c r="AC15" s="67"/>
      <c r="AD15" s="67"/>
      <c r="AE15" s="67"/>
      <c r="AF15" s="317">
        <v>1.5</v>
      </c>
      <c r="AG15" s="318"/>
      <c r="AH15" s="318"/>
      <c r="AI15" s="318"/>
      <c r="AJ15" s="318"/>
      <c r="AK15" s="318"/>
      <c r="AL15" s="318"/>
      <c r="AM15" s="319"/>
      <c r="AN15" s="218" t="str">
        <f>IF(AND(AE15&gt;=0,AE15&lt;9),"BAJA",IF(AND(AE15&gt;=10,AE15&lt;19),"MODERADA","ALTA"))</f>
        <v>BAJA</v>
      </c>
      <c r="AO15" s="65"/>
      <c r="AP15" s="65"/>
      <c r="AQ15" s="70"/>
      <c r="AR15" s="70" t="e">
        <f>COUNTIF(#REF!,"8c")</f>
        <v>#REF!</v>
      </c>
      <c r="AS15" s="71"/>
      <c r="AT15" s="70"/>
      <c r="AU15" s="70"/>
      <c r="AV15" s="70"/>
      <c r="AW15" s="70"/>
      <c r="AX15" s="70"/>
      <c r="AY15" s="89">
        <v>0</v>
      </c>
      <c r="AZ15" s="90"/>
      <c r="BA15" s="89"/>
      <c r="BB15" s="89"/>
      <c r="BC15" s="65"/>
      <c r="BD15" s="65"/>
      <c r="BE15" s="65"/>
      <c r="BF15" s="65"/>
      <c r="BG15" s="65"/>
      <c r="BH15" s="65"/>
      <c r="BI15" s="65"/>
      <c r="BJ15" s="65"/>
      <c r="BK15" s="65"/>
    </row>
    <row r="16" spans="1:63" ht="45.75" customHeight="1">
      <c r="A16" s="92"/>
      <c r="B16" s="92"/>
      <c r="C16" s="92"/>
      <c r="D16" s="92"/>
      <c r="E16" s="92"/>
      <c r="F16" s="65"/>
      <c r="G16" s="65"/>
      <c r="H16" s="65"/>
      <c r="I16" s="97"/>
      <c r="J16" s="97"/>
      <c r="K16" s="97"/>
      <c r="L16" s="97"/>
      <c r="M16" s="67"/>
      <c r="N16" s="67"/>
      <c r="O16" s="67"/>
      <c r="P16" s="67"/>
      <c r="Q16" s="67"/>
      <c r="R16" s="79"/>
      <c r="S16" s="79"/>
      <c r="T16" s="96"/>
      <c r="U16" s="96"/>
      <c r="V16" s="96"/>
      <c r="W16" s="67"/>
      <c r="X16" s="67"/>
      <c r="Y16" s="67"/>
      <c r="Z16" s="67"/>
      <c r="AA16" s="67"/>
      <c r="AB16" s="67"/>
      <c r="AC16" s="67"/>
      <c r="AD16" s="67"/>
      <c r="AE16" s="67"/>
      <c r="AF16" s="346" t="s">
        <v>44</v>
      </c>
      <c r="AG16" s="346"/>
      <c r="AH16" s="346"/>
      <c r="AI16" s="346"/>
      <c r="AJ16" s="346"/>
      <c r="AK16" s="346"/>
      <c r="AL16" s="161"/>
      <c r="AM16" s="161"/>
      <c r="AN16" s="156"/>
      <c r="AO16" s="156"/>
      <c r="AP16" s="87"/>
      <c r="AQ16" s="88"/>
      <c r="AR16" s="71" t="e">
        <f>COUNTIF(#REF!,"9c")</f>
        <v>#REF!</v>
      </c>
      <c r="AS16" s="71"/>
      <c r="AT16" s="70"/>
      <c r="AU16" s="70"/>
      <c r="AV16" s="70"/>
      <c r="AW16" s="70"/>
      <c r="AX16" s="70"/>
      <c r="AY16" s="89">
        <v>0</v>
      </c>
      <c r="AZ16" s="90"/>
      <c r="BA16" s="89"/>
      <c r="BB16" s="89"/>
      <c r="BC16" s="65"/>
      <c r="BD16" s="65"/>
      <c r="BE16" s="65"/>
      <c r="BF16" s="65"/>
      <c r="BG16" s="65"/>
      <c r="BH16" s="65"/>
      <c r="BI16" s="65"/>
      <c r="BJ16" s="65"/>
      <c r="BK16" s="65"/>
    </row>
    <row r="17" spans="1:63" ht="37.5" customHeight="1">
      <c r="A17" s="274" t="s">
        <v>45</v>
      </c>
      <c r="B17" s="274"/>
      <c r="C17" s="274"/>
      <c r="D17" s="274"/>
      <c r="E17" s="274"/>
      <c r="F17" s="274"/>
      <c r="G17" s="274"/>
      <c r="H17" s="274"/>
      <c r="I17" s="274"/>
      <c r="J17" s="274"/>
      <c r="K17" s="274"/>
      <c r="L17" s="67"/>
      <c r="M17" s="67"/>
      <c r="N17" s="67"/>
      <c r="O17" s="67"/>
      <c r="P17" s="67"/>
      <c r="Q17" s="95"/>
      <c r="R17" s="96"/>
      <c r="S17" s="67"/>
      <c r="T17" s="67"/>
      <c r="U17" s="67"/>
      <c r="V17" s="67"/>
      <c r="W17" s="67"/>
      <c r="X17" s="67"/>
      <c r="Y17" s="67"/>
      <c r="Z17" s="67"/>
      <c r="AA17" s="67"/>
      <c r="AB17" s="67"/>
      <c r="AC17" s="67"/>
      <c r="AD17" s="67"/>
      <c r="AE17" s="67"/>
      <c r="AF17" s="87"/>
      <c r="AG17" s="87"/>
      <c r="AH17" s="87"/>
      <c r="AI17" s="87"/>
      <c r="AJ17" s="87"/>
      <c r="AK17" s="98"/>
      <c r="AL17" s="98"/>
      <c r="AM17" s="98"/>
      <c r="AN17" s="98"/>
      <c r="AO17" s="99"/>
      <c r="AP17" s="99"/>
      <c r="AQ17" s="71"/>
      <c r="AR17" s="70" t="e">
        <f>COUNTIF(#REF!,"10c")</f>
        <v>#REF!</v>
      </c>
      <c r="AS17" s="70"/>
      <c r="AT17" s="70"/>
      <c r="AU17" s="70"/>
      <c r="AV17" s="70"/>
      <c r="AW17" s="70"/>
      <c r="AX17" s="72"/>
      <c r="AY17" s="89"/>
      <c r="AZ17" s="89"/>
      <c r="BA17" s="65"/>
      <c r="BB17" s="65"/>
      <c r="BC17" s="65"/>
      <c r="BD17" s="65"/>
      <c r="BE17" s="65"/>
      <c r="BF17" s="65"/>
      <c r="BG17" s="65"/>
      <c r="BH17" s="65"/>
      <c r="BI17" s="65"/>
      <c r="BJ17" s="65"/>
      <c r="BK17" s="65"/>
    </row>
    <row r="18" spans="1:63" ht="15.5">
      <c r="A18" s="103"/>
      <c r="B18" s="103"/>
      <c r="C18" s="103"/>
      <c r="D18" s="104"/>
      <c r="E18" s="103"/>
      <c r="F18" s="104"/>
      <c r="G18" s="103"/>
      <c r="H18" s="103"/>
      <c r="I18" s="104"/>
      <c r="J18" s="104"/>
      <c r="K18" s="105"/>
      <c r="L18" s="105"/>
      <c r="M18" s="105"/>
      <c r="N18" s="105"/>
      <c r="O18" s="105"/>
      <c r="P18" s="105"/>
      <c r="Q18" s="105"/>
      <c r="R18" s="106"/>
      <c r="S18" s="106"/>
      <c r="T18" s="106"/>
      <c r="U18" s="106"/>
      <c r="V18" s="106"/>
      <c r="W18" s="106"/>
      <c r="X18" s="106"/>
      <c r="Y18" s="105"/>
      <c r="Z18" s="105"/>
      <c r="AA18" s="105"/>
      <c r="AB18" s="105"/>
      <c r="AC18" s="105"/>
      <c r="AD18" s="105"/>
      <c r="AE18" s="105"/>
      <c r="AF18" s="105"/>
      <c r="AG18" s="105"/>
      <c r="AH18" s="107"/>
      <c r="AI18" s="107"/>
      <c r="AJ18" s="107"/>
      <c r="AK18" s="105"/>
      <c r="AL18" s="105"/>
      <c r="AM18" s="105"/>
      <c r="AN18" s="105"/>
      <c r="AO18" s="108"/>
      <c r="AP18" s="71"/>
      <c r="AQ18" s="71"/>
      <c r="AR18" s="71"/>
      <c r="AS18" s="100"/>
      <c r="AT18" s="100"/>
      <c r="AU18" s="100"/>
      <c r="AV18" s="100"/>
      <c r="AW18" s="101"/>
      <c r="AX18" s="102"/>
      <c r="AY18" s="105"/>
      <c r="AZ18" s="102"/>
      <c r="BA18" s="102"/>
      <c r="BB18" s="102"/>
      <c r="BC18" s="102"/>
      <c r="BD18" s="102"/>
      <c r="BE18" s="102"/>
      <c r="BF18" s="102"/>
      <c r="BG18" s="102"/>
      <c r="BH18" s="102"/>
      <c r="BI18" s="102"/>
      <c r="BJ18" s="102"/>
      <c r="BK18" s="102"/>
    </row>
    <row r="19" spans="1:63" ht="16" thickBot="1">
      <c r="A19" s="103"/>
      <c r="B19" s="103"/>
      <c r="C19" s="103"/>
      <c r="D19" s="104"/>
      <c r="E19" s="103"/>
      <c r="F19" s="104"/>
      <c r="G19" s="103"/>
      <c r="H19" s="103"/>
      <c r="I19" s="104"/>
      <c r="J19" s="104"/>
      <c r="K19" s="105"/>
      <c r="L19" s="105"/>
      <c r="M19" s="105"/>
      <c r="N19" s="105"/>
      <c r="O19" s="105"/>
      <c r="P19" s="105"/>
      <c r="Q19" s="105"/>
      <c r="R19" s="106"/>
      <c r="S19" s="106"/>
      <c r="T19" s="106"/>
      <c r="U19" s="106"/>
      <c r="V19" s="106"/>
      <c r="W19" s="106"/>
      <c r="X19" s="106"/>
      <c r="Y19" s="105"/>
      <c r="Z19" s="105"/>
      <c r="AA19" s="105"/>
      <c r="AB19" s="105"/>
      <c r="AC19" s="105"/>
      <c r="AD19" s="105"/>
      <c r="AE19" s="105"/>
      <c r="AF19" s="105"/>
      <c r="AG19" s="105"/>
      <c r="AH19" s="107"/>
      <c r="AI19" s="107"/>
      <c r="AJ19" s="107"/>
      <c r="AK19" s="105"/>
      <c r="AL19" s="105"/>
      <c r="AM19" s="105"/>
      <c r="AN19" s="105"/>
      <c r="AO19" s="108"/>
      <c r="AP19" s="71"/>
      <c r="AQ19" s="71"/>
      <c r="AR19" s="71"/>
      <c r="AS19" s="100"/>
      <c r="AT19" s="100"/>
      <c r="AU19" s="100"/>
      <c r="AV19" s="100"/>
      <c r="AW19" s="101"/>
      <c r="AX19" s="102"/>
      <c r="AY19" s="105"/>
      <c r="AZ19" s="102"/>
      <c r="BA19" s="102"/>
      <c r="BB19" s="102"/>
      <c r="BC19" s="102"/>
      <c r="BD19" s="102"/>
      <c r="BE19" s="102"/>
      <c r="BF19" s="102"/>
      <c r="BG19" s="102"/>
      <c r="BH19" s="102"/>
      <c r="BI19" s="102"/>
      <c r="BJ19" s="102"/>
      <c r="BK19" s="102"/>
    </row>
    <row r="20" spans="1:63" ht="16.5" customHeight="1">
      <c r="A20" s="260" t="s">
        <v>46</v>
      </c>
      <c r="B20" s="261"/>
      <c r="C20" s="261"/>
      <c r="D20" s="261"/>
      <c r="E20" s="261"/>
      <c r="F20" s="261"/>
      <c r="G20" s="261"/>
      <c r="H20" s="173"/>
      <c r="I20" s="261" t="s">
        <v>47</v>
      </c>
      <c r="J20" s="261"/>
      <c r="K20" s="261"/>
      <c r="L20" s="261"/>
      <c r="M20" s="261"/>
      <c r="N20" s="261" t="s">
        <v>48</v>
      </c>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93" t="s">
        <v>49</v>
      </c>
      <c r="AW20" s="101"/>
      <c r="AX20" s="102"/>
      <c r="AY20" s="105"/>
      <c r="AZ20" s="102"/>
      <c r="BA20" s="102"/>
      <c r="BB20" s="102"/>
      <c r="BC20" s="102"/>
      <c r="BD20" s="102"/>
      <c r="BE20" s="102"/>
      <c r="BF20" s="102"/>
      <c r="BG20" s="102"/>
      <c r="BH20" s="102"/>
      <c r="BI20" s="102"/>
      <c r="BJ20" s="102"/>
      <c r="BK20" s="102"/>
    </row>
    <row r="21" spans="1:63" ht="55.5" customHeight="1">
      <c r="A21" s="257" t="s">
        <v>50</v>
      </c>
      <c r="B21" s="258" t="s">
        <v>51</v>
      </c>
      <c r="C21" s="259" t="s">
        <v>52</v>
      </c>
      <c r="D21" s="259"/>
      <c r="E21" s="259" t="s">
        <v>53</v>
      </c>
      <c r="F21" s="259"/>
      <c r="G21" s="258" t="s">
        <v>54</v>
      </c>
      <c r="H21" s="258" t="s">
        <v>55</v>
      </c>
      <c r="I21" s="259" t="s">
        <v>56</v>
      </c>
      <c r="J21" s="259"/>
      <c r="K21" s="259"/>
      <c r="L21" s="259"/>
      <c r="M21" s="259"/>
      <c r="N21" s="259" t="s">
        <v>57</v>
      </c>
      <c r="O21" s="259"/>
      <c r="P21" s="259"/>
      <c r="Q21" s="259" t="s">
        <v>58</v>
      </c>
      <c r="R21" s="259"/>
      <c r="S21" s="259"/>
      <c r="T21" s="259"/>
      <c r="U21" s="259"/>
      <c r="V21" s="259"/>
      <c r="W21" s="259"/>
      <c r="X21" s="259"/>
      <c r="Y21" s="259"/>
      <c r="Z21" s="259"/>
      <c r="AA21" s="259"/>
      <c r="AB21" s="259"/>
      <c r="AC21" s="259"/>
      <c r="AD21" s="259"/>
      <c r="AE21" s="259"/>
      <c r="AF21" s="259"/>
      <c r="AG21" s="259" t="s">
        <v>59</v>
      </c>
      <c r="AH21" s="259"/>
      <c r="AI21" s="259" t="s">
        <v>60</v>
      </c>
      <c r="AJ21" s="259"/>
      <c r="AK21" s="259" t="s">
        <v>61</v>
      </c>
      <c r="AL21" s="259"/>
      <c r="AM21" s="259"/>
      <c r="AN21" s="259"/>
      <c r="AO21" s="253"/>
      <c r="AP21" s="253"/>
      <c r="AQ21" s="64"/>
      <c r="AR21" s="64"/>
      <c r="AS21" s="259" t="s">
        <v>62</v>
      </c>
      <c r="AT21" s="259"/>
      <c r="AU21" s="259"/>
      <c r="AV21" s="294"/>
      <c r="AW21" s="101"/>
      <c r="AX21" s="102"/>
      <c r="AY21" s="105"/>
      <c r="AZ21" s="102"/>
      <c r="BA21" s="102"/>
      <c r="BB21" s="102"/>
      <c r="BC21" s="102"/>
      <c r="BD21" s="102"/>
      <c r="BE21" s="102"/>
      <c r="BF21" s="102"/>
      <c r="BG21" s="102"/>
      <c r="BH21" s="102"/>
      <c r="BI21" s="102"/>
      <c r="BJ21" s="102"/>
      <c r="BK21" s="102"/>
    </row>
    <row r="22" spans="1:63" ht="142.5" customHeight="1">
      <c r="A22" s="257"/>
      <c r="B22" s="258"/>
      <c r="C22" s="175" t="s">
        <v>63</v>
      </c>
      <c r="D22" s="175" t="s">
        <v>64</v>
      </c>
      <c r="E22" s="175" t="s">
        <v>65</v>
      </c>
      <c r="F22" s="175" t="s">
        <v>66</v>
      </c>
      <c r="G22" s="258"/>
      <c r="H22" s="258"/>
      <c r="I22" s="114" t="s">
        <v>67</v>
      </c>
      <c r="J22" s="114"/>
      <c r="K22" s="114" t="s">
        <v>68</v>
      </c>
      <c r="L22" s="114"/>
      <c r="M22" s="114" t="s">
        <v>69</v>
      </c>
      <c r="N22" s="175" t="s">
        <v>70</v>
      </c>
      <c r="O22" s="175" t="s">
        <v>71</v>
      </c>
      <c r="P22" s="175" t="s">
        <v>72</v>
      </c>
      <c r="Q22" s="175" t="s">
        <v>73</v>
      </c>
      <c r="R22" s="175"/>
      <c r="S22" s="175" t="s">
        <v>74</v>
      </c>
      <c r="T22" s="175"/>
      <c r="U22" s="175" t="s">
        <v>75</v>
      </c>
      <c r="V22" s="175"/>
      <c r="W22" s="175" t="s">
        <v>76</v>
      </c>
      <c r="X22" s="175"/>
      <c r="Y22" s="175" t="s">
        <v>77</v>
      </c>
      <c r="Z22" s="175"/>
      <c r="AA22" s="175" t="s">
        <v>78</v>
      </c>
      <c r="AB22" s="175"/>
      <c r="AC22" s="175" t="s">
        <v>79</v>
      </c>
      <c r="AD22" s="175"/>
      <c r="AE22" s="175" t="s">
        <v>80</v>
      </c>
      <c r="AF22" s="175" t="s">
        <v>81</v>
      </c>
      <c r="AG22" s="175" t="s">
        <v>82</v>
      </c>
      <c r="AH22" s="175" t="s">
        <v>83</v>
      </c>
      <c r="AI22" s="175" t="s">
        <v>84</v>
      </c>
      <c r="AJ22" s="175" t="s">
        <v>85</v>
      </c>
      <c r="AK22" s="175" t="s">
        <v>86</v>
      </c>
      <c r="AL22" s="175" t="s">
        <v>87</v>
      </c>
      <c r="AM22" s="175" t="s">
        <v>88</v>
      </c>
      <c r="AN22" s="175" t="s">
        <v>89</v>
      </c>
      <c r="AO22" s="175" t="s">
        <v>90</v>
      </c>
      <c r="AP22" s="175" t="s">
        <v>91</v>
      </c>
      <c r="AQ22" s="175"/>
      <c r="AR22" s="175"/>
      <c r="AS22" s="175" t="s">
        <v>67</v>
      </c>
      <c r="AT22" s="175" t="s">
        <v>68</v>
      </c>
      <c r="AU22" s="175" t="s">
        <v>69</v>
      </c>
      <c r="AV22" s="115" t="s">
        <v>92</v>
      </c>
    </row>
    <row r="23" spans="1:63" s="184" customFormat="1" ht="27" customHeight="1">
      <c r="A23" s="246" t="s">
        <v>93</v>
      </c>
      <c r="B23" s="250" t="s">
        <v>94</v>
      </c>
      <c r="C23" s="231" t="s">
        <v>95</v>
      </c>
      <c r="D23" s="320" t="s">
        <v>96</v>
      </c>
      <c r="E23" s="236" t="s">
        <v>97</v>
      </c>
      <c r="F23" s="323" t="s">
        <v>98</v>
      </c>
      <c r="G23" s="237" t="s">
        <v>99</v>
      </c>
      <c r="H23" s="237" t="s">
        <v>100</v>
      </c>
      <c r="I23" s="265" t="s">
        <v>101</v>
      </c>
      <c r="J23" s="242"/>
      <c r="K23" s="243" t="s">
        <v>102</v>
      </c>
      <c r="L23" s="242"/>
      <c r="M23" s="244" t="str">
        <f>IF(AND(I23&lt;&gt;"",K23&lt;&gt;""),VLOOKUP(I23&amp;K23,Listados!$M$3:$N$27,2,FALSE),"")</f>
        <v>Alto</v>
      </c>
      <c r="N23" s="332" t="s">
        <v>103</v>
      </c>
      <c r="O23" s="308" t="s">
        <v>96</v>
      </c>
      <c r="P23" s="311" t="s">
        <v>104</v>
      </c>
      <c r="Q23" s="311" t="s">
        <v>105</v>
      </c>
      <c r="R23" s="182">
        <f t="shared" ref="R23:R34" si="0">+IF(Q23="si",15,"")</f>
        <v>15</v>
      </c>
      <c r="S23" s="311" t="s">
        <v>105</v>
      </c>
      <c r="T23" s="182">
        <f t="shared" ref="T23:T34" si="1">+IF(S23="si",15,"")</f>
        <v>15</v>
      </c>
      <c r="U23" s="311" t="s">
        <v>105</v>
      </c>
      <c r="V23" s="182">
        <f t="shared" ref="V23:V34" si="2">+IF(U23="si",15,"")</f>
        <v>15</v>
      </c>
      <c r="W23" s="311" t="s">
        <v>105</v>
      </c>
      <c r="X23" s="182">
        <f t="shared" ref="X23:X34" si="3">+IF(W23="si",15,"")</f>
        <v>15</v>
      </c>
      <c r="Y23" s="311" t="s">
        <v>105</v>
      </c>
      <c r="Z23" s="182">
        <f t="shared" ref="Z23:Z34" si="4">+IF(Y23="si",15,"")</f>
        <v>15</v>
      </c>
      <c r="AA23" s="311" t="s">
        <v>105</v>
      </c>
      <c r="AB23" s="182">
        <f t="shared" ref="AB23:AB34" si="5">+IF(AA23="si",15,"")</f>
        <v>15</v>
      </c>
      <c r="AC23" s="311" t="s">
        <v>106</v>
      </c>
      <c r="AD23" s="182">
        <f t="shared" ref="AD23:AD34" si="6">+IF(AC23="Completa",10,IF(AC23="Incompleta",5,""))</f>
        <v>10</v>
      </c>
      <c r="AE23" s="302">
        <f t="shared" ref="AE23:AE29" si="7">IF((SUM(R23,T23,V23,X23,Z23,AB23,AD23)=0),"",(SUM(R23,T23,V23,X23,Z23,AB23,AD23)))</f>
        <v>100</v>
      </c>
      <c r="AF23" s="302" t="str">
        <f>IF(AE23&lt;=85,"Débil",IF(AE23&lt;=95,"Moderado",IF(AE23=100,"Fuerte","")))</f>
        <v>Fuerte</v>
      </c>
      <c r="AG23" s="305" t="s">
        <v>107</v>
      </c>
      <c r="AH23" s="299" t="str">
        <f>+IF(AG23="siempre","Fuerte",IF(AG23="Algunas veces","Moderado","Débil"))</f>
        <v>Fuerte</v>
      </c>
      <c r="AI23" s="299" t="str">
        <f>IF(AND(AF23="Fuerte",AH23="Fuerte"),"Fuerte",IF(AND(AF23="Fuerte",AH23="Moderado"),"Moderado",IF(AND(AF23="Moderado",AH23="Fuerte"),"Moderado",IF(AND(AF23="Moderado",AH23="Moderado"),"Moderado","Débil"))))</f>
        <v>Fuerte</v>
      </c>
      <c r="AJ23" s="302">
        <f>IF(ISBLANK(AI23),"",IF(AI23="Débil", 0, IF(AI23="Moderado",50,100)))</f>
        <v>100</v>
      </c>
      <c r="AK23" s="245">
        <f>AVERAGE(AJ23:AJ28)</f>
        <v>100</v>
      </c>
      <c r="AL23" s="245">
        <v>1</v>
      </c>
      <c r="AM23" s="245">
        <f>(AK23/AL23)</f>
        <v>100</v>
      </c>
      <c r="AN23" s="245" t="str">
        <f>IF(AM23&lt;=50, "Débil", IF(AM23&lt;=99,"Moderado","Fuerte"))</f>
        <v>Fuerte</v>
      </c>
      <c r="AO23" s="302">
        <f>+IF(AND(P23="Preventivo",AN23="Fuerte"),2,IF(AND(P23="Preventivo",AN23="Moderado"),1,0))</f>
        <v>2</v>
      </c>
      <c r="AP23" s="302">
        <f>+IF(AND(P23="Detectivo",$AN22="Fuerte"),2,IF(AND(P23="Detectivo",$AN23="Moderado"),1,IF(AND(P23="Preventivo",$AN23="Fuerte"),1,0)))</f>
        <v>1</v>
      </c>
      <c r="AQ23" s="183">
        <v>2</v>
      </c>
      <c r="AR23" s="183">
        <v>1</v>
      </c>
      <c r="AS23" s="262" t="str">
        <f>+VLOOKUP(MIN(AQ23,AQ24,AQ25,AQ26,AQ27,AQ28),Listados!$J$18:$K$24,2,TRUE)</f>
        <v>Rara Vez</v>
      </c>
      <c r="AT23" s="248" t="s">
        <v>116</v>
      </c>
      <c r="AU23" s="238" t="str">
        <f>IF(AND(AS23&lt;&gt;"",AT23&lt;&gt;""),VLOOKUP(AS23&amp;AT23,Listados!$M$3:$N$27,2,FALSE),"")</f>
        <v>Bajo</v>
      </c>
      <c r="AV23" s="241" t="str">
        <f>+VLOOKUP(AU23,Listados!$P$3:$Q$6,2,FALSE)</f>
        <v>Asumir el riesgo</v>
      </c>
    </row>
    <row r="24" spans="1:63" s="184" customFormat="1" ht="27" customHeight="1">
      <c r="A24" s="246"/>
      <c r="B24" s="251"/>
      <c r="C24" s="231"/>
      <c r="D24" s="321"/>
      <c r="E24" s="236"/>
      <c r="F24" s="324"/>
      <c r="G24" s="237"/>
      <c r="H24" s="237"/>
      <c r="I24" s="265"/>
      <c r="J24" s="242"/>
      <c r="K24" s="243"/>
      <c r="L24" s="242"/>
      <c r="M24" s="244"/>
      <c r="N24" s="333"/>
      <c r="O24" s="309"/>
      <c r="P24" s="312"/>
      <c r="Q24" s="312"/>
      <c r="R24" s="182" t="str">
        <f t="shared" si="0"/>
        <v/>
      </c>
      <c r="S24" s="312"/>
      <c r="T24" s="182" t="str">
        <f t="shared" si="1"/>
        <v/>
      </c>
      <c r="U24" s="312"/>
      <c r="V24" s="182" t="str">
        <f t="shared" si="2"/>
        <v/>
      </c>
      <c r="W24" s="312"/>
      <c r="X24" s="182" t="str">
        <f t="shared" si="3"/>
        <v/>
      </c>
      <c r="Y24" s="312"/>
      <c r="Z24" s="182" t="str">
        <f t="shared" si="4"/>
        <v/>
      </c>
      <c r="AA24" s="312"/>
      <c r="AB24" s="182" t="str">
        <f t="shared" si="5"/>
        <v/>
      </c>
      <c r="AC24" s="312"/>
      <c r="AD24" s="182" t="str">
        <f t="shared" si="6"/>
        <v/>
      </c>
      <c r="AE24" s="303"/>
      <c r="AF24" s="303"/>
      <c r="AG24" s="306"/>
      <c r="AH24" s="300"/>
      <c r="AI24" s="300"/>
      <c r="AJ24" s="303"/>
      <c r="AK24" s="245"/>
      <c r="AL24" s="245"/>
      <c r="AM24" s="245"/>
      <c r="AN24" s="245"/>
      <c r="AO24" s="303"/>
      <c r="AP24" s="303"/>
      <c r="AQ24" s="183">
        <f>+J23-AO24</f>
        <v>0</v>
      </c>
      <c r="AR24" s="183">
        <f>+L23-AP24</f>
        <v>0</v>
      </c>
      <c r="AS24" s="263"/>
      <c r="AT24" s="248"/>
      <c r="AU24" s="239"/>
      <c r="AV24" s="241"/>
    </row>
    <row r="25" spans="1:63" s="181" customFormat="1" ht="27" customHeight="1">
      <c r="A25" s="246"/>
      <c r="B25" s="251"/>
      <c r="C25" s="231"/>
      <c r="D25" s="321"/>
      <c r="E25" s="236"/>
      <c r="F25" s="325"/>
      <c r="G25" s="237"/>
      <c r="H25" s="237"/>
      <c r="I25" s="265"/>
      <c r="J25" s="242"/>
      <c r="K25" s="243"/>
      <c r="L25" s="242"/>
      <c r="M25" s="244"/>
      <c r="N25" s="333"/>
      <c r="O25" s="309"/>
      <c r="P25" s="312"/>
      <c r="Q25" s="312"/>
      <c r="R25" s="179" t="str">
        <f t="shared" si="0"/>
        <v/>
      </c>
      <c r="S25" s="312"/>
      <c r="T25" s="179" t="str">
        <f t="shared" si="1"/>
        <v/>
      </c>
      <c r="U25" s="312"/>
      <c r="V25" s="179" t="str">
        <f t="shared" si="2"/>
        <v/>
      </c>
      <c r="W25" s="312"/>
      <c r="X25" s="179" t="str">
        <f t="shared" si="3"/>
        <v/>
      </c>
      <c r="Y25" s="312"/>
      <c r="Z25" s="179" t="str">
        <f t="shared" si="4"/>
        <v/>
      </c>
      <c r="AA25" s="312"/>
      <c r="AB25" s="179" t="str">
        <f t="shared" si="5"/>
        <v/>
      </c>
      <c r="AC25" s="312"/>
      <c r="AD25" s="179" t="str">
        <f t="shared" si="6"/>
        <v/>
      </c>
      <c r="AE25" s="303"/>
      <c r="AF25" s="303"/>
      <c r="AG25" s="306"/>
      <c r="AH25" s="300"/>
      <c r="AI25" s="300"/>
      <c r="AJ25" s="303"/>
      <c r="AK25" s="245"/>
      <c r="AL25" s="245"/>
      <c r="AM25" s="245"/>
      <c r="AN25" s="245"/>
      <c r="AO25" s="303"/>
      <c r="AP25" s="303"/>
      <c r="AQ25" s="178">
        <f>+J23-AO25</f>
        <v>0</v>
      </c>
      <c r="AR25" s="178">
        <f>+L23-AP25</f>
        <v>0</v>
      </c>
      <c r="AS25" s="263"/>
      <c r="AT25" s="248"/>
      <c r="AU25" s="239"/>
      <c r="AV25" s="241"/>
    </row>
    <row r="26" spans="1:63" s="181" customFormat="1" ht="27" customHeight="1">
      <c r="A26" s="246"/>
      <c r="B26" s="251"/>
      <c r="C26" s="231"/>
      <c r="D26" s="321"/>
      <c r="E26" s="236"/>
      <c r="F26" s="320" t="s">
        <v>108</v>
      </c>
      <c r="G26" s="237"/>
      <c r="H26" s="237"/>
      <c r="I26" s="265"/>
      <c r="J26" s="242"/>
      <c r="K26" s="243"/>
      <c r="L26" s="242"/>
      <c r="M26" s="244"/>
      <c r="N26" s="333"/>
      <c r="O26" s="309"/>
      <c r="P26" s="312"/>
      <c r="Q26" s="312"/>
      <c r="R26" s="179" t="str">
        <f t="shared" si="0"/>
        <v/>
      </c>
      <c r="S26" s="312"/>
      <c r="T26" s="179" t="str">
        <f t="shared" si="1"/>
        <v/>
      </c>
      <c r="U26" s="312"/>
      <c r="V26" s="179" t="str">
        <f t="shared" si="2"/>
        <v/>
      </c>
      <c r="W26" s="312"/>
      <c r="X26" s="179" t="str">
        <f t="shared" si="3"/>
        <v/>
      </c>
      <c r="Y26" s="312"/>
      <c r="Z26" s="179" t="str">
        <f t="shared" si="4"/>
        <v/>
      </c>
      <c r="AA26" s="312"/>
      <c r="AB26" s="179" t="str">
        <f t="shared" si="5"/>
        <v/>
      </c>
      <c r="AC26" s="312"/>
      <c r="AD26" s="179" t="str">
        <f t="shared" si="6"/>
        <v/>
      </c>
      <c r="AE26" s="303"/>
      <c r="AF26" s="303"/>
      <c r="AG26" s="306"/>
      <c r="AH26" s="300"/>
      <c r="AI26" s="300"/>
      <c r="AJ26" s="303"/>
      <c r="AK26" s="245"/>
      <c r="AL26" s="245"/>
      <c r="AM26" s="245"/>
      <c r="AN26" s="245"/>
      <c r="AO26" s="303"/>
      <c r="AP26" s="303"/>
      <c r="AQ26" s="178">
        <f>+J23-AO26</f>
        <v>0</v>
      </c>
      <c r="AR26" s="178">
        <f>+L23-AP26</f>
        <v>0</v>
      </c>
      <c r="AS26" s="263"/>
      <c r="AT26" s="248"/>
      <c r="AU26" s="239"/>
      <c r="AV26" s="241"/>
    </row>
    <row r="27" spans="1:63" s="181" customFormat="1" ht="27" customHeight="1">
      <c r="A27" s="246"/>
      <c r="B27" s="251"/>
      <c r="C27" s="231"/>
      <c r="D27" s="321"/>
      <c r="E27" s="236"/>
      <c r="F27" s="321"/>
      <c r="G27" s="237"/>
      <c r="H27" s="237"/>
      <c r="I27" s="265"/>
      <c r="J27" s="242"/>
      <c r="K27" s="243"/>
      <c r="L27" s="242"/>
      <c r="M27" s="244"/>
      <c r="N27" s="333"/>
      <c r="O27" s="309"/>
      <c r="P27" s="312"/>
      <c r="Q27" s="312"/>
      <c r="R27" s="179" t="str">
        <f t="shared" si="0"/>
        <v/>
      </c>
      <c r="S27" s="312"/>
      <c r="T27" s="179" t="str">
        <f t="shared" si="1"/>
        <v/>
      </c>
      <c r="U27" s="312"/>
      <c r="V27" s="179" t="str">
        <f t="shared" si="2"/>
        <v/>
      </c>
      <c r="W27" s="312"/>
      <c r="X27" s="179" t="str">
        <f t="shared" si="3"/>
        <v/>
      </c>
      <c r="Y27" s="312"/>
      <c r="Z27" s="179" t="str">
        <f t="shared" si="4"/>
        <v/>
      </c>
      <c r="AA27" s="312"/>
      <c r="AB27" s="179" t="str">
        <f t="shared" si="5"/>
        <v/>
      </c>
      <c r="AC27" s="312"/>
      <c r="AD27" s="179" t="str">
        <f t="shared" si="6"/>
        <v/>
      </c>
      <c r="AE27" s="303"/>
      <c r="AF27" s="303"/>
      <c r="AG27" s="306"/>
      <c r="AH27" s="300"/>
      <c r="AI27" s="300"/>
      <c r="AJ27" s="303"/>
      <c r="AK27" s="245"/>
      <c r="AL27" s="245"/>
      <c r="AM27" s="245"/>
      <c r="AN27" s="245"/>
      <c r="AO27" s="303"/>
      <c r="AP27" s="303"/>
      <c r="AQ27" s="178">
        <f>+J23-AO27</f>
        <v>0</v>
      </c>
      <c r="AR27" s="178">
        <f>+L23-AP27</f>
        <v>0</v>
      </c>
      <c r="AS27" s="263"/>
      <c r="AT27" s="248"/>
      <c r="AU27" s="239"/>
      <c r="AV27" s="241"/>
    </row>
    <row r="28" spans="1:63" s="181" customFormat="1" ht="27" customHeight="1">
      <c r="A28" s="246"/>
      <c r="B28" s="252"/>
      <c r="C28" s="231"/>
      <c r="D28" s="322"/>
      <c r="E28" s="236"/>
      <c r="F28" s="322"/>
      <c r="G28" s="237"/>
      <c r="H28" s="237"/>
      <c r="I28" s="265"/>
      <c r="J28" s="242"/>
      <c r="K28" s="243"/>
      <c r="L28" s="242"/>
      <c r="M28" s="244"/>
      <c r="N28" s="334"/>
      <c r="O28" s="310"/>
      <c r="P28" s="313"/>
      <c r="Q28" s="313"/>
      <c r="R28" s="179" t="str">
        <f t="shared" si="0"/>
        <v/>
      </c>
      <c r="S28" s="313"/>
      <c r="T28" s="179" t="str">
        <f t="shared" si="1"/>
        <v/>
      </c>
      <c r="U28" s="313"/>
      <c r="V28" s="179" t="str">
        <f t="shared" si="2"/>
        <v/>
      </c>
      <c r="W28" s="313"/>
      <c r="X28" s="179" t="str">
        <f t="shared" si="3"/>
        <v/>
      </c>
      <c r="Y28" s="313"/>
      <c r="Z28" s="179" t="str">
        <f t="shared" si="4"/>
        <v/>
      </c>
      <c r="AA28" s="313"/>
      <c r="AB28" s="179" t="str">
        <f t="shared" si="5"/>
        <v/>
      </c>
      <c r="AC28" s="313"/>
      <c r="AD28" s="179" t="str">
        <f t="shared" si="6"/>
        <v/>
      </c>
      <c r="AE28" s="304"/>
      <c r="AF28" s="304"/>
      <c r="AG28" s="307"/>
      <c r="AH28" s="301"/>
      <c r="AI28" s="301"/>
      <c r="AJ28" s="304"/>
      <c r="AK28" s="245"/>
      <c r="AL28" s="245"/>
      <c r="AM28" s="245"/>
      <c r="AN28" s="245"/>
      <c r="AO28" s="304"/>
      <c r="AP28" s="304"/>
      <c r="AQ28" s="178">
        <f>+J23-AO28</f>
        <v>0</v>
      </c>
      <c r="AR28" s="178">
        <f>+L23-AP28</f>
        <v>0</v>
      </c>
      <c r="AS28" s="264"/>
      <c r="AT28" s="248"/>
      <c r="AU28" s="240"/>
      <c r="AV28" s="241"/>
    </row>
    <row r="29" spans="1:63" s="181" customFormat="1" ht="89.25" customHeight="1">
      <c r="A29" s="246" t="s">
        <v>109</v>
      </c>
      <c r="B29" s="247" t="s">
        <v>110</v>
      </c>
      <c r="C29" s="231" t="s">
        <v>111</v>
      </c>
      <c r="D29" s="326" t="s">
        <v>112</v>
      </c>
      <c r="E29" s="236" t="s">
        <v>97</v>
      </c>
      <c r="F29" s="326" t="s">
        <v>113</v>
      </c>
      <c r="G29" s="231" t="s">
        <v>114</v>
      </c>
      <c r="H29" s="231" t="s">
        <v>115</v>
      </c>
      <c r="I29" s="249" t="s">
        <v>101</v>
      </c>
      <c r="J29" s="345"/>
      <c r="K29" s="335" t="s">
        <v>116</v>
      </c>
      <c r="L29" s="345"/>
      <c r="M29" s="295" t="str">
        <f>IF(AND(I29&lt;&gt;"",K29&lt;&gt;""),VLOOKUP(I29&amp;K29,Listados!$M$3:$N$27,2,FALSE),"")</f>
        <v>Moderado</v>
      </c>
      <c r="N29" s="329" t="s">
        <v>117</v>
      </c>
      <c r="O29" s="296" t="s">
        <v>112</v>
      </c>
      <c r="P29" s="296" t="s">
        <v>104</v>
      </c>
      <c r="Q29" s="296" t="s">
        <v>105</v>
      </c>
      <c r="R29" s="179">
        <f t="shared" si="0"/>
        <v>15</v>
      </c>
      <c r="S29" s="296" t="s">
        <v>105</v>
      </c>
      <c r="T29" s="179">
        <f t="shared" si="1"/>
        <v>15</v>
      </c>
      <c r="U29" s="296" t="s">
        <v>105</v>
      </c>
      <c r="V29" s="179">
        <f t="shared" si="2"/>
        <v>15</v>
      </c>
      <c r="W29" s="296" t="s">
        <v>105</v>
      </c>
      <c r="X29" s="179">
        <f t="shared" si="3"/>
        <v>15</v>
      </c>
      <c r="Y29" s="296" t="s">
        <v>105</v>
      </c>
      <c r="Z29" s="179">
        <f t="shared" si="4"/>
        <v>15</v>
      </c>
      <c r="AA29" s="296" t="s">
        <v>105</v>
      </c>
      <c r="AB29" s="179">
        <f t="shared" si="5"/>
        <v>15</v>
      </c>
      <c r="AC29" s="296" t="s">
        <v>106</v>
      </c>
      <c r="AD29" s="179">
        <f t="shared" si="6"/>
        <v>10</v>
      </c>
      <c r="AE29" s="290">
        <f t="shared" si="7"/>
        <v>100</v>
      </c>
      <c r="AF29" s="290" t="str">
        <f t="shared" ref="AF29" si="8">IF(AE29&lt;=85,"Débil",IF(AE29&lt;=95,"Moderado",IF(AE29=100,"Fuerte","")))</f>
        <v>Fuerte</v>
      </c>
      <c r="AG29" s="336" t="s">
        <v>107</v>
      </c>
      <c r="AH29" s="339" t="str">
        <f t="shared" ref="AH29" si="9">+IF(AG29="siempre","Fuerte",IF(AG29="Algunas veces","Moderado","Débil"))</f>
        <v>Fuerte</v>
      </c>
      <c r="AI29" s="339" t="str">
        <f t="shared" ref="AI29" si="10">IF(AND(AF29="Fuerte",AH29="Fuerte"),"Fuerte",IF(AND(AF29="Fuerte",AH29="Moderado"),"Moderado",IF(AND(AF29="Moderado",AH29="Fuerte"),"Moderado",IF(AND(AF29="Moderado",AH29="Moderado"),"Moderado","Débil"))))</f>
        <v>Fuerte</v>
      </c>
      <c r="AJ29" s="342">
        <f t="shared" ref="AJ29" si="11">IF(ISBLANK(AI29),"",IF(AI29="Débil", 0, IF(AI29="Moderado",50,100)))</f>
        <v>100</v>
      </c>
      <c r="AK29" s="245">
        <f>AVERAGE(AJ29:AJ34)</f>
        <v>100</v>
      </c>
      <c r="AL29" s="245">
        <v>1</v>
      </c>
      <c r="AM29" s="245">
        <f t="shared" ref="AM29" si="12">(AK29/AL29)</f>
        <v>100</v>
      </c>
      <c r="AN29" s="245" t="str">
        <f t="shared" ref="AN29" si="13">IF(AM29&lt;=50, "Débil", IF(AM29&lt;=99,"Moderado","Fuerte"))</f>
        <v>Fuerte</v>
      </c>
      <c r="AO29" s="290">
        <f>+IF(AND(P29="Preventivo",AN29="Fuerte"),2,IF(AND(P29="Preventivo",AN29="Moderado"),1,0))</f>
        <v>2</v>
      </c>
      <c r="AP29" s="290">
        <f>+IF(AND(P29="Detectivo",$AN29="Fuerte"),2,IF(AND(P29="Detectivo",$AN29="Moderado"),1,IF(AND(P29="Preventivo",$AN29="Fuerte"),1,0)))</f>
        <v>1</v>
      </c>
      <c r="AQ29" s="211">
        <v>2</v>
      </c>
      <c r="AR29" s="211">
        <v>1</v>
      </c>
      <c r="AS29" s="248" t="str">
        <f>+VLOOKUP(MIN(AQ29,AQ30,AQ31,AQ32,AQ33,AQ34),Listados!$J$18:$K$24,2,TRUE)</f>
        <v>Rara Vez</v>
      </c>
      <c r="AT29" s="248" t="str">
        <f>+VLOOKUP(MIN(AR29,AR30,AR31,AR32,AR33,AR34),Listados!$J$26:$K$32,2,TRUE)</f>
        <v>Insignificante</v>
      </c>
      <c r="AU29" s="295" t="str">
        <f>IF(AND(AS29&lt;&gt;"",AT29&lt;&gt;""),VLOOKUP(AS29&amp;AT29,Listados!$M$3:$N$27,2,FALSE),"")</f>
        <v>Bajo</v>
      </c>
      <c r="AV29" s="241" t="str">
        <f>+VLOOKUP(AU29,Listados!$P$3:$Q$6,2,FALSE)</f>
        <v>Asumir el riesgo</v>
      </c>
    </row>
    <row r="30" spans="1:63" s="181" customFormat="1" ht="13">
      <c r="A30" s="246"/>
      <c r="B30" s="247"/>
      <c r="C30" s="231"/>
      <c r="D30" s="327"/>
      <c r="E30" s="236"/>
      <c r="F30" s="327"/>
      <c r="G30" s="231"/>
      <c r="H30" s="231"/>
      <c r="I30" s="249"/>
      <c r="J30" s="345"/>
      <c r="K30" s="335"/>
      <c r="L30" s="345"/>
      <c r="M30" s="295"/>
      <c r="N30" s="330"/>
      <c r="O30" s="297"/>
      <c r="P30" s="297"/>
      <c r="Q30" s="297"/>
      <c r="R30" s="179" t="str">
        <f t="shared" si="0"/>
        <v/>
      </c>
      <c r="S30" s="297"/>
      <c r="T30" s="179" t="str">
        <f t="shared" si="1"/>
        <v/>
      </c>
      <c r="U30" s="297"/>
      <c r="V30" s="179" t="str">
        <f t="shared" si="2"/>
        <v/>
      </c>
      <c r="W30" s="297"/>
      <c r="X30" s="179" t="str">
        <f t="shared" si="3"/>
        <v/>
      </c>
      <c r="Y30" s="297"/>
      <c r="Z30" s="179" t="str">
        <f t="shared" si="4"/>
        <v/>
      </c>
      <c r="AA30" s="297"/>
      <c r="AB30" s="179" t="str">
        <f t="shared" si="5"/>
        <v/>
      </c>
      <c r="AC30" s="297"/>
      <c r="AD30" s="179" t="str">
        <f t="shared" si="6"/>
        <v/>
      </c>
      <c r="AE30" s="291"/>
      <c r="AF30" s="291"/>
      <c r="AG30" s="337"/>
      <c r="AH30" s="340"/>
      <c r="AI30" s="340"/>
      <c r="AJ30" s="343"/>
      <c r="AK30" s="245"/>
      <c r="AL30" s="245"/>
      <c r="AM30" s="245"/>
      <c r="AN30" s="245"/>
      <c r="AO30" s="291"/>
      <c r="AP30" s="291"/>
      <c r="AQ30" s="109">
        <f>+J29-AO30</f>
        <v>0</v>
      </c>
      <c r="AR30" s="109">
        <f>+L29-AP30</f>
        <v>0</v>
      </c>
      <c r="AS30" s="248"/>
      <c r="AT30" s="248"/>
      <c r="AU30" s="295"/>
      <c r="AV30" s="241"/>
    </row>
    <row r="31" spans="1:63" s="181" customFormat="1" ht="13">
      <c r="A31" s="246"/>
      <c r="B31" s="247"/>
      <c r="C31" s="231"/>
      <c r="D31" s="327"/>
      <c r="E31" s="236"/>
      <c r="F31" s="327"/>
      <c r="G31" s="231"/>
      <c r="H31" s="231"/>
      <c r="I31" s="249"/>
      <c r="J31" s="345"/>
      <c r="K31" s="335"/>
      <c r="L31" s="345"/>
      <c r="M31" s="295"/>
      <c r="N31" s="330"/>
      <c r="O31" s="297"/>
      <c r="P31" s="297"/>
      <c r="Q31" s="297"/>
      <c r="R31" s="179" t="str">
        <f t="shared" si="0"/>
        <v/>
      </c>
      <c r="S31" s="297"/>
      <c r="T31" s="179" t="str">
        <f t="shared" si="1"/>
        <v/>
      </c>
      <c r="U31" s="297"/>
      <c r="V31" s="179" t="str">
        <f t="shared" si="2"/>
        <v/>
      </c>
      <c r="W31" s="297"/>
      <c r="X31" s="179" t="str">
        <f t="shared" si="3"/>
        <v/>
      </c>
      <c r="Y31" s="297"/>
      <c r="Z31" s="179" t="str">
        <f t="shared" si="4"/>
        <v/>
      </c>
      <c r="AA31" s="297"/>
      <c r="AB31" s="179" t="str">
        <f t="shared" si="5"/>
        <v/>
      </c>
      <c r="AC31" s="297"/>
      <c r="AD31" s="179" t="str">
        <f t="shared" si="6"/>
        <v/>
      </c>
      <c r="AE31" s="291"/>
      <c r="AF31" s="291"/>
      <c r="AG31" s="337"/>
      <c r="AH31" s="340"/>
      <c r="AI31" s="340"/>
      <c r="AJ31" s="343"/>
      <c r="AK31" s="245"/>
      <c r="AL31" s="245"/>
      <c r="AM31" s="245"/>
      <c r="AN31" s="245"/>
      <c r="AO31" s="291"/>
      <c r="AP31" s="291"/>
      <c r="AQ31" s="109">
        <f>+J29-AO31</f>
        <v>0</v>
      </c>
      <c r="AR31" s="109">
        <f>+L29-AP31</f>
        <v>0</v>
      </c>
      <c r="AS31" s="248"/>
      <c r="AT31" s="248"/>
      <c r="AU31" s="295"/>
      <c r="AV31" s="241"/>
    </row>
    <row r="32" spans="1:63" s="181" customFormat="1" ht="13">
      <c r="A32" s="246"/>
      <c r="B32" s="247"/>
      <c r="C32" s="231"/>
      <c r="D32" s="327"/>
      <c r="E32" s="236"/>
      <c r="F32" s="327"/>
      <c r="G32" s="231"/>
      <c r="H32" s="231"/>
      <c r="I32" s="249"/>
      <c r="J32" s="345"/>
      <c r="K32" s="335"/>
      <c r="L32" s="345"/>
      <c r="M32" s="295"/>
      <c r="N32" s="330"/>
      <c r="O32" s="297"/>
      <c r="P32" s="297"/>
      <c r="Q32" s="297"/>
      <c r="R32" s="179" t="str">
        <f t="shared" si="0"/>
        <v/>
      </c>
      <c r="S32" s="297"/>
      <c r="T32" s="179" t="str">
        <f t="shared" si="1"/>
        <v/>
      </c>
      <c r="U32" s="297"/>
      <c r="V32" s="179" t="str">
        <f t="shared" si="2"/>
        <v/>
      </c>
      <c r="W32" s="297"/>
      <c r="X32" s="179" t="str">
        <f t="shared" si="3"/>
        <v/>
      </c>
      <c r="Y32" s="297"/>
      <c r="Z32" s="179" t="str">
        <f t="shared" si="4"/>
        <v/>
      </c>
      <c r="AA32" s="297"/>
      <c r="AB32" s="179" t="str">
        <f t="shared" si="5"/>
        <v/>
      </c>
      <c r="AC32" s="297"/>
      <c r="AD32" s="179" t="str">
        <f t="shared" si="6"/>
        <v/>
      </c>
      <c r="AE32" s="291"/>
      <c r="AF32" s="291"/>
      <c r="AG32" s="337"/>
      <c r="AH32" s="340"/>
      <c r="AI32" s="340"/>
      <c r="AJ32" s="343"/>
      <c r="AK32" s="245"/>
      <c r="AL32" s="245"/>
      <c r="AM32" s="245"/>
      <c r="AN32" s="245"/>
      <c r="AO32" s="291"/>
      <c r="AP32" s="291"/>
      <c r="AQ32" s="109">
        <f>+J29-AO32</f>
        <v>0</v>
      </c>
      <c r="AR32" s="109">
        <f>+L29-AP32</f>
        <v>0</v>
      </c>
      <c r="AS32" s="248"/>
      <c r="AT32" s="248"/>
      <c r="AU32" s="295"/>
      <c r="AV32" s="241"/>
    </row>
    <row r="33" spans="1:48" s="181" customFormat="1" ht="13">
      <c r="A33" s="246"/>
      <c r="B33" s="247"/>
      <c r="C33" s="231"/>
      <c r="D33" s="327"/>
      <c r="E33" s="236"/>
      <c r="F33" s="327"/>
      <c r="G33" s="231"/>
      <c r="H33" s="231"/>
      <c r="I33" s="249"/>
      <c r="J33" s="345"/>
      <c r="K33" s="335"/>
      <c r="L33" s="345"/>
      <c r="M33" s="295"/>
      <c r="N33" s="330"/>
      <c r="O33" s="297"/>
      <c r="P33" s="297"/>
      <c r="Q33" s="297"/>
      <c r="R33" s="179" t="str">
        <f t="shared" si="0"/>
        <v/>
      </c>
      <c r="S33" s="297"/>
      <c r="T33" s="179" t="str">
        <f t="shared" si="1"/>
        <v/>
      </c>
      <c r="U33" s="297"/>
      <c r="V33" s="179" t="str">
        <f t="shared" si="2"/>
        <v/>
      </c>
      <c r="W33" s="297"/>
      <c r="X33" s="179" t="str">
        <f t="shared" si="3"/>
        <v/>
      </c>
      <c r="Y33" s="297"/>
      <c r="Z33" s="179" t="str">
        <f t="shared" si="4"/>
        <v/>
      </c>
      <c r="AA33" s="297"/>
      <c r="AB33" s="179" t="str">
        <f t="shared" si="5"/>
        <v/>
      </c>
      <c r="AC33" s="297"/>
      <c r="AD33" s="179" t="str">
        <f t="shared" si="6"/>
        <v/>
      </c>
      <c r="AE33" s="291"/>
      <c r="AF33" s="291"/>
      <c r="AG33" s="337"/>
      <c r="AH33" s="340"/>
      <c r="AI33" s="340"/>
      <c r="AJ33" s="343"/>
      <c r="AK33" s="245"/>
      <c r="AL33" s="245"/>
      <c r="AM33" s="245"/>
      <c r="AN33" s="245"/>
      <c r="AO33" s="291"/>
      <c r="AP33" s="291"/>
      <c r="AQ33" s="109">
        <f>+J29-AO33</f>
        <v>0</v>
      </c>
      <c r="AR33" s="109">
        <f>+L29-AP33</f>
        <v>0</v>
      </c>
      <c r="AS33" s="248"/>
      <c r="AT33" s="248"/>
      <c r="AU33" s="295"/>
      <c r="AV33" s="241"/>
    </row>
    <row r="34" spans="1:48" s="181" customFormat="1" ht="13">
      <c r="A34" s="246"/>
      <c r="B34" s="247"/>
      <c r="C34" s="231"/>
      <c r="D34" s="328"/>
      <c r="E34" s="236"/>
      <c r="F34" s="328"/>
      <c r="G34" s="231"/>
      <c r="H34" s="231"/>
      <c r="I34" s="249"/>
      <c r="J34" s="345"/>
      <c r="K34" s="335"/>
      <c r="L34" s="345"/>
      <c r="M34" s="295"/>
      <c r="N34" s="331"/>
      <c r="O34" s="298"/>
      <c r="P34" s="298"/>
      <c r="Q34" s="298"/>
      <c r="R34" s="179" t="str">
        <f t="shared" si="0"/>
        <v/>
      </c>
      <c r="S34" s="298"/>
      <c r="T34" s="179" t="str">
        <f t="shared" si="1"/>
        <v/>
      </c>
      <c r="U34" s="298"/>
      <c r="V34" s="179" t="str">
        <f t="shared" si="2"/>
        <v/>
      </c>
      <c r="W34" s="298"/>
      <c r="X34" s="179" t="str">
        <f t="shared" si="3"/>
        <v/>
      </c>
      <c r="Y34" s="298"/>
      <c r="Z34" s="179" t="str">
        <f t="shared" si="4"/>
        <v/>
      </c>
      <c r="AA34" s="298"/>
      <c r="AB34" s="179" t="str">
        <f t="shared" si="5"/>
        <v/>
      </c>
      <c r="AC34" s="298"/>
      <c r="AD34" s="179" t="str">
        <f t="shared" si="6"/>
        <v/>
      </c>
      <c r="AE34" s="292"/>
      <c r="AF34" s="292"/>
      <c r="AG34" s="338"/>
      <c r="AH34" s="341"/>
      <c r="AI34" s="341"/>
      <c r="AJ34" s="344"/>
      <c r="AK34" s="245"/>
      <c r="AL34" s="245"/>
      <c r="AM34" s="245"/>
      <c r="AN34" s="245"/>
      <c r="AO34" s="292"/>
      <c r="AP34" s="292"/>
      <c r="AQ34" s="109">
        <f>+J29-AO34</f>
        <v>0</v>
      </c>
      <c r="AR34" s="109">
        <f>+L29-AP34</f>
        <v>0</v>
      </c>
      <c r="AS34" s="248"/>
      <c r="AT34" s="248"/>
      <c r="AU34" s="295"/>
      <c r="AV34" s="241"/>
    </row>
    <row r="35" spans="1:48" ht="15.5">
      <c r="C35" s="232"/>
      <c r="D35" s="112"/>
      <c r="E35" s="233"/>
      <c r="F35" s="113"/>
      <c r="G35" s="232"/>
      <c r="H35" s="168"/>
    </row>
    <row r="36" spans="1:48" ht="15.5">
      <c r="C36" s="232"/>
      <c r="D36" s="112"/>
      <c r="E36" s="233"/>
      <c r="F36" s="113"/>
      <c r="G36" s="232"/>
      <c r="H36" s="168"/>
    </row>
  </sheetData>
  <sheetProtection selectLockedCells="1"/>
  <mergeCells count="115">
    <mergeCell ref="AJ29:AJ34"/>
    <mergeCell ref="J29:J34"/>
    <mergeCell ref="AF16:AK16"/>
    <mergeCell ref="L29:L34"/>
    <mergeCell ref="M29:M34"/>
    <mergeCell ref="D29:D34"/>
    <mergeCell ref="F29:F34"/>
    <mergeCell ref="N29:N34"/>
    <mergeCell ref="O29:O34"/>
    <mergeCell ref="P29:P34"/>
    <mergeCell ref="Q29:Q34"/>
    <mergeCell ref="N23:N28"/>
    <mergeCell ref="K29:K34"/>
    <mergeCell ref="AI23:AI28"/>
    <mergeCell ref="AF29:AF34"/>
    <mergeCell ref="AG29:AG34"/>
    <mergeCell ref="AH29:AH34"/>
    <mergeCell ref="AI29:AI34"/>
    <mergeCell ref="S23:S28"/>
    <mergeCell ref="U23:U28"/>
    <mergeCell ref="W23:W28"/>
    <mergeCell ref="Y23:Y28"/>
    <mergeCell ref="AA23:AA28"/>
    <mergeCell ref="AC23:AC28"/>
    <mergeCell ref="AF14:AM14"/>
    <mergeCell ref="AF15:AM15"/>
    <mergeCell ref="D23:D28"/>
    <mergeCell ref="F26:F28"/>
    <mergeCell ref="F23:F25"/>
    <mergeCell ref="AJ23:AJ28"/>
    <mergeCell ref="AO29:AO34"/>
    <mergeCell ref="AP29:AP34"/>
    <mergeCell ref="AV20:AV21"/>
    <mergeCell ref="N21:P21"/>
    <mergeCell ref="Q21:AF21"/>
    <mergeCell ref="AG21:AH21"/>
    <mergeCell ref="AI21:AJ21"/>
    <mergeCell ref="AK21:AN21"/>
    <mergeCell ref="AS21:AU21"/>
    <mergeCell ref="AU29:AU34"/>
    <mergeCell ref="AV29:AV34"/>
    <mergeCell ref="AK29:AK34"/>
    <mergeCell ref="AN29:AN34"/>
    <mergeCell ref="AL29:AL34"/>
    <mergeCell ref="AE29:AE34"/>
    <mergeCell ref="S29:S34"/>
    <mergeCell ref="U29:U34"/>
    <mergeCell ref="W29:W34"/>
    <mergeCell ref="Y29:Y34"/>
    <mergeCell ref="AA29:AA34"/>
    <mergeCell ref="AC29:AC34"/>
    <mergeCell ref="AH23:AH28"/>
    <mergeCell ref="N20:AU20"/>
    <mergeCell ref="AM29:AM34"/>
    <mergeCell ref="D4:F4"/>
    <mergeCell ref="D5:F5"/>
    <mergeCell ref="D6:M6"/>
    <mergeCell ref="F8:M8"/>
    <mergeCell ref="I20:M20"/>
    <mergeCell ref="I21:M21"/>
    <mergeCell ref="H21:H22"/>
    <mergeCell ref="H9:M9"/>
    <mergeCell ref="H13:M13"/>
    <mergeCell ref="A17:K17"/>
    <mergeCell ref="H10:M12"/>
    <mergeCell ref="F10:F12"/>
    <mergeCell ref="G10:G12"/>
    <mergeCell ref="B23:B28"/>
    <mergeCell ref="AT23:AT28"/>
    <mergeCell ref="A23:A28"/>
    <mergeCell ref="AO21:AP21"/>
    <mergeCell ref="AL23:AL28"/>
    <mergeCell ref="AM23:AM28"/>
    <mergeCell ref="H14:M14"/>
    <mergeCell ref="H23:H28"/>
    <mergeCell ref="A21:A22"/>
    <mergeCell ref="B21:B22"/>
    <mergeCell ref="C21:D21"/>
    <mergeCell ref="E21:F21"/>
    <mergeCell ref="A20:G20"/>
    <mergeCell ref="G21:G22"/>
    <mergeCell ref="AS23:AS28"/>
    <mergeCell ref="I23:I28"/>
    <mergeCell ref="AO23:AO28"/>
    <mergeCell ref="AP23:AP28"/>
    <mergeCell ref="AE23:AE28"/>
    <mergeCell ref="AF23:AF28"/>
    <mergeCell ref="AG23:AG28"/>
    <mergeCell ref="O23:O28"/>
    <mergeCell ref="P23:P28"/>
    <mergeCell ref="Q23:Q28"/>
    <mergeCell ref="H29:H34"/>
    <mergeCell ref="C35:C36"/>
    <mergeCell ref="E35:E36"/>
    <mergeCell ref="G35:G36"/>
    <mergeCell ref="A1:AV1"/>
    <mergeCell ref="C23:C28"/>
    <mergeCell ref="E23:E28"/>
    <mergeCell ref="G23:G28"/>
    <mergeCell ref="C29:C34"/>
    <mergeCell ref="E29:E34"/>
    <mergeCell ref="G29:G34"/>
    <mergeCell ref="AU23:AU28"/>
    <mergeCell ref="AV23:AV28"/>
    <mergeCell ref="J23:J28"/>
    <mergeCell ref="K23:K28"/>
    <mergeCell ref="L23:L28"/>
    <mergeCell ref="M23:M28"/>
    <mergeCell ref="AK23:AK28"/>
    <mergeCell ref="AN23:AN28"/>
    <mergeCell ref="A29:A34"/>
    <mergeCell ref="B29:B34"/>
    <mergeCell ref="AS29:AS34"/>
    <mergeCell ref="AT29:AT34"/>
    <mergeCell ref="I29:I34"/>
  </mergeCells>
  <phoneticPr fontId="52" type="noConversion"/>
  <conditionalFormatting sqref="M23 M29 AU29 AU23">
    <cfRule type="cellIs" dxfId="37" priority="35" operator="equal">
      <formula>"Extremo"</formula>
    </cfRule>
    <cfRule type="cellIs" dxfId="36" priority="36" operator="equal">
      <formula>"Alto"</formula>
    </cfRule>
    <cfRule type="cellIs" dxfId="35" priority="37" operator="equal">
      <formula>"Moderado"</formula>
    </cfRule>
    <cfRule type="cellIs" dxfId="34" priority="38" operator="equal">
      <formula>"Bajo"</formula>
    </cfRule>
  </conditionalFormatting>
  <conditionalFormatting sqref="AQ7:AQ14 AQ16 AY18:AY21 AN18:AO19">
    <cfRule type="cellIs" dxfId="33" priority="20" stopIfTrue="1" operator="between">
      <formula>31</formula>
      <formula>60</formula>
    </cfRule>
    <cfRule type="cellIs" dxfId="32" priority="21" stopIfTrue="1" operator="between">
      <formula>21</formula>
      <formula>30</formula>
    </cfRule>
    <cfRule type="cellIs" dxfId="31" priority="22" stopIfTrue="1" operator="between">
      <formula>11</formula>
      <formula>20</formula>
    </cfRule>
  </conditionalFormatting>
  <conditionalFormatting sqref="AQ16 AQ7:AQ14">
    <cfRule type="cellIs" dxfId="30" priority="23" stopIfTrue="1" operator="between">
      <formula>16</formula>
      <formula>25</formula>
    </cfRule>
  </conditionalFormatting>
  <conditionalFormatting sqref="AQ16 AQ7:AQ14">
    <cfRule type="cellIs" dxfId="29" priority="24" stopIfTrue="1" operator="between">
      <formula>3</formula>
      <formula>5.99</formula>
    </cfRule>
    <cfRule type="cellIs" dxfId="28" priority="25" stopIfTrue="1" operator="between">
      <formula>0</formula>
      <formula>2.99</formula>
    </cfRule>
    <cfRule type="cellIs" dxfId="27" priority="26" stopIfTrue="1" operator="between">
      <formula>6</formula>
      <formula>9.99</formula>
    </cfRule>
  </conditionalFormatting>
  <conditionalFormatting sqref="AN15">
    <cfRule type="cellIs" dxfId="26" priority="15" stopIfTrue="1" operator="equal">
      <formula>"INACEPTABLE"</formula>
    </cfRule>
    <cfRule type="cellIs" dxfId="25" priority="16" stopIfTrue="1" operator="equal">
      <formula>"IMPORTANTE"</formula>
    </cfRule>
    <cfRule type="cellIs" dxfId="24" priority="17" stopIfTrue="1" operator="equal">
      <formula>"MODERADO"</formula>
    </cfRule>
    <cfRule type="cellIs" dxfId="23" priority="18" stopIfTrue="1" operator="equal">
      <formula>"TOLERABLE"</formula>
    </cfRule>
    <cfRule type="cellIs" dxfId="22" priority="19" stopIfTrue="1" operator="equal">
      <formula>"ACEPTABLE"</formula>
    </cfRule>
  </conditionalFormatting>
  <conditionalFormatting sqref="AN14">
    <cfRule type="cellIs" dxfId="21" priority="1" stopIfTrue="1" operator="between">
      <formula>31</formula>
      <formula>60</formula>
    </cfRule>
    <cfRule type="cellIs" dxfId="20" priority="2" stopIfTrue="1" operator="between">
      <formula>21</formula>
      <formula>30</formula>
    </cfRule>
    <cfRule type="cellIs" dxfId="19" priority="3" stopIfTrue="1" operator="between">
      <formula>11</formula>
      <formula>20</formula>
    </cfRule>
  </conditionalFormatting>
  <dataValidations count="23">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I22" xr:uid="{00000000-0002-0000-0100-000000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J22:L22" xr:uid="{00000000-0002-0000-0100-000001000000}"/>
    <dataValidation allowBlank="1" showInputMessage="1" showErrorMessage="1" prompt="Si el resultado de las calificaciones del control o promedio en el diseño de los controles, está por debajo de 96%, se debe establecer un plan de acción que permita tener un control bien diseñado" sqref="AE22" xr:uid="{00000000-0002-0000-0100-000002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I22" xr:uid="{00000000-0002-0000-0100-000003000000}"/>
    <dataValidation allowBlank="1" showInputMessage="1" showErrorMessage="1" prompt="Promedio entre el diseño Total de Control y Total Solidez Individual " sqref="AK22:AM22" xr:uid="{00000000-0002-0000-0100-000004000000}"/>
    <dataValidation allowBlank="1" showInputMessage="1" showErrorMessage="1" prompt="- Adecuado (15)_x000a__x000a_- Inadecuado (0)_x000a_" sqref="S22:T22" xr:uid="{00000000-0002-0000-0100-000005000000}"/>
    <dataValidation allowBlank="1" showInputMessage="1" showErrorMessage="1" prompt="- Se investigan y se resuelven Oportunamente (15)_x000a__x000a_- No se investigan y resuelven Oportunamente (0)_x000a_" sqref="AA22:AB22" xr:uid="{00000000-0002-0000-0100-000006000000}"/>
    <dataValidation allowBlank="1" showInputMessage="1" showErrorMessage="1" prompt="Completa (10)_x000a__x000a_Incompleta (5)_x000a__x000a_No esxiste (0)" sqref="AC22:AD22" xr:uid="{00000000-0002-0000-01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P22" xr:uid="{00000000-0002-0000-0100-000008000000}"/>
    <dataValidation allowBlank="1" showInputMessage="1" showErrorMessage="1" prompt="- Asignado (15)_x000a__x000a_- No Asignado (0)" sqref="Q22:R22" xr:uid="{00000000-0002-0000-0100-000009000000}"/>
    <dataValidation allowBlank="1" showInputMessage="1" showErrorMessage="1" prompt="- Oportuna (15)_x000a__x000a_- Inoportuna (0)_x000a_" sqref="U22:V22" xr:uid="{00000000-0002-0000-0100-00000A000000}"/>
    <dataValidation allowBlank="1" showInputMessage="1" showErrorMessage="1" prompt="- Prevenir (15)_x000a__x000a_- Detectar (10)_x000a__x000a_- No es un Control (0)" sqref="W22:X22" xr:uid="{00000000-0002-0000-0100-00000B000000}"/>
    <dataValidation allowBlank="1" showInputMessage="1" showErrorMessage="1" prompt="- Confiable (15)_x000a__x000a_- No Confiable (0)_x000a_" sqref="Y22:Z22" xr:uid="{00000000-0002-0000-0100-00000C000000}"/>
    <dataValidation allowBlank="1" showInputMessage="1" showErrorMessage="1" prompt="Fuerte: Calificación entre 96 y 100_x000a__x000a_Moderado: Calificación entre 86 y 95_x000a__x000a_Débil: Calificación entre 0 y 85" sqref="AF22" xr:uid="{00000000-0002-0000-0100-00000D000000}"/>
    <dataValidation allowBlank="1" showInputMessage="1" showErrorMessage="1" prompt="Fuerte: Siempre se ejecuta_x000a__x000a_Moderado: Algunas veces_x000a__x000a_Débil: No se ejecuta " sqref="AG22:AH22" xr:uid="{00000000-0002-0000-0100-00000E000000}"/>
    <dataValidation allowBlank="1" showInputMessage="1" showErrorMessage="1" prompt="Fuerte: 100_x000a__x000a_Moderado: 50_x000a__x000a_Débil: 0" sqref="AJ22" xr:uid="{00000000-0002-0000-0100-00000F000000}"/>
    <dataValidation allowBlank="1" showInputMessage="1" showErrorMessage="1" prompt="Fuerte: 100_x000a__x000a_Moderado: Entre 50 y 99_x000a__x000a_Débil: Menor a 50" sqref="AN22" xr:uid="{00000000-0002-0000-0100-000010000000}"/>
    <dataValidation type="list" allowBlank="1" showInputMessage="1" showErrorMessage="1" sqref="AH4:AJ4" xr:uid="{00000000-0002-0000-0100-000011000000}">
      <formula1>#REF!</formula1>
    </dataValidation>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prompt="Factores clave, aspectos o activos que se pueden ver afectados negativamente por la materialización del riesgo" sqref="E18:F19" xr:uid="{00000000-0002-0000-0100-000012000000}"/>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prompt="Elementos determinantes de los que se puede derivar el evento de riesgo" sqref="D18:D19" xr:uid="{00000000-0002-0000-0100-000013000000}"/>
    <dataValidation type="list" allowBlank="1" showInputMessage="1" showErrorMessage="1" sqref="O23" xr:uid="{00000000-0002-0000-0100-000014000000}">
      <formula1>$D$23:$D$28</formula1>
    </dataValidation>
    <dataValidation type="list" allowBlank="1" showInputMessage="1" showErrorMessage="1" sqref="O29" xr:uid="{00000000-0002-0000-0100-000015000000}">
      <formula1>$D$29:$D$34</formula1>
    </dataValidation>
    <dataValidation allowBlank="1" showInputMessage="1" showErrorMessage="1" error="Seleccione un control del listado desplegable, en caso de no encontrar uno que se ajuste a su necesidad comuniquese con la Oficina Asesora de Planeación para que esta sea incluida en la herramienta de gestión de riesgos" sqref="N23" xr:uid="{00000000-0002-0000-0100-000016000000}"/>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7EF23FFB-B3BB-4ED8-895B-A271650B167A}">
          <x14:formula1>
            <xm:f>Listados!$K$3:$K$7</xm:f>
          </x14:formula1>
          <xm:sqref>I23:I34</xm:sqref>
        </x14:dataValidation>
        <x14:dataValidation type="list" allowBlank="1" showInputMessage="1" showErrorMessage="1" xr:uid="{F5E6E85C-D8F7-4ED9-B497-FDD69DAA2DC6}">
          <x14:formula1>
            <xm:f>Listados!$L$3:$L$7</xm:f>
          </x14:formula1>
          <xm:sqref>K23:K34</xm:sqref>
        </x14:dataValidation>
        <x14:dataValidation type="list" allowBlank="1" showInputMessage="1" showErrorMessage="1" xr:uid="{36EE437E-D467-4A12-809E-26473ACDAB3B}">
          <x14:formula1>
            <xm:f>Listados!$G$26:$G$27</xm:f>
          </x14:formula1>
          <xm:sqref>P23 P29</xm:sqref>
        </x14:dataValidation>
        <x14:dataValidation type="list" allowBlank="1" showInputMessage="1" showErrorMessage="1" xr:uid="{5A67133B-93E0-41E7-BA64-5B2E63634266}">
          <x14:formula1>
            <xm:f>Listados!$B$26:$B$27</xm:f>
          </x14:formula1>
          <xm:sqref>Q23 S23 U23 W23 Y23 AA23 Q29 S29 U29 W29 Y29 AA29</xm:sqref>
        </x14:dataValidation>
        <x14:dataValidation type="list" allowBlank="1" showInputMessage="1" showErrorMessage="1" xr:uid="{7E02ACFB-2B56-4370-9495-7D56456CBAFF}">
          <x14:formula1>
            <xm:f>Listados!$C$26:$C$28</xm:f>
          </x14:formula1>
          <xm:sqref>AC23 AC29</xm:sqref>
        </x14:dataValidation>
        <x14:dataValidation type="list" allowBlank="1" showInputMessage="1" showErrorMessage="1" xr:uid="{EB57C935-D673-43E9-8470-117ADC4F839A}">
          <x14:formula1>
            <xm:f>Listados!$E$26:$E$28</xm:f>
          </x14:formula1>
          <xm:sqref>AG23 AG29</xm:sqref>
        </x14:dataValidation>
        <x14:dataValidation type="list" allowBlank="1" showInputMessage="1" showErrorMessage="1" xr:uid="{1C3DC476-FF4F-41FD-96EC-D6846CEB5735}">
          <x14:formula1>
            <xm:f>Listados!$A$3:$A$7</xm:f>
          </x14:formula1>
          <xm:sqref>C23:C34</xm:sqref>
        </x14:dataValidation>
        <x14:dataValidation type="list" allowBlank="1" showInputMessage="1" showErrorMessage="1" xr:uid="{17B36CEF-9F79-4034-87F7-B0A7178E67A8}">
          <x14:formula1>
            <xm:f>Listados!$B$3:$B$7</xm:f>
          </x14:formula1>
          <xm:sqref>E23:E34</xm:sqref>
        </x14:dataValidation>
        <x14:dataValidation type="list" allowBlank="1" showInputMessage="1" showErrorMessage="1" xr:uid="{9869012A-A141-44AC-B185-AAE13EF9B06F}">
          <x14:formula1>
            <xm:f>Listados!$C$3:$C$5</xm:f>
          </x14:formula1>
          <xm:sqref>G23:G36</xm:sqref>
        </x14:dataValidation>
        <x14:dataValidation type="list" allowBlank="1" showInputMessage="1" showErrorMessage="1" xr:uid="{CB60DE08-3DA7-4AE1-A9D7-CBFD1B4CF5B7}">
          <x14:formula1>
            <xm:f>Listados!$D$3:$D$5</xm:f>
          </x14:formula1>
          <xm:sqref>H23:H34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81"/>
  <sheetViews>
    <sheetView topLeftCell="A6" zoomScale="85" workbookViewId="0">
      <selection activeCell="H15" sqref="H15:I19"/>
    </sheetView>
  </sheetViews>
  <sheetFormatPr baseColWidth="10" defaultColWidth="0" defaultRowHeight="12.5"/>
  <cols>
    <col min="1" max="1" width="11.453125" style="129" customWidth="1" collapsed="1"/>
    <col min="2" max="2" width="22.453125" style="129" customWidth="1" collapsed="1"/>
    <col min="3" max="3" width="17" style="129" customWidth="1" collapsed="1"/>
    <col min="4" max="6" width="9.81640625" style="129" customWidth="1" collapsed="1"/>
    <col min="7" max="7" width="13.26953125" style="129" customWidth="1" collapsed="1"/>
    <col min="8" max="13" width="9.81640625" style="129" customWidth="1" collapsed="1"/>
    <col min="14" max="16" width="11.453125" style="129" customWidth="1" collapsed="1"/>
    <col min="17" max="17" width="14.1796875" style="129" customWidth="1" collapsed="1"/>
    <col min="18" max="27" width="12" style="129" customWidth="1" collapsed="1"/>
    <col min="28" max="28" width="13" style="129" customWidth="1" collapsed="1"/>
    <col min="29" max="29" width="12.7265625" style="129" customWidth="1" collapsed="1"/>
    <col min="30" max="36" width="12" style="129" customWidth="1" collapsed="1"/>
    <col min="37" max="37" width="12.26953125" style="129" customWidth="1" collapsed="1"/>
    <col min="38" max="16384" width="0" style="129" hidden="1"/>
  </cols>
  <sheetData>
    <row r="1" spans="1:51" ht="12.75" customHeight="1">
      <c r="A1" s="359" t="s">
        <v>146</v>
      </c>
      <c r="B1" s="359"/>
      <c r="C1" s="359"/>
      <c r="D1" s="359"/>
      <c r="E1" s="359"/>
      <c r="F1" s="359"/>
      <c r="G1" s="359"/>
      <c r="H1" s="359"/>
      <c r="I1" s="359"/>
      <c r="J1" s="359"/>
      <c r="K1" s="359"/>
      <c r="L1" s="359"/>
      <c r="M1" s="359"/>
      <c r="N1" s="359"/>
      <c r="O1" s="127"/>
      <c r="P1" s="127"/>
      <c r="Q1" s="128"/>
      <c r="R1" s="128"/>
      <c r="S1" s="128"/>
      <c r="T1" s="128"/>
      <c r="U1" s="128"/>
      <c r="V1" s="128"/>
      <c r="W1" s="128"/>
      <c r="X1" s="128"/>
      <c r="Y1" s="128"/>
      <c r="Z1" s="128"/>
      <c r="AA1" s="128"/>
      <c r="AB1" s="128"/>
      <c r="AC1" s="128"/>
      <c r="AD1" s="128"/>
      <c r="AE1" s="128"/>
      <c r="AF1" s="128"/>
      <c r="AG1" s="128"/>
      <c r="AH1" s="128"/>
      <c r="AI1" s="128"/>
      <c r="AJ1" s="128"/>
      <c r="AK1" s="128"/>
    </row>
    <row r="2" spans="1:51" ht="12.75" customHeight="1">
      <c r="A2" s="359"/>
      <c r="B2" s="359"/>
      <c r="C2" s="359"/>
      <c r="D2" s="359"/>
      <c r="E2" s="359"/>
      <c r="F2" s="359"/>
      <c r="G2" s="359"/>
      <c r="H2" s="359"/>
      <c r="I2" s="359"/>
      <c r="J2" s="359"/>
      <c r="K2" s="359"/>
      <c r="L2" s="359"/>
      <c r="M2" s="359"/>
      <c r="N2" s="359"/>
      <c r="O2" s="127"/>
      <c r="P2" s="127"/>
      <c r="Q2" s="128"/>
      <c r="R2" s="128"/>
      <c r="S2" s="128"/>
      <c r="T2" s="128"/>
      <c r="U2" s="128"/>
      <c r="V2" s="128"/>
      <c r="W2" s="128"/>
      <c r="X2" s="128"/>
      <c r="Y2" s="128"/>
      <c r="Z2" s="128"/>
      <c r="AA2" s="128"/>
      <c r="AB2" s="128"/>
      <c r="AC2" s="128"/>
      <c r="AD2" s="128"/>
      <c r="AE2" s="128"/>
      <c r="AF2" s="128"/>
      <c r="AG2" s="128"/>
      <c r="AH2" s="128"/>
      <c r="AI2" s="128"/>
      <c r="AJ2" s="128"/>
      <c r="AK2" s="128"/>
    </row>
    <row r="3" spans="1:51" ht="12.75" customHeight="1">
      <c r="A3" s="359"/>
      <c r="B3" s="359"/>
      <c r="C3" s="359"/>
      <c r="D3" s="359"/>
      <c r="E3" s="359"/>
      <c r="F3" s="359"/>
      <c r="G3" s="359"/>
      <c r="H3" s="359"/>
      <c r="I3" s="359"/>
      <c r="J3" s="359"/>
      <c r="K3" s="359"/>
      <c r="L3" s="359"/>
      <c r="M3" s="359"/>
      <c r="N3" s="359"/>
      <c r="O3" s="127"/>
      <c r="P3" s="127"/>
      <c r="Q3" s="130"/>
      <c r="R3" s="130"/>
      <c r="S3" s="130"/>
      <c r="T3" s="130"/>
      <c r="U3" s="130"/>
      <c r="V3" s="130"/>
      <c r="W3" s="130"/>
      <c r="X3" s="130"/>
      <c r="Y3" s="130"/>
      <c r="Z3" s="130"/>
      <c r="AA3" s="130"/>
      <c r="AB3" s="130"/>
      <c r="AC3" s="130"/>
      <c r="AD3" s="130"/>
      <c r="AE3" s="130"/>
      <c r="AF3" s="130"/>
      <c r="AG3" s="130"/>
      <c r="AH3" s="130"/>
      <c r="AI3" s="130"/>
      <c r="AJ3" s="130"/>
      <c r="AK3" s="130"/>
    </row>
    <row r="4" spans="1:51" ht="12.75" customHeight="1">
      <c r="A4" s="359"/>
      <c r="B4" s="359"/>
      <c r="C4" s="359"/>
      <c r="D4" s="359"/>
      <c r="E4" s="359"/>
      <c r="F4" s="359"/>
      <c r="G4" s="359"/>
      <c r="H4" s="359"/>
      <c r="I4" s="359"/>
      <c r="J4" s="359"/>
      <c r="K4" s="359"/>
      <c r="L4" s="359"/>
      <c r="M4" s="359"/>
      <c r="N4" s="359"/>
      <c r="O4" s="127"/>
      <c r="P4" s="127"/>
      <c r="Q4" s="130"/>
      <c r="R4" s="130"/>
      <c r="S4" s="130"/>
      <c r="T4" s="130"/>
      <c r="U4" s="130"/>
      <c r="V4" s="130"/>
      <c r="W4" s="130"/>
      <c r="X4" s="130"/>
      <c r="Y4" s="130"/>
      <c r="Z4" s="130"/>
      <c r="AA4" s="130"/>
      <c r="AB4" s="130"/>
      <c r="AC4" s="130"/>
      <c r="AD4" s="130"/>
      <c r="AE4" s="130"/>
      <c r="AF4" s="130"/>
      <c r="AG4" s="130"/>
      <c r="AH4" s="130"/>
      <c r="AI4" s="130"/>
      <c r="AJ4" s="130"/>
      <c r="AK4" s="130"/>
    </row>
    <row r="5" spans="1:51">
      <c r="A5" s="130"/>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row>
    <row r="6" spans="1:51">
      <c r="A6" s="130"/>
      <c r="B6" s="360" t="s">
        <v>68</v>
      </c>
      <c r="C6" s="361"/>
      <c r="D6" s="361"/>
      <c r="E6" s="361"/>
      <c r="F6" s="361"/>
      <c r="G6" s="361"/>
      <c r="H6" s="361"/>
      <c r="I6" s="361"/>
      <c r="J6" s="361"/>
      <c r="K6" s="361"/>
      <c r="L6" s="361"/>
      <c r="M6" s="362"/>
      <c r="N6" s="130"/>
      <c r="O6" s="130"/>
      <c r="P6" s="130"/>
      <c r="Q6" s="130"/>
      <c r="R6" s="130"/>
      <c r="S6" s="130"/>
      <c r="T6" s="130"/>
      <c r="U6" s="130"/>
      <c r="V6" s="130"/>
      <c r="W6" s="130"/>
      <c r="X6" s="130"/>
      <c r="Y6" s="130"/>
      <c r="Z6" s="130"/>
      <c r="AA6" s="130"/>
      <c r="AB6" s="130"/>
      <c r="AC6" s="130"/>
      <c r="AD6" s="130"/>
      <c r="AE6" s="130"/>
      <c r="AF6" s="130"/>
      <c r="AG6" s="130"/>
      <c r="AH6" s="130"/>
      <c r="AI6" s="130"/>
      <c r="AJ6" s="130"/>
      <c r="AK6" s="130"/>
    </row>
    <row r="7" spans="1:51">
      <c r="A7" s="130"/>
      <c r="B7" s="363"/>
      <c r="C7" s="364"/>
      <c r="D7" s="364"/>
      <c r="E7" s="364"/>
      <c r="F7" s="364"/>
      <c r="G7" s="364"/>
      <c r="H7" s="364"/>
      <c r="I7" s="364"/>
      <c r="J7" s="364"/>
      <c r="K7" s="364"/>
      <c r="L7" s="364"/>
      <c r="M7" s="365"/>
      <c r="N7" s="130"/>
      <c r="O7" s="130"/>
      <c r="P7" s="130"/>
      <c r="Q7" s="130"/>
      <c r="R7" s="130"/>
      <c r="S7" s="130"/>
      <c r="T7" s="130"/>
      <c r="U7" s="130"/>
      <c r="V7" s="130"/>
      <c r="W7" s="130"/>
      <c r="X7" s="130"/>
      <c r="Y7" s="130"/>
      <c r="Z7" s="130"/>
      <c r="AA7" s="130"/>
      <c r="AB7" s="130"/>
      <c r="AC7" s="130"/>
      <c r="AD7" s="130"/>
      <c r="AE7" s="130"/>
      <c r="AF7" s="130"/>
      <c r="AG7" s="130"/>
      <c r="AH7" s="130"/>
      <c r="AI7" s="130"/>
      <c r="AJ7" s="130"/>
      <c r="AK7" s="130"/>
    </row>
    <row r="8" spans="1:51" ht="15.75" customHeight="1">
      <c r="A8" s="130"/>
      <c r="B8" s="366"/>
      <c r="C8" s="366"/>
      <c r="D8" s="367" t="s">
        <v>147</v>
      </c>
      <c r="E8" s="367"/>
      <c r="F8" s="367" t="s">
        <v>148</v>
      </c>
      <c r="G8" s="367"/>
      <c r="H8" s="367" t="s">
        <v>149</v>
      </c>
      <c r="I8" s="367"/>
      <c r="J8" s="367" t="s">
        <v>150</v>
      </c>
      <c r="K8" s="367"/>
      <c r="L8" s="367" t="s">
        <v>151</v>
      </c>
      <c r="M8" s="367"/>
      <c r="N8" s="130"/>
      <c r="O8" s="130"/>
      <c r="P8" s="130"/>
      <c r="Q8" s="130"/>
      <c r="R8" s="130"/>
      <c r="S8" s="130"/>
      <c r="T8" s="130"/>
      <c r="U8" s="130"/>
      <c r="V8" s="130"/>
      <c r="W8" s="130"/>
      <c r="X8" s="130"/>
      <c r="Y8" s="130"/>
      <c r="Z8" s="130"/>
      <c r="AA8" s="130"/>
      <c r="AB8" s="130"/>
      <c r="AC8" s="130"/>
      <c r="AD8" s="130"/>
      <c r="AE8" s="130"/>
      <c r="AF8" s="130"/>
      <c r="AG8" s="130"/>
      <c r="AH8" s="130"/>
      <c r="AI8" s="130"/>
      <c r="AJ8" s="130"/>
      <c r="AK8" s="130"/>
    </row>
    <row r="9" spans="1:51" ht="15.75" customHeight="1">
      <c r="A9" s="130"/>
      <c r="B9" s="366"/>
      <c r="C9" s="366"/>
      <c r="D9" s="367"/>
      <c r="E9" s="367"/>
      <c r="F9" s="367"/>
      <c r="G9" s="367"/>
      <c r="H9" s="367"/>
      <c r="I9" s="367"/>
      <c r="J9" s="367"/>
      <c r="K9" s="367"/>
      <c r="L9" s="367"/>
      <c r="M9" s="367"/>
      <c r="N9" s="130"/>
      <c r="O9" s="130"/>
      <c r="P9" s="130"/>
      <c r="Q9" s="130"/>
      <c r="R9" s="130"/>
      <c r="S9" s="130"/>
      <c r="T9" s="130"/>
      <c r="U9" s="130"/>
      <c r="V9" s="130"/>
      <c r="W9" s="130"/>
      <c r="X9" s="130"/>
      <c r="Y9" s="130"/>
      <c r="Z9" s="130"/>
      <c r="AA9" s="130"/>
      <c r="AB9" s="130"/>
      <c r="AC9" s="130"/>
      <c r="AD9" s="130"/>
      <c r="AE9" s="130"/>
      <c r="AF9" s="130"/>
      <c r="AG9" s="130"/>
      <c r="AH9" s="130"/>
      <c r="AI9" s="130"/>
      <c r="AJ9" s="130"/>
      <c r="AK9" s="130"/>
    </row>
    <row r="10" spans="1:51" ht="10.5" customHeight="1">
      <c r="A10" s="130"/>
      <c r="B10" s="356" t="s">
        <v>67</v>
      </c>
      <c r="C10" s="350" t="s">
        <v>152</v>
      </c>
      <c r="D10" s="354" t="str">
        <f>I58</f>
        <v/>
      </c>
      <c r="E10" s="354"/>
      <c r="F10" s="354" t="str">
        <f>J58</f>
        <v/>
      </c>
      <c r="G10" s="354"/>
      <c r="H10" s="351" t="str">
        <f>L58</f>
        <v/>
      </c>
      <c r="I10" s="351"/>
      <c r="J10" s="351" t="str">
        <f>Q58</f>
        <v/>
      </c>
      <c r="K10" s="351"/>
      <c r="L10" s="351" t="str">
        <f>R58</f>
        <v/>
      </c>
      <c r="M10" s="351"/>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row>
    <row r="11" spans="1:51" ht="10.5" customHeight="1">
      <c r="A11" s="130"/>
      <c r="B11" s="357"/>
      <c r="C11" s="350"/>
      <c r="D11" s="354"/>
      <c r="E11" s="354"/>
      <c r="F11" s="354"/>
      <c r="G11" s="354"/>
      <c r="H11" s="351"/>
      <c r="I11" s="351"/>
      <c r="J11" s="351"/>
      <c r="K11" s="351"/>
      <c r="L11" s="351"/>
      <c r="M11" s="351"/>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row>
    <row r="12" spans="1:51" ht="10.5" customHeight="1">
      <c r="A12" s="130"/>
      <c r="B12" s="357"/>
      <c r="C12" s="350"/>
      <c r="D12" s="354"/>
      <c r="E12" s="354"/>
      <c r="F12" s="354"/>
      <c r="G12" s="354"/>
      <c r="H12" s="351"/>
      <c r="I12" s="351"/>
      <c r="J12" s="351"/>
      <c r="K12" s="351"/>
      <c r="L12" s="351"/>
      <c r="M12" s="351"/>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row>
    <row r="13" spans="1:51" ht="10.5" customHeight="1">
      <c r="A13" s="130"/>
      <c r="B13" s="357"/>
      <c r="C13" s="350"/>
      <c r="D13" s="354"/>
      <c r="E13" s="354"/>
      <c r="F13" s="354"/>
      <c r="G13" s="354"/>
      <c r="H13" s="351"/>
      <c r="I13" s="351"/>
      <c r="J13" s="351"/>
      <c r="K13" s="351"/>
      <c r="L13" s="351"/>
      <c r="M13" s="351"/>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Y13" s="129" t="s">
        <v>153</v>
      </c>
    </row>
    <row r="14" spans="1:51" ht="10.5" customHeight="1">
      <c r="A14" s="130"/>
      <c r="B14" s="357"/>
      <c r="C14" s="350"/>
      <c r="D14" s="354"/>
      <c r="E14" s="354"/>
      <c r="F14" s="354"/>
      <c r="G14" s="354"/>
      <c r="H14" s="351"/>
      <c r="I14" s="351"/>
      <c r="J14" s="351"/>
      <c r="K14" s="351"/>
      <c r="L14" s="351"/>
      <c r="M14" s="351"/>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row>
    <row r="15" spans="1:51" ht="10.5" customHeight="1">
      <c r="A15" s="130"/>
      <c r="B15" s="357"/>
      <c r="C15" s="350" t="s">
        <v>154</v>
      </c>
      <c r="D15" s="354" t="str">
        <f>K58</f>
        <v/>
      </c>
      <c r="E15" s="354"/>
      <c r="F15" s="351" t="str">
        <f>M58</f>
        <v/>
      </c>
      <c r="G15" s="351"/>
      <c r="H15" s="355" t="str">
        <f>S58</f>
        <v/>
      </c>
      <c r="I15" s="355"/>
      <c r="J15" s="355" t="str">
        <f>W58</f>
        <v/>
      </c>
      <c r="K15" s="355"/>
      <c r="L15" s="352" t="str">
        <f>X58</f>
        <v/>
      </c>
      <c r="M15" s="352"/>
      <c r="N15" s="130"/>
      <c r="O15" s="130"/>
      <c r="P15" s="130"/>
      <c r="Q15" s="130"/>
      <c r="R15" s="130"/>
      <c r="S15" s="130"/>
      <c r="T15" s="130"/>
      <c r="U15" s="130"/>
      <c r="V15" s="130"/>
      <c r="W15" s="130"/>
      <c r="X15" s="130"/>
      <c r="Y15" s="130"/>
      <c r="Z15" s="130"/>
      <c r="AA15" s="130"/>
      <c r="AB15" s="130"/>
      <c r="AC15" s="130"/>
      <c r="AD15" s="130"/>
      <c r="AE15" s="130"/>
      <c r="AF15" s="130"/>
      <c r="AG15" s="130"/>
      <c r="AH15" s="130"/>
      <c r="AI15" s="130" t="s">
        <v>155</v>
      </c>
      <c r="AJ15" s="130"/>
      <c r="AK15" s="130"/>
      <c r="AU15" s="129" t="s">
        <v>156</v>
      </c>
      <c r="AY15" s="129" t="s">
        <v>157</v>
      </c>
    </row>
    <row r="16" spans="1:51" ht="10.5" customHeight="1">
      <c r="A16" s="130"/>
      <c r="B16" s="357"/>
      <c r="C16" s="350"/>
      <c r="D16" s="354"/>
      <c r="E16" s="354"/>
      <c r="F16" s="351"/>
      <c r="G16" s="351"/>
      <c r="H16" s="355"/>
      <c r="I16" s="355"/>
      <c r="J16" s="355"/>
      <c r="K16" s="355"/>
      <c r="L16" s="352"/>
      <c r="M16" s="352"/>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row>
    <row r="17" spans="1:37" ht="10.5" customHeight="1">
      <c r="A17" s="130"/>
      <c r="B17" s="357"/>
      <c r="C17" s="350"/>
      <c r="D17" s="354"/>
      <c r="E17" s="354"/>
      <c r="F17" s="351"/>
      <c r="G17" s="351"/>
      <c r="H17" s="355"/>
      <c r="I17" s="355"/>
      <c r="J17" s="355"/>
      <c r="K17" s="355"/>
      <c r="L17" s="352"/>
      <c r="M17" s="352"/>
      <c r="N17" s="130"/>
      <c r="O17" s="130"/>
      <c r="P17" s="130"/>
      <c r="Q17" s="130"/>
      <c r="R17" s="130"/>
      <c r="S17" s="130"/>
      <c r="T17" s="130"/>
      <c r="U17" s="130"/>
      <c r="V17" s="130"/>
      <c r="W17" s="130"/>
      <c r="X17" s="130"/>
      <c r="Y17" s="130"/>
      <c r="Z17" s="130"/>
      <c r="AA17" s="130"/>
      <c r="AB17" s="130"/>
      <c r="AC17" s="130"/>
      <c r="AD17" s="130"/>
      <c r="AE17" s="130"/>
      <c r="AF17" s="130"/>
      <c r="AG17" s="130"/>
      <c r="AH17" s="130"/>
      <c r="AI17" s="130" t="s">
        <v>158</v>
      </c>
      <c r="AJ17" s="130"/>
      <c r="AK17" s="130"/>
    </row>
    <row r="18" spans="1:37" ht="10.5" customHeight="1">
      <c r="A18" s="130"/>
      <c r="B18" s="357"/>
      <c r="C18" s="350"/>
      <c r="D18" s="354"/>
      <c r="E18" s="354"/>
      <c r="F18" s="351"/>
      <c r="G18" s="351"/>
      <c r="H18" s="355"/>
      <c r="I18" s="355"/>
      <c r="J18" s="355"/>
      <c r="K18" s="355"/>
      <c r="L18" s="352"/>
      <c r="M18" s="352"/>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row>
    <row r="19" spans="1:37" ht="10.5" customHeight="1">
      <c r="A19" s="130"/>
      <c r="B19" s="357"/>
      <c r="C19" s="350"/>
      <c r="D19" s="354"/>
      <c r="E19" s="354"/>
      <c r="F19" s="351"/>
      <c r="G19" s="351"/>
      <c r="H19" s="355"/>
      <c r="I19" s="355"/>
      <c r="J19" s="355"/>
      <c r="K19" s="355"/>
      <c r="L19" s="352"/>
      <c r="M19" s="352"/>
      <c r="N19" s="130"/>
      <c r="O19" s="130"/>
      <c r="P19" s="130"/>
      <c r="Q19" s="130"/>
      <c r="R19" s="130"/>
      <c r="S19" s="130"/>
      <c r="T19" s="130"/>
      <c r="U19" s="130"/>
      <c r="V19" s="130"/>
      <c r="W19" s="130"/>
      <c r="X19" s="130"/>
      <c r="Y19" s="130"/>
      <c r="Z19" s="130"/>
      <c r="AA19" s="130"/>
      <c r="AB19" s="130"/>
      <c r="AC19" s="130"/>
      <c r="AD19" s="130"/>
      <c r="AE19" s="130"/>
      <c r="AF19" s="130"/>
      <c r="AG19" s="130"/>
      <c r="AH19" s="130"/>
      <c r="AI19" s="130" t="s">
        <v>159</v>
      </c>
      <c r="AJ19" s="130"/>
      <c r="AK19" s="130"/>
    </row>
    <row r="20" spans="1:37" ht="10.5" customHeight="1">
      <c r="A20" s="130"/>
      <c r="B20" s="357"/>
      <c r="C20" s="350" t="s">
        <v>160</v>
      </c>
      <c r="D20" s="351" t="str">
        <f>N58</f>
        <v/>
      </c>
      <c r="E20" s="351"/>
      <c r="F20" s="355" t="str">
        <f>T58</f>
        <v/>
      </c>
      <c r="G20" s="355"/>
      <c r="H20" s="355" t="str">
        <f>U58</f>
        <v/>
      </c>
      <c r="I20" s="355"/>
      <c r="J20" s="352" t="str">
        <f>Y58</f>
        <v/>
      </c>
      <c r="K20" s="352"/>
      <c r="L20" s="352" t="str">
        <f>Z58</f>
        <v/>
      </c>
      <c r="M20" s="352"/>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row>
    <row r="21" spans="1:37" ht="10.5" customHeight="1">
      <c r="A21" s="130"/>
      <c r="B21" s="357"/>
      <c r="C21" s="350"/>
      <c r="D21" s="351"/>
      <c r="E21" s="351"/>
      <c r="F21" s="355"/>
      <c r="G21" s="355"/>
      <c r="H21" s="355"/>
      <c r="I21" s="355"/>
      <c r="J21" s="352"/>
      <c r="K21" s="352"/>
      <c r="L21" s="352"/>
      <c r="M21" s="352"/>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row>
    <row r="22" spans="1:37" ht="10.5" customHeight="1">
      <c r="A22" s="130"/>
      <c r="B22" s="357"/>
      <c r="C22" s="350"/>
      <c r="D22" s="351"/>
      <c r="E22" s="351"/>
      <c r="F22" s="355"/>
      <c r="G22" s="355"/>
      <c r="H22" s="355"/>
      <c r="I22" s="355"/>
      <c r="J22" s="352"/>
      <c r="K22" s="352"/>
      <c r="L22" s="352"/>
      <c r="M22" s="352"/>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row>
    <row r="23" spans="1:37" ht="10.5" customHeight="1">
      <c r="A23" s="130"/>
      <c r="B23" s="357"/>
      <c r="C23" s="350"/>
      <c r="D23" s="351"/>
      <c r="E23" s="351"/>
      <c r="F23" s="355"/>
      <c r="G23" s="355"/>
      <c r="H23" s="355"/>
      <c r="I23" s="355"/>
      <c r="J23" s="352"/>
      <c r="K23" s="352"/>
      <c r="L23" s="352"/>
      <c r="M23" s="352"/>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row>
    <row r="24" spans="1:37" ht="10.5" customHeight="1">
      <c r="A24" s="130"/>
      <c r="B24" s="357"/>
      <c r="C24" s="350"/>
      <c r="D24" s="351"/>
      <c r="E24" s="351"/>
      <c r="F24" s="355"/>
      <c r="G24" s="355"/>
      <c r="H24" s="355"/>
      <c r="I24" s="355"/>
      <c r="J24" s="352"/>
      <c r="K24" s="352"/>
      <c r="L24" s="352"/>
      <c r="M24" s="352"/>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row>
    <row r="25" spans="1:37" ht="10.5" customHeight="1">
      <c r="A25" s="130"/>
      <c r="B25" s="357"/>
      <c r="C25" s="350" t="s">
        <v>161</v>
      </c>
      <c r="D25" s="351" t="str">
        <f>O58</f>
        <v/>
      </c>
      <c r="E25" s="351"/>
      <c r="F25" s="355" t="str">
        <f>V58</f>
        <v/>
      </c>
      <c r="G25" s="355"/>
      <c r="H25" s="352" t="str">
        <f>AA58</f>
        <v/>
      </c>
      <c r="I25" s="352"/>
      <c r="J25" s="353" t="str">
        <f>AD58</f>
        <v/>
      </c>
      <c r="K25" s="353"/>
      <c r="L25" s="353" t="str">
        <f>AE58</f>
        <v/>
      </c>
      <c r="M25" s="353"/>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row>
    <row r="26" spans="1:37" ht="10.5" customHeight="1">
      <c r="A26" s="130"/>
      <c r="B26" s="357"/>
      <c r="C26" s="350"/>
      <c r="D26" s="351"/>
      <c r="E26" s="351"/>
      <c r="F26" s="355"/>
      <c r="G26" s="355"/>
      <c r="H26" s="352"/>
      <c r="I26" s="352"/>
      <c r="J26" s="353"/>
      <c r="K26" s="353"/>
      <c r="L26" s="353"/>
      <c r="M26" s="353"/>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row>
    <row r="27" spans="1:37" ht="10.5" customHeight="1">
      <c r="A27" s="130"/>
      <c r="B27" s="357"/>
      <c r="C27" s="350"/>
      <c r="D27" s="351"/>
      <c r="E27" s="351"/>
      <c r="F27" s="355"/>
      <c r="G27" s="355"/>
      <c r="H27" s="352"/>
      <c r="I27" s="352"/>
      <c r="J27" s="353"/>
      <c r="K27" s="353"/>
      <c r="L27" s="353"/>
      <c r="M27" s="353"/>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row>
    <row r="28" spans="1:37" ht="10.5" customHeight="1">
      <c r="A28" s="130"/>
      <c r="B28" s="357"/>
      <c r="C28" s="350"/>
      <c r="D28" s="351"/>
      <c r="E28" s="351"/>
      <c r="F28" s="355"/>
      <c r="G28" s="355"/>
      <c r="H28" s="352"/>
      <c r="I28" s="352"/>
      <c r="J28" s="353"/>
      <c r="K28" s="353"/>
      <c r="L28" s="353"/>
      <c r="M28" s="353"/>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row>
    <row r="29" spans="1:37" ht="10.5" customHeight="1">
      <c r="A29" s="130"/>
      <c r="B29" s="357"/>
      <c r="C29" s="350"/>
      <c r="D29" s="351"/>
      <c r="E29" s="351"/>
      <c r="F29" s="355"/>
      <c r="G29" s="355"/>
      <c r="H29" s="352"/>
      <c r="I29" s="352"/>
      <c r="J29" s="353"/>
      <c r="K29" s="353"/>
      <c r="L29" s="353"/>
      <c r="M29" s="353"/>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row>
    <row r="30" spans="1:37" ht="10.5" customHeight="1">
      <c r="A30" s="130"/>
      <c r="B30" s="357"/>
      <c r="C30" s="350" t="s">
        <v>162</v>
      </c>
      <c r="D30" s="351" t="str">
        <f>P58</f>
        <v/>
      </c>
      <c r="E30" s="351"/>
      <c r="F30" s="352" t="str">
        <f>AB58</f>
        <v/>
      </c>
      <c r="G30" s="352"/>
      <c r="H30" s="352" t="str">
        <f>AC58</f>
        <v/>
      </c>
      <c r="I30" s="352"/>
      <c r="J30" s="353" t="str">
        <f>AF58</f>
        <v/>
      </c>
      <c r="K30" s="353"/>
      <c r="L30" s="353" t="str">
        <f>AG58</f>
        <v/>
      </c>
      <c r="M30" s="353"/>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row>
    <row r="31" spans="1:37" ht="10.5" customHeight="1">
      <c r="A31" s="130"/>
      <c r="B31" s="357"/>
      <c r="C31" s="350"/>
      <c r="D31" s="351"/>
      <c r="E31" s="351"/>
      <c r="F31" s="352"/>
      <c r="G31" s="352"/>
      <c r="H31" s="352"/>
      <c r="I31" s="352"/>
      <c r="J31" s="353"/>
      <c r="K31" s="353"/>
      <c r="L31" s="353"/>
      <c r="M31" s="353"/>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row>
    <row r="32" spans="1:37" ht="10.5" customHeight="1">
      <c r="A32" s="130"/>
      <c r="B32" s="357"/>
      <c r="C32" s="350"/>
      <c r="D32" s="351"/>
      <c r="E32" s="351"/>
      <c r="F32" s="352"/>
      <c r="G32" s="352"/>
      <c r="H32" s="352"/>
      <c r="I32" s="352"/>
      <c r="J32" s="353"/>
      <c r="K32" s="353"/>
      <c r="L32" s="353"/>
      <c r="M32" s="353"/>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row>
    <row r="33" spans="1:37" ht="10.5" customHeight="1">
      <c r="A33" s="130"/>
      <c r="B33" s="357"/>
      <c r="C33" s="350"/>
      <c r="D33" s="351"/>
      <c r="E33" s="351"/>
      <c r="F33" s="352"/>
      <c r="G33" s="352"/>
      <c r="H33" s="352"/>
      <c r="I33" s="352"/>
      <c r="J33" s="353"/>
      <c r="K33" s="353"/>
      <c r="L33" s="353"/>
      <c r="M33" s="353"/>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row>
    <row r="34" spans="1:37" ht="10.5" customHeight="1">
      <c r="A34" s="130"/>
      <c r="B34" s="358"/>
      <c r="C34" s="350"/>
      <c r="D34" s="351"/>
      <c r="E34" s="351"/>
      <c r="F34" s="352"/>
      <c r="G34" s="352"/>
      <c r="H34" s="352"/>
      <c r="I34" s="352"/>
      <c r="J34" s="353"/>
      <c r="K34" s="353"/>
      <c r="L34" s="353"/>
      <c r="M34" s="353"/>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row>
    <row r="35" spans="1:37">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row>
    <row r="36" spans="1:37">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row>
    <row r="37" spans="1:37" ht="13">
      <c r="A37" s="130"/>
      <c r="B37" s="130"/>
      <c r="C37" s="130"/>
      <c r="D37" s="130"/>
      <c r="E37" s="130"/>
      <c r="F37" s="130"/>
      <c r="G37" s="130"/>
      <c r="H37" s="130"/>
      <c r="I37" s="130"/>
      <c r="J37" s="130"/>
      <c r="K37" s="130"/>
      <c r="L37" s="131"/>
      <c r="M37" s="132"/>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row>
    <row r="38" spans="1:37" ht="13">
      <c r="A38" s="130"/>
      <c r="B38" s="130"/>
      <c r="C38" s="347" t="s">
        <v>163</v>
      </c>
      <c r="D38" s="347"/>
      <c r="E38" s="347"/>
      <c r="F38" s="347" t="s">
        <v>164</v>
      </c>
      <c r="G38" s="347"/>
      <c r="H38" s="130"/>
      <c r="I38" s="130"/>
      <c r="J38" s="130"/>
      <c r="K38" s="130"/>
      <c r="L38" s="133"/>
      <c r="M38" s="132"/>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row>
    <row r="39" spans="1:37" ht="13">
      <c r="A39" s="130"/>
      <c r="B39" s="130"/>
      <c r="C39" s="348">
        <f>IF(AVERAGE(F43:F57)=1,0,AVERAGE(F43:F57))</f>
        <v>0</v>
      </c>
      <c r="D39" s="348"/>
      <c r="E39" s="348"/>
      <c r="F39" s="349" t="str">
        <f>IF(AND(C39&gt;=0,C39&lt;3),"ACEPTABLE",IF(AND(C39&gt;=3,C39&lt;6),"MODERADA","INACEPTABLE"))</f>
        <v>ACEPTABLE</v>
      </c>
      <c r="G39" s="349"/>
      <c r="H39" s="130"/>
      <c r="I39" s="130"/>
      <c r="J39" s="130"/>
      <c r="K39" s="130"/>
      <c r="L39" s="134"/>
      <c r="M39" s="132"/>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row>
    <row r="40" spans="1:37" ht="13">
      <c r="A40" s="130"/>
      <c r="B40" s="130"/>
      <c r="C40" s="130"/>
      <c r="D40" s="130"/>
      <c r="E40" s="130"/>
      <c r="F40" s="130"/>
      <c r="G40" s="130"/>
      <c r="H40" s="130"/>
      <c r="I40" s="130"/>
      <c r="J40" s="130"/>
      <c r="K40" s="130"/>
      <c r="L40" s="135"/>
      <c r="M40" s="132"/>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row>
    <row r="41" spans="1:37" ht="13">
      <c r="A41" s="130"/>
      <c r="B41" s="130"/>
      <c r="C41" s="130"/>
      <c r="D41" s="130"/>
      <c r="E41" s="130"/>
      <c r="F41" s="130"/>
      <c r="G41" s="130"/>
      <c r="H41" s="130"/>
      <c r="I41" s="130"/>
      <c r="J41" s="130"/>
      <c r="K41" s="130"/>
      <c r="L41" s="136"/>
      <c r="M41" s="132"/>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row>
    <row r="42" spans="1:37" ht="37.5">
      <c r="A42" s="130"/>
      <c r="B42" s="137" t="s">
        <v>165</v>
      </c>
      <c r="C42" s="138" t="s">
        <v>166</v>
      </c>
      <c r="D42" s="139" t="s">
        <v>167</v>
      </c>
      <c r="E42" s="140" t="s">
        <v>168</v>
      </c>
      <c r="F42" s="137" t="s">
        <v>169</v>
      </c>
      <c r="G42" s="147" t="s">
        <v>90</v>
      </c>
      <c r="H42" s="147" t="s">
        <v>91</v>
      </c>
      <c r="I42" s="139" t="s">
        <v>170</v>
      </c>
      <c r="J42" s="139" t="s">
        <v>171</v>
      </c>
      <c r="K42" s="139" t="s">
        <v>172</v>
      </c>
      <c r="L42" s="139" t="s">
        <v>173</v>
      </c>
      <c r="M42" s="139" t="s">
        <v>174</v>
      </c>
      <c r="N42" s="139" t="s">
        <v>175</v>
      </c>
      <c r="O42" s="139" t="s">
        <v>176</v>
      </c>
      <c r="P42" s="139" t="s">
        <v>177</v>
      </c>
      <c r="Q42" s="139" t="s">
        <v>178</v>
      </c>
      <c r="R42" s="139" t="s">
        <v>179</v>
      </c>
      <c r="S42" s="139" t="s">
        <v>180</v>
      </c>
      <c r="T42" s="139" t="s">
        <v>181</v>
      </c>
      <c r="U42" s="139" t="s">
        <v>182</v>
      </c>
      <c r="V42" s="139" t="s">
        <v>183</v>
      </c>
      <c r="W42" s="139" t="s">
        <v>184</v>
      </c>
      <c r="X42" s="139" t="s">
        <v>185</v>
      </c>
      <c r="Y42" s="139" t="s">
        <v>186</v>
      </c>
      <c r="Z42" s="139" t="s">
        <v>187</v>
      </c>
      <c r="AA42" s="139" t="s">
        <v>188</v>
      </c>
      <c r="AB42" s="139" t="s">
        <v>189</v>
      </c>
      <c r="AC42" s="139" t="s">
        <v>190</v>
      </c>
      <c r="AD42" s="139" t="s">
        <v>191</v>
      </c>
      <c r="AE42" s="139" t="s">
        <v>192</v>
      </c>
      <c r="AF42" s="139" t="s">
        <v>193</v>
      </c>
      <c r="AG42" s="139" t="s">
        <v>194</v>
      </c>
      <c r="AH42" s="139"/>
      <c r="AI42" s="139"/>
      <c r="AJ42" s="139"/>
      <c r="AK42" s="140"/>
    </row>
    <row r="43" spans="1:37">
      <c r="A43" s="141"/>
      <c r="B43" s="142" t="s">
        <v>93</v>
      </c>
      <c r="C43" s="142" t="str">
        <f>'Matriz Riesgos Gestión'!I23</f>
        <v>Posible</v>
      </c>
      <c r="D43" s="142">
        <f>'Matriz Riesgos Gestión'!J23</f>
        <v>0</v>
      </c>
      <c r="E43" s="142" t="str">
        <f>'Matriz Riesgos Gestión'!K23</f>
        <v>Moderado</v>
      </c>
      <c r="F43" s="143">
        <f>H43*G43</f>
        <v>0</v>
      </c>
      <c r="G43" s="142"/>
      <c r="H43" s="142"/>
      <c r="I43" s="142" t="str">
        <f>IF(AND($G43=1,$H43=1),$B43,"")</f>
        <v/>
      </c>
      <c r="J43" s="142" t="str">
        <f>IF(AND($G43=1,$H43=2),$B43,"")</f>
        <v/>
      </c>
      <c r="K43" s="144" t="str">
        <f>IF(AND($G43=2,$H43=1),$B43,"")</f>
        <v/>
      </c>
      <c r="L43" s="144" t="str">
        <f>IF(AND($G43=1,$H43=3),$B43,"")</f>
        <v/>
      </c>
      <c r="M43" s="144" t="str">
        <f>IF(AND($G43=2,$H43=2),$B43,"")</f>
        <v/>
      </c>
      <c r="N43" s="144" t="str">
        <f>IF(AND($G43=3,$H43=1),$B43,"")</f>
        <v/>
      </c>
      <c r="O43" s="144" t="str">
        <f>IF(AND($G43=4,$H43=1),$B43,"")</f>
        <v/>
      </c>
      <c r="P43" s="144" t="str">
        <f>IF(AND($G43=5,$H43=1),$B43,"")</f>
        <v/>
      </c>
      <c r="Q43" s="144" t="str">
        <f>IF(AND($G43=1,$H43=4),$B43,"")</f>
        <v/>
      </c>
      <c r="R43" s="144" t="str">
        <f>IF(AND($G43=1,$H43=5),$B43,"")</f>
        <v/>
      </c>
      <c r="S43" s="144"/>
      <c r="T43" s="144" t="str">
        <f>IF(AND($G43=3,$H43=2),$B43,"")</f>
        <v/>
      </c>
      <c r="U43" s="144" t="str">
        <f>IF(AND($G43=3,$H43=3),$B43,"")</f>
        <v/>
      </c>
      <c r="V43" s="144" t="str">
        <f>IF(AND($G43=4,$H43=2),$B43,"")</f>
        <v/>
      </c>
      <c r="W43" s="144" t="str">
        <f>IF(AND($G43=2,$H43=4),$B43,"")</f>
        <v/>
      </c>
      <c r="X43" s="144" t="str">
        <f>IF(AND($G43=2,$H43=5),$B43,"")</f>
        <v/>
      </c>
      <c r="Y43" s="144" t="str">
        <f>IF(AND($G43=3,$H43=4),$B43,"")</f>
        <v/>
      </c>
      <c r="Z43" s="144" t="str">
        <f>IF(AND($G43=3,$H43=5),$B43,"")</f>
        <v/>
      </c>
      <c r="AA43" s="144" t="str">
        <f>IF(AND($G43=4,$H43=3),$B43,"")</f>
        <v/>
      </c>
      <c r="AB43" s="144" t="str">
        <f>IF(AND($G43=5,$H43=2),$B43,"")</f>
        <v/>
      </c>
      <c r="AC43" s="144" t="str">
        <f>IF(AND($G43=5,$H43=3),$B43,"")</f>
        <v/>
      </c>
      <c r="AD43" s="144" t="str">
        <f>IF(AND($G43=4,$H43=4),$B43,"")</f>
        <v/>
      </c>
      <c r="AE43" s="144" t="str">
        <f>IF(AND($G43=4,$H43=5),$B43,"")</f>
        <v/>
      </c>
      <c r="AF43" s="144" t="str">
        <f>IF(AND($G43=5,$H43=4),$B43,"")</f>
        <v/>
      </c>
      <c r="AG43" s="144" t="str">
        <f>IF(AND($G43=5,$H43=5),$B43,"")</f>
        <v/>
      </c>
      <c r="AH43" s="141"/>
      <c r="AI43" s="141"/>
      <c r="AJ43" s="141"/>
    </row>
    <row r="44" spans="1:37">
      <c r="A44" s="141"/>
      <c r="B44" s="142"/>
      <c r="C44" s="142">
        <f>'Matriz Riesgos Gestión'!I24</f>
        <v>0</v>
      </c>
      <c r="D44" s="142">
        <f>'Matriz Riesgos Gestión'!J29</f>
        <v>0</v>
      </c>
      <c r="E44" s="142" t="str">
        <f>'Matriz Riesgos Gestión'!K29</f>
        <v>Menor</v>
      </c>
      <c r="F44" s="143">
        <f t="shared" ref="F44:F56" si="0">H44*G44</f>
        <v>0</v>
      </c>
      <c r="G44" s="142"/>
      <c r="H44" s="142"/>
      <c r="I44" s="142" t="str">
        <f t="shared" ref="I44:I57" si="1">IF(AND($G44=1,$H44=1),$B44,"")</f>
        <v/>
      </c>
      <c r="J44" s="142" t="str">
        <f t="shared" ref="J44:J57" si="2">IF(AND($G44=1,$H44=2),$B44,"")</f>
        <v/>
      </c>
      <c r="K44" s="142" t="str">
        <f t="shared" ref="K44:K57" si="3">IF(AND($G44=2,$H44=1),$B44,"")</f>
        <v/>
      </c>
      <c r="L44" s="144" t="str">
        <f t="shared" ref="L44:L57" si="4">IF(AND($G44=1,$H44=3),$B44,"")</f>
        <v/>
      </c>
      <c r="M44" s="144" t="str">
        <f t="shared" ref="M44:M57" si="5">IF(AND($G44=2,$H44=2),$B44,"")</f>
        <v/>
      </c>
      <c r="N44" s="144" t="str">
        <f t="shared" ref="N44:N57" si="6">IF(AND($G44=3,$H44=1),$B44,"")</f>
        <v/>
      </c>
      <c r="O44" s="144" t="str">
        <f t="shared" ref="O44:O57" si="7">IF(AND($G44=4,$H44=1),$B44,"")</f>
        <v/>
      </c>
      <c r="P44" s="144" t="str">
        <f t="shared" ref="P44:P57" si="8">IF(AND($G44=5,$H44=1),$B44,"")</f>
        <v/>
      </c>
      <c r="Q44" s="144" t="str">
        <f t="shared" ref="Q44:Q57" si="9">IF(AND($G44=1,$H44=4),$B44,"")</f>
        <v/>
      </c>
      <c r="R44" s="144" t="str">
        <f t="shared" ref="R44:R57" si="10">IF(AND($G44=1,$H44=5),$B44,"")</f>
        <v/>
      </c>
      <c r="S44" s="144"/>
      <c r="T44" s="144" t="str">
        <f t="shared" ref="T44:T57" si="11">IF(AND($G44=3,$H44=2),$B44,"")</f>
        <v/>
      </c>
      <c r="U44" s="144" t="str">
        <f t="shared" ref="U44:U57" si="12">IF(AND($G44=3,$H44=3),$B44,"")</f>
        <v/>
      </c>
      <c r="V44" s="144" t="str">
        <f t="shared" ref="V44:V57" si="13">IF(AND($G44=4,$H44=2),$B44,"")</f>
        <v/>
      </c>
      <c r="W44" s="144" t="str">
        <f t="shared" ref="W44:W57" si="14">IF(AND($G44=2,$H44=4),$B44,"")</f>
        <v/>
      </c>
      <c r="X44" s="144" t="str">
        <f t="shared" ref="X44:X57" si="15">IF(AND($G44=2,$H44=5),$B44,"")</f>
        <v/>
      </c>
      <c r="Y44" s="144" t="str">
        <f t="shared" ref="Y44:Y57" si="16">IF(AND($G44=3,$H44=4),$B44,"")</f>
        <v/>
      </c>
      <c r="Z44" s="144" t="str">
        <f t="shared" ref="Z44:Z57" si="17">IF(AND($G44=3,$H44=5),$B44,"")</f>
        <v/>
      </c>
      <c r="AA44" s="144" t="str">
        <f t="shared" ref="AA44:AA57" si="18">IF(AND($G44=4,$H44=3),$B44,"")</f>
        <v/>
      </c>
      <c r="AB44" s="144" t="str">
        <f t="shared" ref="AB44:AB57" si="19">IF(AND($G44=5,$H44=2),$B44,"")</f>
        <v/>
      </c>
      <c r="AC44" s="144" t="str">
        <f t="shared" ref="AC44:AC57" si="20">IF(AND($G44=5,$H44=3),$B44,"")</f>
        <v/>
      </c>
      <c r="AD44" s="144" t="str">
        <f t="shared" ref="AD44:AD57" si="21">IF(AND($G44=4,$H44=4),$B44,"")</f>
        <v/>
      </c>
      <c r="AE44" s="144" t="str">
        <f t="shared" ref="AE44:AE57" si="22">IF(AND($G44=4,$H44=5),$B44,"")</f>
        <v/>
      </c>
      <c r="AF44" s="144" t="str">
        <f t="shared" ref="AF44:AF57" si="23">IF(AND($G44=5,$H44=4),$B44,"")</f>
        <v/>
      </c>
      <c r="AG44" s="144" t="str">
        <f t="shared" ref="AG44:AG57" si="24">IF(AND($G44=5,$H44=5),$B44,"")</f>
        <v/>
      </c>
      <c r="AH44" s="141"/>
      <c r="AI44" s="141"/>
      <c r="AJ44" s="141"/>
    </row>
    <row r="45" spans="1:37">
      <c r="A45" s="141"/>
      <c r="B45" s="142"/>
      <c r="C45" s="142">
        <f>'Matriz Riesgos Gestión'!I25</f>
        <v>0</v>
      </c>
      <c r="D45" s="142" t="e">
        <f>'Matriz Riesgos Gestión'!#REF!</f>
        <v>#REF!</v>
      </c>
      <c r="E45" s="142" t="e">
        <f>'Matriz Riesgos Gestión'!#REF!</f>
        <v>#REF!</v>
      </c>
      <c r="F45" s="143">
        <f t="shared" si="0"/>
        <v>0</v>
      </c>
      <c r="G45" s="142"/>
      <c r="H45" s="142"/>
      <c r="I45" s="142" t="str">
        <f t="shared" si="1"/>
        <v/>
      </c>
      <c r="J45" s="142" t="str">
        <f t="shared" si="2"/>
        <v/>
      </c>
      <c r="K45" s="142" t="str">
        <f t="shared" si="3"/>
        <v/>
      </c>
      <c r="L45" s="144" t="str">
        <f t="shared" si="4"/>
        <v/>
      </c>
      <c r="M45" s="144" t="str">
        <f t="shared" si="5"/>
        <v/>
      </c>
      <c r="N45" s="144" t="str">
        <f t="shared" si="6"/>
        <v/>
      </c>
      <c r="O45" s="144" t="str">
        <f t="shared" si="7"/>
        <v/>
      </c>
      <c r="P45" s="144" t="str">
        <f t="shared" si="8"/>
        <v/>
      </c>
      <c r="Q45" s="144" t="str">
        <f t="shared" si="9"/>
        <v/>
      </c>
      <c r="R45" s="144" t="str">
        <f t="shared" si="10"/>
        <v/>
      </c>
      <c r="S45" s="144"/>
      <c r="T45" s="144" t="str">
        <f t="shared" si="11"/>
        <v/>
      </c>
      <c r="U45" s="144" t="str">
        <f t="shared" si="12"/>
        <v/>
      </c>
      <c r="V45" s="144" t="str">
        <f t="shared" si="13"/>
        <v/>
      </c>
      <c r="W45" s="144" t="str">
        <f t="shared" si="14"/>
        <v/>
      </c>
      <c r="X45" s="144" t="str">
        <f t="shared" si="15"/>
        <v/>
      </c>
      <c r="Y45" s="144" t="str">
        <f t="shared" si="16"/>
        <v/>
      </c>
      <c r="Z45" s="144" t="str">
        <f t="shared" si="17"/>
        <v/>
      </c>
      <c r="AA45" s="144" t="str">
        <f t="shared" si="18"/>
        <v/>
      </c>
      <c r="AB45" s="144" t="str">
        <f t="shared" si="19"/>
        <v/>
      </c>
      <c r="AC45" s="144" t="str">
        <f t="shared" si="20"/>
        <v/>
      </c>
      <c r="AD45" s="144" t="str">
        <f t="shared" si="21"/>
        <v/>
      </c>
      <c r="AE45" s="144" t="str">
        <f t="shared" si="22"/>
        <v/>
      </c>
      <c r="AF45" s="144" t="str">
        <f t="shared" si="23"/>
        <v/>
      </c>
      <c r="AG45" s="144" t="str">
        <f t="shared" si="24"/>
        <v/>
      </c>
      <c r="AH45" s="141"/>
      <c r="AI45" s="141"/>
      <c r="AJ45" s="141"/>
    </row>
    <row r="46" spans="1:37">
      <c r="A46" s="141"/>
      <c r="B46" s="142"/>
      <c r="C46" s="142">
        <f>'Matriz Riesgos Gestión'!I26</f>
        <v>0</v>
      </c>
      <c r="D46" s="142" t="e">
        <f>'Matriz Riesgos Gestión'!#REF!</f>
        <v>#REF!</v>
      </c>
      <c r="E46" s="142" t="e">
        <f t="shared" ref="E46:E57" si="25">C46*D46</f>
        <v>#REF!</v>
      </c>
      <c r="F46" s="143">
        <f t="shared" si="0"/>
        <v>0</v>
      </c>
      <c r="G46" s="142"/>
      <c r="H46" s="142"/>
      <c r="I46" s="142" t="str">
        <f t="shared" si="1"/>
        <v/>
      </c>
      <c r="J46" s="142" t="str">
        <f t="shared" si="2"/>
        <v/>
      </c>
      <c r="K46" s="142" t="str">
        <f t="shared" si="3"/>
        <v/>
      </c>
      <c r="L46" s="144" t="str">
        <f t="shared" si="4"/>
        <v/>
      </c>
      <c r="M46" s="144" t="str">
        <f t="shared" si="5"/>
        <v/>
      </c>
      <c r="N46" s="144" t="str">
        <f t="shared" si="6"/>
        <v/>
      </c>
      <c r="O46" s="144" t="str">
        <f t="shared" si="7"/>
        <v/>
      </c>
      <c r="P46" s="144" t="str">
        <f t="shared" si="8"/>
        <v/>
      </c>
      <c r="Q46" s="144" t="str">
        <f t="shared" si="9"/>
        <v/>
      </c>
      <c r="R46" s="144" t="str">
        <f t="shared" si="10"/>
        <v/>
      </c>
      <c r="S46" s="144"/>
      <c r="T46" s="144" t="str">
        <f t="shared" si="11"/>
        <v/>
      </c>
      <c r="U46" s="144" t="str">
        <f t="shared" si="12"/>
        <v/>
      </c>
      <c r="V46" s="144" t="str">
        <f t="shared" si="13"/>
        <v/>
      </c>
      <c r="W46" s="144" t="str">
        <f t="shared" si="14"/>
        <v/>
      </c>
      <c r="X46" s="144" t="str">
        <f t="shared" si="15"/>
        <v/>
      </c>
      <c r="Y46" s="144" t="str">
        <f t="shared" si="16"/>
        <v/>
      </c>
      <c r="Z46" s="144" t="str">
        <f t="shared" si="17"/>
        <v/>
      </c>
      <c r="AA46" s="144" t="str">
        <f t="shared" si="18"/>
        <v/>
      </c>
      <c r="AB46" s="144" t="str">
        <f t="shared" si="19"/>
        <v/>
      </c>
      <c r="AC46" s="144" t="str">
        <f t="shared" si="20"/>
        <v/>
      </c>
      <c r="AD46" s="144" t="str">
        <f t="shared" si="21"/>
        <v/>
      </c>
      <c r="AE46" s="144" t="str">
        <f t="shared" si="22"/>
        <v/>
      </c>
      <c r="AF46" s="144" t="str">
        <f t="shared" si="23"/>
        <v/>
      </c>
      <c r="AG46" s="144" t="str">
        <f t="shared" si="24"/>
        <v/>
      </c>
      <c r="AH46" s="141"/>
      <c r="AI46" s="141"/>
      <c r="AJ46" s="141"/>
    </row>
    <row r="47" spans="1:37">
      <c r="A47" s="141"/>
      <c r="B47" s="142"/>
      <c r="C47" s="142">
        <f>'Matriz Riesgos Gestión'!I27</f>
        <v>0</v>
      </c>
      <c r="D47" s="142" t="e">
        <f>'Matriz Riesgos Gestión'!#REF!</f>
        <v>#REF!</v>
      </c>
      <c r="E47" s="142" t="e">
        <f t="shared" si="25"/>
        <v>#REF!</v>
      </c>
      <c r="F47" s="143">
        <f t="shared" si="0"/>
        <v>0</v>
      </c>
      <c r="G47" s="142"/>
      <c r="H47" s="142"/>
      <c r="I47" s="142" t="str">
        <f t="shared" si="1"/>
        <v/>
      </c>
      <c r="J47" s="142" t="str">
        <f t="shared" si="2"/>
        <v/>
      </c>
      <c r="K47" s="142" t="str">
        <f t="shared" si="3"/>
        <v/>
      </c>
      <c r="L47" s="144" t="str">
        <f t="shared" si="4"/>
        <v/>
      </c>
      <c r="M47" s="144" t="str">
        <f t="shared" si="5"/>
        <v/>
      </c>
      <c r="N47" s="144" t="str">
        <f t="shared" si="6"/>
        <v/>
      </c>
      <c r="O47" s="144" t="str">
        <f t="shared" si="7"/>
        <v/>
      </c>
      <c r="P47" s="144" t="str">
        <f t="shared" si="8"/>
        <v/>
      </c>
      <c r="Q47" s="144" t="str">
        <f t="shared" si="9"/>
        <v/>
      </c>
      <c r="R47" s="144" t="str">
        <f t="shared" si="10"/>
        <v/>
      </c>
      <c r="S47" s="144"/>
      <c r="T47" s="144" t="str">
        <f t="shared" si="11"/>
        <v/>
      </c>
      <c r="U47" s="144" t="str">
        <f t="shared" si="12"/>
        <v/>
      </c>
      <c r="V47" s="144" t="str">
        <f t="shared" si="13"/>
        <v/>
      </c>
      <c r="W47" s="144" t="str">
        <f t="shared" si="14"/>
        <v/>
      </c>
      <c r="X47" s="144" t="str">
        <f t="shared" si="15"/>
        <v/>
      </c>
      <c r="Y47" s="144" t="str">
        <f t="shared" si="16"/>
        <v/>
      </c>
      <c r="Z47" s="144" t="str">
        <f t="shared" si="17"/>
        <v/>
      </c>
      <c r="AA47" s="144" t="str">
        <f t="shared" si="18"/>
        <v/>
      </c>
      <c r="AB47" s="144" t="str">
        <f t="shared" si="19"/>
        <v/>
      </c>
      <c r="AC47" s="144" t="str">
        <f t="shared" si="20"/>
        <v/>
      </c>
      <c r="AD47" s="144" t="str">
        <f t="shared" si="21"/>
        <v/>
      </c>
      <c r="AE47" s="144" t="str">
        <f t="shared" si="22"/>
        <v/>
      </c>
      <c r="AF47" s="144" t="str">
        <f t="shared" si="23"/>
        <v/>
      </c>
      <c r="AG47" s="144" t="str">
        <f t="shared" si="24"/>
        <v/>
      </c>
      <c r="AH47" s="141"/>
      <c r="AI47" s="141"/>
      <c r="AJ47" s="141"/>
    </row>
    <row r="48" spans="1:37">
      <c r="A48" s="141"/>
      <c r="B48" s="142"/>
      <c r="C48" s="142">
        <f>'Matriz Riesgos Gestión'!I28</f>
        <v>0</v>
      </c>
      <c r="D48" s="142" t="e">
        <f>'Matriz Riesgos Gestión'!#REF!</f>
        <v>#REF!</v>
      </c>
      <c r="E48" s="142" t="e">
        <f t="shared" si="25"/>
        <v>#REF!</v>
      </c>
      <c r="F48" s="143">
        <f t="shared" si="0"/>
        <v>0</v>
      </c>
      <c r="G48" s="142"/>
      <c r="H48" s="142"/>
      <c r="I48" s="142" t="str">
        <f t="shared" si="1"/>
        <v/>
      </c>
      <c r="J48" s="142" t="str">
        <f t="shared" si="2"/>
        <v/>
      </c>
      <c r="K48" s="142" t="str">
        <f t="shared" si="3"/>
        <v/>
      </c>
      <c r="L48" s="144" t="str">
        <f t="shared" si="4"/>
        <v/>
      </c>
      <c r="M48" s="144" t="str">
        <f t="shared" si="5"/>
        <v/>
      </c>
      <c r="N48" s="144" t="str">
        <f t="shared" si="6"/>
        <v/>
      </c>
      <c r="O48" s="144" t="str">
        <f t="shared" si="7"/>
        <v/>
      </c>
      <c r="P48" s="144" t="str">
        <f t="shared" si="8"/>
        <v/>
      </c>
      <c r="Q48" s="144" t="str">
        <f t="shared" si="9"/>
        <v/>
      </c>
      <c r="R48" s="144" t="str">
        <f t="shared" si="10"/>
        <v/>
      </c>
      <c r="S48" s="144"/>
      <c r="T48" s="144" t="str">
        <f t="shared" si="11"/>
        <v/>
      </c>
      <c r="U48" s="144" t="str">
        <f t="shared" si="12"/>
        <v/>
      </c>
      <c r="V48" s="144" t="str">
        <f t="shared" si="13"/>
        <v/>
      </c>
      <c r="W48" s="144" t="str">
        <f t="shared" si="14"/>
        <v/>
      </c>
      <c r="X48" s="144" t="str">
        <f t="shared" si="15"/>
        <v/>
      </c>
      <c r="Y48" s="144" t="str">
        <f t="shared" si="16"/>
        <v/>
      </c>
      <c r="Z48" s="144" t="str">
        <f t="shared" si="17"/>
        <v/>
      </c>
      <c r="AA48" s="144" t="str">
        <f t="shared" si="18"/>
        <v/>
      </c>
      <c r="AB48" s="144" t="str">
        <f t="shared" si="19"/>
        <v/>
      </c>
      <c r="AC48" s="144" t="str">
        <f t="shared" si="20"/>
        <v/>
      </c>
      <c r="AD48" s="144" t="str">
        <f t="shared" si="21"/>
        <v/>
      </c>
      <c r="AE48" s="144" t="str">
        <f t="shared" si="22"/>
        <v/>
      </c>
      <c r="AF48" s="144" t="str">
        <f t="shared" si="23"/>
        <v/>
      </c>
      <c r="AG48" s="144" t="str">
        <f t="shared" si="24"/>
        <v/>
      </c>
      <c r="AH48" s="141"/>
      <c r="AI48" s="141"/>
      <c r="AJ48" s="141"/>
    </row>
    <row r="49" spans="1:37">
      <c r="A49" s="141"/>
      <c r="B49" s="142" t="s">
        <v>109</v>
      </c>
      <c r="C49" s="142" t="str">
        <f>'Matriz Riesgos Gestión'!I29</f>
        <v>Posible</v>
      </c>
      <c r="D49" s="142" t="e">
        <f>'Matriz Riesgos Gestión'!#REF!</f>
        <v>#REF!</v>
      </c>
      <c r="E49" s="142" t="e">
        <f>'Matriz Riesgos Gestión'!#REF!</f>
        <v>#REF!</v>
      </c>
      <c r="F49" s="143">
        <f t="shared" si="0"/>
        <v>0</v>
      </c>
      <c r="G49" s="142"/>
      <c r="H49" s="142"/>
      <c r="I49" s="142" t="str">
        <f t="shared" si="1"/>
        <v/>
      </c>
      <c r="J49" s="142" t="str">
        <f t="shared" si="2"/>
        <v/>
      </c>
      <c r="K49" s="142" t="str">
        <f t="shared" si="3"/>
        <v/>
      </c>
      <c r="L49" s="144" t="str">
        <f t="shared" si="4"/>
        <v/>
      </c>
      <c r="M49" s="144" t="str">
        <f t="shared" si="5"/>
        <v/>
      </c>
      <c r="N49" s="144" t="str">
        <f t="shared" si="6"/>
        <v/>
      </c>
      <c r="O49" s="144" t="str">
        <f t="shared" si="7"/>
        <v/>
      </c>
      <c r="P49" s="144" t="str">
        <f t="shared" si="8"/>
        <v/>
      </c>
      <c r="Q49" s="144" t="str">
        <f t="shared" si="9"/>
        <v/>
      </c>
      <c r="R49" s="144" t="str">
        <f t="shared" si="10"/>
        <v/>
      </c>
      <c r="S49" s="144"/>
      <c r="T49" s="144" t="str">
        <f t="shared" si="11"/>
        <v/>
      </c>
      <c r="U49" s="144" t="str">
        <f t="shared" si="12"/>
        <v/>
      </c>
      <c r="V49" s="144" t="str">
        <f t="shared" si="13"/>
        <v/>
      </c>
      <c r="W49" s="144" t="str">
        <f t="shared" si="14"/>
        <v/>
      </c>
      <c r="X49" s="144" t="str">
        <f t="shared" si="15"/>
        <v/>
      </c>
      <c r="Y49" s="144" t="str">
        <f t="shared" si="16"/>
        <v/>
      </c>
      <c r="Z49" s="144" t="str">
        <f t="shared" si="17"/>
        <v/>
      </c>
      <c r="AA49" s="144" t="str">
        <f t="shared" si="18"/>
        <v/>
      </c>
      <c r="AB49" s="144" t="str">
        <f t="shared" si="19"/>
        <v/>
      </c>
      <c r="AC49" s="144" t="str">
        <f t="shared" si="20"/>
        <v/>
      </c>
      <c r="AD49" s="144" t="str">
        <f t="shared" si="21"/>
        <v/>
      </c>
      <c r="AE49" s="144" t="str">
        <f t="shared" si="22"/>
        <v/>
      </c>
      <c r="AF49" s="144" t="str">
        <f t="shared" si="23"/>
        <v/>
      </c>
      <c r="AG49" s="144" t="str">
        <f t="shared" si="24"/>
        <v/>
      </c>
      <c r="AH49" s="141"/>
      <c r="AI49" s="141"/>
      <c r="AJ49" s="141"/>
    </row>
    <row r="50" spans="1:37">
      <c r="A50" s="141"/>
      <c r="B50" s="142" t="s">
        <v>123</v>
      </c>
      <c r="C50" s="142">
        <f>'Matriz Riesgos Gestión'!I30</f>
        <v>0</v>
      </c>
      <c r="D50" s="142" t="e">
        <f>'Matriz Riesgos Gestión'!#REF!</f>
        <v>#REF!</v>
      </c>
      <c r="E50" s="142" t="e">
        <f>'Matriz Riesgos Gestión'!#REF!</f>
        <v>#REF!</v>
      </c>
      <c r="F50" s="143">
        <f t="shared" si="0"/>
        <v>0</v>
      </c>
      <c r="G50" s="142"/>
      <c r="H50" s="142"/>
      <c r="I50" s="142" t="str">
        <f t="shared" si="1"/>
        <v/>
      </c>
      <c r="J50" s="142" t="str">
        <f t="shared" si="2"/>
        <v/>
      </c>
      <c r="K50" s="142" t="str">
        <f t="shared" si="3"/>
        <v/>
      </c>
      <c r="L50" s="144" t="str">
        <f t="shared" si="4"/>
        <v/>
      </c>
      <c r="M50" s="144" t="str">
        <f t="shared" si="5"/>
        <v/>
      </c>
      <c r="N50" s="144" t="str">
        <f t="shared" si="6"/>
        <v/>
      </c>
      <c r="O50" s="144" t="str">
        <f t="shared" si="7"/>
        <v/>
      </c>
      <c r="P50" s="144" t="str">
        <f t="shared" si="8"/>
        <v/>
      </c>
      <c r="Q50" s="144" t="str">
        <f t="shared" si="9"/>
        <v/>
      </c>
      <c r="R50" s="144" t="str">
        <f t="shared" si="10"/>
        <v/>
      </c>
      <c r="S50" s="144"/>
      <c r="T50" s="144" t="str">
        <f t="shared" si="11"/>
        <v/>
      </c>
      <c r="U50" s="144" t="str">
        <f t="shared" si="12"/>
        <v/>
      </c>
      <c r="V50" s="144" t="str">
        <f t="shared" si="13"/>
        <v/>
      </c>
      <c r="W50" s="144" t="str">
        <f t="shared" si="14"/>
        <v/>
      </c>
      <c r="X50" s="144" t="str">
        <f t="shared" si="15"/>
        <v/>
      </c>
      <c r="Y50" s="144" t="str">
        <f t="shared" si="16"/>
        <v/>
      </c>
      <c r="Z50" s="144" t="str">
        <f t="shared" si="17"/>
        <v/>
      </c>
      <c r="AA50" s="144" t="str">
        <f t="shared" si="18"/>
        <v/>
      </c>
      <c r="AB50" s="144" t="str">
        <f t="shared" si="19"/>
        <v/>
      </c>
      <c r="AC50" s="144" t="str">
        <f t="shared" si="20"/>
        <v/>
      </c>
      <c r="AD50" s="144" t="str">
        <f t="shared" si="21"/>
        <v/>
      </c>
      <c r="AE50" s="144" t="str">
        <f t="shared" si="22"/>
        <v/>
      </c>
      <c r="AF50" s="144" t="str">
        <f t="shared" si="23"/>
        <v/>
      </c>
      <c r="AG50" s="144" t="str">
        <f t="shared" si="24"/>
        <v/>
      </c>
      <c r="AH50" s="141"/>
      <c r="AI50" s="141"/>
      <c r="AJ50" s="141"/>
    </row>
    <row r="51" spans="1:37">
      <c r="A51" s="141"/>
      <c r="B51" s="142" t="s">
        <v>124</v>
      </c>
      <c r="C51" s="142">
        <f>'Matriz Riesgos Gestión'!I31</f>
        <v>0</v>
      </c>
      <c r="D51" s="142" t="e">
        <f>'Matriz Riesgos Gestión'!#REF!</f>
        <v>#REF!</v>
      </c>
      <c r="E51" s="142" t="e">
        <f>'Matriz Riesgos Gestión'!#REF!</f>
        <v>#REF!</v>
      </c>
      <c r="F51" s="143">
        <f t="shared" si="0"/>
        <v>0</v>
      </c>
      <c r="G51" s="142"/>
      <c r="H51" s="142"/>
      <c r="I51" s="142" t="str">
        <f t="shared" si="1"/>
        <v/>
      </c>
      <c r="J51" s="142" t="str">
        <f t="shared" si="2"/>
        <v/>
      </c>
      <c r="K51" s="142" t="str">
        <f t="shared" si="3"/>
        <v/>
      </c>
      <c r="L51" s="144" t="str">
        <f t="shared" si="4"/>
        <v/>
      </c>
      <c r="M51" s="144" t="str">
        <f t="shared" si="5"/>
        <v/>
      </c>
      <c r="N51" s="144" t="str">
        <f t="shared" si="6"/>
        <v/>
      </c>
      <c r="O51" s="144" t="str">
        <f t="shared" si="7"/>
        <v/>
      </c>
      <c r="P51" s="144" t="str">
        <f t="shared" si="8"/>
        <v/>
      </c>
      <c r="Q51" s="144" t="str">
        <f t="shared" si="9"/>
        <v/>
      </c>
      <c r="R51" s="144" t="str">
        <f t="shared" si="10"/>
        <v/>
      </c>
      <c r="S51" s="144"/>
      <c r="T51" s="144" t="str">
        <f t="shared" si="11"/>
        <v/>
      </c>
      <c r="U51" s="144" t="str">
        <f t="shared" si="12"/>
        <v/>
      </c>
      <c r="V51" s="144" t="str">
        <f t="shared" si="13"/>
        <v/>
      </c>
      <c r="W51" s="144" t="str">
        <f t="shared" si="14"/>
        <v/>
      </c>
      <c r="X51" s="144" t="str">
        <f t="shared" si="15"/>
        <v/>
      </c>
      <c r="Y51" s="144" t="str">
        <f t="shared" si="16"/>
        <v/>
      </c>
      <c r="Z51" s="144" t="str">
        <f t="shared" si="17"/>
        <v/>
      </c>
      <c r="AA51" s="144" t="str">
        <f t="shared" si="18"/>
        <v/>
      </c>
      <c r="AB51" s="144" t="str">
        <f t="shared" si="19"/>
        <v/>
      </c>
      <c r="AC51" s="144" t="str">
        <f t="shared" si="20"/>
        <v/>
      </c>
      <c r="AD51" s="144" t="str">
        <f t="shared" si="21"/>
        <v/>
      </c>
      <c r="AE51" s="144" t="str">
        <f t="shared" si="22"/>
        <v/>
      </c>
      <c r="AF51" s="144" t="str">
        <f t="shared" si="23"/>
        <v/>
      </c>
      <c r="AG51" s="144" t="str">
        <f t="shared" si="24"/>
        <v/>
      </c>
      <c r="AH51" s="141"/>
      <c r="AI51" s="141"/>
      <c r="AJ51" s="141"/>
    </row>
    <row r="52" spans="1:37">
      <c r="A52" s="141"/>
      <c r="B52" s="142" t="s">
        <v>125</v>
      </c>
      <c r="C52" s="142">
        <f>'Matriz Riesgos Gestión'!I32</f>
        <v>0</v>
      </c>
      <c r="D52" s="142" t="e">
        <f>'Matriz Riesgos Gestión'!#REF!</f>
        <v>#REF!</v>
      </c>
      <c r="E52" s="142" t="e">
        <f>'Matriz Riesgos Gestión'!#REF!</f>
        <v>#REF!</v>
      </c>
      <c r="F52" s="143">
        <f t="shared" si="0"/>
        <v>0</v>
      </c>
      <c r="G52" s="142"/>
      <c r="H52" s="142"/>
      <c r="I52" s="142"/>
      <c r="J52" s="142"/>
      <c r="K52" s="142"/>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1"/>
      <c r="AI52" s="141"/>
      <c r="AJ52" s="141"/>
    </row>
    <row r="53" spans="1:37">
      <c r="A53" s="141"/>
      <c r="B53" s="142" t="s">
        <v>126</v>
      </c>
      <c r="C53" s="142">
        <f>'Matriz Riesgos Gestión'!I33</f>
        <v>0</v>
      </c>
      <c r="D53" s="142" t="e">
        <f>'Matriz Riesgos Gestión'!#REF!</f>
        <v>#REF!</v>
      </c>
      <c r="E53" s="142" t="e">
        <f>'Matriz Riesgos Gestión'!#REF!</f>
        <v>#REF!</v>
      </c>
      <c r="F53" s="143">
        <f t="shared" si="0"/>
        <v>0</v>
      </c>
      <c r="G53" s="142"/>
      <c r="H53" s="142"/>
      <c r="I53" s="142"/>
      <c r="J53" s="142"/>
      <c r="K53" s="142"/>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1"/>
      <c r="AI53" s="141"/>
      <c r="AJ53" s="141"/>
    </row>
    <row r="54" spans="1:37">
      <c r="A54" s="141"/>
      <c r="B54" s="142" t="s">
        <v>127</v>
      </c>
      <c r="C54" s="142">
        <f>'Matriz Riesgos Gestión'!I34</f>
        <v>0</v>
      </c>
      <c r="D54" s="142" t="e">
        <f>'Matriz Riesgos Gestión'!#REF!</f>
        <v>#REF!</v>
      </c>
      <c r="E54" s="142" t="e">
        <f>'Matriz Riesgos Gestión'!#REF!</f>
        <v>#REF!</v>
      </c>
      <c r="F54" s="143">
        <f t="shared" si="0"/>
        <v>0</v>
      </c>
      <c r="G54" s="142"/>
      <c r="H54" s="142"/>
      <c r="I54" s="142"/>
      <c r="J54" s="142"/>
      <c r="K54" s="142"/>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1"/>
      <c r="AI54" s="141"/>
      <c r="AJ54" s="141"/>
    </row>
    <row r="55" spans="1:37">
      <c r="A55" s="141"/>
      <c r="B55" s="142" t="s">
        <v>128</v>
      </c>
      <c r="C55" s="142" t="e">
        <f>'Matriz Riesgos Gestión'!#REF!</f>
        <v>#REF!</v>
      </c>
      <c r="D55" s="142" t="e">
        <f>'Matriz Riesgos Gestión'!#REF!</f>
        <v>#REF!</v>
      </c>
      <c r="E55" s="142" t="e">
        <f>'Matriz Riesgos Gestión'!#REF!</f>
        <v>#REF!</v>
      </c>
      <c r="F55" s="143">
        <f t="shared" si="0"/>
        <v>0</v>
      </c>
      <c r="G55" s="142"/>
      <c r="H55" s="142"/>
      <c r="I55" s="142" t="str">
        <f t="shared" si="1"/>
        <v/>
      </c>
      <c r="J55" s="142"/>
      <c r="K55" s="142"/>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1"/>
      <c r="AI55" s="141"/>
      <c r="AJ55" s="141"/>
    </row>
    <row r="56" spans="1:37">
      <c r="A56" s="141"/>
      <c r="B56" s="142" t="s">
        <v>129</v>
      </c>
      <c r="C56" s="142" t="e">
        <f>'Matriz Riesgos Gestión'!#REF!</f>
        <v>#REF!</v>
      </c>
      <c r="D56" s="142" t="e">
        <f>'Matriz Riesgos Gestión'!#REF!</f>
        <v>#REF!</v>
      </c>
      <c r="E56" s="142" t="e">
        <f>'Matriz Riesgos Gestión'!#REF!</f>
        <v>#REF!</v>
      </c>
      <c r="F56" s="143">
        <f t="shared" si="0"/>
        <v>0</v>
      </c>
      <c r="G56" s="142"/>
      <c r="H56" s="142"/>
      <c r="I56" s="142" t="str">
        <f t="shared" si="1"/>
        <v/>
      </c>
      <c r="J56" s="142"/>
      <c r="K56" s="142"/>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1"/>
      <c r="AI56" s="141"/>
      <c r="AJ56" s="141"/>
    </row>
    <row r="57" spans="1:37">
      <c r="A57" s="141"/>
      <c r="B57" s="142" t="s">
        <v>130</v>
      </c>
      <c r="C57" s="142" t="e">
        <f>'Matriz Riesgos Gestión'!#REF!</f>
        <v>#REF!</v>
      </c>
      <c r="D57" s="142" t="e">
        <f>'Matriz Riesgos Gestión'!#REF!</f>
        <v>#REF!</v>
      </c>
      <c r="E57" s="142" t="e">
        <f t="shared" si="25"/>
        <v>#REF!</v>
      </c>
      <c r="F57" s="143">
        <f t="shared" ref="F57" si="26">H57*G57</f>
        <v>0</v>
      </c>
      <c r="G57" s="142"/>
      <c r="H57" s="142"/>
      <c r="I57" s="142" t="str">
        <f t="shared" si="1"/>
        <v/>
      </c>
      <c r="J57" s="142" t="str">
        <f t="shared" si="2"/>
        <v/>
      </c>
      <c r="K57" s="142" t="str">
        <f t="shared" si="3"/>
        <v/>
      </c>
      <c r="L57" s="144" t="str">
        <f t="shared" si="4"/>
        <v/>
      </c>
      <c r="M57" s="144" t="str">
        <f t="shared" si="5"/>
        <v/>
      </c>
      <c r="N57" s="144" t="str">
        <f t="shared" si="6"/>
        <v/>
      </c>
      <c r="O57" s="144" t="str">
        <f t="shared" si="7"/>
        <v/>
      </c>
      <c r="P57" s="144" t="str">
        <f t="shared" si="8"/>
        <v/>
      </c>
      <c r="Q57" s="144" t="str">
        <f t="shared" si="9"/>
        <v/>
      </c>
      <c r="R57" s="144" t="str">
        <f t="shared" si="10"/>
        <v/>
      </c>
      <c r="S57" s="144"/>
      <c r="T57" s="144" t="str">
        <f t="shared" si="11"/>
        <v/>
      </c>
      <c r="U57" s="144" t="str">
        <f t="shared" si="12"/>
        <v/>
      </c>
      <c r="V57" s="144" t="str">
        <f t="shared" si="13"/>
        <v/>
      </c>
      <c r="W57" s="144" t="str">
        <f t="shared" si="14"/>
        <v/>
      </c>
      <c r="X57" s="144" t="str">
        <f t="shared" si="15"/>
        <v/>
      </c>
      <c r="Y57" s="144" t="str">
        <f t="shared" si="16"/>
        <v/>
      </c>
      <c r="Z57" s="144" t="str">
        <f t="shared" si="17"/>
        <v/>
      </c>
      <c r="AA57" s="144" t="str">
        <f t="shared" si="18"/>
        <v/>
      </c>
      <c r="AB57" s="144" t="str">
        <f t="shared" si="19"/>
        <v/>
      </c>
      <c r="AC57" s="144" t="str">
        <f t="shared" si="20"/>
        <v/>
      </c>
      <c r="AD57" s="144" t="str">
        <f t="shared" si="21"/>
        <v/>
      </c>
      <c r="AE57" s="144" t="str">
        <f t="shared" si="22"/>
        <v/>
      </c>
      <c r="AF57" s="144" t="str">
        <f t="shared" si="23"/>
        <v/>
      </c>
      <c r="AG57" s="144" t="str">
        <f t="shared" si="24"/>
        <v/>
      </c>
      <c r="AH57" s="141"/>
      <c r="AI57" s="141"/>
      <c r="AJ57" s="141"/>
    </row>
    <row r="58" spans="1:37" ht="65.25" customHeight="1">
      <c r="A58" s="130"/>
      <c r="B58" s="142"/>
      <c r="C58" s="145"/>
      <c r="D58" s="145"/>
      <c r="E58" s="145"/>
      <c r="F58" s="145"/>
      <c r="G58" s="145"/>
      <c r="H58" s="145"/>
      <c r="I58" s="146" t="str">
        <f t="shared" ref="I58:AG58" si="27">TRIM(CONCATENATE(I43," ",I44," ",I45," ",I46," ",I47," ",I48," ",I49," ",I50," ",I51," ",I57))</f>
        <v/>
      </c>
      <c r="J58" s="146" t="str">
        <f t="shared" si="27"/>
        <v/>
      </c>
      <c r="K58" s="146" t="str">
        <f t="shared" si="27"/>
        <v/>
      </c>
      <c r="L58" s="146" t="str">
        <f t="shared" si="27"/>
        <v/>
      </c>
      <c r="M58" s="146" t="str">
        <f t="shared" si="27"/>
        <v/>
      </c>
      <c r="N58" s="146" t="str">
        <f t="shared" si="27"/>
        <v/>
      </c>
      <c r="O58" s="146" t="str">
        <f t="shared" si="27"/>
        <v/>
      </c>
      <c r="P58" s="146" t="str">
        <f t="shared" si="27"/>
        <v/>
      </c>
      <c r="Q58" s="146" t="str">
        <f t="shared" si="27"/>
        <v/>
      </c>
      <c r="R58" s="146" t="str">
        <f t="shared" si="27"/>
        <v/>
      </c>
      <c r="S58" s="146" t="str">
        <f t="shared" si="27"/>
        <v/>
      </c>
      <c r="T58" s="146" t="str">
        <f t="shared" si="27"/>
        <v/>
      </c>
      <c r="U58" s="146" t="str">
        <f t="shared" si="27"/>
        <v/>
      </c>
      <c r="V58" s="146" t="str">
        <f t="shared" si="27"/>
        <v/>
      </c>
      <c r="W58" s="146" t="str">
        <f t="shared" si="27"/>
        <v/>
      </c>
      <c r="X58" s="146" t="str">
        <f t="shared" si="27"/>
        <v/>
      </c>
      <c r="Y58" s="146" t="str">
        <f t="shared" si="27"/>
        <v/>
      </c>
      <c r="Z58" s="146" t="str">
        <f t="shared" si="27"/>
        <v/>
      </c>
      <c r="AA58" s="146" t="str">
        <f t="shared" si="27"/>
        <v/>
      </c>
      <c r="AB58" s="146" t="str">
        <f t="shared" si="27"/>
        <v/>
      </c>
      <c r="AC58" s="146" t="str">
        <f t="shared" si="27"/>
        <v/>
      </c>
      <c r="AD58" s="146" t="str">
        <f t="shared" si="27"/>
        <v/>
      </c>
      <c r="AE58" s="146" t="str">
        <f t="shared" si="27"/>
        <v/>
      </c>
      <c r="AF58" s="146" t="str">
        <f t="shared" si="27"/>
        <v/>
      </c>
      <c r="AG58" s="146" t="str">
        <f t="shared" si="27"/>
        <v/>
      </c>
      <c r="AH58" s="139"/>
      <c r="AI58" s="139"/>
      <c r="AJ58" s="139"/>
    </row>
    <row r="59" spans="1:37">
      <c r="A59" s="130"/>
      <c r="B59" s="130"/>
      <c r="C59" s="130"/>
      <c r="D59" s="130"/>
      <c r="E59" s="130"/>
      <c r="F59" s="130"/>
      <c r="G59" s="130"/>
      <c r="H59" s="130"/>
      <c r="I59" s="130"/>
      <c r="J59" s="130"/>
      <c r="K59" s="130"/>
      <c r="L59" s="141"/>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row>
    <row r="60" spans="1:37">
      <c r="A60" s="130"/>
      <c r="B60" s="130"/>
      <c r="C60" s="130"/>
      <c r="D60" s="130"/>
      <c r="E60" s="130"/>
      <c r="F60" s="130"/>
      <c r="G60" s="130"/>
      <c r="H60" s="130"/>
      <c r="I60" s="130"/>
      <c r="J60" s="130"/>
      <c r="K60" s="130"/>
      <c r="L60" s="141"/>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row>
    <row r="61" spans="1:37">
      <c r="A61" s="130"/>
      <c r="B61" s="130"/>
      <c r="C61" s="130"/>
      <c r="D61" s="130"/>
      <c r="E61" s="130"/>
      <c r="F61" s="130"/>
      <c r="G61" s="130"/>
      <c r="H61" s="130"/>
      <c r="I61" s="130"/>
      <c r="J61" s="130"/>
      <c r="K61" s="130"/>
      <c r="L61" s="141"/>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row>
    <row r="62" spans="1:37">
      <c r="A62" s="130"/>
      <c r="B62" s="130"/>
      <c r="C62" s="130"/>
      <c r="D62" s="130"/>
      <c r="E62" s="130"/>
      <c r="F62" s="130"/>
      <c r="G62" s="130"/>
      <c r="H62" s="130"/>
      <c r="I62" s="130"/>
      <c r="J62" s="130"/>
      <c r="K62" s="130"/>
      <c r="L62" s="141"/>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row>
    <row r="63" spans="1:37">
      <c r="A63" s="130"/>
      <c r="B63" s="130"/>
      <c r="C63" s="130"/>
      <c r="D63" s="130"/>
      <c r="E63" s="130"/>
      <c r="F63" s="130"/>
      <c r="G63" s="130"/>
      <c r="H63" s="130"/>
      <c r="I63" s="130"/>
      <c r="J63" s="130"/>
      <c r="K63" s="130"/>
      <c r="L63" s="141"/>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row>
    <row r="64" spans="1:37">
      <c r="A64" s="130"/>
      <c r="B64" s="130"/>
      <c r="C64" s="130"/>
      <c r="D64" s="130"/>
      <c r="E64" s="130"/>
      <c r="F64" s="130"/>
      <c r="G64" s="130"/>
      <c r="H64" s="130"/>
      <c r="I64" s="130"/>
      <c r="J64" s="130"/>
      <c r="K64" s="130"/>
      <c r="L64" s="141"/>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row>
    <row r="65" spans="1:37">
      <c r="A65" s="130"/>
      <c r="B65" s="130"/>
      <c r="C65" s="130"/>
      <c r="D65" s="130"/>
      <c r="E65" s="130"/>
      <c r="F65" s="130"/>
      <c r="G65" s="130"/>
      <c r="H65" s="130"/>
      <c r="I65" s="130"/>
      <c r="J65" s="130"/>
      <c r="K65" s="130"/>
      <c r="L65" s="141"/>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row>
    <row r="66" spans="1:37">
      <c r="A66" s="130"/>
      <c r="B66" s="130"/>
      <c r="C66" s="130"/>
      <c r="D66" s="130"/>
      <c r="E66" s="130"/>
      <c r="F66" s="130"/>
      <c r="G66" s="130"/>
      <c r="H66" s="130"/>
      <c r="I66" s="130"/>
      <c r="J66" s="130"/>
      <c r="K66" s="130"/>
      <c r="L66" s="141"/>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row>
    <row r="67" spans="1:37">
      <c r="A67" s="130"/>
      <c r="B67" s="130"/>
      <c r="C67" s="130"/>
      <c r="D67" s="130"/>
      <c r="E67" s="130"/>
      <c r="F67" s="130"/>
      <c r="G67" s="130"/>
      <c r="H67" s="130"/>
      <c r="I67" s="130"/>
      <c r="J67" s="130"/>
      <c r="K67" s="130"/>
      <c r="L67" s="141"/>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row>
    <row r="68" spans="1:37">
      <c r="A68" s="130"/>
      <c r="B68" s="130"/>
      <c r="C68" s="130"/>
      <c r="D68" s="130"/>
      <c r="E68" s="130"/>
      <c r="F68" s="130"/>
      <c r="G68" s="130"/>
      <c r="H68" s="130"/>
      <c r="I68" s="130"/>
      <c r="J68" s="130"/>
      <c r="K68" s="130"/>
      <c r="L68" s="141"/>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row>
    <row r="69" spans="1:37">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row>
    <row r="70" spans="1:37">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row>
    <row r="71" spans="1:37">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row>
    <row r="72" spans="1:37">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row>
    <row r="73" spans="1:37">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row>
    <row r="74" spans="1:37">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row>
    <row r="75" spans="1:37">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row>
    <row r="80" spans="1:37" s="130" customFormat="1"/>
    <row r="81" s="130" customFormat="1"/>
  </sheetData>
  <mergeCells count="43">
    <mergeCell ref="A1:N4"/>
    <mergeCell ref="B6:M7"/>
    <mergeCell ref="B8:C9"/>
    <mergeCell ref="D8:E9"/>
    <mergeCell ref="F8:G9"/>
    <mergeCell ref="H8:I9"/>
    <mergeCell ref="J8:K9"/>
    <mergeCell ref="L8:M9"/>
    <mergeCell ref="B10:B34"/>
    <mergeCell ref="C10:C14"/>
    <mergeCell ref="D10:E14"/>
    <mergeCell ref="F10:G14"/>
    <mergeCell ref="H10:I14"/>
    <mergeCell ref="C20:C24"/>
    <mergeCell ref="D20:E24"/>
    <mergeCell ref="F20:G24"/>
    <mergeCell ref="H20:I24"/>
    <mergeCell ref="C25:C29"/>
    <mergeCell ref="D25:E29"/>
    <mergeCell ref="F25:G29"/>
    <mergeCell ref="H25:I29"/>
    <mergeCell ref="L10:M14"/>
    <mergeCell ref="C15:C19"/>
    <mergeCell ref="D15:E19"/>
    <mergeCell ref="F15:G19"/>
    <mergeCell ref="H15:I19"/>
    <mergeCell ref="J15:K19"/>
    <mergeCell ref="L15:M19"/>
    <mergeCell ref="J10:K14"/>
    <mergeCell ref="J25:K29"/>
    <mergeCell ref="H30:I34"/>
    <mergeCell ref="J30:K34"/>
    <mergeCell ref="L30:M34"/>
    <mergeCell ref="J20:K24"/>
    <mergeCell ref="L20:M24"/>
    <mergeCell ref="L25:M29"/>
    <mergeCell ref="C38:E38"/>
    <mergeCell ref="F38:G38"/>
    <mergeCell ref="C39:E39"/>
    <mergeCell ref="F39:G39"/>
    <mergeCell ref="C30:C34"/>
    <mergeCell ref="D30:E34"/>
    <mergeCell ref="F30:G34"/>
  </mergeCells>
  <phoneticPr fontId="52" type="noConversion"/>
  <conditionalFormatting sqref="C39">
    <cfRule type="cellIs" dxfId="18" priority="1" stopIfTrue="1" operator="lessThan">
      <formula>3</formula>
    </cfRule>
    <cfRule type="cellIs" dxfId="17" priority="2" stopIfTrue="1" operator="between">
      <formula>3</formula>
      <formula>5.9</formula>
    </cfRule>
    <cfRule type="cellIs" dxfId="16" priority="3" stopIfTrue="1" operator="between">
      <formula>6</formula>
      <formula>9</formula>
    </cfRule>
  </conditionalFormatting>
  <pageMargins left="0.75" right="0.75" top="1" bottom="1" header="0" footer="0"/>
  <pageSetup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V858"/>
  <sheetViews>
    <sheetView showGridLines="0" zoomScale="48" zoomScaleNormal="48" zoomScaleSheetLayoutView="50" workbookViewId="0">
      <selection activeCell="F8" sqref="F8"/>
    </sheetView>
  </sheetViews>
  <sheetFormatPr baseColWidth="10" defaultColWidth="11.453125" defaultRowHeight="14.5"/>
  <cols>
    <col min="1" max="1" width="4.81640625" style="31" customWidth="1"/>
    <col min="2" max="2" width="28.81640625" style="32" customWidth="1"/>
    <col min="3" max="3" width="28.81640625" style="32" hidden="1" customWidth="1"/>
    <col min="4" max="5" width="28.81640625" style="32" customWidth="1"/>
    <col min="6" max="6" width="25.54296875" style="32" customWidth="1"/>
    <col min="7" max="7" width="25.54296875" style="32" hidden="1" customWidth="1"/>
    <col min="8" max="8" width="25.54296875" style="32" customWidth="1"/>
    <col min="9" max="9" width="27.26953125" style="32" customWidth="1"/>
    <col min="10" max="10" width="27.7265625" style="28" customWidth="1"/>
    <col min="11" max="11" width="10.81640625" style="33" customWidth="1"/>
    <col min="12" max="12" width="10.453125" style="33" hidden="1" customWidth="1"/>
    <col min="13" max="13" width="12.453125" style="33" customWidth="1"/>
    <col min="14" max="14" width="10.453125" style="33" hidden="1" customWidth="1"/>
    <col min="15" max="15" width="10.1796875" style="33" customWidth="1"/>
    <col min="16" max="16" width="24.26953125" style="28" customWidth="1"/>
    <col min="17" max="17" width="36.26953125" style="33" hidden="1" customWidth="1"/>
    <col min="18" max="18" width="36" style="33" customWidth="1"/>
    <col min="19" max="20" width="52.7265625" style="28" customWidth="1"/>
    <col min="21" max="21" width="31.1796875" style="28" customWidth="1"/>
    <col min="22" max="22" width="20" style="28" customWidth="1"/>
    <col min="23" max="23" width="0.453125" style="28" customWidth="1"/>
    <col min="24" max="24" width="22.81640625" style="28" customWidth="1"/>
    <col min="25" max="25" width="0.453125" style="28" customWidth="1"/>
    <col min="26" max="26" width="28.1796875" style="28" bestFit="1" customWidth="1"/>
    <col min="27" max="27" width="0.453125" style="28" customWidth="1"/>
    <col min="28" max="28" width="34.7265625" style="28" bestFit="1" customWidth="1"/>
    <col min="29" max="29" width="0.7265625" style="28" customWidth="1"/>
    <col min="30" max="30" width="28.1796875" style="28" customWidth="1"/>
    <col min="31" max="31" width="0.7265625" style="28" customWidth="1"/>
    <col min="32" max="32" width="27.81640625" style="28" bestFit="1" customWidth="1"/>
    <col min="33" max="33" width="0.54296875" style="28" customWidth="1"/>
    <col min="34" max="34" width="23.81640625" style="28" bestFit="1" customWidth="1"/>
    <col min="35" max="35" width="0.81640625" style="28" hidden="1" customWidth="1"/>
    <col min="36" max="36" width="15.81640625" style="28" customWidth="1"/>
    <col min="37" max="37" width="18.54296875" style="28" customWidth="1"/>
    <col min="38" max="43" width="20.54296875" style="28" hidden="1" customWidth="1"/>
    <col min="44" max="44" width="26.453125" style="28" hidden="1" customWidth="1"/>
    <col min="45" max="46" width="20.54296875" style="28" hidden="1" customWidth="1"/>
    <col min="47" max="48" width="20.54296875" style="28" customWidth="1"/>
    <col min="49" max="53" width="15.54296875" style="28" customWidth="1"/>
    <col min="54" max="54" width="18.81640625" style="28" customWidth="1"/>
    <col min="55" max="56" width="15.54296875" style="28" customWidth="1"/>
    <col min="57" max="58" width="15.54296875" style="28" hidden="1" customWidth="1"/>
    <col min="59" max="59" width="22.26953125" style="33" customWidth="1"/>
    <col min="60" max="60" width="17.453125" style="33" customWidth="1"/>
    <col min="61" max="61" width="19.453125" style="28" customWidth="1"/>
    <col min="65" max="65" width="17.453125" customWidth="1"/>
  </cols>
  <sheetData>
    <row r="1" spans="1:256" ht="129.75" customHeight="1">
      <c r="A1" s="234" t="s">
        <v>195</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row>
    <row r="2" spans="1:256" ht="15.5">
      <c r="A2" s="66"/>
      <c r="B2" s="66"/>
      <c r="C2" s="66"/>
      <c r="D2" s="65"/>
      <c r="E2" s="65"/>
      <c r="F2" s="66"/>
      <c r="G2" s="66"/>
      <c r="H2" s="66"/>
      <c r="I2" s="66"/>
      <c r="J2" s="67"/>
      <c r="K2" s="67"/>
      <c r="L2" s="67"/>
      <c r="M2" s="67"/>
      <c r="N2" s="67"/>
      <c r="O2" s="67"/>
      <c r="P2" s="68"/>
      <c r="Q2" s="68"/>
      <c r="R2" s="68"/>
      <c r="S2" s="68"/>
      <c r="T2" s="69"/>
      <c r="U2" s="69"/>
      <c r="V2" s="69"/>
      <c r="W2" s="69"/>
      <c r="X2" s="69"/>
      <c r="Y2" s="69"/>
      <c r="Z2" s="69"/>
      <c r="AA2" s="69"/>
      <c r="AB2" s="69"/>
      <c r="AC2" s="69"/>
      <c r="AD2" s="69"/>
      <c r="AE2" s="69"/>
      <c r="AF2" s="69"/>
      <c r="AG2" s="65"/>
      <c r="AH2" s="65"/>
      <c r="AI2" s="65"/>
      <c r="AJ2" s="65"/>
      <c r="AK2" s="65"/>
      <c r="AL2" s="70"/>
      <c r="AM2" s="71"/>
      <c r="AN2" s="71"/>
      <c r="AO2" s="70"/>
      <c r="AP2" s="70"/>
      <c r="AQ2" s="72"/>
    </row>
    <row r="3" spans="1:256" ht="15.5">
      <c r="A3" s="66"/>
      <c r="B3" s="66"/>
      <c r="C3" s="66"/>
      <c r="D3" s="65"/>
      <c r="E3" s="65"/>
      <c r="F3" s="66"/>
      <c r="G3" s="66"/>
      <c r="H3" s="66"/>
      <c r="I3" s="66"/>
      <c r="J3" s="67"/>
      <c r="K3" s="67"/>
      <c r="L3" s="67"/>
      <c r="M3" s="67"/>
      <c r="N3" s="74"/>
      <c r="O3" s="67"/>
      <c r="P3" s="68"/>
      <c r="Q3" s="68"/>
      <c r="R3" s="68"/>
      <c r="S3" s="68"/>
      <c r="T3" s="69"/>
      <c r="U3" s="69"/>
      <c r="V3" s="69"/>
      <c r="W3" s="69"/>
      <c r="X3" s="69"/>
      <c r="Y3" s="69"/>
      <c r="Z3" s="69"/>
      <c r="AA3" s="69"/>
      <c r="AB3" s="69"/>
      <c r="AC3" s="69"/>
      <c r="AD3" s="69"/>
      <c r="AE3" s="69"/>
      <c r="AF3" s="69"/>
      <c r="AG3" s="65"/>
      <c r="AH3" s="65"/>
      <c r="AI3" s="65"/>
      <c r="AJ3" s="65"/>
      <c r="AK3" s="65"/>
      <c r="AL3" s="70"/>
      <c r="AM3" s="71"/>
      <c r="AN3" s="71"/>
      <c r="AO3" s="70"/>
      <c r="AP3" s="70"/>
      <c r="AQ3" s="72"/>
    </row>
    <row r="4" spans="1:256" ht="15.5">
      <c r="A4" s="66"/>
      <c r="B4" s="368"/>
      <c r="C4" s="368"/>
      <c r="D4" s="368"/>
      <c r="E4" s="123"/>
      <c r="F4" s="124"/>
      <c r="G4" s="124"/>
      <c r="H4" s="124"/>
      <c r="I4" s="124"/>
      <c r="J4" s="125"/>
      <c r="K4" s="67"/>
      <c r="L4" s="67"/>
      <c r="M4" s="67"/>
      <c r="N4" s="74"/>
      <c r="O4" s="67"/>
      <c r="P4" s="68"/>
      <c r="Q4" s="68"/>
      <c r="R4" s="68"/>
      <c r="S4" s="68"/>
      <c r="T4" s="69"/>
      <c r="U4" s="69"/>
      <c r="V4" s="69"/>
      <c r="W4" s="69"/>
      <c r="X4" s="69"/>
      <c r="Y4" s="69"/>
      <c r="Z4" s="69"/>
      <c r="AA4" s="69"/>
      <c r="AB4" s="69"/>
      <c r="AC4" s="65"/>
      <c r="AD4" s="65"/>
      <c r="AE4" s="65"/>
      <c r="AF4" s="65"/>
      <c r="AG4" s="65"/>
      <c r="AH4" s="65"/>
      <c r="AI4" s="75"/>
      <c r="AJ4" s="65"/>
      <c r="AK4" s="65"/>
      <c r="AL4" s="70"/>
      <c r="AM4" s="71"/>
      <c r="AN4" s="71"/>
      <c r="AO4" s="70"/>
      <c r="AP4" s="70"/>
      <c r="AQ4" s="72"/>
    </row>
    <row r="5" spans="1:256" s="35" customFormat="1" ht="18" customHeight="1" thickBot="1">
      <c r="A5" s="110"/>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9.25" customHeight="1">
      <c r="A6" s="260" t="s">
        <v>46</v>
      </c>
      <c r="B6" s="261"/>
      <c r="C6" s="261"/>
      <c r="D6" s="261"/>
      <c r="E6" s="261"/>
      <c r="F6" s="261"/>
      <c r="G6" s="261"/>
      <c r="H6" s="261"/>
      <c r="I6" s="261"/>
      <c r="J6" s="261"/>
      <c r="K6" s="261"/>
      <c r="L6" s="261"/>
      <c r="M6" s="261"/>
      <c r="N6" s="261"/>
      <c r="O6" s="261"/>
      <c r="P6" s="261" t="s">
        <v>49</v>
      </c>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c r="BA6" s="261"/>
      <c r="BB6" s="261"/>
      <c r="BC6" s="261"/>
      <c r="BD6" s="261"/>
      <c r="BE6" s="261"/>
      <c r="BF6" s="261"/>
      <c r="BG6" s="261"/>
      <c r="BH6" s="261"/>
      <c r="BI6" s="261"/>
      <c r="BJ6" s="261" t="s">
        <v>196</v>
      </c>
      <c r="BK6" s="261"/>
      <c r="BL6" s="261"/>
      <c r="BM6" s="293"/>
    </row>
    <row r="7" spans="1:256" ht="40.5" customHeight="1">
      <c r="A7" s="372"/>
      <c r="B7" s="369"/>
      <c r="C7" s="369"/>
      <c r="D7" s="369"/>
      <c r="E7" s="369"/>
      <c r="F7" s="369"/>
      <c r="G7" s="369"/>
      <c r="H7" s="369"/>
      <c r="I7" s="369"/>
      <c r="J7" s="369"/>
      <c r="K7" s="259" t="s">
        <v>56</v>
      </c>
      <c r="L7" s="259"/>
      <c r="M7" s="259"/>
      <c r="N7" s="259"/>
      <c r="O7" s="259"/>
      <c r="P7" s="369"/>
      <c r="Q7" s="369"/>
      <c r="R7" s="369"/>
      <c r="S7" s="259" t="s">
        <v>57</v>
      </c>
      <c r="T7" s="259"/>
      <c r="U7" s="259"/>
      <c r="V7" s="259" t="s">
        <v>58</v>
      </c>
      <c r="W7" s="259"/>
      <c r="X7" s="259"/>
      <c r="Y7" s="259"/>
      <c r="Z7" s="259"/>
      <c r="AA7" s="259"/>
      <c r="AB7" s="259"/>
      <c r="AC7" s="259"/>
      <c r="AD7" s="259"/>
      <c r="AE7" s="259"/>
      <c r="AF7" s="259"/>
      <c r="AG7" s="259"/>
      <c r="AH7" s="259"/>
      <c r="AI7" s="259"/>
      <c r="AJ7" s="259"/>
      <c r="AK7" s="259"/>
      <c r="AL7" s="259" t="s">
        <v>59</v>
      </c>
      <c r="AM7" s="259"/>
      <c r="AN7" s="259"/>
      <c r="AO7" s="259"/>
      <c r="AP7" s="259"/>
      <c r="AQ7" s="259"/>
      <c r="AR7" s="259"/>
      <c r="AS7" s="259"/>
      <c r="AT7" s="259"/>
      <c r="AU7" s="259"/>
      <c r="AV7" s="259"/>
      <c r="AW7" s="259" t="s">
        <v>60</v>
      </c>
      <c r="AX7" s="259"/>
      <c r="AY7" s="259" t="s">
        <v>197</v>
      </c>
      <c r="AZ7" s="259"/>
      <c r="BA7" s="259"/>
      <c r="BB7" s="259"/>
      <c r="BC7" s="259"/>
      <c r="BD7" s="259"/>
      <c r="BE7" s="64"/>
      <c r="BF7" s="64"/>
      <c r="BG7" s="259" t="s">
        <v>62</v>
      </c>
      <c r="BH7" s="259"/>
      <c r="BI7" s="259"/>
      <c r="BJ7" s="369"/>
      <c r="BK7" s="369"/>
      <c r="BL7" s="369"/>
      <c r="BM7" s="294"/>
    </row>
    <row r="8" spans="1:256" ht="133.5" customHeight="1">
      <c r="A8" s="176" t="s">
        <v>50</v>
      </c>
      <c r="B8" s="175" t="s">
        <v>198</v>
      </c>
      <c r="C8" s="175" t="s">
        <v>199</v>
      </c>
      <c r="D8" s="175" t="s">
        <v>200</v>
      </c>
      <c r="E8" s="175" t="s">
        <v>201</v>
      </c>
      <c r="F8" s="175" t="s">
        <v>202</v>
      </c>
      <c r="G8" s="175" t="s">
        <v>203</v>
      </c>
      <c r="H8" s="175" t="s">
        <v>204</v>
      </c>
      <c r="I8" s="175" t="s">
        <v>205</v>
      </c>
      <c r="J8" s="175" t="s">
        <v>66</v>
      </c>
      <c r="K8" s="116" t="s">
        <v>67</v>
      </c>
      <c r="L8" s="116"/>
      <c r="M8" s="116" t="s">
        <v>68</v>
      </c>
      <c r="N8" s="116"/>
      <c r="O8" s="116" t="s">
        <v>69</v>
      </c>
      <c r="P8" s="175" t="s">
        <v>92</v>
      </c>
      <c r="Q8" s="175" t="s">
        <v>206</v>
      </c>
      <c r="R8" s="175" t="s">
        <v>57</v>
      </c>
      <c r="S8" s="175" t="s">
        <v>70</v>
      </c>
      <c r="T8" s="175" t="s">
        <v>207</v>
      </c>
      <c r="U8" s="175" t="s">
        <v>72</v>
      </c>
      <c r="V8" s="175" t="s">
        <v>73</v>
      </c>
      <c r="W8" s="175"/>
      <c r="X8" s="175" t="s">
        <v>74</v>
      </c>
      <c r="Y8" s="175"/>
      <c r="Z8" s="175" t="s">
        <v>75</v>
      </c>
      <c r="AA8" s="175"/>
      <c r="AB8" s="175" t="s">
        <v>76</v>
      </c>
      <c r="AC8" s="175"/>
      <c r="AD8" s="175" t="s">
        <v>77</v>
      </c>
      <c r="AE8" s="175"/>
      <c r="AF8" s="175" t="s">
        <v>78</v>
      </c>
      <c r="AG8" s="175"/>
      <c r="AH8" s="175" t="s">
        <v>79</v>
      </c>
      <c r="AI8" s="175"/>
      <c r="AJ8" s="175" t="s">
        <v>80</v>
      </c>
      <c r="AK8" s="175" t="s">
        <v>81</v>
      </c>
      <c r="AL8" s="175" t="s">
        <v>208</v>
      </c>
      <c r="AM8" s="175"/>
      <c r="AN8" s="175" t="s">
        <v>209</v>
      </c>
      <c r="AO8" s="175"/>
      <c r="AP8" s="175" t="s">
        <v>210</v>
      </c>
      <c r="AQ8" s="175"/>
      <c r="AR8" s="175" t="s">
        <v>211</v>
      </c>
      <c r="AS8" s="175"/>
      <c r="AT8" s="175"/>
      <c r="AU8" s="175" t="s">
        <v>212</v>
      </c>
      <c r="AV8" s="175" t="s">
        <v>83</v>
      </c>
      <c r="AW8" s="175" t="s">
        <v>84</v>
      </c>
      <c r="AX8" s="175" t="s">
        <v>85</v>
      </c>
      <c r="AY8" s="175" t="s">
        <v>213</v>
      </c>
      <c r="AZ8" s="175" t="s">
        <v>214</v>
      </c>
      <c r="BA8" s="175" t="s">
        <v>215</v>
      </c>
      <c r="BB8" s="175" t="s">
        <v>89</v>
      </c>
      <c r="BC8" s="175" t="s">
        <v>90</v>
      </c>
      <c r="BD8" s="175" t="s">
        <v>91</v>
      </c>
      <c r="BE8" s="175"/>
      <c r="BF8" s="175"/>
      <c r="BG8" s="175" t="s">
        <v>67</v>
      </c>
      <c r="BH8" s="175" t="s">
        <v>68</v>
      </c>
      <c r="BI8" s="175" t="s">
        <v>69</v>
      </c>
      <c r="BJ8" s="175" t="s">
        <v>216</v>
      </c>
      <c r="BK8" s="175" t="s">
        <v>217</v>
      </c>
      <c r="BL8" s="175" t="s">
        <v>218</v>
      </c>
      <c r="BM8" s="115" t="s">
        <v>219</v>
      </c>
    </row>
    <row r="9" spans="1:256" ht="65.150000000000006" customHeight="1">
      <c r="A9" s="371" t="s">
        <v>93</v>
      </c>
      <c r="B9" s="231"/>
      <c r="C9" s="231"/>
      <c r="D9" s="231"/>
      <c r="E9" s="231"/>
      <c r="F9" s="34"/>
      <c r="G9" s="34"/>
      <c r="H9" s="34"/>
      <c r="I9" s="36"/>
      <c r="J9" s="29"/>
      <c r="K9" s="249"/>
      <c r="L9" s="370"/>
      <c r="M9" s="335"/>
      <c r="N9" s="345" t="e">
        <f>+VLOOKUP(M9,Listados!$K$13:$L$17,2,0)</f>
        <v>#N/A</v>
      </c>
      <c r="O9" s="295" t="str">
        <f>IF(AND(K9&lt;&gt;"",M9&lt;&gt;""),VLOOKUP(K9&amp;M9,Listados!$M$3:$N$27,2,FALSE),"")</f>
        <v/>
      </c>
      <c r="P9" s="248" t="e">
        <f>+VLOOKUP(O9,Listados!$P$3:$Q$6,2,FALSE)</f>
        <v>#N/A</v>
      </c>
      <c r="Q9" s="177"/>
      <c r="R9" s="177"/>
      <c r="S9" s="37"/>
      <c r="T9" s="37"/>
      <c r="U9" s="38"/>
      <c r="V9" s="177"/>
      <c r="W9" s="177" t="str">
        <f>+IF(V9="si",15,"")</f>
        <v/>
      </c>
      <c r="X9" s="177"/>
      <c r="Y9" s="177" t="str">
        <f>+IF(X9="si",15,"")</f>
        <v/>
      </c>
      <c r="Z9" s="177"/>
      <c r="AA9" s="177" t="str">
        <f>+IF(Z9="si",15,"")</f>
        <v/>
      </c>
      <c r="AB9" s="177"/>
      <c r="AC9" s="177" t="str">
        <f>+IF(AB9="si",15,"")</f>
        <v/>
      </c>
      <c r="AD9" s="177"/>
      <c r="AE9" s="177" t="str">
        <f>+IF(AD9="si",15,"")</f>
        <v/>
      </c>
      <c r="AF9" s="177"/>
      <c r="AG9" s="177" t="str">
        <f>+IF(AF9="si",15,"")</f>
        <v/>
      </c>
      <c r="AH9" s="177"/>
      <c r="AI9" s="172" t="str">
        <f>+IF(AH9="Completa",10,IF(AH9="Incompleta",5,""))</f>
        <v/>
      </c>
      <c r="AJ9" s="170" t="str">
        <f>IF((SUM(W9,Y9,AA9,AC9,AE9,AG9,AI9)=0),"",(SUM(W9,Y9,AA9,AC9,AE9,AG9,AI9)))</f>
        <v/>
      </c>
      <c r="AK9" s="170" t="str">
        <f>IF(AJ9&lt;=85,"Débil",IF(AJ9&lt;=95,"Moderado",IF(AJ9=100,"Fuerte","")))</f>
        <v/>
      </c>
      <c r="AL9" s="160"/>
      <c r="AM9" s="160"/>
      <c r="AN9" s="160"/>
      <c r="AO9" s="160"/>
      <c r="AP9" s="160"/>
      <c r="AQ9" s="63"/>
      <c r="AR9" s="63"/>
      <c r="AS9" s="41" t="e">
        <f>#VALUE!</f>
        <v>#VALUE!</v>
      </c>
      <c r="AT9" s="41"/>
      <c r="AU9" s="30"/>
      <c r="AV9" s="40" t="str">
        <f>+IF(AU9="siempre","Fuerte",IF(AU9="Algunas veces","Moderado","Débil"))</f>
        <v>Débil</v>
      </c>
      <c r="AW9" s="40" t="str">
        <f>IF(AND(AK9="Fuerte",AV9="Fuerte"),"Fuerte",IF(AND(AK9="Fuerte",AV9="Moderado"),"Moderado",IF(AND(AK9="Moderado",AV9="Fuerte"),"Moderado",IF(AND(AK9="Moderado",AV9="Moderado"),"Moderado","Débil"))))</f>
        <v>Débil</v>
      </c>
      <c r="AX9" s="170">
        <f>IF(ISBLANK(AW9),"",IF(AW9="Débil", 0, IF(AW9="Moderado",50,100)))</f>
        <v>0</v>
      </c>
      <c r="AY9" s="245">
        <f>SUM(AX9:AX14)</f>
        <v>0</v>
      </c>
      <c r="AZ9" s="245"/>
      <c r="BA9" s="290" t="e">
        <f>AY9/AZ9</f>
        <v>#DIV/0!</v>
      </c>
      <c r="BB9" s="245" t="e">
        <f>IF(BA9&lt;=50, "Débil", IF(BA9&lt;=99,"Moderado","Fuerte"))</f>
        <v>#DIV/0!</v>
      </c>
      <c r="BC9" s="109" t="e">
        <f>+IF(AND(U9="Preventivo",BB9="Fuerte"),2,IF(AND(U9="Preventivo",BB9="Moderado"),1,0))</f>
        <v>#DIV/0!</v>
      </c>
      <c r="BD9" s="109" t="e">
        <f>+IF(AND(U9="Detectivo/Correctivo",$BB9="Fuerte"),2,IF(AND(U9="Detectivo/Correctivo",$BB9="Moderado"),1,IF(AND(U9="Preventivo",$BB9="Fuerte"),1,0)))</f>
        <v>#DIV/0!</v>
      </c>
      <c r="BE9" s="109" t="e">
        <f>+L9-BC9</f>
        <v>#DIV/0!</v>
      </c>
      <c r="BF9" s="109" t="e">
        <f>+N9-BD9</f>
        <v>#N/A</v>
      </c>
      <c r="BG9" s="248" t="e">
        <f>+VLOOKUP(MIN(BE9,BE10,BE11,BE12,BE13,BE14),Listados!$J$18:$K$24,2,TRUE)</f>
        <v>#DIV/0!</v>
      </c>
      <c r="BH9" s="248" t="e">
        <f>+VLOOKUP(MIN(BF9,BF10,BF11,BF12,BF13,BF14),Listados!$J$26:$K$32,2,TRUE)</f>
        <v>#N/A</v>
      </c>
      <c r="BI9" s="295" t="e">
        <f>IF(AND(BG9&lt;&gt;"",BH9&lt;&gt;""),VLOOKUP(BG9&amp;BH9,Listados!$M$3:$N$27,2,FALSE),"")</f>
        <v>#DIV/0!</v>
      </c>
      <c r="BJ9" s="374" t="e">
        <f>+IF($P9="Asumir el riesgo","NA","")</f>
        <v>#N/A</v>
      </c>
      <c r="BK9" s="374" t="e">
        <f>+IF($P9="Asumir el riesgo","NA","")</f>
        <v>#N/A</v>
      </c>
      <c r="BL9" s="374" t="e">
        <f>+IF($P9="Asumir el riesgo","NA","")</f>
        <v>#N/A</v>
      </c>
      <c r="BM9" s="375" t="e">
        <f>+IF($P9="Asumir el riesgo","NA","")</f>
        <v>#N/A</v>
      </c>
    </row>
    <row r="10" spans="1:256" ht="65.150000000000006" customHeight="1">
      <c r="A10" s="371"/>
      <c r="B10" s="231"/>
      <c r="C10" s="231"/>
      <c r="D10" s="231"/>
      <c r="E10" s="231"/>
      <c r="F10" s="34"/>
      <c r="G10" s="34"/>
      <c r="H10" s="34"/>
      <c r="I10" s="36"/>
      <c r="J10" s="29"/>
      <c r="K10" s="249"/>
      <c r="L10" s="370"/>
      <c r="M10" s="335"/>
      <c r="N10" s="345"/>
      <c r="O10" s="295"/>
      <c r="P10" s="248"/>
      <c r="Q10" s="177"/>
      <c r="R10" s="177"/>
      <c r="S10" s="37"/>
      <c r="T10" s="37"/>
      <c r="U10" s="38"/>
      <c r="V10" s="177"/>
      <c r="W10" s="177" t="str">
        <f t="shared" ref="W10:W73" si="0">+IF(V10="si",15,"")</f>
        <v/>
      </c>
      <c r="X10" s="177"/>
      <c r="Y10" s="177" t="str">
        <f t="shared" ref="Y10:Y73" si="1">+IF(X10="si",15,"")</f>
        <v/>
      </c>
      <c r="Z10" s="177"/>
      <c r="AA10" s="177" t="str">
        <f t="shared" ref="AA10:AA73" si="2">+IF(Z10="si",15,"")</f>
        <v/>
      </c>
      <c r="AB10" s="177"/>
      <c r="AC10" s="177" t="str">
        <f t="shared" ref="AC10:AC73" si="3">+IF(AB10="si",15,"")</f>
        <v/>
      </c>
      <c r="AD10" s="177"/>
      <c r="AE10" s="177" t="str">
        <f t="shared" ref="AE10:AE73" si="4">+IF(AD10="si",15,"")</f>
        <v/>
      </c>
      <c r="AF10" s="177"/>
      <c r="AG10" s="177" t="str">
        <f t="shared" ref="AG10:AG73" si="5">+IF(AF10="si",15,"")</f>
        <v/>
      </c>
      <c r="AH10" s="177"/>
      <c r="AI10" s="172" t="str">
        <f t="shared" ref="AI10:AI73" si="6">+IF(AH10="Completa",10,IF(AH10="Incompleta",5,""))</f>
        <v/>
      </c>
      <c r="AJ10" s="170" t="str">
        <f>IF((SUM(W10,Y10,AA10,AC10,AE10,AG10,AI10)=0),"",(SUM(W10,Y10,AA10,AC10,AE10,AG10,AI10)))</f>
        <v/>
      </c>
      <c r="AK10" s="170" t="str">
        <f>IF(AJ10&lt;=85,"Débil",IF(AJ10&lt;=95,"Moderado",IF(AJ10=100,"Fuerte","")))</f>
        <v/>
      </c>
      <c r="AL10" s="160"/>
      <c r="AM10" s="160"/>
      <c r="AN10" s="160"/>
      <c r="AO10" s="160"/>
      <c r="AP10" s="160"/>
      <c r="AQ10" s="63"/>
      <c r="AR10" s="63"/>
      <c r="AS10" s="41" t="e">
        <f>#VALUE!</f>
        <v>#VALUE!</v>
      </c>
      <c r="AT10" s="41"/>
      <c r="AU10" s="30"/>
      <c r="AV10" s="40" t="str">
        <f t="shared" ref="AV10:AV73" si="7">+IF(AU10="siempre","Fuerte",IF(AU10="Algunas veces","Moderado","Débil"))</f>
        <v>Débil</v>
      </c>
      <c r="AW10" s="40" t="str">
        <f t="shared" ref="AW10:AW73" si="8">IF(AND(AK10="Fuerte",AV10="Fuerte"),"Fuerte",IF(AND(AK10="Fuerte",AV10="Moderado"),"Moderado",IF(AND(AK10="Moderado",AV10="Fuerte"),"Moderado",IF(AND(AK10="Moderado",AV10="Moderado"),"Moderado","Débil"))))</f>
        <v>Débil</v>
      </c>
      <c r="AX10" s="170">
        <f>IF(ISBLANK(AW10),"",IF(AW10="Débil", 0, IF(AW10="Moderado",50,100)))</f>
        <v>0</v>
      </c>
      <c r="AY10" s="245"/>
      <c r="AZ10" s="245"/>
      <c r="BA10" s="291"/>
      <c r="BB10" s="245"/>
      <c r="BC10" s="109" t="e">
        <f>+IF(AND(U10="Preventivo",BB9="Fuerte"),2,IF(AND(U10="Preventivo",BB9="Moderado"),1,0))</f>
        <v>#DIV/0!</v>
      </c>
      <c r="BD10" s="109" t="e">
        <f>+IF(AND(U10="Detectivo/Correctivo",$BB9="Fuerte"),2,IF(AND(U10="Detectivo/Correctivo",$BB10="Moderado"),1,IF(AND(U10="Preventivo",$BB9="Fuerte"),1,0)))</f>
        <v>#DIV/0!</v>
      </c>
      <c r="BE10" s="109" t="e">
        <f>+L9-BC10</f>
        <v>#DIV/0!</v>
      </c>
      <c r="BF10" s="109" t="e">
        <f>+N9-BD10</f>
        <v>#N/A</v>
      </c>
      <c r="BG10" s="248"/>
      <c r="BH10" s="248"/>
      <c r="BI10" s="295"/>
      <c r="BJ10" s="374"/>
      <c r="BK10" s="374"/>
      <c r="BL10" s="374"/>
      <c r="BM10" s="375"/>
    </row>
    <row r="11" spans="1:256" ht="65.150000000000006" customHeight="1">
      <c r="A11" s="371"/>
      <c r="B11" s="231"/>
      <c r="C11" s="231"/>
      <c r="D11" s="231"/>
      <c r="E11" s="231"/>
      <c r="F11" s="34"/>
      <c r="G11" s="34"/>
      <c r="H11" s="34"/>
      <c r="I11" s="36"/>
      <c r="J11" s="29"/>
      <c r="K11" s="249"/>
      <c r="L11" s="370"/>
      <c r="M11" s="335"/>
      <c r="N11" s="345"/>
      <c r="O11" s="295"/>
      <c r="P11" s="248"/>
      <c r="Q11" s="177"/>
      <c r="R11" s="177"/>
      <c r="S11" s="37"/>
      <c r="T11" s="37"/>
      <c r="U11" s="38"/>
      <c r="V11" s="177"/>
      <c r="W11" s="177" t="str">
        <f t="shared" si="0"/>
        <v/>
      </c>
      <c r="X11" s="177"/>
      <c r="Y11" s="177" t="str">
        <f t="shared" si="1"/>
        <v/>
      </c>
      <c r="Z11" s="177"/>
      <c r="AA11" s="177" t="str">
        <f t="shared" si="2"/>
        <v/>
      </c>
      <c r="AB11" s="177"/>
      <c r="AC11" s="177" t="str">
        <f t="shared" si="3"/>
        <v/>
      </c>
      <c r="AD11" s="177"/>
      <c r="AE11" s="177" t="str">
        <f t="shared" si="4"/>
        <v/>
      </c>
      <c r="AF11" s="177"/>
      <c r="AG11" s="177" t="str">
        <f t="shared" si="5"/>
        <v/>
      </c>
      <c r="AH11" s="177"/>
      <c r="AI11" s="172" t="str">
        <f t="shared" si="6"/>
        <v/>
      </c>
      <c r="AJ11" s="170" t="str">
        <f>IF((SUM(W11,Y11,AA11,AC11,AE11,AG11,AI11)=0),"",(SUM(W11,Y11,AA11,AC11,AE11,AG11,AI11)))</f>
        <v/>
      </c>
      <c r="AK11" s="170" t="str">
        <f t="shared" ref="AK11:AK73" si="9">IF(AJ11&lt;=85,"Débil",IF(AJ11&lt;=95,"Moderado",IF(AJ11=100,"Fuerte","")))</f>
        <v/>
      </c>
      <c r="AL11" s="160"/>
      <c r="AM11" s="160"/>
      <c r="AN11" s="160"/>
      <c r="AO11" s="160"/>
      <c r="AP11" s="160"/>
      <c r="AQ11" s="63"/>
      <c r="AR11" s="63"/>
      <c r="AS11" s="41" t="e">
        <f>#VALUE!</f>
        <v>#VALUE!</v>
      </c>
      <c r="AT11" s="41"/>
      <c r="AU11" s="30"/>
      <c r="AV11" s="40" t="str">
        <f t="shared" si="7"/>
        <v>Débil</v>
      </c>
      <c r="AW11" s="40" t="str">
        <f t="shared" si="8"/>
        <v>Débil</v>
      </c>
      <c r="AX11" s="170">
        <f t="shared" ref="AX11:AX74" si="10">IF(ISBLANK(AW11),"",IF(AW11="Débil", 0, IF(AW11="Moderado",50,100)))</f>
        <v>0</v>
      </c>
      <c r="AY11" s="245"/>
      <c r="AZ11" s="245"/>
      <c r="BA11" s="291"/>
      <c r="BB11" s="245"/>
      <c r="BC11" s="109" t="e">
        <f>+IF(AND(U11="Preventivo",BB9="Fuerte"),2,IF(AND(U11="Preventivo",BB9="Moderado"),1,0))</f>
        <v>#DIV/0!</v>
      </c>
      <c r="BD11" s="109" t="e">
        <f>+IF(AND(U11="Detectivo/Correctivo",$BB9="Fuerte"),2,IF(AND(U11="Detectivo/Correctivo",$BB11="Moderado"),1,IF(AND(U11="Preventivo",$BB9="Fuerte"),1,0)))</f>
        <v>#DIV/0!</v>
      </c>
      <c r="BE11" s="109" t="e">
        <f>+L9-BC11</f>
        <v>#DIV/0!</v>
      </c>
      <c r="BF11" s="109" t="e">
        <f>+N9-BD11</f>
        <v>#N/A</v>
      </c>
      <c r="BG11" s="248"/>
      <c r="BH11" s="248"/>
      <c r="BI11" s="295"/>
      <c r="BJ11" s="374"/>
      <c r="BK11" s="374"/>
      <c r="BL11" s="374"/>
      <c r="BM11" s="375"/>
    </row>
    <row r="12" spans="1:256" ht="65.150000000000006" customHeight="1">
      <c r="A12" s="371"/>
      <c r="B12" s="231"/>
      <c r="C12" s="231"/>
      <c r="D12" s="231"/>
      <c r="E12" s="231"/>
      <c r="F12" s="34"/>
      <c r="G12" s="34"/>
      <c r="H12" s="34"/>
      <c r="I12" s="36"/>
      <c r="J12" s="29"/>
      <c r="K12" s="249"/>
      <c r="L12" s="370"/>
      <c r="M12" s="335"/>
      <c r="N12" s="345"/>
      <c r="O12" s="295"/>
      <c r="P12" s="248"/>
      <c r="Q12" s="177"/>
      <c r="R12" s="177"/>
      <c r="S12" s="37"/>
      <c r="T12" s="37"/>
      <c r="U12" s="38"/>
      <c r="V12" s="177"/>
      <c r="W12" s="177" t="str">
        <f t="shared" si="0"/>
        <v/>
      </c>
      <c r="X12" s="177"/>
      <c r="Y12" s="177" t="str">
        <f t="shared" si="1"/>
        <v/>
      </c>
      <c r="Z12" s="177"/>
      <c r="AA12" s="177" t="str">
        <f t="shared" si="2"/>
        <v/>
      </c>
      <c r="AB12" s="177"/>
      <c r="AC12" s="177" t="str">
        <f t="shared" si="3"/>
        <v/>
      </c>
      <c r="AD12" s="177"/>
      <c r="AE12" s="177" t="str">
        <f t="shared" si="4"/>
        <v/>
      </c>
      <c r="AF12" s="177"/>
      <c r="AG12" s="177" t="str">
        <f t="shared" si="5"/>
        <v/>
      </c>
      <c r="AH12" s="177"/>
      <c r="AI12" s="172" t="str">
        <f t="shared" si="6"/>
        <v/>
      </c>
      <c r="AJ12" s="170" t="str">
        <f t="shared" ref="AJ12:AJ73" si="11">IF((SUM(W12,Y12,AA12,AC12,AE12,AG12,AI12)=0),"",(SUM(W12,Y12,AA12,AC12,AE12,AG12,AI12)))</f>
        <v/>
      </c>
      <c r="AK12" s="170" t="str">
        <f t="shared" si="9"/>
        <v/>
      </c>
      <c r="AL12" s="160"/>
      <c r="AM12" s="160"/>
      <c r="AN12" s="160"/>
      <c r="AO12" s="160"/>
      <c r="AP12" s="160"/>
      <c r="AQ12" s="63"/>
      <c r="AR12" s="63"/>
      <c r="AS12" s="41" t="e">
        <f>#VALUE!</f>
        <v>#VALUE!</v>
      </c>
      <c r="AT12" s="41"/>
      <c r="AU12" s="30"/>
      <c r="AV12" s="40" t="str">
        <f t="shared" si="7"/>
        <v>Débil</v>
      </c>
      <c r="AW12" s="40" t="str">
        <f t="shared" si="8"/>
        <v>Débil</v>
      </c>
      <c r="AX12" s="170">
        <f t="shared" si="10"/>
        <v>0</v>
      </c>
      <c r="AY12" s="245"/>
      <c r="AZ12" s="245"/>
      <c r="BA12" s="291"/>
      <c r="BB12" s="245"/>
      <c r="BC12" s="109" t="e">
        <f>+IF(AND(U12="Preventivo",BB9="Fuerte"),2,IF(AND(U12="Preventivo",BB9="Moderado"),1,0))</f>
        <v>#DIV/0!</v>
      </c>
      <c r="BD12" s="109" t="e">
        <f>+IF(AND(U12="Detectivo/Correctivo",$BB9="Fuerte"),2,IF(AND(U12="Detectivo/Correctivo",$BB12="Moderado"),1,IF(AND(U12="Preventivo",$BB9="Fuerte"),1,0)))</f>
        <v>#DIV/0!</v>
      </c>
      <c r="BE12" s="109" t="e">
        <f>+L9-BC12</f>
        <v>#DIV/0!</v>
      </c>
      <c r="BF12" s="109" t="e">
        <f>+N9-BD12</f>
        <v>#N/A</v>
      </c>
      <c r="BG12" s="248"/>
      <c r="BH12" s="248"/>
      <c r="BI12" s="295"/>
      <c r="BJ12" s="374"/>
      <c r="BK12" s="374"/>
      <c r="BL12" s="374"/>
      <c r="BM12" s="375"/>
    </row>
    <row r="13" spans="1:256" ht="65.150000000000006" customHeight="1">
      <c r="A13" s="371"/>
      <c r="B13" s="231"/>
      <c r="C13" s="231"/>
      <c r="D13" s="231"/>
      <c r="E13" s="231"/>
      <c r="F13" s="34"/>
      <c r="G13" s="34"/>
      <c r="H13" s="34"/>
      <c r="I13" s="36"/>
      <c r="J13" s="29"/>
      <c r="K13" s="249"/>
      <c r="L13" s="370"/>
      <c r="M13" s="335"/>
      <c r="N13" s="345"/>
      <c r="O13" s="295"/>
      <c r="P13" s="248"/>
      <c r="Q13" s="177"/>
      <c r="R13" s="177"/>
      <c r="S13" s="37"/>
      <c r="T13" s="37"/>
      <c r="U13" s="38"/>
      <c r="V13" s="177"/>
      <c r="W13" s="177" t="str">
        <f t="shared" si="0"/>
        <v/>
      </c>
      <c r="X13" s="177"/>
      <c r="Y13" s="177" t="str">
        <f t="shared" si="1"/>
        <v/>
      </c>
      <c r="Z13" s="177"/>
      <c r="AA13" s="177" t="str">
        <f t="shared" si="2"/>
        <v/>
      </c>
      <c r="AB13" s="177"/>
      <c r="AC13" s="177" t="str">
        <f t="shared" si="3"/>
        <v/>
      </c>
      <c r="AD13" s="177"/>
      <c r="AE13" s="177" t="str">
        <f t="shared" si="4"/>
        <v/>
      </c>
      <c r="AF13" s="177"/>
      <c r="AG13" s="177" t="str">
        <f t="shared" si="5"/>
        <v/>
      </c>
      <c r="AH13" s="177"/>
      <c r="AI13" s="172" t="str">
        <f t="shared" si="6"/>
        <v/>
      </c>
      <c r="AJ13" s="170" t="str">
        <f t="shared" si="11"/>
        <v/>
      </c>
      <c r="AK13" s="170" t="str">
        <f t="shared" si="9"/>
        <v/>
      </c>
      <c r="AL13" s="160"/>
      <c r="AM13" s="160"/>
      <c r="AN13" s="160"/>
      <c r="AO13" s="160"/>
      <c r="AP13" s="160"/>
      <c r="AQ13" s="63"/>
      <c r="AR13" s="63"/>
      <c r="AS13" s="41" t="e">
        <f>#VALUE!</f>
        <v>#VALUE!</v>
      </c>
      <c r="AT13" s="41"/>
      <c r="AU13" s="30"/>
      <c r="AV13" s="40" t="str">
        <f t="shared" si="7"/>
        <v>Débil</v>
      </c>
      <c r="AW13" s="40" t="str">
        <f t="shared" si="8"/>
        <v>Débil</v>
      </c>
      <c r="AX13" s="170">
        <f t="shared" si="10"/>
        <v>0</v>
      </c>
      <c r="AY13" s="245"/>
      <c r="AZ13" s="245"/>
      <c r="BA13" s="291"/>
      <c r="BB13" s="245"/>
      <c r="BC13" s="109" t="e">
        <f>+IF(AND(U13="Preventivo",BB9="Fuerte"),2,IF(AND(U13="Preventivo",BB9="Moderado"),1,0))</f>
        <v>#DIV/0!</v>
      </c>
      <c r="BD13" s="109" t="e">
        <f>+IF(AND(U13="Detectivo/Correctivo",$BB9="Fuerte"),2,IF(AND(U13="Detectivo/Correctivo",$BB13="Moderado"),1,IF(AND(U13="Preventivo",$BB9="Fuerte"),1,0)))</f>
        <v>#DIV/0!</v>
      </c>
      <c r="BE13" s="109" t="e">
        <f>+L9-BC13</f>
        <v>#DIV/0!</v>
      </c>
      <c r="BF13" s="109" t="e">
        <f>+N9-BD13</f>
        <v>#N/A</v>
      </c>
      <c r="BG13" s="248"/>
      <c r="BH13" s="248"/>
      <c r="BI13" s="295"/>
      <c r="BJ13" s="374"/>
      <c r="BK13" s="374"/>
      <c r="BL13" s="374"/>
      <c r="BM13" s="375"/>
    </row>
    <row r="14" spans="1:256" ht="65.150000000000006" customHeight="1">
      <c r="A14" s="371"/>
      <c r="B14" s="231"/>
      <c r="C14" s="231"/>
      <c r="D14" s="231"/>
      <c r="E14" s="231"/>
      <c r="F14" s="34"/>
      <c r="G14" s="34"/>
      <c r="H14" s="34"/>
      <c r="I14" s="36"/>
      <c r="J14" s="29"/>
      <c r="K14" s="249"/>
      <c r="L14" s="370"/>
      <c r="M14" s="335"/>
      <c r="N14" s="345"/>
      <c r="O14" s="295"/>
      <c r="P14" s="248"/>
      <c r="Q14" s="177"/>
      <c r="R14" s="177"/>
      <c r="S14" s="37"/>
      <c r="T14" s="37"/>
      <c r="U14" s="38"/>
      <c r="V14" s="177"/>
      <c r="W14" s="177" t="str">
        <f t="shared" si="0"/>
        <v/>
      </c>
      <c r="X14" s="177"/>
      <c r="Y14" s="177" t="str">
        <f t="shared" si="1"/>
        <v/>
      </c>
      <c r="Z14" s="177"/>
      <c r="AA14" s="177" t="str">
        <f t="shared" si="2"/>
        <v/>
      </c>
      <c r="AB14" s="177"/>
      <c r="AC14" s="177" t="str">
        <f t="shared" si="3"/>
        <v/>
      </c>
      <c r="AD14" s="177"/>
      <c r="AE14" s="177" t="str">
        <f t="shared" si="4"/>
        <v/>
      </c>
      <c r="AF14" s="177"/>
      <c r="AG14" s="177" t="str">
        <f t="shared" si="5"/>
        <v/>
      </c>
      <c r="AH14" s="177"/>
      <c r="AI14" s="172" t="str">
        <f t="shared" si="6"/>
        <v/>
      </c>
      <c r="AJ14" s="170" t="str">
        <f t="shared" si="11"/>
        <v/>
      </c>
      <c r="AK14" s="170" t="str">
        <f t="shared" si="9"/>
        <v/>
      </c>
      <c r="AL14" s="160"/>
      <c r="AM14" s="160"/>
      <c r="AN14" s="160"/>
      <c r="AO14" s="160"/>
      <c r="AP14" s="160"/>
      <c r="AQ14" s="63"/>
      <c r="AR14" s="63"/>
      <c r="AS14" s="41" t="e">
        <f>#VALUE!</f>
        <v>#VALUE!</v>
      </c>
      <c r="AT14" s="41"/>
      <c r="AU14" s="30"/>
      <c r="AV14" s="40" t="str">
        <f t="shared" si="7"/>
        <v>Débil</v>
      </c>
      <c r="AW14" s="40" t="str">
        <f t="shared" si="8"/>
        <v>Débil</v>
      </c>
      <c r="AX14" s="170">
        <f t="shared" si="10"/>
        <v>0</v>
      </c>
      <c r="AY14" s="245"/>
      <c r="AZ14" s="245"/>
      <c r="BA14" s="292"/>
      <c r="BB14" s="245"/>
      <c r="BC14" s="109" t="e">
        <f>+IF(AND(U14="Preventivo",BB9="Fuerte"),2,IF(AND(U14="Preventivo",BB9="Moderado"),1,0))</f>
        <v>#DIV/0!</v>
      </c>
      <c r="BD14" s="109" t="e">
        <f>+IF(AND(U14="Detectivo/Correctivo",$BB9="Fuerte"),2,IF(AND(U14="Detectivo/Correctivo",$BB14="Moderado"),1,IF(AND(U14="Preventivo",$BB9="Fuerte"),1,0)))</f>
        <v>#DIV/0!</v>
      </c>
      <c r="BE14" s="109" t="e">
        <f>+L9-BC14</f>
        <v>#DIV/0!</v>
      </c>
      <c r="BF14" s="109" t="e">
        <f>+N9-BD14</f>
        <v>#N/A</v>
      </c>
      <c r="BG14" s="248"/>
      <c r="BH14" s="248"/>
      <c r="BI14" s="295"/>
      <c r="BJ14" s="374"/>
      <c r="BK14" s="374"/>
      <c r="BL14" s="374"/>
      <c r="BM14" s="375"/>
    </row>
    <row r="15" spans="1:256" ht="65.150000000000006" customHeight="1">
      <c r="A15" s="371" t="s">
        <v>109</v>
      </c>
      <c r="B15" s="231"/>
      <c r="C15" s="171"/>
      <c r="D15" s="231"/>
      <c r="E15" s="231"/>
      <c r="F15" s="34"/>
      <c r="G15" s="34"/>
      <c r="H15" s="34"/>
      <c r="I15" s="36"/>
      <c r="J15" s="29"/>
      <c r="K15" s="249"/>
      <c r="L15" s="370"/>
      <c r="M15" s="335"/>
      <c r="N15" s="345" t="e">
        <f>+VLOOKUP(M15,Listados!$K$13:$L$17,2,0)</f>
        <v>#N/A</v>
      </c>
      <c r="O15" s="295" t="str">
        <f>IF(AND(K15&lt;&gt;"",M15&lt;&gt;""),VLOOKUP(K15&amp;M15,Listados!$M$3:$N$27,2,FALSE),"")</f>
        <v/>
      </c>
      <c r="P15" s="248" t="e">
        <f>+VLOOKUP(O15,Listados!$P$3:$Q$6,2,FALSE)</f>
        <v>#N/A</v>
      </c>
      <c r="Q15" s="177"/>
      <c r="R15" s="177"/>
      <c r="S15" s="37"/>
      <c r="T15" s="37"/>
      <c r="U15" s="38"/>
      <c r="V15" s="177"/>
      <c r="W15" s="177" t="str">
        <f t="shared" si="0"/>
        <v/>
      </c>
      <c r="X15" s="177"/>
      <c r="Y15" s="177" t="str">
        <f t="shared" si="1"/>
        <v/>
      </c>
      <c r="Z15" s="177"/>
      <c r="AA15" s="177" t="str">
        <f t="shared" si="2"/>
        <v/>
      </c>
      <c r="AB15" s="177"/>
      <c r="AC15" s="177" t="str">
        <f t="shared" si="3"/>
        <v/>
      </c>
      <c r="AD15" s="177"/>
      <c r="AE15" s="177" t="str">
        <f t="shared" si="4"/>
        <v/>
      </c>
      <c r="AF15" s="177"/>
      <c r="AG15" s="177" t="str">
        <f t="shared" si="5"/>
        <v/>
      </c>
      <c r="AH15" s="177"/>
      <c r="AI15" s="172" t="str">
        <f t="shared" si="6"/>
        <v/>
      </c>
      <c r="AJ15" s="170" t="str">
        <f t="shared" si="11"/>
        <v/>
      </c>
      <c r="AK15" s="170" t="str">
        <f t="shared" si="9"/>
        <v/>
      </c>
      <c r="AL15" s="160"/>
      <c r="AM15" s="160"/>
      <c r="AN15" s="160"/>
      <c r="AO15" s="160"/>
      <c r="AP15" s="160"/>
      <c r="AQ15" s="63"/>
      <c r="AR15" s="63"/>
      <c r="AS15" s="41" t="e">
        <f>#VALUE!</f>
        <v>#VALUE!</v>
      </c>
      <c r="AT15" s="41"/>
      <c r="AU15" s="30"/>
      <c r="AV15" s="40" t="str">
        <f t="shared" si="7"/>
        <v>Débil</v>
      </c>
      <c r="AW15" s="40" t="str">
        <f t="shared" si="8"/>
        <v>Débil</v>
      </c>
      <c r="AX15" s="170">
        <f t="shared" si="10"/>
        <v>0</v>
      </c>
      <c r="AY15" s="245">
        <f t="shared" ref="AY15" si="12">SUM(AX15:AX20)</f>
        <v>0</v>
      </c>
      <c r="AZ15" s="245">
        <v>0</v>
      </c>
      <c r="BA15" s="290" t="e">
        <f>AY15/AZ15</f>
        <v>#DIV/0!</v>
      </c>
      <c r="BB15" s="245" t="e">
        <f t="shared" ref="BB15" si="13">IF(BA15&lt;=50, "Débil", IF(BA15&lt;=99,"Moderado","Fuerte"))</f>
        <v>#DIV/0!</v>
      </c>
      <c r="BC15" s="109" t="e">
        <f>+IF(AND(U15="Preventivo",BB15="Fuerte"),2,IF(AND(U15="Preventivo",BB15="Moderado"),1,0))</f>
        <v>#DIV/0!</v>
      </c>
      <c r="BD15" s="109" t="e">
        <f>+IF(AND(U15="Detectivo/Correctivo",$BB15="Fuerte"),2,IF(AND(U15="Detectivo/Correctivo",$BB15="Moderado"),1,IF(AND(U15="Preventivo",$BB15="Fuerte"),1,0)))</f>
        <v>#DIV/0!</v>
      </c>
      <c r="BE15" s="109" t="e">
        <f>+L15-BC15</f>
        <v>#DIV/0!</v>
      </c>
      <c r="BF15" s="109" t="e">
        <f>+N15-BD15</f>
        <v>#N/A</v>
      </c>
      <c r="BG15" s="248" t="e">
        <f>+VLOOKUP(MIN(BE15,BE16,BE17,BE18,BE19,BE20),Listados!$J$18:$K$24,2,TRUE)</f>
        <v>#DIV/0!</v>
      </c>
      <c r="BH15" s="248" t="e">
        <f>+VLOOKUP(MIN(BF15,BF16,BF17,BF18,BF19,BF20),Listados!$J$26:$K$32,2,TRUE)</f>
        <v>#N/A</v>
      </c>
      <c r="BI15" s="295" t="e">
        <f>IF(AND(BG15&lt;&gt;"",BH15&lt;&gt;""),VLOOKUP(BG15&amp;BH15,Listados!$M$3:$N$27,2,FALSE),"")</f>
        <v>#DIV/0!</v>
      </c>
      <c r="BJ15" s="374" t="e">
        <f>+IF($P15="Asumir el riesgo","NA","")</f>
        <v>#N/A</v>
      </c>
      <c r="BK15" s="374" t="e">
        <f>+IF($P15="Asumir el riesgo","NA","")</f>
        <v>#N/A</v>
      </c>
      <c r="BL15" s="374" t="e">
        <f>+IF($P15="Asumir el riesgo","NA","")</f>
        <v>#N/A</v>
      </c>
      <c r="BM15" s="375" t="e">
        <f>+IF($P15="Asumir el riesgo","NA","")</f>
        <v>#N/A</v>
      </c>
    </row>
    <row r="16" spans="1:256" ht="65.150000000000006" customHeight="1">
      <c r="A16" s="371"/>
      <c r="B16" s="231"/>
      <c r="C16" s="171"/>
      <c r="D16" s="231"/>
      <c r="E16" s="231"/>
      <c r="F16" s="34"/>
      <c r="G16" s="34"/>
      <c r="H16" s="34"/>
      <c r="I16" s="36"/>
      <c r="J16" s="29"/>
      <c r="K16" s="249"/>
      <c r="L16" s="370"/>
      <c r="M16" s="335"/>
      <c r="N16" s="345"/>
      <c r="O16" s="295"/>
      <c r="P16" s="248"/>
      <c r="Q16" s="177"/>
      <c r="R16" s="177"/>
      <c r="S16" s="37"/>
      <c r="T16" s="37"/>
      <c r="U16" s="38"/>
      <c r="V16" s="177"/>
      <c r="W16" s="177" t="str">
        <f t="shared" si="0"/>
        <v/>
      </c>
      <c r="X16" s="177"/>
      <c r="Y16" s="177" t="str">
        <f t="shared" si="1"/>
        <v/>
      </c>
      <c r="Z16" s="177"/>
      <c r="AA16" s="177" t="str">
        <f t="shared" si="2"/>
        <v/>
      </c>
      <c r="AB16" s="177"/>
      <c r="AC16" s="177" t="str">
        <f t="shared" si="3"/>
        <v/>
      </c>
      <c r="AD16" s="177"/>
      <c r="AE16" s="177" t="str">
        <f t="shared" si="4"/>
        <v/>
      </c>
      <c r="AF16" s="177"/>
      <c r="AG16" s="177" t="str">
        <f t="shared" si="5"/>
        <v/>
      </c>
      <c r="AH16" s="177"/>
      <c r="AI16" s="172" t="str">
        <f t="shared" si="6"/>
        <v/>
      </c>
      <c r="AJ16" s="170" t="str">
        <f t="shared" si="11"/>
        <v/>
      </c>
      <c r="AK16" s="170" t="str">
        <f t="shared" si="9"/>
        <v/>
      </c>
      <c r="AL16" s="160"/>
      <c r="AM16" s="160"/>
      <c r="AN16" s="160"/>
      <c r="AO16" s="160"/>
      <c r="AP16" s="160"/>
      <c r="AQ16" s="63"/>
      <c r="AR16" s="63"/>
      <c r="AS16" s="41" t="e">
        <f>#VALUE!</f>
        <v>#VALUE!</v>
      </c>
      <c r="AT16" s="41"/>
      <c r="AU16" s="30"/>
      <c r="AV16" s="40" t="str">
        <f t="shared" si="7"/>
        <v>Débil</v>
      </c>
      <c r="AW16" s="40" t="str">
        <f t="shared" si="8"/>
        <v>Débil</v>
      </c>
      <c r="AX16" s="170">
        <f t="shared" si="10"/>
        <v>0</v>
      </c>
      <c r="AY16" s="245"/>
      <c r="AZ16" s="245"/>
      <c r="BA16" s="291"/>
      <c r="BB16" s="245"/>
      <c r="BC16" s="109" t="e">
        <f>+IF(AND(U16="Preventivo",BB15="Fuerte"),2,IF(AND(U16="Preventivo",BB15="Moderado"),1,0))</f>
        <v>#DIV/0!</v>
      </c>
      <c r="BD16" s="109" t="e">
        <f>+IF(AND(U16="Detectivo/Correctivo",$BB15="Fuerte"),2,IF(AND(U16="Detectivo/Correctivo",$BB16="Moderado"),1,IF(AND(U16="Preventivo",$BB15="Fuerte"),1,0)))</f>
        <v>#DIV/0!</v>
      </c>
      <c r="BE16" s="109" t="e">
        <f>+L15-BC16</f>
        <v>#DIV/0!</v>
      </c>
      <c r="BF16" s="109" t="e">
        <f>+N15-BD16</f>
        <v>#N/A</v>
      </c>
      <c r="BG16" s="248"/>
      <c r="BH16" s="248"/>
      <c r="BI16" s="295"/>
      <c r="BJ16" s="374"/>
      <c r="BK16" s="374"/>
      <c r="BL16" s="374"/>
      <c r="BM16" s="375"/>
    </row>
    <row r="17" spans="1:65" ht="65.150000000000006" customHeight="1">
      <c r="A17" s="371"/>
      <c r="B17" s="231"/>
      <c r="C17" s="171"/>
      <c r="D17" s="231"/>
      <c r="E17" s="231"/>
      <c r="F17" s="34"/>
      <c r="G17" s="34"/>
      <c r="H17" s="34"/>
      <c r="I17" s="36"/>
      <c r="J17" s="29"/>
      <c r="K17" s="249"/>
      <c r="L17" s="370"/>
      <c r="M17" s="335"/>
      <c r="N17" s="345"/>
      <c r="O17" s="295"/>
      <c r="P17" s="248"/>
      <c r="Q17" s="177"/>
      <c r="R17" s="177"/>
      <c r="S17" s="37"/>
      <c r="T17" s="37"/>
      <c r="U17" s="38"/>
      <c r="V17" s="177"/>
      <c r="W17" s="177" t="str">
        <f t="shared" si="0"/>
        <v/>
      </c>
      <c r="X17" s="177"/>
      <c r="Y17" s="177" t="str">
        <f t="shared" si="1"/>
        <v/>
      </c>
      <c r="Z17" s="177"/>
      <c r="AA17" s="177" t="str">
        <f t="shared" si="2"/>
        <v/>
      </c>
      <c r="AB17" s="177"/>
      <c r="AC17" s="177" t="str">
        <f t="shared" si="3"/>
        <v/>
      </c>
      <c r="AD17" s="177"/>
      <c r="AE17" s="177" t="str">
        <f t="shared" si="4"/>
        <v/>
      </c>
      <c r="AF17" s="177"/>
      <c r="AG17" s="177" t="str">
        <f t="shared" si="5"/>
        <v/>
      </c>
      <c r="AH17" s="177"/>
      <c r="AI17" s="172" t="str">
        <f t="shared" si="6"/>
        <v/>
      </c>
      <c r="AJ17" s="170" t="str">
        <f t="shared" si="11"/>
        <v/>
      </c>
      <c r="AK17" s="170" t="str">
        <f t="shared" si="9"/>
        <v/>
      </c>
      <c r="AL17" s="160"/>
      <c r="AM17" s="160"/>
      <c r="AN17" s="160"/>
      <c r="AO17" s="160"/>
      <c r="AP17" s="160"/>
      <c r="AQ17" s="63"/>
      <c r="AR17" s="63"/>
      <c r="AS17" s="41" t="e">
        <f>#VALUE!</f>
        <v>#VALUE!</v>
      </c>
      <c r="AT17" s="41"/>
      <c r="AU17" s="30"/>
      <c r="AV17" s="40" t="str">
        <f t="shared" si="7"/>
        <v>Débil</v>
      </c>
      <c r="AW17" s="40" t="str">
        <f t="shared" si="8"/>
        <v>Débil</v>
      </c>
      <c r="AX17" s="170">
        <f t="shared" si="10"/>
        <v>0</v>
      </c>
      <c r="AY17" s="245"/>
      <c r="AZ17" s="245"/>
      <c r="BA17" s="291"/>
      <c r="BB17" s="245"/>
      <c r="BC17" s="109" t="e">
        <f>+IF(AND(U17="Preventivo",BB15="Fuerte"),2,IF(AND(U17="Preventivo",BB15="Moderado"),1,0))</f>
        <v>#DIV/0!</v>
      </c>
      <c r="BD17" s="109" t="e">
        <f>+IF(AND(U17="Detectivo/Correctivo",$BB15="Fuerte"),2,IF(AND(U17="Detectivo/Correctivo",$BB17="Moderado"),1,IF(AND(U17="Preventivo",$BB15="Fuerte"),1,0)))</f>
        <v>#DIV/0!</v>
      </c>
      <c r="BE17" s="109" t="e">
        <f>+L15-BC17</f>
        <v>#DIV/0!</v>
      </c>
      <c r="BF17" s="109" t="e">
        <f>+N15-BD17</f>
        <v>#N/A</v>
      </c>
      <c r="BG17" s="248"/>
      <c r="BH17" s="248"/>
      <c r="BI17" s="295"/>
      <c r="BJ17" s="374"/>
      <c r="BK17" s="374"/>
      <c r="BL17" s="374"/>
      <c r="BM17" s="375"/>
    </row>
    <row r="18" spans="1:65" ht="65.150000000000006" customHeight="1">
      <c r="A18" s="371"/>
      <c r="B18" s="231"/>
      <c r="C18" s="171"/>
      <c r="D18" s="231"/>
      <c r="E18" s="231"/>
      <c r="F18" s="34"/>
      <c r="G18" s="34"/>
      <c r="H18" s="34"/>
      <c r="I18" s="36"/>
      <c r="J18" s="29"/>
      <c r="K18" s="249"/>
      <c r="L18" s="370"/>
      <c r="M18" s="335"/>
      <c r="N18" s="345"/>
      <c r="O18" s="295"/>
      <c r="P18" s="248"/>
      <c r="Q18" s="177"/>
      <c r="R18" s="177"/>
      <c r="S18" s="37"/>
      <c r="T18" s="37"/>
      <c r="U18" s="38"/>
      <c r="V18" s="177"/>
      <c r="W18" s="177" t="str">
        <f t="shared" si="0"/>
        <v/>
      </c>
      <c r="X18" s="177"/>
      <c r="Y18" s="177" t="str">
        <f t="shared" si="1"/>
        <v/>
      </c>
      <c r="Z18" s="177"/>
      <c r="AA18" s="177" t="str">
        <f t="shared" si="2"/>
        <v/>
      </c>
      <c r="AB18" s="177"/>
      <c r="AC18" s="177" t="str">
        <f t="shared" si="3"/>
        <v/>
      </c>
      <c r="AD18" s="177"/>
      <c r="AE18" s="177" t="str">
        <f t="shared" si="4"/>
        <v/>
      </c>
      <c r="AF18" s="177"/>
      <c r="AG18" s="177" t="str">
        <f t="shared" si="5"/>
        <v/>
      </c>
      <c r="AH18" s="177"/>
      <c r="AI18" s="172" t="str">
        <f t="shared" si="6"/>
        <v/>
      </c>
      <c r="AJ18" s="170" t="str">
        <f t="shared" si="11"/>
        <v/>
      </c>
      <c r="AK18" s="170" t="str">
        <f t="shared" si="9"/>
        <v/>
      </c>
      <c r="AL18" s="160"/>
      <c r="AM18" s="160"/>
      <c r="AN18" s="160"/>
      <c r="AO18" s="160"/>
      <c r="AP18" s="160"/>
      <c r="AQ18" s="63"/>
      <c r="AR18" s="63"/>
      <c r="AS18" s="41" t="e">
        <f>#VALUE!</f>
        <v>#VALUE!</v>
      </c>
      <c r="AT18" s="41"/>
      <c r="AU18" s="30"/>
      <c r="AV18" s="40" t="str">
        <f t="shared" si="7"/>
        <v>Débil</v>
      </c>
      <c r="AW18" s="40" t="str">
        <f t="shared" si="8"/>
        <v>Débil</v>
      </c>
      <c r="AX18" s="170">
        <f t="shared" si="10"/>
        <v>0</v>
      </c>
      <c r="AY18" s="245"/>
      <c r="AZ18" s="245"/>
      <c r="BA18" s="291"/>
      <c r="BB18" s="245"/>
      <c r="BC18" s="109" t="e">
        <f>+IF(AND(U18="Preventivo",BB15="Fuerte"),2,IF(AND(U18="Preventivo",BB15="Moderado"),1,0))</f>
        <v>#DIV/0!</v>
      </c>
      <c r="BD18" s="109" t="e">
        <f>+IF(AND(U18="Detectivo/Correctivo",$BB15="Fuerte"),2,IF(AND(U18="Detectivo/Correctivo",$BB18="Moderado"),1,IF(AND(U18="Preventivo",$BB15="Fuerte"),1,0)))</f>
        <v>#DIV/0!</v>
      </c>
      <c r="BE18" s="109" t="e">
        <f>+L15-BC18</f>
        <v>#DIV/0!</v>
      </c>
      <c r="BF18" s="109" t="e">
        <f>+N15-BD18</f>
        <v>#N/A</v>
      </c>
      <c r="BG18" s="248"/>
      <c r="BH18" s="248"/>
      <c r="BI18" s="295"/>
      <c r="BJ18" s="374"/>
      <c r="BK18" s="374"/>
      <c r="BL18" s="374"/>
      <c r="BM18" s="375"/>
    </row>
    <row r="19" spans="1:65" ht="65.150000000000006" customHeight="1">
      <c r="A19" s="371"/>
      <c r="B19" s="231"/>
      <c r="C19" s="171"/>
      <c r="D19" s="231"/>
      <c r="E19" s="231"/>
      <c r="F19" s="34"/>
      <c r="G19" s="34"/>
      <c r="H19" s="34"/>
      <c r="I19" s="36"/>
      <c r="J19" s="29"/>
      <c r="K19" s="249"/>
      <c r="L19" s="370"/>
      <c r="M19" s="335"/>
      <c r="N19" s="345"/>
      <c r="O19" s="295"/>
      <c r="P19" s="248"/>
      <c r="Q19" s="177"/>
      <c r="R19" s="177"/>
      <c r="S19" s="37"/>
      <c r="T19" s="37"/>
      <c r="U19" s="38"/>
      <c r="V19" s="177"/>
      <c r="W19" s="177" t="str">
        <f t="shared" si="0"/>
        <v/>
      </c>
      <c r="X19" s="177"/>
      <c r="Y19" s="177" t="str">
        <f t="shared" si="1"/>
        <v/>
      </c>
      <c r="Z19" s="177"/>
      <c r="AA19" s="177" t="str">
        <f t="shared" si="2"/>
        <v/>
      </c>
      <c r="AB19" s="177"/>
      <c r="AC19" s="177" t="str">
        <f t="shared" si="3"/>
        <v/>
      </c>
      <c r="AD19" s="177"/>
      <c r="AE19" s="177" t="str">
        <f t="shared" si="4"/>
        <v/>
      </c>
      <c r="AF19" s="177"/>
      <c r="AG19" s="177" t="str">
        <f t="shared" si="5"/>
        <v/>
      </c>
      <c r="AH19" s="177"/>
      <c r="AI19" s="172" t="str">
        <f t="shared" si="6"/>
        <v/>
      </c>
      <c r="AJ19" s="170" t="str">
        <f t="shared" si="11"/>
        <v/>
      </c>
      <c r="AK19" s="170" t="str">
        <f t="shared" si="9"/>
        <v/>
      </c>
      <c r="AL19" s="160"/>
      <c r="AM19" s="160"/>
      <c r="AN19" s="160"/>
      <c r="AO19" s="160"/>
      <c r="AP19" s="160"/>
      <c r="AQ19" s="63"/>
      <c r="AR19" s="63"/>
      <c r="AS19" s="41" t="e">
        <f>#VALUE!</f>
        <v>#VALUE!</v>
      </c>
      <c r="AT19" s="41"/>
      <c r="AU19" s="30"/>
      <c r="AV19" s="40" t="str">
        <f t="shared" si="7"/>
        <v>Débil</v>
      </c>
      <c r="AW19" s="40" t="str">
        <f t="shared" si="8"/>
        <v>Débil</v>
      </c>
      <c r="AX19" s="170">
        <f t="shared" si="10"/>
        <v>0</v>
      </c>
      <c r="AY19" s="245"/>
      <c r="AZ19" s="245"/>
      <c r="BA19" s="291"/>
      <c r="BB19" s="245"/>
      <c r="BC19" s="109" t="e">
        <f>+IF(AND(U19="Preventivo",BB15="Fuerte"),2,IF(AND(U19="Preventivo",BB15="Moderado"),1,0))</f>
        <v>#DIV/0!</v>
      </c>
      <c r="BD19" s="109" t="e">
        <f>+IF(AND(U19="Detectivo/Correctivo",$BB15="Fuerte"),2,IF(AND(U19="Detectivo/Correctivo",$BB19="Moderado"),1,IF(AND(U19="Preventivo",$BB15="Fuerte"),1,0)))</f>
        <v>#DIV/0!</v>
      </c>
      <c r="BE19" s="109" t="e">
        <f>+L15-BC19</f>
        <v>#DIV/0!</v>
      </c>
      <c r="BF19" s="109" t="e">
        <f>+N15-BD19</f>
        <v>#N/A</v>
      </c>
      <c r="BG19" s="248"/>
      <c r="BH19" s="248"/>
      <c r="BI19" s="295"/>
      <c r="BJ19" s="374"/>
      <c r="BK19" s="374"/>
      <c r="BL19" s="374"/>
      <c r="BM19" s="375"/>
    </row>
    <row r="20" spans="1:65" ht="65.150000000000006" customHeight="1">
      <c r="A20" s="371"/>
      <c r="B20" s="231"/>
      <c r="C20" s="171"/>
      <c r="D20" s="231"/>
      <c r="E20" s="231"/>
      <c r="F20" s="34"/>
      <c r="G20" s="34"/>
      <c r="H20" s="34"/>
      <c r="I20" s="36"/>
      <c r="J20" s="29"/>
      <c r="K20" s="249"/>
      <c r="L20" s="370"/>
      <c r="M20" s="335"/>
      <c r="N20" s="345"/>
      <c r="O20" s="295"/>
      <c r="P20" s="248"/>
      <c r="Q20" s="177"/>
      <c r="R20" s="177"/>
      <c r="S20" s="37"/>
      <c r="T20" s="37"/>
      <c r="U20" s="38"/>
      <c r="V20" s="177"/>
      <c r="W20" s="177" t="str">
        <f t="shared" si="0"/>
        <v/>
      </c>
      <c r="X20" s="177"/>
      <c r="Y20" s="177" t="str">
        <f t="shared" si="1"/>
        <v/>
      </c>
      <c r="Z20" s="177"/>
      <c r="AA20" s="177" t="str">
        <f t="shared" si="2"/>
        <v/>
      </c>
      <c r="AB20" s="177"/>
      <c r="AC20" s="177" t="str">
        <f t="shared" si="3"/>
        <v/>
      </c>
      <c r="AD20" s="177"/>
      <c r="AE20" s="177" t="str">
        <f t="shared" si="4"/>
        <v/>
      </c>
      <c r="AF20" s="177"/>
      <c r="AG20" s="177" t="str">
        <f t="shared" si="5"/>
        <v/>
      </c>
      <c r="AH20" s="177"/>
      <c r="AI20" s="172" t="str">
        <f t="shared" si="6"/>
        <v/>
      </c>
      <c r="AJ20" s="170" t="str">
        <f t="shared" si="11"/>
        <v/>
      </c>
      <c r="AK20" s="170" t="str">
        <f t="shared" si="9"/>
        <v/>
      </c>
      <c r="AL20" s="160"/>
      <c r="AM20" s="160"/>
      <c r="AN20" s="160"/>
      <c r="AO20" s="160"/>
      <c r="AP20" s="160"/>
      <c r="AQ20" s="63"/>
      <c r="AR20" s="63"/>
      <c r="AS20" s="41" t="e">
        <f>#VALUE!</f>
        <v>#VALUE!</v>
      </c>
      <c r="AT20" s="41"/>
      <c r="AU20" s="30"/>
      <c r="AV20" s="40" t="str">
        <f t="shared" si="7"/>
        <v>Débil</v>
      </c>
      <c r="AW20" s="40" t="str">
        <f t="shared" si="8"/>
        <v>Débil</v>
      </c>
      <c r="AX20" s="170">
        <f t="shared" si="10"/>
        <v>0</v>
      </c>
      <c r="AY20" s="245"/>
      <c r="AZ20" s="245"/>
      <c r="BA20" s="292"/>
      <c r="BB20" s="245"/>
      <c r="BC20" s="109" t="e">
        <f>+IF(AND(U20="Preventivo",BB15="Fuerte"),2,IF(AND(U20="Preventivo",BB15="Moderado"),1,0))</f>
        <v>#DIV/0!</v>
      </c>
      <c r="BD20" s="109" t="e">
        <f>+IF(AND(U20="Detectivo/Correctivo",$BB15="Fuerte"),2,IF(AND(U20="Detectivo/Correctivo",$BB20="Moderado"),1,IF(AND(U20="Preventivo",$BB15="Fuerte"),1,0)))</f>
        <v>#DIV/0!</v>
      </c>
      <c r="BE20" s="109" t="e">
        <f>+L15-BC20</f>
        <v>#DIV/0!</v>
      </c>
      <c r="BF20" s="109" t="e">
        <f>+N15-BD20</f>
        <v>#N/A</v>
      </c>
      <c r="BG20" s="248"/>
      <c r="BH20" s="248"/>
      <c r="BI20" s="295"/>
      <c r="BJ20" s="374"/>
      <c r="BK20" s="374"/>
      <c r="BL20" s="374"/>
      <c r="BM20" s="375"/>
    </row>
    <row r="21" spans="1:65" ht="65.150000000000006" customHeight="1">
      <c r="A21" s="371" t="s">
        <v>118</v>
      </c>
      <c r="B21" s="231"/>
      <c r="C21" s="171"/>
      <c r="D21" s="231"/>
      <c r="E21" s="247"/>
      <c r="F21" s="34"/>
      <c r="G21" s="34"/>
      <c r="H21" s="34"/>
      <c r="I21" s="36"/>
      <c r="J21" s="29"/>
      <c r="K21" s="249"/>
      <c r="L21" s="370"/>
      <c r="M21" s="335"/>
      <c r="N21" s="345" t="e">
        <f>+VLOOKUP(M21,Listados!$K$13:$L$17,2,0)</f>
        <v>#N/A</v>
      </c>
      <c r="O21" s="295" t="str">
        <f>IF(AND(K21&lt;&gt;"",M21&lt;&gt;""),VLOOKUP(K21&amp;M21,Listados!$M$3:$N$27,2,FALSE),"")</f>
        <v/>
      </c>
      <c r="P21" s="248" t="e">
        <f>+VLOOKUP(O21,Listados!$P$3:$Q$6,2,FALSE)</f>
        <v>#N/A</v>
      </c>
      <c r="Q21" s="177"/>
      <c r="R21" s="177"/>
      <c r="S21" s="37"/>
      <c r="T21" s="37"/>
      <c r="U21" s="38"/>
      <c r="V21" s="177"/>
      <c r="W21" s="177" t="str">
        <f t="shared" si="0"/>
        <v/>
      </c>
      <c r="X21" s="177"/>
      <c r="Y21" s="177" t="str">
        <f t="shared" si="1"/>
        <v/>
      </c>
      <c r="Z21" s="177"/>
      <c r="AA21" s="177" t="str">
        <f t="shared" si="2"/>
        <v/>
      </c>
      <c r="AB21" s="177"/>
      <c r="AC21" s="177" t="str">
        <f t="shared" si="3"/>
        <v/>
      </c>
      <c r="AD21" s="177"/>
      <c r="AE21" s="177" t="str">
        <f t="shared" si="4"/>
        <v/>
      </c>
      <c r="AF21" s="177"/>
      <c r="AG21" s="177" t="str">
        <f t="shared" si="5"/>
        <v/>
      </c>
      <c r="AH21" s="177"/>
      <c r="AI21" s="172" t="str">
        <f t="shared" si="6"/>
        <v/>
      </c>
      <c r="AJ21" s="170" t="str">
        <f t="shared" si="11"/>
        <v/>
      </c>
      <c r="AK21" s="170" t="str">
        <f t="shared" si="9"/>
        <v/>
      </c>
      <c r="AL21" s="160"/>
      <c r="AM21" s="160"/>
      <c r="AN21" s="160"/>
      <c r="AO21" s="160"/>
      <c r="AP21" s="160"/>
      <c r="AQ21" s="63"/>
      <c r="AR21" s="63"/>
      <c r="AS21" s="41" t="e">
        <f>#VALUE!</f>
        <v>#VALUE!</v>
      </c>
      <c r="AT21" s="41"/>
      <c r="AU21" s="30"/>
      <c r="AV21" s="40" t="str">
        <f t="shared" si="7"/>
        <v>Débil</v>
      </c>
      <c r="AW21" s="40" t="str">
        <f t="shared" si="8"/>
        <v>Débil</v>
      </c>
      <c r="AX21" s="170">
        <f t="shared" si="10"/>
        <v>0</v>
      </c>
      <c r="AY21" s="245">
        <f t="shared" ref="AY21" si="14">SUM(AX21:AX26)</f>
        <v>0</v>
      </c>
      <c r="AZ21" s="245">
        <v>0</v>
      </c>
      <c r="BA21" s="290" t="e">
        <f t="shared" ref="BA21" si="15">AY21/AZ21</f>
        <v>#DIV/0!</v>
      </c>
      <c r="BB21" s="245" t="e">
        <f t="shared" ref="BB21" si="16">IF(BA21&lt;=50, "Débil", IF(BA21&lt;=99,"Moderado","Fuerte"))</f>
        <v>#DIV/0!</v>
      </c>
      <c r="BC21" s="109" t="e">
        <f>+IF(AND(U21="Preventivo",BB21="Fuerte"),2,IF(AND(U21="Preventivo",BB21="Moderado"),1,0))</f>
        <v>#DIV/0!</v>
      </c>
      <c r="BD21" s="109" t="e">
        <f>+IF(AND(U21="Detectivo/Correctivo",$BB21="Fuerte"),2,IF(AND(U21="Detectivo/Correctivo",$BB21="Moderado"),1,IF(AND(U21="Preventivo",$BB21="Fuerte"),1,0)))</f>
        <v>#DIV/0!</v>
      </c>
      <c r="BE21" s="109" t="e">
        <f>+L21-BC21</f>
        <v>#DIV/0!</v>
      </c>
      <c r="BF21" s="109" t="e">
        <f>+N21-BD21</f>
        <v>#N/A</v>
      </c>
      <c r="BG21" s="248" t="e">
        <f>+VLOOKUP(MIN(BE21,BE22,BE23,BE24,BE25,BE26),Listados!$J$18:$K$24,2,TRUE)</f>
        <v>#DIV/0!</v>
      </c>
      <c r="BH21" s="248" t="e">
        <f>+VLOOKUP(MIN(BF21,BF22,BF23,BF24,BF25,BF26),Listados!$J$26:$K$32,2,TRUE)</f>
        <v>#N/A</v>
      </c>
      <c r="BI21" s="295" t="e">
        <f>IF(AND(BG21&lt;&gt;"",BH21&lt;&gt;""),VLOOKUP(BG21&amp;BH21,Listados!$M$3:$N$27,2,FALSE),"")</f>
        <v>#DIV/0!</v>
      </c>
      <c r="BJ21" s="374" t="e">
        <f>+IF($P21="Asumir el riesgo","NA","")</f>
        <v>#N/A</v>
      </c>
      <c r="BK21" s="374" t="e">
        <f>+IF($P21="Asumir el riesgo","NA","")</f>
        <v>#N/A</v>
      </c>
      <c r="BL21" s="374" t="e">
        <f>+IF($P21="Asumir el riesgo","NA","")</f>
        <v>#N/A</v>
      </c>
      <c r="BM21" s="375" t="e">
        <f>+IF($P21="Asumir el riesgo","NA","")</f>
        <v>#N/A</v>
      </c>
    </row>
    <row r="22" spans="1:65" ht="65.150000000000006" customHeight="1">
      <c r="A22" s="371"/>
      <c r="B22" s="231"/>
      <c r="C22" s="171"/>
      <c r="D22" s="231"/>
      <c r="E22" s="247"/>
      <c r="F22" s="34"/>
      <c r="G22" s="34"/>
      <c r="H22" s="34"/>
      <c r="I22" s="36"/>
      <c r="J22" s="29"/>
      <c r="K22" s="249"/>
      <c r="L22" s="370"/>
      <c r="M22" s="335"/>
      <c r="N22" s="345"/>
      <c r="O22" s="295"/>
      <c r="P22" s="248"/>
      <c r="Q22" s="177"/>
      <c r="R22" s="177"/>
      <c r="S22" s="37"/>
      <c r="T22" s="37"/>
      <c r="U22" s="38"/>
      <c r="V22" s="177"/>
      <c r="W22" s="177" t="str">
        <f t="shared" si="0"/>
        <v/>
      </c>
      <c r="X22" s="177"/>
      <c r="Y22" s="177" t="str">
        <f t="shared" si="1"/>
        <v/>
      </c>
      <c r="Z22" s="177"/>
      <c r="AA22" s="177" t="str">
        <f t="shared" si="2"/>
        <v/>
      </c>
      <c r="AB22" s="177"/>
      <c r="AC22" s="177" t="str">
        <f t="shared" si="3"/>
        <v/>
      </c>
      <c r="AD22" s="177"/>
      <c r="AE22" s="177" t="str">
        <f t="shared" si="4"/>
        <v/>
      </c>
      <c r="AF22" s="177"/>
      <c r="AG22" s="177" t="str">
        <f t="shared" si="5"/>
        <v/>
      </c>
      <c r="AH22" s="177"/>
      <c r="AI22" s="172" t="str">
        <f t="shared" si="6"/>
        <v/>
      </c>
      <c r="AJ22" s="170" t="str">
        <f t="shared" si="11"/>
        <v/>
      </c>
      <c r="AK22" s="170" t="str">
        <f t="shared" si="9"/>
        <v/>
      </c>
      <c r="AL22" s="160"/>
      <c r="AM22" s="160"/>
      <c r="AN22" s="160"/>
      <c r="AO22" s="160"/>
      <c r="AP22" s="160"/>
      <c r="AQ22" s="63"/>
      <c r="AR22" s="63"/>
      <c r="AS22" s="41" t="e">
        <f>#VALUE!</f>
        <v>#VALUE!</v>
      </c>
      <c r="AT22" s="41"/>
      <c r="AU22" s="30"/>
      <c r="AV22" s="40" t="str">
        <f t="shared" si="7"/>
        <v>Débil</v>
      </c>
      <c r="AW22" s="40" t="str">
        <f t="shared" si="8"/>
        <v>Débil</v>
      </c>
      <c r="AX22" s="170">
        <f t="shared" si="10"/>
        <v>0</v>
      </c>
      <c r="AY22" s="245"/>
      <c r="AZ22" s="245"/>
      <c r="BA22" s="291"/>
      <c r="BB22" s="245"/>
      <c r="BC22" s="109" t="e">
        <f>+IF(AND(U22="Preventivo",BB21="Fuerte"),2,IF(AND(U22="Preventivo",BB21="Moderado"),1,0))</f>
        <v>#DIV/0!</v>
      </c>
      <c r="BD22" s="109" t="e">
        <f>+IF(AND(U22="Detectivo/Correctivo",$BB21="Fuerte"),2,IF(AND(U22="Detectivo/Correctivo",$BB22="Moderado"),1,IF(AND(U22="Preventivo",$BB21="Fuerte"),1,0)))</f>
        <v>#DIV/0!</v>
      </c>
      <c r="BE22" s="109" t="e">
        <f>+L21-BC22</f>
        <v>#DIV/0!</v>
      </c>
      <c r="BF22" s="109" t="e">
        <f>+N21-BD22</f>
        <v>#N/A</v>
      </c>
      <c r="BG22" s="248"/>
      <c r="BH22" s="248"/>
      <c r="BI22" s="295"/>
      <c r="BJ22" s="374"/>
      <c r="BK22" s="374"/>
      <c r="BL22" s="374"/>
      <c r="BM22" s="375"/>
    </row>
    <row r="23" spans="1:65" ht="65.150000000000006" customHeight="1">
      <c r="A23" s="371"/>
      <c r="B23" s="231"/>
      <c r="C23" s="171"/>
      <c r="D23" s="231"/>
      <c r="E23" s="247"/>
      <c r="F23" s="34"/>
      <c r="G23" s="34"/>
      <c r="H23" s="34"/>
      <c r="I23" s="36"/>
      <c r="J23" s="29"/>
      <c r="K23" s="249"/>
      <c r="L23" s="370"/>
      <c r="M23" s="335"/>
      <c r="N23" s="345"/>
      <c r="O23" s="295"/>
      <c r="P23" s="248"/>
      <c r="Q23" s="177"/>
      <c r="R23" s="177"/>
      <c r="S23" s="37"/>
      <c r="T23" s="37"/>
      <c r="U23" s="38"/>
      <c r="V23" s="177"/>
      <c r="W23" s="177" t="str">
        <f t="shared" si="0"/>
        <v/>
      </c>
      <c r="X23" s="177"/>
      <c r="Y23" s="177" t="str">
        <f t="shared" si="1"/>
        <v/>
      </c>
      <c r="Z23" s="177"/>
      <c r="AA23" s="177" t="str">
        <f t="shared" si="2"/>
        <v/>
      </c>
      <c r="AB23" s="177"/>
      <c r="AC23" s="177" t="str">
        <f t="shared" si="3"/>
        <v/>
      </c>
      <c r="AD23" s="177"/>
      <c r="AE23" s="177" t="str">
        <f t="shared" si="4"/>
        <v/>
      </c>
      <c r="AF23" s="177"/>
      <c r="AG23" s="177" t="str">
        <f t="shared" si="5"/>
        <v/>
      </c>
      <c r="AH23" s="177"/>
      <c r="AI23" s="172" t="str">
        <f t="shared" si="6"/>
        <v/>
      </c>
      <c r="AJ23" s="170" t="str">
        <f t="shared" si="11"/>
        <v/>
      </c>
      <c r="AK23" s="170" t="str">
        <f t="shared" si="9"/>
        <v/>
      </c>
      <c r="AL23" s="160"/>
      <c r="AM23" s="160"/>
      <c r="AN23" s="160"/>
      <c r="AO23" s="160"/>
      <c r="AP23" s="160"/>
      <c r="AQ23" s="63"/>
      <c r="AR23" s="63"/>
      <c r="AS23" s="41" t="e">
        <f>#VALUE!</f>
        <v>#VALUE!</v>
      </c>
      <c r="AT23" s="41"/>
      <c r="AU23" s="30"/>
      <c r="AV23" s="40" t="str">
        <f t="shared" si="7"/>
        <v>Débil</v>
      </c>
      <c r="AW23" s="40" t="str">
        <f t="shared" si="8"/>
        <v>Débil</v>
      </c>
      <c r="AX23" s="170">
        <f t="shared" si="10"/>
        <v>0</v>
      </c>
      <c r="AY23" s="245"/>
      <c r="AZ23" s="245"/>
      <c r="BA23" s="291"/>
      <c r="BB23" s="245"/>
      <c r="BC23" s="109" t="e">
        <f>+IF(AND(U23="Preventivo",BB21="Fuerte"),2,IF(AND(U23="Preventivo",BB21="Moderado"),1,0))</f>
        <v>#DIV/0!</v>
      </c>
      <c r="BD23" s="109" t="e">
        <f>+IF(AND(U23="Detectivo/Correctivo",$BB21="Fuerte"),2,IF(AND(U23="Detectivo/Correctivo",$BB23="Moderado"),1,IF(AND(U23="Preventivo",$BB21="Fuerte"),1,0)))</f>
        <v>#DIV/0!</v>
      </c>
      <c r="BE23" s="109" t="e">
        <f>+L21-BC23</f>
        <v>#DIV/0!</v>
      </c>
      <c r="BF23" s="109" t="e">
        <f>+N21-BD23</f>
        <v>#N/A</v>
      </c>
      <c r="BG23" s="248"/>
      <c r="BH23" s="248"/>
      <c r="BI23" s="295"/>
      <c r="BJ23" s="374"/>
      <c r="BK23" s="374"/>
      <c r="BL23" s="374"/>
      <c r="BM23" s="375"/>
    </row>
    <row r="24" spans="1:65" ht="65.150000000000006" customHeight="1">
      <c r="A24" s="371"/>
      <c r="B24" s="231"/>
      <c r="C24" s="171"/>
      <c r="D24" s="231"/>
      <c r="E24" s="247"/>
      <c r="F24" s="34"/>
      <c r="G24" s="34"/>
      <c r="H24" s="34"/>
      <c r="I24" s="36"/>
      <c r="J24" s="29"/>
      <c r="K24" s="249"/>
      <c r="L24" s="370"/>
      <c r="M24" s="335"/>
      <c r="N24" s="345"/>
      <c r="O24" s="295"/>
      <c r="P24" s="248"/>
      <c r="Q24" s="177"/>
      <c r="R24" s="177"/>
      <c r="S24" s="37"/>
      <c r="T24" s="37"/>
      <c r="U24" s="38"/>
      <c r="V24" s="177"/>
      <c r="W24" s="177" t="str">
        <f t="shared" si="0"/>
        <v/>
      </c>
      <c r="X24" s="177"/>
      <c r="Y24" s="177" t="str">
        <f t="shared" si="1"/>
        <v/>
      </c>
      <c r="Z24" s="177"/>
      <c r="AA24" s="177" t="str">
        <f t="shared" si="2"/>
        <v/>
      </c>
      <c r="AB24" s="177"/>
      <c r="AC24" s="177" t="str">
        <f t="shared" si="3"/>
        <v/>
      </c>
      <c r="AD24" s="177"/>
      <c r="AE24" s="177" t="str">
        <f t="shared" si="4"/>
        <v/>
      </c>
      <c r="AF24" s="177"/>
      <c r="AG24" s="177" t="str">
        <f t="shared" si="5"/>
        <v/>
      </c>
      <c r="AH24" s="177"/>
      <c r="AI24" s="172" t="str">
        <f t="shared" si="6"/>
        <v/>
      </c>
      <c r="AJ24" s="170" t="str">
        <f t="shared" si="11"/>
        <v/>
      </c>
      <c r="AK24" s="170" t="str">
        <f t="shared" si="9"/>
        <v/>
      </c>
      <c r="AL24" s="160"/>
      <c r="AM24" s="160"/>
      <c r="AN24" s="160"/>
      <c r="AO24" s="160"/>
      <c r="AP24" s="160"/>
      <c r="AQ24" s="63"/>
      <c r="AR24" s="63"/>
      <c r="AS24" s="41" t="e">
        <f>#VALUE!</f>
        <v>#VALUE!</v>
      </c>
      <c r="AT24" s="41"/>
      <c r="AU24" s="30"/>
      <c r="AV24" s="40" t="str">
        <f t="shared" si="7"/>
        <v>Débil</v>
      </c>
      <c r="AW24" s="40" t="str">
        <f t="shared" si="8"/>
        <v>Débil</v>
      </c>
      <c r="AX24" s="170">
        <f t="shared" si="10"/>
        <v>0</v>
      </c>
      <c r="AY24" s="245"/>
      <c r="AZ24" s="245"/>
      <c r="BA24" s="291"/>
      <c r="BB24" s="245"/>
      <c r="BC24" s="109" t="e">
        <f>+IF(AND(U24="Preventivo",BB21="Fuerte"),2,IF(AND(U24="Preventivo",BB21="Moderado"),1,0))</f>
        <v>#DIV/0!</v>
      </c>
      <c r="BD24" s="109" t="e">
        <f>+IF(AND(U24="Detectivo/Correctivo",$BB21="Fuerte"),2,IF(AND(U24="Detectivo/Correctivo",$BB24="Moderado"),1,IF(AND(U24="Preventivo",$BB21="Fuerte"),1,0)))</f>
        <v>#DIV/0!</v>
      </c>
      <c r="BE24" s="109" t="e">
        <f>+L21-BC24</f>
        <v>#DIV/0!</v>
      </c>
      <c r="BF24" s="109" t="e">
        <f>+N21-BD24</f>
        <v>#N/A</v>
      </c>
      <c r="BG24" s="248"/>
      <c r="BH24" s="248"/>
      <c r="BI24" s="295"/>
      <c r="BJ24" s="374"/>
      <c r="BK24" s="374"/>
      <c r="BL24" s="374"/>
      <c r="BM24" s="375"/>
    </row>
    <row r="25" spans="1:65" ht="65.150000000000006" customHeight="1">
      <c r="A25" s="371"/>
      <c r="B25" s="231"/>
      <c r="C25" s="171"/>
      <c r="D25" s="231"/>
      <c r="E25" s="247"/>
      <c r="F25" s="34"/>
      <c r="G25" s="34"/>
      <c r="H25" s="34"/>
      <c r="I25" s="36"/>
      <c r="J25" s="29"/>
      <c r="K25" s="249"/>
      <c r="L25" s="370"/>
      <c r="M25" s="335"/>
      <c r="N25" s="345"/>
      <c r="O25" s="295"/>
      <c r="P25" s="248"/>
      <c r="Q25" s="177"/>
      <c r="R25" s="177"/>
      <c r="S25" s="37"/>
      <c r="T25" s="37"/>
      <c r="U25" s="38"/>
      <c r="V25" s="177"/>
      <c r="W25" s="177" t="str">
        <f t="shared" si="0"/>
        <v/>
      </c>
      <c r="X25" s="177"/>
      <c r="Y25" s="177" t="str">
        <f t="shared" si="1"/>
        <v/>
      </c>
      <c r="Z25" s="177"/>
      <c r="AA25" s="177" t="str">
        <f t="shared" si="2"/>
        <v/>
      </c>
      <c r="AB25" s="177"/>
      <c r="AC25" s="177" t="str">
        <f t="shared" si="3"/>
        <v/>
      </c>
      <c r="AD25" s="177"/>
      <c r="AE25" s="177" t="str">
        <f t="shared" si="4"/>
        <v/>
      </c>
      <c r="AF25" s="177"/>
      <c r="AG25" s="177" t="str">
        <f t="shared" si="5"/>
        <v/>
      </c>
      <c r="AH25" s="177"/>
      <c r="AI25" s="172" t="str">
        <f t="shared" si="6"/>
        <v/>
      </c>
      <c r="AJ25" s="170" t="str">
        <f t="shared" si="11"/>
        <v/>
      </c>
      <c r="AK25" s="170" t="str">
        <f t="shared" si="9"/>
        <v/>
      </c>
      <c r="AL25" s="160"/>
      <c r="AM25" s="160"/>
      <c r="AN25" s="160"/>
      <c r="AO25" s="160"/>
      <c r="AP25" s="160"/>
      <c r="AQ25" s="63"/>
      <c r="AR25" s="63"/>
      <c r="AS25" s="41" t="e">
        <f>#VALUE!</f>
        <v>#VALUE!</v>
      </c>
      <c r="AT25" s="41"/>
      <c r="AU25" s="30"/>
      <c r="AV25" s="40" t="str">
        <f t="shared" si="7"/>
        <v>Débil</v>
      </c>
      <c r="AW25" s="40" t="str">
        <f t="shared" si="8"/>
        <v>Débil</v>
      </c>
      <c r="AX25" s="170">
        <f t="shared" si="10"/>
        <v>0</v>
      </c>
      <c r="AY25" s="245"/>
      <c r="AZ25" s="245"/>
      <c r="BA25" s="291"/>
      <c r="BB25" s="245"/>
      <c r="BC25" s="109" t="e">
        <f>+IF(AND(U25="Preventivo",BB21="Fuerte"),2,IF(AND(U25="Preventivo",BB21="Moderado"),1,0))</f>
        <v>#DIV/0!</v>
      </c>
      <c r="BD25" s="109" t="e">
        <f>+IF(AND(U25="Detectivo/Correctivo",$BB21="Fuerte"),2,IF(AND(U25="Detectivo/Correctivo",$BB25="Moderado"),1,IF(AND(U25="Preventivo",$BB21="Fuerte"),1,0)))</f>
        <v>#DIV/0!</v>
      </c>
      <c r="BE25" s="109" t="e">
        <f>+L21-BC25</f>
        <v>#DIV/0!</v>
      </c>
      <c r="BF25" s="109" t="e">
        <f>+N21-BD25</f>
        <v>#N/A</v>
      </c>
      <c r="BG25" s="248"/>
      <c r="BH25" s="248"/>
      <c r="BI25" s="295"/>
      <c r="BJ25" s="374"/>
      <c r="BK25" s="374"/>
      <c r="BL25" s="374"/>
      <c r="BM25" s="375"/>
    </row>
    <row r="26" spans="1:65" ht="65.150000000000006" customHeight="1">
      <c r="A26" s="371"/>
      <c r="B26" s="231"/>
      <c r="C26" s="171"/>
      <c r="D26" s="231"/>
      <c r="E26" s="247"/>
      <c r="F26" s="34"/>
      <c r="G26" s="34"/>
      <c r="H26" s="34"/>
      <c r="I26" s="36"/>
      <c r="J26" s="29"/>
      <c r="K26" s="249"/>
      <c r="L26" s="370"/>
      <c r="M26" s="335"/>
      <c r="N26" s="345"/>
      <c r="O26" s="295"/>
      <c r="P26" s="248"/>
      <c r="Q26" s="177"/>
      <c r="R26" s="177"/>
      <c r="S26" s="37"/>
      <c r="T26" s="37"/>
      <c r="U26" s="38"/>
      <c r="V26" s="177"/>
      <c r="W26" s="177" t="str">
        <f t="shared" si="0"/>
        <v/>
      </c>
      <c r="X26" s="177"/>
      <c r="Y26" s="177" t="str">
        <f t="shared" si="1"/>
        <v/>
      </c>
      <c r="Z26" s="177"/>
      <c r="AA26" s="177" t="str">
        <f t="shared" si="2"/>
        <v/>
      </c>
      <c r="AB26" s="177"/>
      <c r="AC26" s="177" t="str">
        <f t="shared" si="3"/>
        <v/>
      </c>
      <c r="AD26" s="177"/>
      <c r="AE26" s="177" t="str">
        <f t="shared" si="4"/>
        <v/>
      </c>
      <c r="AF26" s="177"/>
      <c r="AG26" s="177" t="str">
        <f t="shared" si="5"/>
        <v/>
      </c>
      <c r="AH26" s="177"/>
      <c r="AI26" s="172" t="str">
        <f t="shared" si="6"/>
        <v/>
      </c>
      <c r="AJ26" s="170" t="str">
        <f t="shared" si="11"/>
        <v/>
      </c>
      <c r="AK26" s="170" t="str">
        <f t="shared" si="9"/>
        <v/>
      </c>
      <c r="AL26" s="160"/>
      <c r="AM26" s="160"/>
      <c r="AN26" s="160"/>
      <c r="AO26" s="160"/>
      <c r="AP26" s="160"/>
      <c r="AQ26" s="63"/>
      <c r="AR26" s="63"/>
      <c r="AS26" s="41" t="e">
        <f>#VALUE!</f>
        <v>#VALUE!</v>
      </c>
      <c r="AT26" s="41"/>
      <c r="AU26" s="30"/>
      <c r="AV26" s="40" t="str">
        <f t="shared" si="7"/>
        <v>Débil</v>
      </c>
      <c r="AW26" s="40" t="str">
        <f t="shared" si="8"/>
        <v>Débil</v>
      </c>
      <c r="AX26" s="170">
        <f t="shared" si="10"/>
        <v>0</v>
      </c>
      <c r="AY26" s="245"/>
      <c r="AZ26" s="245"/>
      <c r="BA26" s="292"/>
      <c r="BB26" s="245"/>
      <c r="BC26" s="109" t="e">
        <f>+IF(AND(U26="Preventivo",BB21="Fuerte"),2,IF(AND(U26="Preventivo",BB21="Moderado"),1,0))</f>
        <v>#DIV/0!</v>
      </c>
      <c r="BD26" s="109" t="e">
        <f>+IF(AND(U26="Detectivo/Correctivo",$BB21="Fuerte"),2,IF(AND(U26="Detectivo/Correctivo",$BB26="Moderado"),1,IF(AND(U26="Preventivo",$BB21="Fuerte"),1,0)))</f>
        <v>#DIV/0!</v>
      </c>
      <c r="BE26" s="109" t="e">
        <f>+L21-BC26</f>
        <v>#DIV/0!</v>
      </c>
      <c r="BF26" s="109" t="e">
        <f>+N21-BD26</f>
        <v>#N/A</v>
      </c>
      <c r="BG26" s="248"/>
      <c r="BH26" s="248"/>
      <c r="BI26" s="295"/>
      <c r="BJ26" s="374"/>
      <c r="BK26" s="374"/>
      <c r="BL26" s="374"/>
      <c r="BM26" s="375"/>
    </row>
    <row r="27" spans="1:65" ht="65.150000000000006" customHeight="1">
      <c r="A27" s="371" t="s">
        <v>119</v>
      </c>
      <c r="B27" s="231"/>
      <c r="C27" s="171"/>
      <c r="D27" s="231"/>
      <c r="E27" s="247"/>
      <c r="F27" s="34"/>
      <c r="G27" s="34"/>
      <c r="H27" s="34"/>
      <c r="I27" s="36"/>
      <c r="J27" s="29"/>
      <c r="K27" s="249"/>
      <c r="L27" s="370"/>
      <c r="M27" s="335"/>
      <c r="N27" s="345" t="e">
        <f>+VLOOKUP(M27,Listados!$K$13:$L$17,2,0)</f>
        <v>#N/A</v>
      </c>
      <c r="O27" s="295" t="str">
        <f>IF(AND(K27&lt;&gt;"",M27&lt;&gt;""),VLOOKUP(K27&amp;M27,Listados!$M$3:$N$27,2,FALSE),"")</f>
        <v/>
      </c>
      <c r="P27" s="248" t="e">
        <f>+VLOOKUP(O27,Listados!$P$3:$Q$6,2,FALSE)</f>
        <v>#N/A</v>
      </c>
      <c r="Q27" s="177"/>
      <c r="R27" s="177"/>
      <c r="S27" s="37"/>
      <c r="T27" s="37"/>
      <c r="U27" s="38"/>
      <c r="V27" s="177"/>
      <c r="W27" s="177" t="str">
        <f t="shared" si="0"/>
        <v/>
      </c>
      <c r="X27" s="177"/>
      <c r="Y27" s="177" t="str">
        <f t="shared" si="1"/>
        <v/>
      </c>
      <c r="Z27" s="177"/>
      <c r="AA27" s="177" t="str">
        <f t="shared" si="2"/>
        <v/>
      </c>
      <c r="AB27" s="177"/>
      <c r="AC27" s="177" t="str">
        <f t="shared" si="3"/>
        <v/>
      </c>
      <c r="AD27" s="177"/>
      <c r="AE27" s="177" t="str">
        <f t="shared" si="4"/>
        <v/>
      </c>
      <c r="AF27" s="177"/>
      <c r="AG27" s="177" t="str">
        <f t="shared" si="5"/>
        <v/>
      </c>
      <c r="AH27" s="177"/>
      <c r="AI27" s="172" t="str">
        <f t="shared" si="6"/>
        <v/>
      </c>
      <c r="AJ27" s="170" t="str">
        <f t="shared" si="11"/>
        <v/>
      </c>
      <c r="AK27" s="170" t="str">
        <f t="shared" si="9"/>
        <v/>
      </c>
      <c r="AL27" s="160"/>
      <c r="AM27" s="160"/>
      <c r="AN27" s="160"/>
      <c r="AO27" s="160"/>
      <c r="AP27" s="160"/>
      <c r="AQ27" s="63"/>
      <c r="AR27" s="63"/>
      <c r="AS27" s="41" t="e">
        <f>#VALUE!</f>
        <v>#VALUE!</v>
      </c>
      <c r="AT27" s="41"/>
      <c r="AU27" s="30"/>
      <c r="AV27" s="40" t="str">
        <f t="shared" si="7"/>
        <v>Débil</v>
      </c>
      <c r="AW27" s="40" t="str">
        <f t="shared" si="8"/>
        <v>Débil</v>
      </c>
      <c r="AX27" s="170">
        <f t="shared" si="10"/>
        <v>0</v>
      </c>
      <c r="AY27" s="245">
        <f t="shared" ref="AY27" si="17">SUM(AX27:AX32)</f>
        <v>0</v>
      </c>
      <c r="AZ27" s="245">
        <v>0</v>
      </c>
      <c r="BA27" s="290" t="e">
        <f t="shared" ref="BA27" si="18">AY27/AZ27</f>
        <v>#DIV/0!</v>
      </c>
      <c r="BB27" s="245" t="e">
        <f t="shared" ref="BB27" si="19">IF(BA27&lt;=50, "Débil", IF(BA27&lt;=99,"Moderado","Fuerte"))</f>
        <v>#DIV/0!</v>
      </c>
      <c r="BC27" s="109" t="e">
        <f>+IF(AND(U27="Preventivo",BB27="Fuerte"),2,IF(AND(U27="Preventivo",BB27="Moderado"),1,0))</f>
        <v>#DIV/0!</v>
      </c>
      <c r="BD27" s="109" t="e">
        <f>+IF(AND(U27="Detectivo/Correctivo",$BB27="Fuerte"),2,IF(AND(U27="Detectivo/Correctivo",$BB27="Moderado"),1,IF(AND(U27="Preventivo",$BB27="Fuerte"),1,0)))</f>
        <v>#DIV/0!</v>
      </c>
      <c r="BE27" s="109" t="e">
        <f>+L27-BC27</f>
        <v>#DIV/0!</v>
      </c>
      <c r="BF27" s="109" t="e">
        <f>+N27-BD27</f>
        <v>#N/A</v>
      </c>
      <c r="BG27" s="248" t="e">
        <f>+VLOOKUP(MIN(BE27,BE28,BE29,BE30,BE31,BE32),Listados!$J$18:$K$24,2,TRUE)</f>
        <v>#DIV/0!</v>
      </c>
      <c r="BH27" s="248" t="e">
        <f>+VLOOKUP(MIN(BF27,BF28,BF29,BF30,BF31,BF32),Listados!$J$26:$K$32,2,TRUE)</f>
        <v>#N/A</v>
      </c>
      <c r="BI27" s="295" t="e">
        <f>IF(AND(BG27&lt;&gt;"",BH27&lt;&gt;""),VLOOKUP(BG27&amp;BH27,Listados!$M$3:$N$27,2,FALSE),"")</f>
        <v>#DIV/0!</v>
      </c>
      <c r="BJ27" s="374" t="e">
        <f>+IF($P27="Asumir el riesgo","NA","")</f>
        <v>#N/A</v>
      </c>
      <c r="BK27" s="374" t="e">
        <f>+IF($P27="Asumir el riesgo","NA","")</f>
        <v>#N/A</v>
      </c>
      <c r="BL27" s="374" t="e">
        <f>+IF($P27="Asumir el riesgo","NA","")</f>
        <v>#N/A</v>
      </c>
      <c r="BM27" s="375" t="e">
        <f>+IF($P27="Asumir el riesgo","NA","")</f>
        <v>#N/A</v>
      </c>
    </row>
    <row r="28" spans="1:65" ht="65.150000000000006" customHeight="1">
      <c r="A28" s="371"/>
      <c r="B28" s="231"/>
      <c r="C28" s="171"/>
      <c r="D28" s="231"/>
      <c r="E28" s="247"/>
      <c r="F28" s="34"/>
      <c r="G28" s="34"/>
      <c r="H28" s="34"/>
      <c r="I28" s="36"/>
      <c r="J28" s="29"/>
      <c r="K28" s="249"/>
      <c r="L28" s="370"/>
      <c r="M28" s="335"/>
      <c r="N28" s="345"/>
      <c r="O28" s="295"/>
      <c r="P28" s="248"/>
      <c r="Q28" s="177"/>
      <c r="R28" s="177"/>
      <c r="S28" s="37"/>
      <c r="T28" s="37"/>
      <c r="U28" s="38"/>
      <c r="V28" s="177"/>
      <c r="W28" s="177" t="str">
        <f t="shared" si="0"/>
        <v/>
      </c>
      <c r="X28" s="177"/>
      <c r="Y28" s="177" t="str">
        <f t="shared" si="1"/>
        <v/>
      </c>
      <c r="Z28" s="177"/>
      <c r="AA28" s="177" t="str">
        <f t="shared" si="2"/>
        <v/>
      </c>
      <c r="AB28" s="177"/>
      <c r="AC28" s="177" t="str">
        <f t="shared" si="3"/>
        <v/>
      </c>
      <c r="AD28" s="177"/>
      <c r="AE28" s="177" t="str">
        <f t="shared" si="4"/>
        <v/>
      </c>
      <c r="AF28" s="177"/>
      <c r="AG28" s="177" t="str">
        <f t="shared" si="5"/>
        <v/>
      </c>
      <c r="AH28" s="177"/>
      <c r="AI28" s="172" t="str">
        <f t="shared" si="6"/>
        <v/>
      </c>
      <c r="AJ28" s="170" t="str">
        <f t="shared" si="11"/>
        <v/>
      </c>
      <c r="AK28" s="170" t="str">
        <f t="shared" si="9"/>
        <v/>
      </c>
      <c r="AL28" s="160"/>
      <c r="AM28" s="160"/>
      <c r="AN28" s="160"/>
      <c r="AO28" s="160"/>
      <c r="AP28" s="160"/>
      <c r="AQ28" s="63"/>
      <c r="AR28" s="63"/>
      <c r="AS28" s="41" t="e">
        <f>#VALUE!</f>
        <v>#VALUE!</v>
      </c>
      <c r="AT28" s="41"/>
      <c r="AU28" s="30"/>
      <c r="AV28" s="40" t="str">
        <f t="shared" si="7"/>
        <v>Débil</v>
      </c>
      <c r="AW28" s="40" t="str">
        <f t="shared" si="8"/>
        <v>Débil</v>
      </c>
      <c r="AX28" s="170">
        <f t="shared" si="10"/>
        <v>0</v>
      </c>
      <c r="AY28" s="245"/>
      <c r="AZ28" s="245"/>
      <c r="BA28" s="291"/>
      <c r="BB28" s="245"/>
      <c r="BC28" s="109" t="e">
        <f>+IF(AND(U28="Preventivo",BB27="Fuerte"),2,IF(AND(U28="Preventivo",BB27="Moderado"),1,0))</f>
        <v>#DIV/0!</v>
      </c>
      <c r="BD28" s="109" t="e">
        <f>+IF(AND(U28="Detectivo/Correctivo",$BB27="Fuerte"),2,IF(AND(U28="Detectivo/Correctivo",$BB28="Moderado"),1,IF(AND(U28="Preventivo",$BB27="Fuerte"),1,0)))</f>
        <v>#DIV/0!</v>
      </c>
      <c r="BE28" s="109" t="e">
        <f>+L27-BC28</f>
        <v>#DIV/0!</v>
      </c>
      <c r="BF28" s="109" t="e">
        <f>+N27-BD28</f>
        <v>#N/A</v>
      </c>
      <c r="BG28" s="248"/>
      <c r="BH28" s="248"/>
      <c r="BI28" s="295"/>
      <c r="BJ28" s="374"/>
      <c r="BK28" s="374"/>
      <c r="BL28" s="374"/>
      <c r="BM28" s="375"/>
    </row>
    <row r="29" spans="1:65" ht="65.150000000000006" customHeight="1">
      <c r="A29" s="371"/>
      <c r="B29" s="231"/>
      <c r="C29" s="171"/>
      <c r="D29" s="231"/>
      <c r="E29" s="247"/>
      <c r="F29" s="34"/>
      <c r="G29" s="34"/>
      <c r="H29" s="34"/>
      <c r="I29" s="36"/>
      <c r="J29" s="29"/>
      <c r="K29" s="249"/>
      <c r="L29" s="370"/>
      <c r="M29" s="335"/>
      <c r="N29" s="345"/>
      <c r="O29" s="295"/>
      <c r="P29" s="248"/>
      <c r="Q29" s="177"/>
      <c r="R29" s="177"/>
      <c r="S29" s="37"/>
      <c r="T29" s="37"/>
      <c r="U29" s="38"/>
      <c r="V29" s="177"/>
      <c r="W29" s="177" t="str">
        <f t="shared" si="0"/>
        <v/>
      </c>
      <c r="X29" s="177"/>
      <c r="Y29" s="177" t="str">
        <f t="shared" si="1"/>
        <v/>
      </c>
      <c r="Z29" s="177"/>
      <c r="AA29" s="177" t="str">
        <f t="shared" si="2"/>
        <v/>
      </c>
      <c r="AB29" s="177"/>
      <c r="AC29" s="177" t="str">
        <f t="shared" si="3"/>
        <v/>
      </c>
      <c r="AD29" s="177"/>
      <c r="AE29" s="177" t="str">
        <f t="shared" si="4"/>
        <v/>
      </c>
      <c r="AF29" s="177"/>
      <c r="AG29" s="177" t="str">
        <f t="shared" si="5"/>
        <v/>
      </c>
      <c r="AH29" s="177"/>
      <c r="AI29" s="172" t="str">
        <f t="shared" si="6"/>
        <v/>
      </c>
      <c r="AJ29" s="170" t="str">
        <f t="shared" si="11"/>
        <v/>
      </c>
      <c r="AK29" s="170" t="str">
        <f t="shared" si="9"/>
        <v/>
      </c>
      <c r="AL29" s="160"/>
      <c r="AM29" s="160"/>
      <c r="AN29" s="160"/>
      <c r="AO29" s="160"/>
      <c r="AP29" s="160"/>
      <c r="AQ29" s="63"/>
      <c r="AR29" s="63"/>
      <c r="AS29" s="41" t="e">
        <f>#VALUE!</f>
        <v>#VALUE!</v>
      </c>
      <c r="AT29" s="41"/>
      <c r="AU29" s="30"/>
      <c r="AV29" s="40" t="str">
        <f t="shared" si="7"/>
        <v>Débil</v>
      </c>
      <c r="AW29" s="40" t="str">
        <f t="shared" si="8"/>
        <v>Débil</v>
      </c>
      <c r="AX29" s="170">
        <f t="shared" si="10"/>
        <v>0</v>
      </c>
      <c r="AY29" s="245"/>
      <c r="AZ29" s="245"/>
      <c r="BA29" s="291"/>
      <c r="BB29" s="245"/>
      <c r="BC29" s="109" t="e">
        <f>+IF(AND(U29="Preventivo",BB27="Fuerte"),2,IF(AND(U29="Preventivo",BB27="Moderado"),1,0))</f>
        <v>#DIV/0!</v>
      </c>
      <c r="BD29" s="109" t="e">
        <f>+IF(AND(U29="Detectivo/Correctivo",$BB27="Fuerte"),2,IF(AND(U29="Detectivo/Correctivo",$BB29="Moderado"),1,IF(AND(U29="Preventivo",$BB27="Fuerte"),1,0)))</f>
        <v>#DIV/0!</v>
      </c>
      <c r="BE29" s="109" t="e">
        <f>+L27-BC29</f>
        <v>#DIV/0!</v>
      </c>
      <c r="BF29" s="109" t="e">
        <f>+N27-BD29</f>
        <v>#N/A</v>
      </c>
      <c r="BG29" s="248"/>
      <c r="BH29" s="248"/>
      <c r="BI29" s="295"/>
      <c r="BJ29" s="374"/>
      <c r="BK29" s="374"/>
      <c r="BL29" s="374"/>
      <c r="BM29" s="375"/>
    </row>
    <row r="30" spans="1:65" ht="65.150000000000006" customHeight="1">
      <c r="A30" s="371"/>
      <c r="B30" s="231"/>
      <c r="C30" s="171"/>
      <c r="D30" s="231"/>
      <c r="E30" s="247"/>
      <c r="F30" s="34"/>
      <c r="G30" s="34"/>
      <c r="H30" s="34"/>
      <c r="I30" s="36"/>
      <c r="J30" s="29"/>
      <c r="K30" s="249"/>
      <c r="L30" s="370"/>
      <c r="M30" s="335"/>
      <c r="N30" s="345"/>
      <c r="O30" s="295"/>
      <c r="P30" s="248"/>
      <c r="Q30" s="177"/>
      <c r="R30" s="177"/>
      <c r="S30" s="37"/>
      <c r="T30" s="37"/>
      <c r="U30" s="38"/>
      <c r="V30" s="177"/>
      <c r="W30" s="177" t="str">
        <f t="shared" si="0"/>
        <v/>
      </c>
      <c r="X30" s="177"/>
      <c r="Y30" s="177" t="str">
        <f t="shared" si="1"/>
        <v/>
      </c>
      <c r="Z30" s="177"/>
      <c r="AA30" s="177" t="str">
        <f t="shared" si="2"/>
        <v/>
      </c>
      <c r="AB30" s="177"/>
      <c r="AC30" s="177" t="str">
        <f t="shared" si="3"/>
        <v/>
      </c>
      <c r="AD30" s="177"/>
      <c r="AE30" s="177" t="str">
        <f t="shared" si="4"/>
        <v/>
      </c>
      <c r="AF30" s="177"/>
      <c r="AG30" s="177" t="str">
        <f t="shared" si="5"/>
        <v/>
      </c>
      <c r="AH30" s="177"/>
      <c r="AI30" s="172" t="str">
        <f t="shared" si="6"/>
        <v/>
      </c>
      <c r="AJ30" s="170" t="str">
        <f t="shared" si="11"/>
        <v/>
      </c>
      <c r="AK30" s="170" t="str">
        <f t="shared" si="9"/>
        <v/>
      </c>
      <c r="AL30" s="160"/>
      <c r="AM30" s="160"/>
      <c r="AN30" s="160"/>
      <c r="AO30" s="160"/>
      <c r="AP30" s="160"/>
      <c r="AQ30" s="63"/>
      <c r="AR30" s="63"/>
      <c r="AS30" s="41" t="e">
        <f>#VALUE!</f>
        <v>#VALUE!</v>
      </c>
      <c r="AT30" s="41"/>
      <c r="AU30" s="30"/>
      <c r="AV30" s="40" t="str">
        <f t="shared" si="7"/>
        <v>Débil</v>
      </c>
      <c r="AW30" s="40" t="str">
        <f t="shared" si="8"/>
        <v>Débil</v>
      </c>
      <c r="AX30" s="170">
        <f t="shared" si="10"/>
        <v>0</v>
      </c>
      <c r="AY30" s="245"/>
      <c r="AZ30" s="245"/>
      <c r="BA30" s="291"/>
      <c r="BB30" s="245"/>
      <c r="BC30" s="109" t="e">
        <f>+IF(AND(U30="Preventivo",BB27="Fuerte"),2,IF(AND(U30="Preventivo",BB27="Moderado"),1,0))</f>
        <v>#DIV/0!</v>
      </c>
      <c r="BD30" s="109" t="e">
        <f>+IF(AND(U30="Detectivo/Correctivo",$BB27="Fuerte"),2,IF(AND(U30="Detectivo/Correctivo",$BB30="Moderado"),1,IF(AND(U30="Preventivo",$BB27="Fuerte"),1,0)))</f>
        <v>#DIV/0!</v>
      </c>
      <c r="BE30" s="109" t="e">
        <f>+L27-BC30</f>
        <v>#DIV/0!</v>
      </c>
      <c r="BF30" s="109" t="e">
        <f>+N27-BD30</f>
        <v>#N/A</v>
      </c>
      <c r="BG30" s="248"/>
      <c r="BH30" s="248"/>
      <c r="BI30" s="295"/>
      <c r="BJ30" s="374"/>
      <c r="BK30" s="374"/>
      <c r="BL30" s="374"/>
      <c r="BM30" s="375"/>
    </row>
    <row r="31" spans="1:65" ht="65.150000000000006" customHeight="1">
      <c r="A31" s="371"/>
      <c r="B31" s="231"/>
      <c r="C31" s="171"/>
      <c r="D31" s="231"/>
      <c r="E31" s="247"/>
      <c r="F31" s="34"/>
      <c r="G31" s="34"/>
      <c r="H31" s="34"/>
      <c r="I31" s="36"/>
      <c r="J31" s="29"/>
      <c r="K31" s="249"/>
      <c r="L31" s="370"/>
      <c r="M31" s="335"/>
      <c r="N31" s="345"/>
      <c r="O31" s="295"/>
      <c r="P31" s="248"/>
      <c r="Q31" s="177"/>
      <c r="R31" s="177"/>
      <c r="S31" s="37"/>
      <c r="T31" s="37"/>
      <c r="U31" s="38"/>
      <c r="V31" s="177"/>
      <c r="W31" s="177" t="str">
        <f t="shared" si="0"/>
        <v/>
      </c>
      <c r="X31" s="177"/>
      <c r="Y31" s="177" t="str">
        <f t="shared" si="1"/>
        <v/>
      </c>
      <c r="Z31" s="177"/>
      <c r="AA31" s="177" t="str">
        <f t="shared" si="2"/>
        <v/>
      </c>
      <c r="AB31" s="177"/>
      <c r="AC31" s="177" t="str">
        <f t="shared" si="3"/>
        <v/>
      </c>
      <c r="AD31" s="177"/>
      <c r="AE31" s="177" t="str">
        <f t="shared" si="4"/>
        <v/>
      </c>
      <c r="AF31" s="177"/>
      <c r="AG31" s="177" t="str">
        <f t="shared" si="5"/>
        <v/>
      </c>
      <c r="AH31" s="177"/>
      <c r="AI31" s="172" t="str">
        <f t="shared" si="6"/>
        <v/>
      </c>
      <c r="AJ31" s="170" t="str">
        <f t="shared" si="11"/>
        <v/>
      </c>
      <c r="AK31" s="170" t="str">
        <f t="shared" si="9"/>
        <v/>
      </c>
      <c r="AL31" s="160"/>
      <c r="AM31" s="160"/>
      <c r="AN31" s="160"/>
      <c r="AO31" s="160"/>
      <c r="AP31" s="160"/>
      <c r="AQ31" s="63"/>
      <c r="AR31" s="63"/>
      <c r="AS31" s="41" t="e">
        <f>#VALUE!</f>
        <v>#VALUE!</v>
      </c>
      <c r="AT31" s="41"/>
      <c r="AU31" s="30"/>
      <c r="AV31" s="40" t="str">
        <f t="shared" si="7"/>
        <v>Débil</v>
      </c>
      <c r="AW31" s="40" t="str">
        <f t="shared" si="8"/>
        <v>Débil</v>
      </c>
      <c r="AX31" s="170">
        <f t="shared" si="10"/>
        <v>0</v>
      </c>
      <c r="AY31" s="245"/>
      <c r="AZ31" s="245"/>
      <c r="BA31" s="291"/>
      <c r="BB31" s="245"/>
      <c r="BC31" s="109" t="e">
        <f>+IF(AND(U31="Preventivo",BB27="Fuerte"),2,IF(AND(U31="Preventivo",BB27="Moderado"),1,0))</f>
        <v>#DIV/0!</v>
      </c>
      <c r="BD31" s="109" t="e">
        <f>+IF(AND(U31="Detectivo/Correctivo",$BB27="Fuerte"),2,IF(AND(U31="Detectivo/Correctivo",$BB31="Moderado"),1,IF(AND(U31="Preventivo",$BB27="Fuerte"),1,0)))</f>
        <v>#DIV/0!</v>
      </c>
      <c r="BE31" s="109" t="e">
        <f>+L27-BC31</f>
        <v>#DIV/0!</v>
      </c>
      <c r="BF31" s="109" t="e">
        <f>+N27-BD31</f>
        <v>#N/A</v>
      </c>
      <c r="BG31" s="248"/>
      <c r="BH31" s="248"/>
      <c r="BI31" s="295"/>
      <c r="BJ31" s="374"/>
      <c r="BK31" s="374"/>
      <c r="BL31" s="374"/>
      <c r="BM31" s="375"/>
    </row>
    <row r="32" spans="1:65" ht="65.150000000000006" customHeight="1">
      <c r="A32" s="371"/>
      <c r="B32" s="231"/>
      <c r="C32" s="171"/>
      <c r="D32" s="231"/>
      <c r="E32" s="247"/>
      <c r="F32" s="34"/>
      <c r="G32" s="34"/>
      <c r="H32" s="34"/>
      <c r="I32" s="36"/>
      <c r="J32" s="29"/>
      <c r="K32" s="249"/>
      <c r="L32" s="370"/>
      <c r="M32" s="335"/>
      <c r="N32" s="345"/>
      <c r="O32" s="295"/>
      <c r="P32" s="248"/>
      <c r="Q32" s="177"/>
      <c r="R32" s="177"/>
      <c r="S32" s="37"/>
      <c r="T32" s="37"/>
      <c r="U32" s="38"/>
      <c r="V32" s="177"/>
      <c r="W32" s="177" t="str">
        <f t="shared" si="0"/>
        <v/>
      </c>
      <c r="X32" s="177"/>
      <c r="Y32" s="177" t="str">
        <f t="shared" si="1"/>
        <v/>
      </c>
      <c r="Z32" s="177"/>
      <c r="AA32" s="177" t="str">
        <f t="shared" si="2"/>
        <v/>
      </c>
      <c r="AB32" s="177"/>
      <c r="AC32" s="177" t="str">
        <f t="shared" si="3"/>
        <v/>
      </c>
      <c r="AD32" s="177"/>
      <c r="AE32" s="177" t="str">
        <f t="shared" si="4"/>
        <v/>
      </c>
      <c r="AF32" s="177"/>
      <c r="AG32" s="177" t="str">
        <f t="shared" si="5"/>
        <v/>
      </c>
      <c r="AH32" s="177"/>
      <c r="AI32" s="172" t="str">
        <f t="shared" si="6"/>
        <v/>
      </c>
      <c r="AJ32" s="170" t="str">
        <f t="shared" si="11"/>
        <v/>
      </c>
      <c r="AK32" s="170" t="str">
        <f t="shared" si="9"/>
        <v/>
      </c>
      <c r="AL32" s="160"/>
      <c r="AM32" s="160"/>
      <c r="AN32" s="160"/>
      <c r="AO32" s="160"/>
      <c r="AP32" s="160"/>
      <c r="AQ32" s="63"/>
      <c r="AR32" s="63"/>
      <c r="AS32" s="41" t="e">
        <f>#VALUE!</f>
        <v>#VALUE!</v>
      </c>
      <c r="AT32" s="41"/>
      <c r="AU32" s="30"/>
      <c r="AV32" s="40" t="str">
        <f t="shared" si="7"/>
        <v>Débil</v>
      </c>
      <c r="AW32" s="40" t="str">
        <f t="shared" si="8"/>
        <v>Débil</v>
      </c>
      <c r="AX32" s="170">
        <f t="shared" si="10"/>
        <v>0</v>
      </c>
      <c r="AY32" s="245"/>
      <c r="AZ32" s="245"/>
      <c r="BA32" s="292"/>
      <c r="BB32" s="245"/>
      <c r="BC32" s="109" t="e">
        <f>+IF(AND(U32="Preventivo",BB27="Fuerte"),2,IF(AND(U32="Preventivo",BB27="Moderado"),1,0))</f>
        <v>#DIV/0!</v>
      </c>
      <c r="BD32" s="109" t="e">
        <f>+IF(AND(U32="Detectivo/Correctivo",$BB27="Fuerte"),2,IF(AND(U32="Detectivo/Correctivo",$BB32="Moderado"),1,IF(AND(U32="Preventivo",$BB27="Fuerte"),1,0)))</f>
        <v>#DIV/0!</v>
      </c>
      <c r="BE32" s="109" t="e">
        <f>+L27-BC32</f>
        <v>#DIV/0!</v>
      </c>
      <c r="BF32" s="109" t="e">
        <f>+N27-BD32</f>
        <v>#N/A</v>
      </c>
      <c r="BG32" s="248"/>
      <c r="BH32" s="248"/>
      <c r="BI32" s="295"/>
      <c r="BJ32" s="374"/>
      <c r="BK32" s="374"/>
      <c r="BL32" s="374"/>
      <c r="BM32" s="375"/>
    </row>
    <row r="33" spans="1:65" ht="65.150000000000006" customHeight="1">
      <c r="A33" s="371" t="s">
        <v>120</v>
      </c>
      <c r="B33" s="231"/>
      <c r="C33" s="171"/>
      <c r="D33" s="231"/>
      <c r="E33" s="247"/>
      <c r="F33" s="34"/>
      <c r="G33" s="34"/>
      <c r="H33" s="34"/>
      <c r="I33" s="36"/>
      <c r="J33" s="29"/>
      <c r="K33" s="249"/>
      <c r="L33" s="370"/>
      <c r="M33" s="335"/>
      <c r="N33" s="345" t="e">
        <f>+VLOOKUP(M33,Listados!$K$13:$L$17,2,0)</f>
        <v>#N/A</v>
      </c>
      <c r="O33" s="295" t="str">
        <f>IF(AND(K33&lt;&gt;"",M33&lt;&gt;""),VLOOKUP(K33&amp;M33,Listados!$M$3:$N$27,2,FALSE),"")</f>
        <v/>
      </c>
      <c r="P33" s="248" t="e">
        <f>+VLOOKUP(O33,Listados!$P$3:$Q$6,2,FALSE)</f>
        <v>#N/A</v>
      </c>
      <c r="Q33" s="177"/>
      <c r="R33" s="177"/>
      <c r="S33" s="37"/>
      <c r="T33" s="39"/>
      <c r="U33" s="38"/>
      <c r="V33" s="177"/>
      <c r="W33" s="177" t="str">
        <f t="shared" si="0"/>
        <v/>
      </c>
      <c r="X33" s="177"/>
      <c r="Y33" s="177" t="str">
        <f t="shared" si="1"/>
        <v/>
      </c>
      <c r="Z33" s="177"/>
      <c r="AA33" s="177" t="str">
        <f t="shared" si="2"/>
        <v/>
      </c>
      <c r="AB33" s="177"/>
      <c r="AC33" s="177" t="str">
        <f t="shared" si="3"/>
        <v/>
      </c>
      <c r="AD33" s="177"/>
      <c r="AE33" s="177" t="str">
        <f t="shared" si="4"/>
        <v/>
      </c>
      <c r="AF33" s="177"/>
      <c r="AG33" s="177" t="str">
        <f t="shared" si="5"/>
        <v/>
      </c>
      <c r="AH33" s="177"/>
      <c r="AI33" s="172" t="str">
        <f t="shared" si="6"/>
        <v/>
      </c>
      <c r="AJ33" s="170" t="str">
        <f t="shared" si="11"/>
        <v/>
      </c>
      <c r="AK33" s="170" t="str">
        <f t="shared" si="9"/>
        <v/>
      </c>
      <c r="AL33" s="160"/>
      <c r="AM33" s="160"/>
      <c r="AN33" s="160"/>
      <c r="AO33" s="160"/>
      <c r="AP33" s="160"/>
      <c r="AQ33" s="63"/>
      <c r="AR33" s="63"/>
      <c r="AS33" s="41" t="e">
        <f>#VALUE!</f>
        <v>#VALUE!</v>
      </c>
      <c r="AT33" s="41"/>
      <c r="AU33" s="30"/>
      <c r="AV33" s="40" t="str">
        <f t="shared" si="7"/>
        <v>Débil</v>
      </c>
      <c r="AW33" s="40" t="str">
        <f t="shared" si="8"/>
        <v>Débil</v>
      </c>
      <c r="AX33" s="170">
        <f t="shared" si="10"/>
        <v>0</v>
      </c>
      <c r="AY33" s="245">
        <f t="shared" ref="AY33" si="20">SUM(AX33:AX38)</f>
        <v>0</v>
      </c>
      <c r="AZ33" s="245">
        <v>0</v>
      </c>
      <c r="BA33" s="290" t="e">
        <f t="shared" ref="BA33" si="21">AY33/AZ33</f>
        <v>#DIV/0!</v>
      </c>
      <c r="BB33" s="245" t="e">
        <f t="shared" ref="BB33" si="22">IF(BA33&lt;=50, "Débil", IF(BA33&lt;=99,"Moderado","Fuerte"))</f>
        <v>#DIV/0!</v>
      </c>
      <c r="BC33" s="109" t="e">
        <f>+IF(AND(U33="Preventivo",BB33="Fuerte"),2,IF(AND(U33="Preventivo",BB33="Moderado"),1,0))</f>
        <v>#DIV/0!</v>
      </c>
      <c r="BD33" s="109" t="e">
        <f>+IF(AND(U33="Detectivo/Correctivo",$BB33="Fuerte"),2,IF(AND(U33="Detectivo/Correctivo",$BB33="Moderado"),1,IF(AND(U33="Preventivo",$BB33="Fuerte"),1,0)))</f>
        <v>#DIV/0!</v>
      </c>
      <c r="BE33" s="109" t="e">
        <f>+L33-BC33</f>
        <v>#DIV/0!</v>
      </c>
      <c r="BF33" s="109" t="e">
        <f>+N33-BD33</f>
        <v>#N/A</v>
      </c>
      <c r="BG33" s="248" t="e">
        <f>+VLOOKUP(MIN(BE33,BE34,BE35,BE36,BE37,BE38),Listados!$J$18:$K$24,2,TRUE)</f>
        <v>#DIV/0!</v>
      </c>
      <c r="BH33" s="248" t="e">
        <f>+VLOOKUP(MIN(BF33,BF34,BF35,BF36,BF37,BF38),Listados!$J$26:$K$32,2,TRUE)</f>
        <v>#N/A</v>
      </c>
      <c r="BI33" s="295" t="e">
        <f>IF(AND(BG33&lt;&gt;"",BH33&lt;&gt;""),VLOOKUP(BG33&amp;BH33,Listados!$M$3:$N$27,2,FALSE),"")</f>
        <v>#DIV/0!</v>
      </c>
      <c r="BJ33" s="374" t="e">
        <f>+IF($P33="Asumir el riesgo","NA","")</f>
        <v>#N/A</v>
      </c>
      <c r="BK33" s="374" t="e">
        <f>+IF($P33="Asumir el riesgo","NA","")</f>
        <v>#N/A</v>
      </c>
      <c r="BL33" s="374" t="e">
        <f>+IF($P33="Asumir el riesgo","NA","")</f>
        <v>#N/A</v>
      </c>
      <c r="BM33" s="375" t="e">
        <f>+IF($P33="Asumir el riesgo","NA","")</f>
        <v>#N/A</v>
      </c>
    </row>
    <row r="34" spans="1:65" ht="65.150000000000006" customHeight="1">
      <c r="A34" s="371"/>
      <c r="B34" s="231"/>
      <c r="C34" s="171"/>
      <c r="D34" s="231"/>
      <c r="E34" s="247"/>
      <c r="F34" s="34"/>
      <c r="G34" s="34"/>
      <c r="H34" s="34"/>
      <c r="I34" s="36"/>
      <c r="J34" s="29"/>
      <c r="K34" s="249"/>
      <c r="L34" s="370"/>
      <c r="M34" s="335"/>
      <c r="N34" s="345"/>
      <c r="O34" s="295"/>
      <c r="P34" s="248"/>
      <c r="Q34" s="177"/>
      <c r="R34" s="177"/>
      <c r="S34" s="37"/>
      <c r="T34" s="39"/>
      <c r="U34" s="38"/>
      <c r="V34" s="177"/>
      <c r="W34" s="177" t="str">
        <f t="shared" si="0"/>
        <v/>
      </c>
      <c r="X34" s="177"/>
      <c r="Y34" s="177" t="str">
        <f t="shared" si="1"/>
        <v/>
      </c>
      <c r="Z34" s="177"/>
      <c r="AA34" s="177" t="str">
        <f t="shared" si="2"/>
        <v/>
      </c>
      <c r="AB34" s="177"/>
      <c r="AC34" s="177" t="str">
        <f t="shared" si="3"/>
        <v/>
      </c>
      <c r="AD34" s="177"/>
      <c r="AE34" s="177" t="str">
        <f t="shared" si="4"/>
        <v/>
      </c>
      <c r="AF34" s="177"/>
      <c r="AG34" s="177" t="str">
        <f t="shared" si="5"/>
        <v/>
      </c>
      <c r="AH34" s="177"/>
      <c r="AI34" s="172" t="str">
        <f t="shared" si="6"/>
        <v/>
      </c>
      <c r="AJ34" s="170" t="str">
        <f t="shared" si="11"/>
        <v/>
      </c>
      <c r="AK34" s="170" t="str">
        <f t="shared" si="9"/>
        <v/>
      </c>
      <c r="AL34" s="160"/>
      <c r="AM34" s="160"/>
      <c r="AN34" s="160"/>
      <c r="AO34" s="160"/>
      <c r="AP34" s="160"/>
      <c r="AQ34" s="63"/>
      <c r="AR34" s="63"/>
      <c r="AS34" s="41" t="e">
        <f>#VALUE!</f>
        <v>#VALUE!</v>
      </c>
      <c r="AT34" s="41"/>
      <c r="AU34" s="30"/>
      <c r="AV34" s="40" t="str">
        <f t="shared" si="7"/>
        <v>Débil</v>
      </c>
      <c r="AW34" s="40" t="str">
        <f t="shared" si="8"/>
        <v>Débil</v>
      </c>
      <c r="AX34" s="170">
        <f t="shared" si="10"/>
        <v>0</v>
      </c>
      <c r="AY34" s="245"/>
      <c r="AZ34" s="245"/>
      <c r="BA34" s="291"/>
      <c r="BB34" s="245"/>
      <c r="BC34" s="109" t="e">
        <f>+IF(AND(U34="Preventivo",BB33="Fuerte"),2,IF(AND(U34="Preventivo",BB33="Moderado"),1,0))</f>
        <v>#DIV/0!</v>
      </c>
      <c r="BD34" s="109" t="e">
        <f>+IF(AND(U34="Detectivo/Correctivo",$BB33="Fuerte"),2,IF(AND(U34="Detectivo/Correctivo",$BB34="Moderado"),1,IF(AND(U34="Preventivo",$BB33="Fuerte"),1,0)))</f>
        <v>#DIV/0!</v>
      </c>
      <c r="BE34" s="109" t="e">
        <f>+L33-BC34</f>
        <v>#DIV/0!</v>
      </c>
      <c r="BF34" s="109" t="e">
        <f>+N33-BD34</f>
        <v>#N/A</v>
      </c>
      <c r="BG34" s="248"/>
      <c r="BH34" s="248"/>
      <c r="BI34" s="295"/>
      <c r="BJ34" s="374"/>
      <c r="BK34" s="374"/>
      <c r="BL34" s="374"/>
      <c r="BM34" s="375"/>
    </row>
    <row r="35" spans="1:65" ht="65.150000000000006" customHeight="1">
      <c r="A35" s="371"/>
      <c r="B35" s="231"/>
      <c r="C35" s="171"/>
      <c r="D35" s="231"/>
      <c r="E35" s="247"/>
      <c r="F35" s="34"/>
      <c r="G35" s="34"/>
      <c r="H35" s="34"/>
      <c r="I35" s="36"/>
      <c r="J35" s="29"/>
      <c r="K35" s="249"/>
      <c r="L35" s="370"/>
      <c r="M35" s="335"/>
      <c r="N35" s="345"/>
      <c r="O35" s="295"/>
      <c r="P35" s="248"/>
      <c r="Q35" s="177"/>
      <c r="R35" s="177"/>
      <c r="S35" s="37"/>
      <c r="T35" s="39"/>
      <c r="U35" s="38"/>
      <c r="V35" s="177"/>
      <c r="W35" s="177" t="str">
        <f t="shared" si="0"/>
        <v/>
      </c>
      <c r="X35" s="177"/>
      <c r="Y35" s="177" t="str">
        <f t="shared" si="1"/>
        <v/>
      </c>
      <c r="Z35" s="177"/>
      <c r="AA35" s="177" t="str">
        <f t="shared" si="2"/>
        <v/>
      </c>
      <c r="AB35" s="177"/>
      <c r="AC35" s="177" t="str">
        <f t="shared" si="3"/>
        <v/>
      </c>
      <c r="AD35" s="177"/>
      <c r="AE35" s="177" t="str">
        <f t="shared" si="4"/>
        <v/>
      </c>
      <c r="AF35" s="177"/>
      <c r="AG35" s="177" t="str">
        <f t="shared" si="5"/>
        <v/>
      </c>
      <c r="AH35" s="177"/>
      <c r="AI35" s="172" t="str">
        <f t="shared" si="6"/>
        <v/>
      </c>
      <c r="AJ35" s="170" t="str">
        <f t="shared" si="11"/>
        <v/>
      </c>
      <c r="AK35" s="170" t="str">
        <f t="shared" si="9"/>
        <v/>
      </c>
      <c r="AL35" s="160"/>
      <c r="AM35" s="160"/>
      <c r="AN35" s="160"/>
      <c r="AO35" s="160"/>
      <c r="AP35" s="160"/>
      <c r="AQ35" s="63"/>
      <c r="AR35" s="63"/>
      <c r="AS35" s="41" t="e">
        <f>#VALUE!</f>
        <v>#VALUE!</v>
      </c>
      <c r="AT35" s="41"/>
      <c r="AU35" s="30"/>
      <c r="AV35" s="40" t="str">
        <f t="shared" si="7"/>
        <v>Débil</v>
      </c>
      <c r="AW35" s="40" t="str">
        <f t="shared" si="8"/>
        <v>Débil</v>
      </c>
      <c r="AX35" s="170">
        <f t="shared" si="10"/>
        <v>0</v>
      </c>
      <c r="AY35" s="245"/>
      <c r="AZ35" s="245"/>
      <c r="BA35" s="291"/>
      <c r="BB35" s="245"/>
      <c r="BC35" s="109" t="e">
        <f>+IF(AND(U35="Preventivo",BB33="Fuerte"),2,IF(AND(U35="Preventivo",BB33="Moderado"),1,0))</f>
        <v>#DIV/0!</v>
      </c>
      <c r="BD35" s="109" t="e">
        <f>+IF(AND(U35="Detectivo/Correctivo",$BB33="Fuerte"),2,IF(AND(U35="Detectivo/Correctivo",$BB35="Moderado"),1,IF(AND(U35="Preventivo",$BB33="Fuerte"),1,0)))</f>
        <v>#DIV/0!</v>
      </c>
      <c r="BE35" s="109" t="e">
        <f>+L33-BC35</f>
        <v>#DIV/0!</v>
      </c>
      <c r="BF35" s="109" t="e">
        <f>+N33-BD35</f>
        <v>#N/A</v>
      </c>
      <c r="BG35" s="248"/>
      <c r="BH35" s="248"/>
      <c r="BI35" s="295"/>
      <c r="BJ35" s="374"/>
      <c r="BK35" s="374"/>
      <c r="BL35" s="374"/>
      <c r="BM35" s="375"/>
    </row>
    <row r="36" spans="1:65" ht="65.150000000000006" customHeight="1">
      <c r="A36" s="371"/>
      <c r="B36" s="231"/>
      <c r="C36" s="171"/>
      <c r="D36" s="231"/>
      <c r="E36" s="247"/>
      <c r="F36" s="34"/>
      <c r="G36" s="34"/>
      <c r="H36" s="34"/>
      <c r="I36" s="36"/>
      <c r="J36" s="29"/>
      <c r="K36" s="249"/>
      <c r="L36" s="370"/>
      <c r="M36" s="335"/>
      <c r="N36" s="345"/>
      <c r="O36" s="295"/>
      <c r="P36" s="248"/>
      <c r="Q36" s="177"/>
      <c r="R36" s="177"/>
      <c r="S36" s="37"/>
      <c r="T36" s="39"/>
      <c r="U36" s="38"/>
      <c r="V36" s="177"/>
      <c r="W36" s="177" t="str">
        <f t="shared" si="0"/>
        <v/>
      </c>
      <c r="X36" s="177"/>
      <c r="Y36" s="177" t="str">
        <f t="shared" si="1"/>
        <v/>
      </c>
      <c r="Z36" s="177"/>
      <c r="AA36" s="177" t="str">
        <f t="shared" si="2"/>
        <v/>
      </c>
      <c r="AB36" s="177"/>
      <c r="AC36" s="177" t="str">
        <f t="shared" si="3"/>
        <v/>
      </c>
      <c r="AD36" s="177"/>
      <c r="AE36" s="177" t="str">
        <f t="shared" si="4"/>
        <v/>
      </c>
      <c r="AF36" s="177"/>
      <c r="AG36" s="177" t="str">
        <f t="shared" si="5"/>
        <v/>
      </c>
      <c r="AH36" s="177"/>
      <c r="AI36" s="172" t="str">
        <f t="shared" si="6"/>
        <v/>
      </c>
      <c r="AJ36" s="170" t="str">
        <f t="shared" si="11"/>
        <v/>
      </c>
      <c r="AK36" s="170" t="str">
        <f t="shared" si="9"/>
        <v/>
      </c>
      <c r="AL36" s="160"/>
      <c r="AM36" s="160"/>
      <c r="AN36" s="160"/>
      <c r="AO36" s="160"/>
      <c r="AP36" s="160"/>
      <c r="AQ36" s="63"/>
      <c r="AR36" s="63"/>
      <c r="AS36" s="41" t="e">
        <f>#VALUE!</f>
        <v>#VALUE!</v>
      </c>
      <c r="AT36" s="41"/>
      <c r="AU36" s="30"/>
      <c r="AV36" s="40" t="str">
        <f t="shared" si="7"/>
        <v>Débil</v>
      </c>
      <c r="AW36" s="40" t="str">
        <f t="shared" si="8"/>
        <v>Débil</v>
      </c>
      <c r="AX36" s="170">
        <f t="shared" si="10"/>
        <v>0</v>
      </c>
      <c r="AY36" s="245"/>
      <c r="AZ36" s="245"/>
      <c r="BA36" s="291"/>
      <c r="BB36" s="245"/>
      <c r="BC36" s="109" t="e">
        <f>+IF(AND(U36="Preventivo",BB33="Fuerte"),2,IF(AND(U36="Preventivo",BB33="Moderado"),1,0))</f>
        <v>#DIV/0!</v>
      </c>
      <c r="BD36" s="109" t="e">
        <f>+IF(AND(U36="Detectivo/Correctivo",$BB33="Fuerte"),2,IF(AND(U36="Detectivo/Correctivo",$BB36="Moderado"),1,IF(AND(U36="Preventivo",$BB33="Fuerte"),1,0)))</f>
        <v>#DIV/0!</v>
      </c>
      <c r="BE36" s="109" t="e">
        <f>+L33-BC36</f>
        <v>#DIV/0!</v>
      </c>
      <c r="BF36" s="109" t="e">
        <f>+N33-BD36</f>
        <v>#N/A</v>
      </c>
      <c r="BG36" s="248"/>
      <c r="BH36" s="248"/>
      <c r="BI36" s="295"/>
      <c r="BJ36" s="374"/>
      <c r="BK36" s="374"/>
      <c r="BL36" s="374"/>
      <c r="BM36" s="375"/>
    </row>
    <row r="37" spans="1:65" ht="65.150000000000006" customHeight="1">
      <c r="A37" s="371"/>
      <c r="B37" s="231"/>
      <c r="C37" s="171"/>
      <c r="D37" s="231"/>
      <c r="E37" s="247"/>
      <c r="F37" s="34"/>
      <c r="G37" s="34"/>
      <c r="H37" s="34"/>
      <c r="I37" s="36"/>
      <c r="J37" s="29"/>
      <c r="K37" s="249"/>
      <c r="L37" s="370"/>
      <c r="M37" s="335"/>
      <c r="N37" s="345"/>
      <c r="O37" s="295"/>
      <c r="P37" s="248"/>
      <c r="Q37" s="177"/>
      <c r="R37" s="177"/>
      <c r="S37" s="37"/>
      <c r="T37" s="39"/>
      <c r="U37" s="38"/>
      <c r="V37" s="177"/>
      <c r="W37" s="177" t="str">
        <f t="shared" si="0"/>
        <v/>
      </c>
      <c r="X37" s="177"/>
      <c r="Y37" s="177" t="str">
        <f t="shared" si="1"/>
        <v/>
      </c>
      <c r="Z37" s="177"/>
      <c r="AA37" s="177" t="str">
        <f t="shared" si="2"/>
        <v/>
      </c>
      <c r="AB37" s="177"/>
      <c r="AC37" s="177" t="str">
        <f t="shared" si="3"/>
        <v/>
      </c>
      <c r="AD37" s="177"/>
      <c r="AE37" s="177" t="str">
        <f t="shared" si="4"/>
        <v/>
      </c>
      <c r="AF37" s="177"/>
      <c r="AG37" s="177" t="str">
        <f t="shared" si="5"/>
        <v/>
      </c>
      <c r="AH37" s="177"/>
      <c r="AI37" s="172" t="str">
        <f t="shared" si="6"/>
        <v/>
      </c>
      <c r="AJ37" s="170" t="str">
        <f t="shared" si="11"/>
        <v/>
      </c>
      <c r="AK37" s="170" t="str">
        <f t="shared" si="9"/>
        <v/>
      </c>
      <c r="AL37" s="160"/>
      <c r="AM37" s="160"/>
      <c r="AN37" s="160"/>
      <c r="AO37" s="160"/>
      <c r="AP37" s="160"/>
      <c r="AQ37" s="63"/>
      <c r="AR37" s="63"/>
      <c r="AS37" s="41" t="e">
        <f>#VALUE!</f>
        <v>#VALUE!</v>
      </c>
      <c r="AT37" s="41"/>
      <c r="AU37" s="30"/>
      <c r="AV37" s="40" t="str">
        <f t="shared" si="7"/>
        <v>Débil</v>
      </c>
      <c r="AW37" s="40" t="str">
        <f t="shared" si="8"/>
        <v>Débil</v>
      </c>
      <c r="AX37" s="170">
        <f t="shared" si="10"/>
        <v>0</v>
      </c>
      <c r="AY37" s="245"/>
      <c r="AZ37" s="245"/>
      <c r="BA37" s="291"/>
      <c r="BB37" s="245"/>
      <c r="BC37" s="109" t="e">
        <f>+IF(AND(U37="Preventivo",BB33="Fuerte"),2,IF(AND(U37="Preventivo",BB33="Moderado"),1,0))</f>
        <v>#DIV/0!</v>
      </c>
      <c r="BD37" s="109" t="e">
        <f>+IF(AND(U37="Detectivo/Correctivo",$BB33="Fuerte"),2,IF(AND(U37="Detectivo/Correctivo",$BB37="Moderado"),1,IF(AND(U37="Preventivo",$BB33="Fuerte"),1,0)))</f>
        <v>#DIV/0!</v>
      </c>
      <c r="BE37" s="109" t="e">
        <f>+L33-BC37</f>
        <v>#DIV/0!</v>
      </c>
      <c r="BF37" s="109" t="e">
        <f>+N33-BD37</f>
        <v>#N/A</v>
      </c>
      <c r="BG37" s="248"/>
      <c r="BH37" s="248"/>
      <c r="BI37" s="295"/>
      <c r="BJ37" s="374"/>
      <c r="BK37" s="374"/>
      <c r="BL37" s="374"/>
      <c r="BM37" s="375"/>
    </row>
    <row r="38" spans="1:65" ht="65.150000000000006" customHeight="1">
      <c r="A38" s="371"/>
      <c r="B38" s="231"/>
      <c r="C38" s="171"/>
      <c r="D38" s="231"/>
      <c r="E38" s="247"/>
      <c r="F38" s="34"/>
      <c r="G38" s="34"/>
      <c r="H38" s="34"/>
      <c r="I38" s="36"/>
      <c r="J38" s="29"/>
      <c r="K38" s="249"/>
      <c r="L38" s="370"/>
      <c r="M38" s="335"/>
      <c r="N38" s="345"/>
      <c r="O38" s="295"/>
      <c r="P38" s="248"/>
      <c r="Q38" s="177"/>
      <c r="R38" s="177"/>
      <c r="S38" s="37"/>
      <c r="T38" s="39"/>
      <c r="U38" s="38"/>
      <c r="V38" s="177"/>
      <c r="W38" s="177" t="str">
        <f t="shared" si="0"/>
        <v/>
      </c>
      <c r="X38" s="177"/>
      <c r="Y38" s="177" t="str">
        <f t="shared" si="1"/>
        <v/>
      </c>
      <c r="Z38" s="177"/>
      <c r="AA38" s="177" t="str">
        <f t="shared" si="2"/>
        <v/>
      </c>
      <c r="AB38" s="177"/>
      <c r="AC38" s="177" t="str">
        <f t="shared" si="3"/>
        <v/>
      </c>
      <c r="AD38" s="177"/>
      <c r="AE38" s="177" t="str">
        <f t="shared" si="4"/>
        <v/>
      </c>
      <c r="AF38" s="177"/>
      <c r="AG38" s="177" t="str">
        <f t="shared" si="5"/>
        <v/>
      </c>
      <c r="AH38" s="177"/>
      <c r="AI38" s="172" t="str">
        <f t="shared" si="6"/>
        <v/>
      </c>
      <c r="AJ38" s="170" t="str">
        <f t="shared" si="11"/>
        <v/>
      </c>
      <c r="AK38" s="170" t="str">
        <f t="shared" si="9"/>
        <v/>
      </c>
      <c r="AL38" s="160"/>
      <c r="AM38" s="160"/>
      <c r="AN38" s="160"/>
      <c r="AO38" s="160"/>
      <c r="AP38" s="160"/>
      <c r="AQ38" s="63"/>
      <c r="AR38" s="63"/>
      <c r="AS38" s="41" t="e">
        <f>#VALUE!</f>
        <v>#VALUE!</v>
      </c>
      <c r="AT38" s="41"/>
      <c r="AU38" s="30"/>
      <c r="AV38" s="40" t="str">
        <f t="shared" si="7"/>
        <v>Débil</v>
      </c>
      <c r="AW38" s="40" t="str">
        <f t="shared" si="8"/>
        <v>Débil</v>
      </c>
      <c r="AX38" s="170">
        <f t="shared" si="10"/>
        <v>0</v>
      </c>
      <c r="AY38" s="245"/>
      <c r="AZ38" s="245"/>
      <c r="BA38" s="292"/>
      <c r="BB38" s="245"/>
      <c r="BC38" s="109" t="e">
        <f>+IF(AND(U38="Preventivo",BB33="Fuerte"),2,IF(AND(U38="Preventivo",BB33="Moderado"),1,0))</f>
        <v>#DIV/0!</v>
      </c>
      <c r="BD38" s="109" t="e">
        <f>+IF(AND(U38="Detectivo/Correctivo",$BB33="Fuerte"),2,IF(AND(U38="Detectivo/Correctivo",$BB38="Moderado"),1,IF(AND(U38="Preventivo",$BB33="Fuerte"),1,0)))</f>
        <v>#DIV/0!</v>
      </c>
      <c r="BE38" s="109" t="e">
        <f>+L33-BC38</f>
        <v>#DIV/0!</v>
      </c>
      <c r="BF38" s="109" t="e">
        <f>+N33-BD38</f>
        <v>#N/A</v>
      </c>
      <c r="BG38" s="248"/>
      <c r="BH38" s="248"/>
      <c r="BI38" s="295"/>
      <c r="BJ38" s="374"/>
      <c r="BK38" s="374"/>
      <c r="BL38" s="374"/>
      <c r="BM38" s="375"/>
    </row>
    <row r="39" spans="1:65" ht="65.150000000000006" customHeight="1">
      <c r="A39" s="371" t="s">
        <v>121</v>
      </c>
      <c r="B39" s="231"/>
      <c r="C39" s="171"/>
      <c r="D39" s="231"/>
      <c r="E39" s="247"/>
      <c r="F39" s="34"/>
      <c r="G39" s="34"/>
      <c r="H39" s="34"/>
      <c r="I39" s="36"/>
      <c r="J39" s="29"/>
      <c r="K39" s="249"/>
      <c r="L39" s="370"/>
      <c r="M39" s="335"/>
      <c r="N39" s="345" t="e">
        <f>+VLOOKUP(M39,Listados!$K$13:$L$17,2,0)</f>
        <v>#N/A</v>
      </c>
      <c r="O39" s="295" t="str">
        <f>IF(AND(K39&lt;&gt;"",M39&lt;&gt;""),VLOOKUP(K39&amp;M39,Listados!$M$3:$N$27,2,FALSE),"")</f>
        <v/>
      </c>
      <c r="P39" s="248" t="e">
        <f>+VLOOKUP(O39,Listados!$P$3:$Q$6,2,FALSE)</f>
        <v>#N/A</v>
      </c>
      <c r="Q39" s="177"/>
      <c r="R39" s="177"/>
      <c r="S39" s="37"/>
      <c r="T39" s="39"/>
      <c r="U39" s="38"/>
      <c r="V39" s="177"/>
      <c r="W39" s="177" t="str">
        <f t="shared" si="0"/>
        <v/>
      </c>
      <c r="X39" s="177"/>
      <c r="Y39" s="177" t="str">
        <f t="shared" si="1"/>
        <v/>
      </c>
      <c r="Z39" s="177"/>
      <c r="AA39" s="177" t="str">
        <f t="shared" si="2"/>
        <v/>
      </c>
      <c r="AB39" s="177"/>
      <c r="AC39" s="177" t="str">
        <f t="shared" si="3"/>
        <v/>
      </c>
      <c r="AD39" s="177"/>
      <c r="AE39" s="177" t="str">
        <f t="shared" si="4"/>
        <v/>
      </c>
      <c r="AF39" s="177"/>
      <c r="AG39" s="177" t="str">
        <f t="shared" si="5"/>
        <v/>
      </c>
      <c r="AH39" s="177"/>
      <c r="AI39" s="172" t="str">
        <f t="shared" si="6"/>
        <v/>
      </c>
      <c r="AJ39" s="170" t="str">
        <f t="shared" si="11"/>
        <v/>
      </c>
      <c r="AK39" s="170" t="str">
        <f t="shared" si="9"/>
        <v/>
      </c>
      <c r="AL39" s="160"/>
      <c r="AM39" s="160"/>
      <c r="AN39" s="160"/>
      <c r="AO39" s="160"/>
      <c r="AP39" s="160"/>
      <c r="AQ39" s="63"/>
      <c r="AR39" s="63"/>
      <c r="AS39" s="41" t="e">
        <f>#VALUE!</f>
        <v>#VALUE!</v>
      </c>
      <c r="AT39" s="41"/>
      <c r="AU39" s="30"/>
      <c r="AV39" s="40" t="str">
        <f t="shared" si="7"/>
        <v>Débil</v>
      </c>
      <c r="AW39" s="40" t="str">
        <f t="shared" si="8"/>
        <v>Débil</v>
      </c>
      <c r="AX39" s="170">
        <f t="shared" si="10"/>
        <v>0</v>
      </c>
      <c r="AY39" s="245">
        <f t="shared" ref="AY39" si="23">SUM(AX39:AX44)</f>
        <v>0</v>
      </c>
      <c r="AZ39" s="245">
        <v>0</v>
      </c>
      <c r="BA39" s="290" t="e">
        <f t="shared" ref="BA39" si="24">AY39/AZ39</f>
        <v>#DIV/0!</v>
      </c>
      <c r="BB39" s="245" t="e">
        <f t="shared" ref="BB39" si="25">IF(BA39&lt;=50, "Débil", IF(BA39&lt;=99,"Moderado","Fuerte"))</f>
        <v>#DIV/0!</v>
      </c>
      <c r="BC39" s="109" t="e">
        <f>+IF(AND(U39="Preventivo",BB39="Fuerte"),2,IF(AND(U39="Preventivo",BB39="Moderado"),1,0))</f>
        <v>#DIV/0!</v>
      </c>
      <c r="BD39" s="109" t="e">
        <f>+IF(AND(U39="Detectivo/Correctivo",$BB39="Fuerte"),2,IF(AND(U39="Detectivo/Correctivo",$BB39="Moderado"),1,IF(AND(U39="Preventivo",$BB39="Fuerte"),1,0)))</f>
        <v>#DIV/0!</v>
      </c>
      <c r="BE39" s="109" t="e">
        <f>+L39-BC39</f>
        <v>#DIV/0!</v>
      </c>
      <c r="BF39" s="109" t="e">
        <f>+N39-BD39</f>
        <v>#N/A</v>
      </c>
      <c r="BG39" s="248" t="e">
        <f>+VLOOKUP(MIN(BE39,BE40,BE41,BE42,BE43,BE44),Listados!$J$18:$K$24,2,TRUE)</f>
        <v>#DIV/0!</v>
      </c>
      <c r="BH39" s="248" t="e">
        <f>+VLOOKUP(MIN(BF39,BF40,BF41,BF42,BF43,BF44),Listados!$J$26:$K$32,2,TRUE)</f>
        <v>#N/A</v>
      </c>
      <c r="BI39" s="295" t="e">
        <f>IF(AND(BG39&lt;&gt;"",BH39&lt;&gt;""),VLOOKUP(BG39&amp;BH39,Listados!$M$3:$N$27,2,FALSE),"")</f>
        <v>#DIV/0!</v>
      </c>
      <c r="BJ39" s="374" t="e">
        <f>+IF($P39="Asumir el riesgo","NA","")</f>
        <v>#N/A</v>
      </c>
      <c r="BK39" s="374" t="e">
        <f>+IF($P39="Asumir el riesgo","NA","")</f>
        <v>#N/A</v>
      </c>
      <c r="BL39" s="374" t="e">
        <f>+IF($P39="Asumir el riesgo","NA","")</f>
        <v>#N/A</v>
      </c>
      <c r="BM39" s="375" t="e">
        <f>+IF($P39="Asumir el riesgo","NA","")</f>
        <v>#N/A</v>
      </c>
    </row>
    <row r="40" spans="1:65" ht="65.150000000000006" customHeight="1">
      <c r="A40" s="371"/>
      <c r="B40" s="231"/>
      <c r="C40" s="171"/>
      <c r="D40" s="231"/>
      <c r="E40" s="247"/>
      <c r="F40" s="34"/>
      <c r="G40" s="34"/>
      <c r="H40" s="34"/>
      <c r="I40" s="36"/>
      <c r="J40" s="29"/>
      <c r="K40" s="249"/>
      <c r="L40" s="370"/>
      <c r="M40" s="335"/>
      <c r="N40" s="345"/>
      <c r="O40" s="295"/>
      <c r="P40" s="248"/>
      <c r="Q40" s="177"/>
      <c r="R40" s="177"/>
      <c r="S40" s="37"/>
      <c r="T40" s="39"/>
      <c r="U40" s="38"/>
      <c r="V40" s="177"/>
      <c r="W40" s="177" t="str">
        <f t="shared" si="0"/>
        <v/>
      </c>
      <c r="X40" s="177"/>
      <c r="Y40" s="177" t="str">
        <f t="shared" si="1"/>
        <v/>
      </c>
      <c r="Z40" s="177"/>
      <c r="AA40" s="177" t="str">
        <f t="shared" si="2"/>
        <v/>
      </c>
      <c r="AB40" s="177"/>
      <c r="AC40" s="177" t="str">
        <f t="shared" si="3"/>
        <v/>
      </c>
      <c r="AD40" s="177"/>
      <c r="AE40" s="177" t="str">
        <f t="shared" si="4"/>
        <v/>
      </c>
      <c r="AF40" s="177"/>
      <c r="AG40" s="177" t="str">
        <f t="shared" si="5"/>
        <v/>
      </c>
      <c r="AH40" s="177"/>
      <c r="AI40" s="172" t="str">
        <f t="shared" si="6"/>
        <v/>
      </c>
      <c r="AJ40" s="170" t="str">
        <f t="shared" si="11"/>
        <v/>
      </c>
      <c r="AK40" s="170" t="str">
        <f t="shared" si="9"/>
        <v/>
      </c>
      <c r="AL40" s="160"/>
      <c r="AM40" s="160"/>
      <c r="AN40" s="160"/>
      <c r="AO40" s="160"/>
      <c r="AP40" s="160"/>
      <c r="AQ40" s="63"/>
      <c r="AR40" s="63"/>
      <c r="AS40" s="41" t="e">
        <f>#VALUE!</f>
        <v>#VALUE!</v>
      </c>
      <c r="AT40" s="41"/>
      <c r="AU40" s="30"/>
      <c r="AV40" s="40" t="str">
        <f t="shared" si="7"/>
        <v>Débil</v>
      </c>
      <c r="AW40" s="40" t="str">
        <f t="shared" si="8"/>
        <v>Débil</v>
      </c>
      <c r="AX40" s="170">
        <f t="shared" si="10"/>
        <v>0</v>
      </c>
      <c r="AY40" s="245"/>
      <c r="AZ40" s="245"/>
      <c r="BA40" s="291"/>
      <c r="BB40" s="245"/>
      <c r="BC40" s="109" t="e">
        <f>+IF(AND(U40="Preventivo",BB39="Fuerte"),2,IF(AND(U40="Preventivo",BB39="Moderado"),1,0))</f>
        <v>#DIV/0!</v>
      </c>
      <c r="BD40" s="109" t="e">
        <f>+IF(AND(U40="Detectivo/Correctivo",$BB39="Fuerte"),2,IF(AND(U40="Detectivo/Correctivo",$BB40="Moderado"),1,IF(AND(U40="Preventivo",$BB39="Fuerte"),1,0)))</f>
        <v>#DIV/0!</v>
      </c>
      <c r="BE40" s="109" t="e">
        <f>+L39-BC40</f>
        <v>#DIV/0!</v>
      </c>
      <c r="BF40" s="109" t="e">
        <f>+N39-BD40</f>
        <v>#N/A</v>
      </c>
      <c r="BG40" s="248"/>
      <c r="BH40" s="248"/>
      <c r="BI40" s="295"/>
      <c r="BJ40" s="374"/>
      <c r="BK40" s="374"/>
      <c r="BL40" s="374"/>
      <c r="BM40" s="375"/>
    </row>
    <row r="41" spans="1:65" ht="65.150000000000006" customHeight="1">
      <c r="A41" s="371"/>
      <c r="B41" s="231"/>
      <c r="C41" s="171"/>
      <c r="D41" s="231"/>
      <c r="E41" s="247"/>
      <c r="F41" s="34"/>
      <c r="G41" s="34"/>
      <c r="H41" s="34"/>
      <c r="I41" s="36"/>
      <c r="J41" s="29"/>
      <c r="K41" s="249"/>
      <c r="L41" s="370"/>
      <c r="M41" s="335"/>
      <c r="N41" s="345"/>
      <c r="O41" s="295"/>
      <c r="P41" s="248"/>
      <c r="Q41" s="177"/>
      <c r="R41" s="177"/>
      <c r="S41" s="37"/>
      <c r="T41" s="39"/>
      <c r="U41" s="38"/>
      <c r="V41" s="177"/>
      <c r="W41" s="177" t="str">
        <f t="shared" si="0"/>
        <v/>
      </c>
      <c r="X41" s="177"/>
      <c r="Y41" s="177" t="str">
        <f t="shared" si="1"/>
        <v/>
      </c>
      <c r="Z41" s="177"/>
      <c r="AA41" s="177" t="str">
        <f t="shared" si="2"/>
        <v/>
      </c>
      <c r="AB41" s="177"/>
      <c r="AC41" s="177" t="str">
        <f t="shared" si="3"/>
        <v/>
      </c>
      <c r="AD41" s="177"/>
      <c r="AE41" s="177" t="str">
        <f t="shared" si="4"/>
        <v/>
      </c>
      <c r="AF41" s="177"/>
      <c r="AG41" s="177" t="str">
        <f t="shared" si="5"/>
        <v/>
      </c>
      <c r="AH41" s="177"/>
      <c r="AI41" s="172" t="str">
        <f t="shared" si="6"/>
        <v/>
      </c>
      <c r="AJ41" s="170" t="str">
        <f t="shared" si="11"/>
        <v/>
      </c>
      <c r="AK41" s="170" t="str">
        <f t="shared" si="9"/>
        <v/>
      </c>
      <c r="AL41" s="160"/>
      <c r="AM41" s="160"/>
      <c r="AN41" s="160"/>
      <c r="AO41" s="160"/>
      <c r="AP41" s="160"/>
      <c r="AQ41" s="63"/>
      <c r="AR41" s="63"/>
      <c r="AS41" s="41" t="e">
        <f>#VALUE!</f>
        <v>#VALUE!</v>
      </c>
      <c r="AT41" s="41"/>
      <c r="AU41" s="30"/>
      <c r="AV41" s="40" t="str">
        <f t="shared" si="7"/>
        <v>Débil</v>
      </c>
      <c r="AW41" s="40" t="str">
        <f t="shared" si="8"/>
        <v>Débil</v>
      </c>
      <c r="AX41" s="170">
        <f t="shared" si="10"/>
        <v>0</v>
      </c>
      <c r="AY41" s="245"/>
      <c r="AZ41" s="245"/>
      <c r="BA41" s="291"/>
      <c r="BB41" s="245"/>
      <c r="BC41" s="109" t="e">
        <f>+IF(AND(U41="Preventivo",BB39="Fuerte"),2,IF(AND(U41="Preventivo",BB39="Moderado"),1,0))</f>
        <v>#DIV/0!</v>
      </c>
      <c r="BD41" s="109" t="e">
        <f>+IF(AND(U41="Detectivo/Correctivo",$BB39="Fuerte"),2,IF(AND(U41="Detectivo/Correctivo",$BB41="Moderado"),1,IF(AND(U41="Preventivo",$BB39="Fuerte"),1,0)))</f>
        <v>#DIV/0!</v>
      </c>
      <c r="BE41" s="109" t="e">
        <f>+L39-BC41</f>
        <v>#DIV/0!</v>
      </c>
      <c r="BF41" s="109" t="e">
        <f>+N39-BD41</f>
        <v>#N/A</v>
      </c>
      <c r="BG41" s="248"/>
      <c r="BH41" s="248"/>
      <c r="BI41" s="295"/>
      <c r="BJ41" s="374"/>
      <c r="BK41" s="374"/>
      <c r="BL41" s="374"/>
      <c r="BM41" s="375"/>
    </row>
    <row r="42" spans="1:65" ht="65.150000000000006" customHeight="1">
      <c r="A42" s="371"/>
      <c r="B42" s="231"/>
      <c r="C42" s="171"/>
      <c r="D42" s="231"/>
      <c r="E42" s="247"/>
      <c r="F42" s="34"/>
      <c r="G42" s="34"/>
      <c r="H42" s="34"/>
      <c r="I42" s="36"/>
      <c r="J42" s="29"/>
      <c r="K42" s="249"/>
      <c r="L42" s="370"/>
      <c r="M42" s="335"/>
      <c r="N42" s="345"/>
      <c r="O42" s="295"/>
      <c r="P42" s="248"/>
      <c r="Q42" s="177"/>
      <c r="R42" s="177"/>
      <c r="S42" s="37"/>
      <c r="T42" s="39"/>
      <c r="U42" s="38"/>
      <c r="V42" s="177"/>
      <c r="W42" s="177" t="str">
        <f t="shared" si="0"/>
        <v/>
      </c>
      <c r="X42" s="177"/>
      <c r="Y42" s="177" t="str">
        <f t="shared" si="1"/>
        <v/>
      </c>
      <c r="Z42" s="177"/>
      <c r="AA42" s="177" t="str">
        <f t="shared" si="2"/>
        <v/>
      </c>
      <c r="AB42" s="177"/>
      <c r="AC42" s="177" t="str">
        <f t="shared" si="3"/>
        <v/>
      </c>
      <c r="AD42" s="177"/>
      <c r="AE42" s="177" t="str">
        <f t="shared" si="4"/>
        <v/>
      </c>
      <c r="AF42" s="177"/>
      <c r="AG42" s="177" t="str">
        <f t="shared" si="5"/>
        <v/>
      </c>
      <c r="AH42" s="177"/>
      <c r="AI42" s="172" t="str">
        <f t="shared" si="6"/>
        <v/>
      </c>
      <c r="AJ42" s="170" t="str">
        <f t="shared" si="11"/>
        <v/>
      </c>
      <c r="AK42" s="170" t="str">
        <f t="shared" si="9"/>
        <v/>
      </c>
      <c r="AL42" s="160"/>
      <c r="AM42" s="160"/>
      <c r="AN42" s="160"/>
      <c r="AO42" s="160"/>
      <c r="AP42" s="160"/>
      <c r="AQ42" s="63"/>
      <c r="AR42" s="63"/>
      <c r="AS42" s="41" t="e">
        <f>#VALUE!</f>
        <v>#VALUE!</v>
      </c>
      <c r="AT42" s="41"/>
      <c r="AU42" s="30"/>
      <c r="AV42" s="40" t="str">
        <f t="shared" si="7"/>
        <v>Débil</v>
      </c>
      <c r="AW42" s="40" t="str">
        <f t="shared" si="8"/>
        <v>Débil</v>
      </c>
      <c r="AX42" s="170">
        <f t="shared" si="10"/>
        <v>0</v>
      </c>
      <c r="AY42" s="245"/>
      <c r="AZ42" s="245"/>
      <c r="BA42" s="291"/>
      <c r="BB42" s="245"/>
      <c r="BC42" s="109" t="e">
        <f>+IF(AND(U42="Preventivo",BB39="Fuerte"),2,IF(AND(U42="Preventivo",BB39="Moderado"),1,0))</f>
        <v>#DIV/0!</v>
      </c>
      <c r="BD42" s="109" t="e">
        <f>+IF(AND(U42="Detectivo/Correctivo",$BB39="Fuerte"),2,IF(AND(U42="Detectivo/Correctivo",$BB42="Moderado"),1,IF(AND(U42="Preventivo",$BB39="Fuerte"),1,0)))</f>
        <v>#DIV/0!</v>
      </c>
      <c r="BE42" s="109" t="e">
        <f>+L39-BC42</f>
        <v>#DIV/0!</v>
      </c>
      <c r="BF42" s="109" t="e">
        <f>+N39-BD42</f>
        <v>#N/A</v>
      </c>
      <c r="BG42" s="248"/>
      <c r="BH42" s="248"/>
      <c r="BI42" s="295"/>
      <c r="BJ42" s="374"/>
      <c r="BK42" s="374"/>
      <c r="BL42" s="374"/>
      <c r="BM42" s="375"/>
    </row>
    <row r="43" spans="1:65" ht="65.150000000000006" customHeight="1">
      <c r="A43" s="371"/>
      <c r="B43" s="231"/>
      <c r="C43" s="171"/>
      <c r="D43" s="231"/>
      <c r="E43" s="247"/>
      <c r="F43" s="34"/>
      <c r="G43" s="34"/>
      <c r="H43" s="34"/>
      <c r="I43" s="36"/>
      <c r="J43" s="29"/>
      <c r="K43" s="249"/>
      <c r="L43" s="370"/>
      <c r="M43" s="335"/>
      <c r="N43" s="345"/>
      <c r="O43" s="295"/>
      <c r="P43" s="248"/>
      <c r="Q43" s="177"/>
      <c r="R43" s="177"/>
      <c r="S43" s="37"/>
      <c r="T43" s="39"/>
      <c r="U43" s="38"/>
      <c r="V43" s="177"/>
      <c r="W43" s="177" t="str">
        <f t="shared" si="0"/>
        <v/>
      </c>
      <c r="X43" s="177"/>
      <c r="Y43" s="177" t="str">
        <f t="shared" si="1"/>
        <v/>
      </c>
      <c r="Z43" s="177"/>
      <c r="AA43" s="177" t="str">
        <f t="shared" si="2"/>
        <v/>
      </c>
      <c r="AB43" s="177"/>
      <c r="AC43" s="177" t="str">
        <f t="shared" si="3"/>
        <v/>
      </c>
      <c r="AD43" s="177"/>
      <c r="AE43" s="177" t="str">
        <f t="shared" si="4"/>
        <v/>
      </c>
      <c r="AF43" s="177"/>
      <c r="AG43" s="177" t="str">
        <f t="shared" si="5"/>
        <v/>
      </c>
      <c r="AH43" s="177"/>
      <c r="AI43" s="172" t="str">
        <f t="shared" si="6"/>
        <v/>
      </c>
      <c r="AJ43" s="170" t="str">
        <f t="shared" si="11"/>
        <v/>
      </c>
      <c r="AK43" s="170" t="str">
        <f t="shared" si="9"/>
        <v/>
      </c>
      <c r="AL43" s="160"/>
      <c r="AM43" s="160"/>
      <c r="AN43" s="160"/>
      <c r="AO43" s="160"/>
      <c r="AP43" s="160"/>
      <c r="AQ43" s="63"/>
      <c r="AR43" s="63"/>
      <c r="AS43" s="41" t="e">
        <f>#VALUE!</f>
        <v>#VALUE!</v>
      </c>
      <c r="AT43" s="41"/>
      <c r="AU43" s="30"/>
      <c r="AV43" s="40" t="str">
        <f t="shared" si="7"/>
        <v>Débil</v>
      </c>
      <c r="AW43" s="40" t="str">
        <f t="shared" si="8"/>
        <v>Débil</v>
      </c>
      <c r="AX43" s="170">
        <f t="shared" si="10"/>
        <v>0</v>
      </c>
      <c r="AY43" s="245"/>
      <c r="AZ43" s="245"/>
      <c r="BA43" s="291"/>
      <c r="BB43" s="245"/>
      <c r="BC43" s="109" t="e">
        <f>+IF(AND(U43="Preventivo",BB39="Fuerte"),2,IF(AND(U43="Preventivo",BB39="Moderado"),1,0))</f>
        <v>#DIV/0!</v>
      </c>
      <c r="BD43" s="109" t="e">
        <f>+IF(AND(U43="Detectivo/Correctivo",$BB39="Fuerte"),2,IF(AND(U43="Detectivo/Correctivo",$BB43="Moderado"),1,IF(AND(U43="Preventivo",$BB39="Fuerte"),1,0)))</f>
        <v>#DIV/0!</v>
      </c>
      <c r="BE43" s="109" t="e">
        <f>+L39-BC43</f>
        <v>#DIV/0!</v>
      </c>
      <c r="BF43" s="109" t="e">
        <f>+N39-BD43</f>
        <v>#N/A</v>
      </c>
      <c r="BG43" s="248"/>
      <c r="BH43" s="248"/>
      <c r="BI43" s="295"/>
      <c r="BJ43" s="374"/>
      <c r="BK43" s="374"/>
      <c r="BL43" s="374"/>
      <c r="BM43" s="375"/>
    </row>
    <row r="44" spans="1:65" ht="65.150000000000006" customHeight="1">
      <c r="A44" s="371"/>
      <c r="B44" s="231"/>
      <c r="C44" s="171"/>
      <c r="D44" s="231"/>
      <c r="E44" s="247"/>
      <c r="F44" s="34"/>
      <c r="G44" s="34"/>
      <c r="H44" s="34"/>
      <c r="I44" s="36"/>
      <c r="J44" s="29"/>
      <c r="K44" s="249"/>
      <c r="L44" s="370"/>
      <c r="M44" s="335"/>
      <c r="N44" s="345"/>
      <c r="O44" s="295"/>
      <c r="P44" s="248"/>
      <c r="Q44" s="177"/>
      <c r="R44" s="177"/>
      <c r="S44" s="37"/>
      <c r="T44" s="39"/>
      <c r="U44" s="38"/>
      <c r="V44" s="177"/>
      <c r="W44" s="177" t="str">
        <f t="shared" si="0"/>
        <v/>
      </c>
      <c r="X44" s="177"/>
      <c r="Y44" s="177" t="str">
        <f t="shared" si="1"/>
        <v/>
      </c>
      <c r="Z44" s="177"/>
      <c r="AA44" s="177" t="str">
        <f t="shared" si="2"/>
        <v/>
      </c>
      <c r="AB44" s="177"/>
      <c r="AC44" s="177" t="str">
        <f t="shared" si="3"/>
        <v/>
      </c>
      <c r="AD44" s="177"/>
      <c r="AE44" s="177" t="str">
        <f t="shared" si="4"/>
        <v/>
      </c>
      <c r="AF44" s="177"/>
      <c r="AG44" s="177" t="str">
        <f t="shared" si="5"/>
        <v/>
      </c>
      <c r="AH44" s="177"/>
      <c r="AI44" s="172" t="str">
        <f t="shared" si="6"/>
        <v/>
      </c>
      <c r="AJ44" s="170" t="str">
        <f t="shared" si="11"/>
        <v/>
      </c>
      <c r="AK44" s="170" t="str">
        <f t="shared" si="9"/>
        <v/>
      </c>
      <c r="AL44" s="160"/>
      <c r="AM44" s="160"/>
      <c r="AN44" s="160"/>
      <c r="AO44" s="160"/>
      <c r="AP44" s="160"/>
      <c r="AQ44" s="63"/>
      <c r="AR44" s="63"/>
      <c r="AS44" s="41" t="e">
        <f>#VALUE!</f>
        <v>#VALUE!</v>
      </c>
      <c r="AT44" s="41"/>
      <c r="AU44" s="30"/>
      <c r="AV44" s="40" t="str">
        <f t="shared" si="7"/>
        <v>Débil</v>
      </c>
      <c r="AW44" s="40" t="str">
        <f t="shared" si="8"/>
        <v>Débil</v>
      </c>
      <c r="AX44" s="170">
        <f t="shared" si="10"/>
        <v>0</v>
      </c>
      <c r="AY44" s="245"/>
      <c r="AZ44" s="245"/>
      <c r="BA44" s="292"/>
      <c r="BB44" s="245"/>
      <c r="BC44" s="109" t="e">
        <f>+IF(AND(U44="Preventivo",BB39="Fuerte"),2,IF(AND(U44="Preventivo",BB39="Moderado"),1,0))</f>
        <v>#DIV/0!</v>
      </c>
      <c r="BD44" s="109" t="e">
        <f>+IF(AND(U44="Detectivo/Correctivo",$BB39="Fuerte"),2,IF(AND(U44="Detectivo/Correctivo",$BB44="Moderado"),1,IF(AND(U44="Preventivo",$BB39="Fuerte"),1,0)))</f>
        <v>#DIV/0!</v>
      </c>
      <c r="BE44" s="109" t="e">
        <f>+L39-BC44</f>
        <v>#DIV/0!</v>
      </c>
      <c r="BF44" s="109" t="e">
        <f>+N39-BD44</f>
        <v>#N/A</v>
      </c>
      <c r="BG44" s="248"/>
      <c r="BH44" s="248"/>
      <c r="BI44" s="295"/>
      <c r="BJ44" s="374"/>
      <c r="BK44" s="374"/>
      <c r="BL44" s="374"/>
      <c r="BM44" s="375"/>
    </row>
    <row r="45" spans="1:65" ht="65.150000000000006" customHeight="1">
      <c r="A45" s="371" t="s">
        <v>122</v>
      </c>
      <c r="B45" s="231"/>
      <c r="C45" s="171"/>
      <c r="D45" s="231"/>
      <c r="E45" s="247"/>
      <c r="F45" s="34"/>
      <c r="G45" s="34"/>
      <c r="H45" s="34"/>
      <c r="I45" s="36"/>
      <c r="J45" s="29"/>
      <c r="K45" s="249"/>
      <c r="L45" s="370"/>
      <c r="M45" s="335"/>
      <c r="N45" s="345" t="e">
        <f>+VLOOKUP(M45,Listados!$K$13:$L$17,2,0)</f>
        <v>#N/A</v>
      </c>
      <c r="O45" s="295" t="str">
        <f>IF(AND(K45&lt;&gt;"",M45&lt;&gt;""),VLOOKUP(K45&amp;M45,Listados!$M$3:$N$27,2,FALSE),"")</f>
        <v/>
      </c>
      <c r="P45" s="248" t="e">
        <f>+VLOOKUP(O45,Listados!$P$3:$Q$6,2,FALSE)</f>
        <v>#N/A</v>
      </c>
      <c r="Q45" s="177"/>
      <c r="R45" s="177"/>
      <c r="S45" s="37"/>
      <c r="T45" s="39"/>
      <c r="U45" s="38"/>
      <c r="V45" s="177"/>
      <c r="W45" s="177" t="str">
        <f t="shared" si="0"/>
        <v/>
      </c>
      <c r="X45" s="177"/>
      <c r="Y45" s="177" t="str">
        <f t="shared" si="1"/>
        <v/>
      </c>
      <c r="Z45" s="177"/>
      <c r="AA45" s="177" t="str">
        <f t="shared" si="2"/>
        <v/>
      </c>
      <c r="AB45" s="177"/>
      <c r="AC45" s="177" t="str">
        <f t="shared" si="3"/>
        <v/>
      </c>
      <c r="AD45" s="177"/>
      <c r="AE45" s="177" t="str">
        <f t="shared" si="4"/>
        <v/>
      </c>
      <c r="AF45" s="177"/>
      <c r="AG45" s="177" t="str">
        <f t="shared" si="5"/>
        <v/>
      </c>
      <c r="AH45" s="177"/>
      <c r="AI45" s="172" t="str">
        <f t="shared" si="6"/>
        <v/>
      </c>
      <c r="AJ45" s="170" t="str">
        <f t="shared" si="11"/>
        <v/>
      </c>
      <c r="AK45" s="170" t="str">
        <f t="shared" si="9"/>
        <v/>
      </c>
      <c r="AL45" s="160"/>
      <c r="AM45" s="160"/>
      <c r="AN45" s="160"/>
      <c r="AO45" s="160"/>
      <c r="AP45" s="160"/>
      <c r="AQ45" s="63"/>
      <c r="AR45" s="63"/>
      <c r="AS45" s="41" t="e">
        <f>#VALUE!</f>
        <v>#VALUE!</v>
      </c>
      <c r="AT45" s="41"/>
      <c r="AU45" s="30"/>
      <c r="AV45" s="40" t="str">
        <f t="shared" si="7"/>
        <v>Débil</v>
      </c>
      <c r="AW45" s="40" t="str">
        <f t="shared" si="8"/>
        <v>Débil</v>
      </c>
      <c r="AX45" s="170">
        <f t="shared" si="10"/>
        <v>0</v>
      </c>
      <c r="AY45" s="245">
        <f t="shared" ref="AY45" si="26">SUM(AX45:AX50)</f>
        <v>0</v>
      </c>
      <c r="AZ45" s="245">
        <v>0</v>
      </c>
      <c r="BA45" s="290" t="e">
        <f t="shared" ref="BA45" si="27">AY45/AZ45</f>
        <v>#DIV/0!</v>
      </c>
      <c r="BB45" s="245" t="e">
        <f t="shared" ref="BB45" si="28">IF(BA45&lt;=50, "Débil", IF(BA45&lt;=99,"Moderado","Fuerte"))</f>
        <v>#DIV/0!</v>
      </c>
      <c r="BC45" s="109" t="e">
        <f>+IF(AND(U45="Preventivo",BB45="Fuerte"),2,IF(AND(U45="Preventivo",BB45="Moderado"),1,0))</f>
        <v>#DIV/0!</v>
      </c>
      <c r="BD45" s="109" t="e">
        <f>+IF(AND(U45="Detectivo/Correctivo",$BB45="Fuerte"),2,IF(AND(U45="Detectivo/Correctivo",$BB45="Moderado"),1,IF(AND(U45="Preventivo",$BB45="Fuerte"),1,0)))</f>
        <v>#DIV/0!</v>
      </c>
      <c r="BE45" s="109" t="e">
        <f>+L45-BC45</f>
        <v>#DIV/0!</v>
      </c>
      <c r="BF45" s="109" t="e">
        <f>+N45-BD45</f>
        <v>#N/A</v>
      </c>
      <c r="BG45" s="248" t="e">
        <f>+VLOOKUP(MIN(BE45,BE46,BE47,BE48,BE49,BE50),Listados!$J$18:$K$24,2,TRUE)</f>
        <v>#DIV/0!</v>
      </c>
      <c r="BH45" s="248" t="e">
        <f>+VLOOKUP(MIN(BF45,BF46,BF47,BF48,BF49,BF50),Listados!$J$26:$K$32,2,TRUE)</f>
        <v>#N/A</v>
      </c>
      <c r="BI45" s="295" t="e">
        <f>IF(AND(BG45&lt;&gt;"",BH45&lt;&gt;""),VLOOKUP(BG45&amp;BH45,Listados!$M$3:$N$27,2,FALSE),"")</f>
        <v>#DIV/0!</v>
      </c>
      <c r="BJ45" s="374" t="e">
        <f>+IF($P45="Asumir el riesgo","NA","")</f>
        <v>#N/A</v>
      </c>
      <c r="BK45" s="374" t="e">
        <f>+IF($P45="Asumir el riesgo","NA","")</f>
        <v>#N/A</v>
      </c>
      <c r="BL45" s="374" t="e">
        <f>+IF($P45="Asumir el riesgo","NA","")</f>
        <v>#N/A</v>
      </c>
      <c r="BM45" s="375" t="e">
        <f>+IF($P45="Asumir el riesgo","NA","")</f>
        <v>#N/A</v>
      </c>
    </row>
    <row r="46" spans="1:65" ht="65.150000000000006" customHeight="1">
      <c r="A46" s="371"/>
      <c r="B46" s="231"/>
      <c r="C46" s="171"/>
      <c r="D46" s="231"/>
      <c r="E46" s="247"/>
      <c r="F46" s="34"/>
      <c r="G46" s="34"/>
      <c r="H46" s="34"/>
      <c r="I46" s="36"/>
      <c r="J46" s="29"/>
      <c r="K46" s="249"/>
      <c r="L46" s="370"/>
      <c r="M46" s="335"/>
      <c r="N46" s="345"/>
      <c r="O46" s="295"/>
      <c r="P46" s="248"/>
      <c r="Q46" s="177"/>
      <c r="R46" s="177"/>
      <c r="S46" s="37"/>
      <c r="T46" s="39"/>
      <c r="U46" s="38"/>
      <c r="V46" s="177"/>
      <c r="W46" s="177" t="str">
        <f t="shared" si="0"/>
        <v/>
      </c>
      <c r="X46" s="177"/>
      <c r="Y46" s="177" t="str">
        <f t="shared" si="1"/>
        <v/>
      </c>
      <c r="Z46" s="177"/>
      <c r="AA46" s="177" t="str">
        <f t="shared" si="2"/>
        <v/>
      </c>
      <c r="AB46" s="177"/>
      <c r="AC46" s="177" t="str">
        <f t="shared" si="3"/>
        <v/>
      </c>
      <c r="AD46" s="177"/>
      <c r="AE46" s="177" t="str">
        <f t="shared" si="4"/>
        <v/>
      </c>
      <c r="AF46" s="177"/>
      <c r="AG46" s="177" t="str">
        <f t="shared" si="5"/>
        <v/>
      </c>
      <c r="AH46" s="177"/>
      <c r="AI46" s="172" t="str">
        <f t="shared" si="6"/>
        <v/>
      </c>
      <c r="AJ46" s="170" t="str">
        <f t="shared" si="11"/>
        <v/>
      </c>
      <c r="AK46" s="170" t="str">
        <f t="shared" si="9"/>
        <v/>
      </c>
      <c r="AL46" s="160"/>
      <c r="AM46" s="160"/>
      <c r="AN46" s="160"/>
      <c r="AO46" s="160"/>
      <c r="AP46" s="160"/>
      <c r="AQ46" s="63"/>
      <c r="AR46" s="63"/>
      <c r="AS46" s="41" t="e">
        <f>#VALUE!</f>
        <v>#VALUE!</v>
      </c>
      <c r="AT46" s="41"/>
      <c r="AU46" s="30"/>
      <c r="AV46" s="40" t="str">
        <f t="shared" si="7"/>
        <v>Débil</v>
      </c>
      <c r="AW46" s="40" t="str">
        <f t="shared" si="8"/>
        <v>Débil</v>
      </c>
      <c r="AX46" s="170">
        <f t="shared" si="10"/>
        <v>0</v>
      </c>
      <c r="AY46" s="245"/>
      <c r="AZ46" s="245"/>
      <c r="BA46" s="291"/>
      <c r="BB46" s="245"/>
      <c r="BC46" s="109" t="e">
        <f>+IF(AND(U46="Preventivo",BB45="Fuerte"),2,IF(AND(U46="Preventivo",BB45="Moderado"),1,0))</f>
        <v>#DIV/0!</v>
      </c>
      <c r="BD46" s="109" t="e">
        <f>+IF(AND(U46="Detectivo/Correctivo",$BB45="Fuerte"),2,IF(AND(U46="Detectivo/Correctivo",$BB46="Moderado"),1,IF(AND(U46="Preventivo",$BB45="Fuerte"),1,0)))</f>
        <v>#DIV/0!</v>
      </c>
      <c r="BE46" s="109" t="e">
        <f>+L45-BC46</f>
        <v>#DIV/0!</v>
      </c>
      <c r="BF46" s="109" t="e">
        <f>+N45-BD46</f>
        <v>#N/A</v>
      </c>
      <c r="BG46" s="248"/>
      <c r="BH46" s="248"/>
      <c r="BI46" s="295"/>
      <c r="BJ46" s="374"/>
      <c r="BK46" s="374"/>
      <c r="BL46" s="374"/>
      <c r="BM46" s="375"/>
    </row>
    <row r="47" spans="1:65" ht="65.150000000000006" customHeight="1">
      <c r="A47" s="371"/>
      <c r="B47" s="231"/>
      <c r="C47" s="171"/>
      <c r="D47" s="231"/>
      <c r="E47" s="247"/>
      <c r="F47" s="34"/>
      <c r="G47" s="34"/>
      <c r="H47" s="34"/>
      <c r="I47" s="36"/>
      <c r="J47" s="29"/>
      <c r="K47" s="249"/>
      <c r="L47" s="370"/>
      <c r="M47" s="335"/>
      <c r="N47" s="345"/>
      <c r="O47" s="295"/>
      <c r="P47" s="248"/>
      <c r="Q47" s="177"/>
      <c r="R47" s="177"/>
      <c r="S47" s="37"/>
      <c r="T47" s="39"/>
      <c r="U47" s="38"/>
      <c r="V47" s="177"/>
      <c r="W47" s="177" t="str">
        <f t="shared" si="0"/>
        <v/>
      </c>
      <c r="X47" s="177"/>
      <c r="Y47" s="177" t="str">
        <f t="shared" si="1"/>
        <v/>
      </c>
      <c r="Z47" s="177"/>
      <c r="AA47" s="177" t="str">
        <f t="shared" si="2"/>
        <v/>
      </c>
      <c r="AB47" s="177"/>
      <c r="AC47" s="177" t="str">
        <f t="shared" si="3"/>
        <v/>
      </c>
      <c r="AD47" s="177"/>
      <c r="AE47" s="177" t="str">
        <f t="shared" si="4"/>
        <v/>
      </c>
      <c r="AF47" s="177"/>
      <c r="AG47" s="177" t="str">
        <f t="shared" si="5"/>
        <v/>
      </c>
      <c r="AH47" s="177"/>
      <c r="AI47" s="172" t="str">
        <f t="shared" si="6"/>
        <v/>
      </c>
      <c r="AJ47" s="170" t="str">
        <f t="shared" si="11"/>
        <v/>
      </c>
      <c r="AK47" s="170" t="str">
        <f t="shared" si="9"/>
        <v/>
      </c>
      <c r="AL47" s="160"/>
      <c r="AM47" s="160"/>
      <c r="AN47" s="160"/>
      <c r="AO47" s="160"/>
      <c r="AP47" s="160"/>
      <c r="AQ47" s="63"/>
      <c r="AR47" s="63"/>
      <c r="AS47" s="41" t="e">
        <f>#VALUE!</f>
        <v>#VALUE!</v>
      </c>
      <c r="AT47" s="41"/>
      <c r="AU47" s="30"/>
      <c r="AV47" s="40" t="str">
        <f t="shared" si="7"/>
        <v>Débil</v>
      </c>
      <c r="AW47" s="40" t="str">
        <f t="shared" si="8"/>
        <v>Débil</v>
      </c>
      <c r="AX47" s="170">
        <f t="shared" si="10"/>
        <v>0</v>
      </c>
      <c r="AY47" s="245"/>
      <c r="AZ47" s="245"/>
      <c r="BA47" s="291"/>
      <c r="BB47" s="245"/>
      <c r="BC47" s="109" t="e">
        <f>+IF(AND(U47="Preventivo",BB45="Fuerte"),2,IF(AND(U47="Preventivo",BB45="Moderado"),1,0))</f>
        <v>#DIV/0!</v>
      </c>
      <c r="BD47" s="109" t="e">
        <f>+IF(AND(U47="Detectivo/Correctivo",$BB45="Fuerte"),2,IF(AND(U47="Detectivo/Correctivo",$BB47="Moderado"),1,IF(AND(U47="Preventivo",$BB45="Fuerte"),1,0)))</f>
        <v>#DIV/0!</v>
      </c>
      <c r="BE47" s="109" t="e">
        <f>+L45-BC47</f>
        <v>#DIV/0!</v>
      </c>
      <c r="BF47" s="109" t="e">
        <f>+N45-BD47</f>
        <v>#N/A</v>
      </c>
      <c r="BG47" s="248"/>
      <c r="BH47" s="248"/>
      <c r="BI47" s="295"/>
      <c r="BJ47" s="374"/>
      <c r="BK47" s="374"/>
      <c r="BL47" s="374"/>
      <c r="BM47" s="375"/>
    </row>
    <row r="48" spans="1:65" ht="65.150000000000006" customHeight="1">
      <c r="A48" s="371"/>
      <c r="B48" s="231"/>
      <c r="C48" s="171"/>
      <c r="D48" s="231"/>
      <c r="E48" s="247"/>
      <c r="F48" s="34"/>
      <c r="G48" s="34"/>
      <c r="H48" s="34"/>
      <c r="I48" s="36"/>
      <c r="J48" s="29"/>
      <c r="K48" s="249"/>
      <c r="L48" s="370"/>
      <c r="M48" s="335"/>
      <c r="N48" s="345"/>
      <c r="O48" s="295"/>
      <c r="P48" s="248"/>
      <c r="Q48" s="177"/>
      <c r="R48" s="177"/>
      <c r="S48" s="37"/>
      <c r="T48" s="39"/>
      <c r="U48" s="38"/>
      <c r="V48" s="177"/>
      <c r="W48" s="177" t="str">
        <f t="shared" si="0"/>
        <v/>
      </c>
      <c r="X48" s="177"/>
      <c r="Y48" s="177" t="str">
        <f t="shared" si="1"/>
        <v/>
      </c>
      <c r="Z48" s="177"/>
      <c r="AA48" s="177" t="str">
        <f t="shared" si="2"/>
        <v/>
      </c>
      <c r="AB48" s="177"/>
      <c r="AC48" s="177" t="str">
        <f t="shared" si="3"/>
        <v/>
      </c>
      <c r="AD48" s="177"/>
      <c r="AE48" s="177" t="str">
        <f t="shared" si="4"/>
        <v/>
      </c>
      <c r="AF48" s="177"/>
      <c r="AG48" s="177" t="str">
        <f t="shared" si="5"/>
        <v/>
      </c>
      <c r="AH48" s="177"/>
      <c r="AI48" s="172" t="str">
        <f t="shared" si="6"/>
        <v/>
      </c>
      <c r="AJ48" s="170" t="str">
        <f t="shared" si="11"/>
        <v/>
      </c>
      <c r="AK48" s="170" t="str">
        <f t="shared" si="9"/>
        <v/>
      </c>
      <c r="AL48" s="160"/>
      <c r="AM48" s="160"/>
      <c r="AN48" s="160"/>
      <c r="AO48" s="160"/>
      <c r="AP48" s="160"/>
      <c r="AQ48" s="63"/>
      <c r="AR48" s="63"/>
      <c r="AS48" s="41" t="e">
        <f>#VALUE!</f>
        <v>#VALUE!</v>
      </c>
      <c r="AT48" s="41"/>
      <c r="AU48" s="30"/>
      <c r="AV48" s="40" t="str">
        <f t="shared" si="7"/>
        <v>Débil</v>
      </c>
      <c r="AW48" s="40" t="str">
        <f t="shared" si="8"/>
        <v>Débil</v>
      </c>
      <c r="AX48" s="170">
        <f t="shared" si="10"/>
        <v>0</v>
      </c>
      <c r="AY48" s="245"/>
      <c r="AZ48" s="245"/>
      <c r="BA48" s="291"/>
      <c r="BB48" s="245"/>
      <c r="BC48" s="109" t="e">
        <f>+IF(AND(U48="Preventivo",BB45="Fuerte"),2,IF(AND(U48="Preventivo",BB45="Moderado"),1,0))</f>
        <v>#DIV/0!</v>
      </c>
      <c r="BD48" s="109" t="e">
        <f>+IF(AND(U48="Detectivo/Correctivo",$BB45="Fuerte"),2,IF(AND(U48="Detectivo/Correctivo",$BB48="Moderado"),1,IF(AND(U48="Preventivo",$BB45="Fuerte"),1,0)))</f>
        <v>#DIV/0!</v>
      </c>
      <c r="BE48" s="109" t="e">
        <f>+L45-BC48</f>
        <v>#DIV/0!</v>
      </c>
      <c r="BF48" s="109" t="e">
        <f>+N45-BD48</f>
        <v>#N/A</v>
      </c>
      <c r="BG48" s="248"/>
      <c r="BH48" s="248"/>
      <c r="BI48" s="295"/>
      <c r="BJ48" s="374"/>
      <c r="BK48" s="374"/>
      <c r="BL48" s="374"/>
      <c r="BM48" s="375"/>
    </row>
    <row r="49" spans="1:65" ht="65.150000000000006" customHeight="1">
      <c r="A49" s="371"/>
      <c r="B49" s="231"/>
      <c r="C49" s="171"/>
      <c r="D49" s="231"/>
      <c r="E49" s="247"/>
      <c r="F49" s="34"/>
      <c r="G49" s="34"/>
      <c r="H49" s="34"/>
      <c r="I49" s="36"/>
      <c r="J49" s="29"/>
      <c r="K49" s="249"/>
      <c r="L49" s="370"/>
      <c r="M49" s="335"/>
      <c r="N49" s="345"/>
      <c r="O49" s="295"/>
      <c r="P49" s="248"/>
      <c r="Q49" s="177"/>
      <c r="R49" s="177"/>
      <c r="S49" s="37"/>
      <c r="T49" s="39"/>
      <c r="U49" s="38"/>
      <c r="V49" s="177"/>
      <c r="W49" s="177" t="str">
        <f t="shared" si="0"/>
        <v/>
      </c>
      <c r="X49" s="177"/>
      <c r="Y49" s="177" t="str">
        <f t="shared" si="1"/>
        <v/>
      </c>
      <c r="Z49" s="177"/>
      <c r="AA49" s="177" t="str">
        <f t="shared" si="2"/>
        <v/>
      </c>
      <c r="AB49" s="177"/>
      <c r="AC49" s="177" t="str">
        <f t="shared" si="3"/>
        <v/>
      </c>
      <c r="AD49" s="177"/>
      <c r="AE49" s="177" t="str">
        <f t="shared" si="4"/>
        <v/>
      </c>
      <c r="AF49" s="177"/>
      <c r="AG49" s="177" t="str">
        <f t="shared" si="5"/>
        <v/>
      </c>
      <c r="AH49" s="177"/>
      <c r="AI49" s="172" t="str">
        <f t="shared" si="6"/>
        <v/>
      </c>
      <c r="AJ49" s="170" t="str">
        <f t="shared" si="11"/>
        <v/>
      </c>
      <c r="AK49" s="170" t="str">
        <f t="shared" si="9"/>
        <v/>
      </c>
      <c r="AL49" s="160"/>
      <c r="AM49" s="160"/>
      <c r="AN49" s="160"/>
      <c r="AO49" s="160"/>
      <c r="AP49" s="160"/>
      <c r="AQ49" s="63"/>
      <c r="AR49" s="63"/>
      <c r="AS49" s="41" t="e">
        <f>#VALUE!</f>
        <v>#VALUE!</v>
      </c>
      <c r="AT49" s="41"/>
      <c r="AU49" s="30"/>
      <c r="AV49" s="40" t="str">
        <f t="shared" si="7"/>
        <v>Débil</v>
      </c>
      <c r="AW49" s="40" t="str">
        <f t="shared" si="8"/>
        <v>Débil</v>
      </c>
      <c r="AX49" s="170">
        <f t="shared" si="10"/>
        <v>0</v>
      </c>
      <c r="AY49" s="245"/>
      <c r="AZ49" s="245"/>
      <c r="BA49" s="291"/>
      <c r="BB49" s="245"/>
      <c r="BC49" s="109" t="e">
        <f>+IF(AND(U49="Preventivo",BB45="Fuerte"),2,IF(AND(U49="Preventivo",BB45="Moderado"),1,0))</f>
        <v>#DIV/0!</v>
      </c>
      <c r="BD49" s="109" t="e">
        <f>+IF(AND(U49="Detectivo/Correctivo",$BB45="Fuerte"),2,IF(AND(U49="Detectivo/Correctivo",$BB49="Moderado"),1,IF(AND(U49="Preventivo",$BB45="Fuerte"),1,0)))</f>
        <v>#DIV/0!</v>
      </c>
      <c r="BE49" s="109" t="e">
        <f>+L45-BC49</f>
        <v>#DIV/0!</v>
      </c>
      <c r="BF49" s="109" t="e">
        <f>+N45-BD49</f>
        <v>#N/A</v>
      </c>
      <c r="BG49" s="248"/>
      <c r="BH49" s="248"/>
      <c r="BI49" s="295"/>
      <c r="BJ49" s="374"/>
      <c r="BK49" s="374"/>
      <c r="BL49" s="374"/>
      <c r="BM49" s="375"/>
    </row>
    <row r="50" spans="1:65" ht="65.150000000000006" customHeight="1">
      <c r="A50" s="371"/>
      <c r="B50" s="231"/>
      <c r="C50" s="171"/>
      <c r="D50" s="231"/>
      <c r="E50" s="247"/>
      <c r="F50" s="34"/>
      <c r="G50" s="34"/>
      <c r="H50" s="34"/>
      <c r="I50" s="36"/>
      <c r="J50" s="29"/>
      <c r="K50" s="249"/>
      <c r="L50" s="370"/>
      <c r="M50" s="335"/>
      <c r="N50" s="345"/>
      <c r="O50" s="295"/>
      <c r="P50" s="248"/>
      <c r="Q50" s="177"/>
      <c r="R50" s="177"/>
      <c r="S50" s="37"/>
      <c r="T50" s="39"/>
      <c r="U50" s="38"/>
      <c r="V50" s="177"/>
      <c r="W50" s="177" t="str">
        <f t="shared" si="0"/>
        <v/>
      </c>
      <c r="X50" s="177"/>
      <c r="Y50" s="177" t="str">
        <f t="shared" si="1"/>
        <v/>
      </c>
      <c r="Z50" s="177"/>
      <c r="AA50" s="177" t="str">
        <f t="shared" si="2"/>
        <v/>
      </c>
      <c r="AB50" s="177"/>
      <c r="AC50" s="177" t="str">
        <f t="shared" si="3"/>
        <v/>
      </c>
      <c r="AD50" s="177"/>
      <c r="AE50" s="177" t="str">
        <f t="shared" si="4"/>
        <v/>
      </c>
      <c r="AF50" s="177"/>
      <c r="AG50" s="177" t="str">
        <f t="shared" si="5"/>
        <v/>
      </c>
      <c r="AH50" s="177"/>
      <c r="AI50" s="172" t="str">
        <f t="shared" si="6"/>
        <v/>
      </c>
      <c r="AJ50" s="170" t="str">
        <f t="shared" si="11"/>
        <v/>
      </c>
      <c r="AK50" s="170" t="str">
        <f t="shared" si="9"/>
        <v/>
      </c>
      <c r="AL50" s="160"/>
      <c r="AM50" s="160"/>
      <c r="AN50" s="160"/>
      <c r="AO50" s="160"/>
      <c r="AP50" s="160"/>
      <c r="AQ50" s="63"/>
      <c r="AR50" s="63"/>
      <c r="AS50" s="41" t="e">
        <f>#VALUE!</f>
        <v>#VALUE!</v>
      </c>
      <c r="AT50" s="41"/>
      <c r="AU50" s="30"/>
      <c r="AV50" s="40" t="str">
        <f t="shared" si="7"/>
        <v>Débil</v>
      </c>
      <c r="AW50" s="40" t="str">
        <f t="shared" si="8"/>
        <v>Débil</v>
      </c>
      <c r="AX50" s="170">
        <f t="shared" si="10"/>
        <v>0</v>
      </c>
      <c r="AY50" s="245"/>
      <c r="AZ50" s="245"/>
      <c r="BA50" s="292"/>
      <c r="BB50" s="245"/>
      <c r="BC50" s="109" t="e">
        <f>+IF(AND(U50="Preventivo",BB45="Fuerte"),2,IF(AND(U50="Preventivo",BB45="Moderado"),1,0))</f>
        <v>#DIV/0!</v>
      </c>
      <c r="BD50" s="109" t="e">
        <f>+IF(AND(U50="Detectivo/Correctivo",$BB45="Fuerte"),2,IF(AND(U50="Detectivo/Correctivo",$BB50="Moderado"),1,IF(AND(U50="Preventivo",$BB45="Fuerte"),1,0)))</f>
        <v>#DIV/0!</v>
      </c>
      <c r="BE50" s="109" t="e">
        <f>+L45-BC50</f>
        <v>#DIV/0!</v>
      </c>
      <c r="BF50" s="109" t="e">
        <f>+N45-BD50</f>
        <v>#N/A</v>
      </c>
      <c r="BG50" s="248"/>
      <c r="BH50" s="248"/>
      <c r="BI50" s="295"/>
      <c r="BJ50" s="374"/>
      <c r="BK50" s="374"/>
      <c r="BL50" s="374"/>
      <c r="BM50" s="375"/>
    </row>
    <row r="51" spans="1:65" ht="65.150000000000006" customHeight="1">
      <c r="A51" s="371" t="s">
        <v>123</v>
      </c>
      <c r="B51" s="231"/>
      <c r="C51" s="171"/>
      <c r="D51" s="231"/>
      <c r="E51" s="247"/>
      <c r="F51" s="34"/>
      <c r="G51" s="34"/>
      <c r="H51" s="34"/>
      <c r="I51" s="36"/>
      <c r="J51" s="29"/>
      <c r="K51" s="249"/>
      <c r="L51" s="370"/>
      <c r="M51" s="335"/>
      <c r="N51" s="345" t="e">
        <f>+VLOOKUP(M51,Listados!$K$13:$L$17,2,0)</f>
        <v>#N/A</v>
      </c>
      <c r="O51" s="295" t="str">
        <f>IF(AND(K51&lt;&gt;"",M51&lt;&gt;""),VLOOKUP(K51&amp;M51,Listados!$M$3:$N$27,2,FALSE),"")</f>
        <v/>
      </c>
      <c r="P51" s="248" t="e">
        <f>+VLOOKUP(O51,Listados!$P$3:$Q$6,2,FALSE)</f>
        <v>#N/A</v>
      </c>
      <c r="Q51" s="177"/>
      <c r="R51" s="177"/>
      <c r="S51" s="37"/>
      <c r="T51" s="39"/>
      <c r="U51" s="38"/>
      <c r="V51" s="177"/>
      <c r="W51" s="177" t="str">
        <f t="shared" si="0"/>
        <v/>
      </c>
      <c r="X51" s="177"/>
      <c r="Y51" s="177" t="str">
        <f t="shared" si="1"/>
        <v/>
      </c>
      <c r="Z51" s="177"/>
      <c r="AA51" s="177" t="str">
        <f t="shared" si="2"/>
        <v/>
      </c>
      <c r="AB51" s="177"/>
      <c r="AC51" s="177" t="str">
        <f t="shared" si="3"/>
        <v/>
      </c>
      <c r="AD51" s="177"/>
      <c r="AE51" s="177" t="str">
        <f t="shared" si="4"/>
        <v/>
      </c>
      <c r="AF51" s="177"/>
      <c r="AG51" s="177" t="str">
        <f t="shared" si="5"/>
        <v/>
      </c>
      <c r="AH51" s="177"/>
      <c r="AI51" s="172" t="str">
        <f t="shared" si="6"/>
        <v/>
      </c>
      <c r="AJ51" s="170" t="str">
        <f t="shared" si="11"/>
        <v/>
      </c>
      <c r="AK51" s="170" t="str">
        <f t="shared" si="9"/>
        <v/>
      </c>
      <c r="AL51" s="160"/>
      <c r="AM51" s="160"/>
      <c r="AN51" s="160"/>
      <c r="AO51" s="160"/>
      <c r="AP51" s="160"/>
      <c r="AQ51" s="63"/>
      <c r="AR51" s="63"/>
      <c r="AS51" s="41" t="e">
        <f>#VALUE!</f>
        <v>#VALUE!</v>
      </c>
      <c r="AT51" s="41"/>
      <c r="AU51" s="30"/>
      <c r="AV51" s="40" t="str">
        <f t="shared" si="7"/>
        <v>Débil</v>
      </c>
      <c r="AW51" s="40" t="str">
        <f t="shared" si="8"/>
        <v>Débil</v>
      </c>
      <c r="AX51" s="170">
        <f t="shared" si="10"/>
        <v>0</v>
      </c>
      <c r="AY51" s="245">
        <f t="shared" ref="AY51" si="29">SUM(AX51:AX56)</f>
        <v>0</v>
      </c>
      <c r="AZ51" s="245">
        <v>0</v>
      </c>
      <c r="BA51" s="290" t="e">
        <f t="shared" ref="BA51" si="30">AY51/AZ51</f>
        <v>#DIV/0!</v>
      </c>
      <c r="BB51" s="245" t="e">
        <f t="shared" ref="BB51" si="31">IF(BA51&lt;=50, "Débil", IF(BA51&lt;=99,"Moderado","Fuerte"))</f>
        <v>#DIV/0!</v>
      </c>
      <c r="BC51" s="109" t="e">
        <f>+IF(AND(U51="Preventivo",BB51="Fuerte"),2,IF(AND(U51="Preventivo",BB51="Moderado"),1,0))</f>
        <v>#DIV/0!</v>
      </c>
      <c r="BD51" s="109" t="e">
        <f>+IF(AND(U51="Detectivo/Correctivo",$BB51="Fuerte"),2,IF(AND(U51="Detectivo/Correctivo",$BB51="Moderado"),1,IF(AND(U51="Preventivo",$BB51="Fuerte"),1,0)))</f>
        <v>#DIV/0!</v>
      </c>
      <c r="BE51" s="109" t="e">
        <f>+L51-BC51</f>
        <v>#DIV/0!</v>
      </c>
      <c r="BF51" s="109" t="e">
        <f>+N51-BD51</f>
        <v>#N/A</v>
      </c>
      <c r="BG51" s="248" t="e">
        <f>+VLOOKUP(MIN(BE51,BE52,BE53,BE54,BE55,BE56),Listados!$J$18:$K$24,2,TRUE)</f>
        <v>#DIV/0!</v>
      </c>
      <c r="BH51" s="248" t="e">
        <f>+VLOOKUP(MIN(BF51,BF52,BF53,BF54,BF55,BF56),Listados!$J$27:$K$32,2,TRUE)</f>
        <v>#N/A</v>
      </c>
      <c r="BI51" s="295" t="e">
        <f>IF(AND(BG51&lt;&gt;"",BH51&lt;&gt;""),VLOOKUP(BG51&amp;BH51,Listados!$M$3:$N$27,2,FALSE),"")</f>
        <v>#DIV/0!</v>
      </c>
      <c r="BJ51" s="374" t="e">
        <f>+IF($P51="Asumir el riesgo","NA","")</f>
        <v>#N/A</v>
      </c>
      <c r="BK51" s="374" t="e">
        <f>+IF($P51="Asumir el riesgo","NA","")</f>
        <v>#N/A</v>
      </c>
      <c r="BL51" s="374" t="e">
        <f>+IF($P51="Asumir el riesgo","NA","")</f>
        <v>#N/A</v>
      </c>
      <c r="BM51" s="375" t="e">
        <f>+IF($P51="Asumir el riesgo","NA","")</f>
        <v>#N/A</v>
      </c>
    </row>
    <row r="52" spans="1:65" ht="65.150000000000006" customHeight="1">
      <c r="A52" s="371"/>
      <c r="B52" s="231"/>
      <c r="C52" s="171"/>
      <c r="D52" s="231"/>
      <c r="E52" s="247"/>
      <c r="F52" s="34"/>
      <c r="G52" s="34"/>
      <c r="H52" s="34"/>
      <c r="I52" s="36"/>
      <c r="J52" s="29"/>
      <c r="K52" s="249"/>
      <c r="L52" s="370"/>
      <c r="M52" s="335"/>
      <c r="N52" s="345"/>
      <c r="O52" s="295"/>
      <c r="P52" s="248"/>
      <c r="Q52" s="177"/>
      <c r="R52" s="177"/>
      <c r="S52" s="37"/>
      <c r="T52" s="39"/>
      <c r="U52" s="38"/>
      <c r="V52" s="177"/>
      <c r="W52" s="177" t="str">
        <f t="shared" si="0"/>
        <v/>
      </c>
      <c r="X52" s="177"/>
      <c r="Y52" s="177" t="str">
        <f t="shared" si="1"/>
        <v/>
      </c>
      <c r="Z52" s="177"/>
      <c r="AA52" s="177" t="str">
        <f t="shared" si="2"/>
        <v/>
      </c>
      <c r="AB52" s="177"/>
      <c r="AC52" s="177" t="str">
        <f t="shared" si="3"/>
        <v/>
      </c>
      <c r="AD52" s="177"/>
      <c r="AE52" s="177" t="str">
        <f t="shared" si="4"/>
        <v/>
      </c>
      <c r="AF52" s="177"/>
      <c r="AG52" s="177" t="str">
        <f t="shared" si="5"/>
        <v/>
      </c>
      <c r="AH52" s="177"/>
      <c r="AI52" s="172" t="str">
        <f t="shared" si="6"/>
        <v/>
      </c>
      <c r="AJ52" s="170" t="str">
        <f t="shared" si="11"/>
        <v/>
      </c>
      <c r="AK52" s="170" t="str">
        <f t="shared" si="9"/>
        <v/>
      </c>
      <c r="AL52" s="160"/>
      <c r="AM52" s="160"/>
      <c r="AN52" s="160"/>
      <c r="AO52" s="160"/>
      <c r="AP52" s="160"/>
      <c r="AQ52" s="63"/>
      <c r="AR52" s="63"/>
      <c r="AS52" s="41" t="e">
        <f>#VALUE!</f>
        <v>#VALUE!</v>
      </c>
      <c r="AT52" s="41"/>
      <c r="AU52" s="30"/>
      <c r="AV52" s="40" t="str">
        <f t="shared" si="7"/>
        <v>Débil</v>
      </c>
      <c r="AW52" s="40" t="str">
        <f t="shared" si="8"/>
        <v>Débil</v>
      </c>
      <c r="AX52" s="170">
        <f t="shared" si="10"/>
        <v>0</v>
      </c>
      <c r="AY52" s="245"/>
      <c r="AZ52" s="245"/>
      <c r="BA52" s="291"/>
      <c r="BB52" s="245"/>
      <c r="BC52" s="109" t="e">
        <f>+IF(AND(U52="Preventivo",BB51="Fuerte"),2,IF(AND(U52="Preventivo",BB51="Moderado"),1,0))</f>
        <v>#DIV/0!</v>
      </c>
      <c r="BD52" s="109" t="e">
        <f>+IF(AND(U52="Detectivo/Correctivo",$BB51="Fuerte"),2,IF(AND(U52="Detectivo/Correctivo",$BB52="Moderado"),1,IF(AND(U52="Preventivo",$BB51="Fuerte"),1,0)))</f>
        <v>#DIV/0!</v>
      </c>
      <c r="BE52" s="109" t="e">
        <f>+L51-BC52</f>
        <v>#DIV/0!</v>
      </c>
      <c r="BF52" s="109" t="e">
        <f>+N51-BD52</f>
        <v>#N/A</v>
      </c>
      <c r="BG52" s="248"/>
      <c r="BH52" s="248"/>
      <c r="BI52" s="295"/>
      <c r="BJ52" s="374"/>
      <c r="BK52" s="374"/>
      <c r="BL52" s="374"/>
      <c r="BM52" s="375"/>
    </row>
    <row r="53" spans="1:65" ht="65.150000000000006" customHeight="1">
      <c r="A53" s="371"/>
      <c r="B53" s="231"/>
      <c r="C53" s="171"/>
      <c r="D53" s="231"/>
      <c r="E53" s="247"/>
      <c r="F53" s="34"/>
      <c r="G53" s="34"/>
      <c r="H53" s="34"/>
      <c r="I53" s="36"/>
      <c r="J53" s="29"/>
      <c r="K53" s="249"/>
      <c r="L53" s="370"/>
      <c r="M53" s="335"/>
      <c r="N53" s="345"/>
      <c r="O53" s="295"/>
      <c r="P53" s="248"/>
      <c r="Q53" s="177"/>
      <c r="R53" s="177"/>
      <c r="S53" s="37"/>
      <c r="T53" s="39"/>
      <c r="U53" s="38"/>
      <c r="V53" s="177"/>
      <c r="W53" s="177" t="str">
        <f t="shared" si="0"/>
        <v/>
      </c>
      <c r="X53" s="177"/>
      <c r="Y53" s="177" t="str">
        <f t="shared" si="1"/>
        <v/>
      </c>
      <c r="Z53" s="177"/>
      <c r="AA53" s="177" t="str">
        <f t="shared" si="2"/>
        <v/>
      </c>
      <c r="AB53" s="177"/>
      <c r="AC53" s="177" t="str">
        <f t="shared" si="3"/>
        <v/>
      </c>
      <c r="AD53" s="177"/>
      <c r="AE53" s="177" t="str">
        <f t="shared" si="4"/>
        <v/>
      </c>
      <c r="AF53" s="177"/>
      <c r="AG53" s="177" t="str">
        <f t="shared" si="5"/>
        <v/>
      </c>
      <c r="AH53" s="177"/>
      <c r="AI53" s="172" t="str">
        <f t="shared" si="6"/>
        <v/>
      </c>
      <c r="AJ53" s="170" t="str">
        <f t="shared" si="11"/>
        <v/>
      </c>
      <c r="AK53" s="170" t="str">
        <f t="shared" si="9"/>
        <v/>
      </c>
      <c r="AL53" s="160"/>
      <c r="AM53" s="160"/>
      <c r="AN53" s="160"/>
      <c r="AO53" s="160"/>
      <c r="AP53" s="160"/>
      <c r="AQ53" s="63"/>
      <c r="AR53" s="63"/>
      <c r="AS53" s="41" t="e">
        <f>#VALUE!</f>
        <v>#VALUE!</v>
      </c>
      <c r="AT53" s="41"/>
      <c r="AU53" s="30"/>
      <c r="AV53" s="40" t="str">
        <f t="shared" si="7"/>
        <v>Débil</v>
      </c>
      <c r="AW53" s="40" t="str">
        <f t="shared" si="8"/>
        <v>Débil</v>
      </c>
      <c r="AX53" s="170">
        <f t="shared" si="10"/>
        <v>0</v>
      </c>
      <c r="AY53" s="245"/>
      <c r="AZ53" s="245"/>
      <c r="BA53" s="291"/>
      <c r="BB53" s="245"/>
      <c r="BC53" s="109" t="e">
        <f>+IF(AND(U53="Preventivo",BB51="Fuerte"),2,IF(AND(U53="Preventivo",BB51="Moderado"),1,0))</f>
        <v>#DIV/0!</v>
      </c>
      <c r="BD53" s="109" t="e">
        <f>+IF(AND(U53="Detectivo/Correctivo",$BB51="Fuerte"),2,IF(AND(U53="Detectivo/Correctivo",$BB53="Moderado"),1,IF(AND(U53="Preventivo",$BB51="Fuerte"),1,0)))</f>
        <v>#DIV/0!</v>
      </c>
      <c r="BE53" s="109" t="e">
        <f>+L51-BC53</f>
        <v>#DIV/0!</v>
      </c>
      <c r="BF53" s="109" t="e">
        <f>+N51-BD53</f>
        <v>#N/A</v>
      </c>
      <c r="BG53" s="248"/>
      <c r="BH53" s="248"/>
      <c r="BI53" s="295"/>
      <c r="BJ53" s="374"/>
      <c r="BK53" s="374"/>
      <c r="BL53" s="374"/>
      <c r="BM53" s="375"/>
    </row>
    <row r="54" spans="1:65" ht="65.150000000000006" customHeight="1">
      <c r="A54" s="371"/>
      <c r="B54" s="231"/>
      <c r="C54" s="171"/>
      <c r="D54" s="231"/>
      <c r="E54" s="247"/>
      <c r="F54" s="34"/>
      <c r="G54" s="34"/>
      <c r="H54" s="34"/>
      <c r="I54" s="36"/>
      <c r="J54" s="29"/>
      <c r="K54" s="249"/>
      <c r="L54" s="370"/>
      <c r="M54" s="335"/>
      <c r="N54" s="345"/>
      <c r="O54" s="295"/>
      <c r="P54" s="248"/>
      <c r="Q54" s="177"/>
      <c r="R54" s="177"/>
      <c r="S54" s="37"/>
      <c r="T54" s="39"/>
      <c r="U54" s="38"/>
      <c r="V54" s="177"/>
      <c r="W54" s="177" t="str">
        <f t="shared" si="0"/>
        <v/>
      </c>
      <c r="X54" s="177"/>
      <c r="Y54" s="177" t="str">
        <f t="shared" si="1"/>
        <v/>
      </c>
      <c r="Z54" s="177"/>
      <c r="AA54" s="177" t="str">
        <f t="shared" si="2"/>
        <v/>
      </c>
      <c r="AB54" s="177"/>
      <c r="AC54" s="177" t="str">
        <f t="shared" si="3"/>
        <v/>
      </c>
      <c r="AD54" s="177"/>
      <c r="AE54" s="177" t="str">
        <f t="shared" si="4"/>
        <v/>
      </c>
      <c r="AF54" s="177"/>
      <c r="AG54" s="177" t="str">
        <f t="shared" si="5"/>
        <v/>
      </c>
      <c r="AH54" s="177"/>
      <c r="AI54" s="172" t="str">
        <f t="shared" si="6"/>
        <v/>
      </c>
      <c r="AJ54" s="170" t="str">
        <f t="shared" si="11"/>
        <v/>
      </c>
      <c r="AK54" s="170" t="str">
        <f t="shared" si="9"/>
        <v/>
      </c>
      <c r="AL54" s="160"/>
      <c r="AM54" s="160"/>
      <c r="AN54" s="160"/>
      <c r="AO54" s="160"/>
      <c r="AP54" s="160"/>
      <c r="AQ54" s="63"/>
      <c r="AR54" s="63"/>
      <c r="AS54" s="41" t="e">
        <f>#VALUE!</f>
        <v>#VALUE!</v>
      </c>
      <c r="AT54" s="41"/>
      <c r="AU54" s="30"/>
      <c r="AV54" s="40" t="str">
        <f t="shared" si="7"/>
        <v>Débil</v>
      </c>
      <c r="AW54" s="40" t="str">
        <f t="shared" si="8"/>
        <v>Débil</v>
      </c>
      <c r="AX54" s="170">
        <f t="shared" si="10"/>
        <v>0</v>
      </c>
      <c r="AY54" s="245"/>
      <c r="AZ54" s="245"/>
      <c r="BA54" s="291"/>
      <c r="BB54" s="245"/>
      <c r="BC54" s="109" t="e">
        <f>+IF(AND(U54="Preventivo",BB51="Fuerte"),2,IF(AND(U54="Preventivo",BB51="Moderado"),1,0))</f>
        <v>#DIV/0!</v>
      </c>
      <c r="BD54" s="109" t="e">
        <f>+IF(AND(U54="Detectivo/Correctivo",$BB51="Fuerte"),2,IF(AND(U54="Detectivo/Correctivo",$BB54="Moderado"),1,IF(AND(U54="Preventivo",$BB51="Fuerte"),1,0)))</f>
        <v>#DIV/0!</v>
      </c>
      <c r="BE54" s="109" t="e">
        <f>+L51-BC54</f>
        <v>#DIV/0!</v>
      </c>
      <c r="BF54" s="109" t="e">
        <f>+N51-BD54</f>
        <v>#N/A</v>
      </c>
      <c r="BG54" s="248"/>
      <c r="BH54" s="248"/>
      <c r="BI54" s="295"/>
      <c r="BJ54" s="374"/>
      <c r="BK54" s="374"/>
      <c r="BL54" s="374"/>
      <c r="BM54" s="375"/>
    </row>
    <row r="55" spans="1:65" ht="65.150000000000006" customHeight="1">
      <c r="A55" s="371"/>
      <c r="B55" s="231"/>
      <c r="C55" s="171"/>
      <c r="D55" s="231"/>
      <c r="E55" s="247"/>
      <c r="F55" s="34"/>
      <c r="G55" s="34"/>
      <c r="H55" s="34"/>
      <c r="I55" s="36"/>
      <c r="J55" s="29"/>
      <c r="K55" s="249"/>
      <c r="L55" s="370"/>
      <c r="M55" s="335"/>
      <c r="N55" s="345"/>
      <c r="O55" s="295"/>
      <c r="P55" s="248"/>
      <c r="Q55" s="177"/>
      <c r="R55" s="177"/>
      <c r="S55" s="37"/>
      <c r="T55" s="39"/>
      <c r="U55" s="38"/>
      <c r="V55" s="177"/>
      <c r="W55" s="177" t="str">
        <f t="shared" si="0"/>
        <v/>
      </c>
      <c r="X55" s="177"/>
      <c r="Y55" s="177" t="str">
        <f t="shared" si="1"/>
        <v/>
      </c>
      <c r="Z55" s="177"/>
      <c r="AA55" s="177" t="str">
        <f t="shared" si="2"/>
        <v/>
      </c>
      <c r="AB55" s="177"/>
      <c r="AC55" s="177" t="str">
        <f t="shared" si="3"/>
        <v/>
      </c>
      <c r="AD55" s="177"/>
      <c r="AE55" s="177" t="str">
        <f t="shared" si="4"/>
        <v/>
      </c>
      <c r="AF55" s="177"/>
      <c r="AG55" s="177" t="str">
        <f t="shared" si="5"/>
        <v/>
      </c>
      <c r="AH55" s="177"/>
      <c r="AI55" s="172" t="str">
        <f t="shared" si="6"/>
        <v/>
      </c>
      <c r="AJ55" s="170" t="str">
        <f t="shared" si="11"/>
        <v/>
      </c>
      <c r="AK55" s="170" t="str">
        <f t="shared" si="9"/>
        <v/>
      </c>
      <c r="AL55" s="160"/>
      <c r="AM55" s="160"/>
      <c r="AN55" s="160"/>
      <c r="AO55" s="160"/>
      <c r="AP55" s="160"/>
      <c r="AQ55" s="63"/>
      <c r="AR55" s="63"/>
      <c r="AS55" s="41" t="e">
        <f>#VALUE!</f>
        <v>#VALUE!</v>
      </c>
      <c r="AT55" s="41"/>
      <c r="AU55" s="30"/>
      <c r="AV55" s="40" t="str">
        <f t="shared" si="7"/>
        <v>Débil</v>
      </c>
      <c r="AW55" s="40" t="str">
        <f t="shared" si="8"/>
        <v>Débil</v>
      </c>
      <c r="AX55" s="170">
        <f t="shared" si="10"/>
        <v>0</v>
      </c>
      <c r="AY55" s="245"/>
      <c r="AZ55" s="245"/>
      <c r="BA55" s="291"/>
      <c r="BB55" s="245"/>
      <c r="BC55" s="109" t="e">
        <f>+IF(AND(U55="Preventivo",BB51="Fuerte"),2,IF(AND(U55="Preventivo",BB51="Moderado"),1,0))</f>
        <v>#DIV/0!</v>
      </c>
      <c r="BD55" s="109" t="e">
        <f>+IF(AND(U55="Detectivo/Correctivo",$BB51="Fuerte"),2,IF(AND(U55="Detectivo/Correctivo",$BB55="Moderado"),1,IF(AND(U55="Preventivo",$BB51="Fuerte"),1,0)))</f>
        <v>#DIV/0!</v>
      </c>
      <c r="BE55" s="109" t="e">
        <f>+L51-BC55</f>
        <v>#DIV/0!</v>
      </c>
      <c r="BF55" s="109" t="e">
        <f>+N51-BD55</f>
        <v>#N/A</v>
      </c>
      <c r="BG55" s="248"/>
      <c r="BH55" s="248"/>
      <c r="BI55" s="295"/>
      <c r="BJ55" s="374"/>
      <c r="BK55" s="374"/>
      <c r="BL55" s="374"/>
      <c r="BM55" s="375"/>
    </row>
    <row r="56" spans="1:65" ht="65.150000000000006" customHeight="1">
      <c r="A56" s="371"/>
      <c r="B56" s="231"/>
      <c r="C56" s="171"/>
      <c r="D56" s="231"/>
      <c r="E56" s="247"/>
      <c r="F56" s="34"/>
      <c r="G56" s="34"/>
      <c r="H56" s="34"/>
      <c r="I56" s="36"/>
      <c r="J56" s="29"/>
      <c r="K56" s="249"/>
      <c r="L56" s="370"/>
      <c r="M56" s="335"/>
      <c r="N56" s="345"/>
      <c r="O56" s="295"/>
      <c r="P56" s="248"/>
      <c r="Q56" s="177"/>
      <c r="R56" s="177"/>
      <c r="S56" s="37"/>
      <c r="T56" s="39"/>
      <c r="U56" s="38"/>
      <c r="V56" s="177"/>
      <c r="W56" s="177" t="str">
        <f t="shared" si="0"/>
        <v/>
      </c>
      <c r="X56" s="177"/>
      <c r="Y56" s="177" t="str">
        <f t="shared" si="1"/>
        <v/>
      </c>
      <c r="Z56" s="177"/>
      <c r="AA56" s="177" t="str">
        <f t="shared" si="2"/>
        <v/>
      </c>
      <c r="AB56" s="177"/>
      <c r="AC56" s="177" t="str">
        <f t="shared" si="3"/>
        <v/>
      </c>
      <c r="AD56" s="177"/>
      <c r="AE56" s="177" t="str">
        <f t="shared" si="4"/>
        <v/>
      </c>
      <c r="AF56" s="177"/>
      <c r="AG56" s="177" t="str">
        <f t="shared" si="5"/>
        <v/>
      </c>
      <c r="AH56" s="177"/>
      <c r="AI56" s="172" t="str">
        <f t="shared" si="6"/>
        <v/>
      </c>
      <c r="AJ56" s="170" t="str">
        <f t="shared" si="11"/>
        <v/>
      </c>
      <c r="AK56" s="170" t="str">
        <f t="shared" si="9"/>
        <v/>
      </c>
      <c r="AL56" s="160"/>
      <c r="AM56" s="160"/>
      <c r="AN56" s="160"/>
      <c r="AO56" s="160"/>
      <c r="AP56" s="160"/>
      <c r="AQ56" s="63"/>
      <c r="AR56" s="63"/>
      <c r="AS56" s="41" t="e">
        <f>#VALUE!</f>
        <v>#VALUE!</v>
      </c>
      <c r="AT56" s="41"/>
      <c r="AU56" s="30"/>
      <c r="AV56" s="40" t="str">
        <f t="shared" si="7"/>
        <v>Débil</v>
      </c>
      <c r="AW56" s="40" t="str">
        <f t="shared" si="8"/>
        <v>Débil</v>
      </c>
      <c r="AX56" s="170">
        <f t="shared" si="10"/>
        <v>0</v>
      </c>
      <c r="AY56" s="245"/>
      <c r="AZ56" s="245"/>
      <c r="BA56" s="292"/>
      <c r="BB56" s="245"/>
      <c r="BC56" s="109" t="e">
        <f>+IF(AND(U56="Preventivo",BB51="Fuerte"),2,IF(AND(U56="Preventivo",BB51="Moderado"),1,0))</f>
        <v>#DIV/0!</v>
      </c>
      <c r="BD56" s="109" t="e">
        <f>+IF(AND(U56="Detectivo/Correctivo",$BB51="Fuerte"),2,IF(AND(U56="Detectivo/Correctivo",$BB56="Moderado"),1,IF(AND(U56="Preventivo",$BB51="Fuerte"),1,0)))</f>
        <v>#DIV/0!</v>
      </c>
      <c r="BE56" s="109" t="e">
        <f>+L51-BC56</f>
        <v>#DIV/0!</v>
      </c>
      <c r="BF56" s="109" t="e">
        <f>+N51-BD56</f>
        <v>#N/A</v>
      </c>
      <c r="BG56" s="248"/>
      <c r="BH56" s="248"/>
      <c r="BI56" s="295"/>
      <c r="BJ56" s="374"/>
      <c r="BK56" s="374"/>
      <c r="BL56" s="374"/>
      <c r="BM56" s="375"/>
    </row>
    <row r="57" spans="1:65" ht="65.150000000000006" customHeight="1">
      <c r="A57" s="371" t="s">
        <v>124</v>
      </c>
      <c r="B57" s="231"/>
      <c r="C57" s="171"/>
      <c r="D57" s="231"/>
      <c r="E57" s="247"/>
      <c r="F57" s="34"/>
      <c r="G57" s="34"/>
      <c r="H57" s="34"/>
      <c r="I57" s="36"/>
      <c r="J57" s="29"/>
      <c r="K57" s="249"/>
      <c r="L57" s="370"/>
      <c r="M57" s="335"/>
      <c r="N57" s="345" t="e">
        <f>+VLOOKUP(M57,Listados!$K$13:$L$17,2,0)</f>
        <v>#N/A</v>
      </c>
      <c r="O57" s="295" t="str">
        <f>IF(AND(K57&lt;&gt;"",M57&lt;&gt;""),VLOOKUP(K57&amp;M57,Listados!$M$3:$N$27,2,FALSE),"")</f>
        <v/>
      </c>
      <c r="P57" s="248" t="e">
        <f>+VLOOKUP(O57,Listados!$P$3:$Q$6,2,FALSE)</f>
        <v>#N/A</v>
      </c>
      <c r="Q57" s="177"/>
      <c r="R57" s="177"/>
      <c r="S57" s="37"/>
      <c r="T57" s="39"/>
      <c r="U57" s="38"/>
      <c r="V57" s="177"/>
      <c r="W57" s="177" t="str">
        <f t="shared" si="0"/>
        <v/>
      </c>
      <c r="X57" s="177"/>
      <c r="Y57" s="177" t="str">
        <f t="shared" si="1"/>
        <v/>
      </c>
      <c r="Z57" s="177"/>
      <c r="AA57" s="177" t="str">
        <f t="shared" si="2"/>
        <v/>
      </c>
      <c r="AB57" s="177"/>
      <c r="AC57" s="177" t="str">
        <f t="shared" si="3"/>
        <v/>
      </c>
      <c r="AD57" s="177"/>
      <c r="AE57" s="177" t="str">
        <f t="shared" si="4"/>
        <v/>
      </c>
      <c r="AF57" s="177"/>
      <c r="AG57" s="177" t="str">
        <f t="shared" si="5"/>
        <v/>
      </c>
      <c r="AH57" s="177"/>
      <c r="AI57" s="172" t="str">
        <f t="shared" si="6"/>
        <v/>
      </c>
      <c r="AJ57" s="170" t="str">
        <f t="shared" si="11"/>
        <v/>
      </c>
      <c r="AK57" s="170" t="str">
        <f t="shared" si="9"/>
        <v/>
      </c>
      <c r="AL57" s="160"/>
      <c r="AM57" s="160"/>
      <c r="AN57" s="160"/>
      <c r="AO57" s="160"/>
      <c r="AP57" s="160"/>
      <c r="AQ57" s="63"/>
      <c r="AR57" s="63"/>
      <c r="AS57" s="41" t="e">
        <f>#VALUE!</f>
        <v>#VALUE!</v>
      </c>
      <c r="AT57" s="41"/>
      <c r="AU57" s="30"/>
      <c r="AV57" s="40" t="str">
        <f t="shared" si="7"/>
        <v>Débil</v>
      </c>
      <c r="AW57" s="40" t="str">
        <f t="shared" si="8"/>
        <v>Débil</v>
      </c>
      <c r="AX57" s="170">
        <f t="shared" si="10"/>
        <v>0</v>
      </c>
      <c r="AY57" s="245">
        <f t="shared" ref="AY57" si="32">SUM(AX57:AX62)</f>
        <v>0</v>
      </c>
      <c r="AZ57" s="245">
        <v>0</v>
      </c>
      <c r="BA57" s="290" t="e">
        <f t="shared" ref="BA57" si="33">AY57/AZ57</f>
        <v>#DIV/0!</v>
      </c>
      <c r="BB57" s="245" t="e">
        <f t="shared" ref="BB57" si="34">IF(BA57&lt;=50, "Débil", IF(BA57&lt;=99,"Moderado","Fuerte"))</f>
        <v>#DIV/0!</v>
      </c>
      <c r="BC57" s="109" t="e">
        <f>+IF(AND(U57="Preventivo",BB57="Fuerte"),2,IF(AND(U57="Preventivo",BB57="Moderado"),1,0))</f>
        <v>#DIV/0!</v>
      </c>
      <c r="BD57" s="109" t="e">
        <f>+IF(AND(U57="Detectivo/Correctivo",$BB57="Fuerte"),2,IF(AND(U57="Detectivo/Correctivo",$BB57="Moderado"),1,IF(AND(U57="Preventivo",$BB57="Fuerte"),1,0)))</f>
        <v>#DIV/0!</v>
      </c>
      <c r="BE57" s="109" t="e">
        <f>+L57-BC57</f>
        <v>#DIV/0!</v>
      </c>
      <c r="BF57" s="109" t="e">
        <f>+N57-BD57</f>
        <v>#N/A</v>
      </c>
      <c r="BG57" s="248" t="e">
        <f>+VLOOKUP(MIN(BE57,BE58,BE59,BE60,BE61,BE62),Listados!$J$18:$K$24,2,TRUE)</f>
        <v>#DIV/0!</v>
      </c>
      <c r="BH57" s="248" t="e">
        <f>+VLOOKUP(MIN(BF57,BF58,BF59,BF60,BF61,BF62),Listados!$J$27:$K$32,2,TRUE)</f>
        <v>#N/A</v>
      </c>
      <c r="BI57" s="295" t="e">
        <f>IF(AND(BG57&lt;&gt;"",BH57&lt;&gt;""),VLOOKUP(BG57&amp;BH57,Listados!$M$3:$N$27,2,FALSE),"")</f>
        <v>#DIV/0!</v>
      </c>
      <c r="BJ57" s="374" t="e">
        <f>+IF($P57="Asumir el riesgo","NA","")</f>
        <v>#N/A</v>
      </c>
      <c r="BK57" s="374" t="e">
        <f>+IF($P57="Asumir el riesgo","NA","")</f>
        <v>#N/A</v>
      </c>
      <c r="BL57" s="374" t="e">
        <f>+IF($P57="Asumir el riesgo","NA","")</f>
        <v>#N/A</v>
      </c>
      <c r="BM57" s="375" t="e">
        <f>+IF($P57="Asumir el riesgo","NA","")</f>
        <v>#N/A</v>
      </c>
    </row>
    <row r="58" spans="1:65" ht="65.150000000000006" customHeight="1">
      <c r="A58" s="371"/>
      <c r="B58" s="231"/>
      <c r="C58" s="171"/>
      <c r="D58" s="231"/>
      <c r="E58" s="247"/>
      <c r="F58" s="34"/>
      <c r="G58" s="34"/>
      <c r="H58" s="34"/>
      <c r="I58" s="36"/>
      <c r="J58" s="29"/>
      <c r="K58" s="249"/>
      <c r="L58" s="370"/>
      <c r="M58" s="335"/>
      <c r="N58" s="345"/>
      <c r="O58" s="295"/>
      <c r="P58" s="248"/>
      <c r="Q58" s="177"/>
      <c r="R58" s="177"/>
      <c r="S58" s="37"/>
      <c r="T58" s="39"/>
      <c r="U58" s="38"/>
      <c r="V58" s="177"/>
      <c r="W58" s="177" t="str">
        <f t="shared" si="0"/>
        <v/>
      </c>
      <c r="X58" s="177"/>
      <c r="Y58" s="177" t="str">
        <f t="shared" si="1"/>
        <v/>
      </c>
      <c r="Z58" s="177"/>
      <c r="AA58" s="177" t="str">
        <f t="shared" si="2"/>
        <v/>
      </c>
      <c r="AB58" s="177"/>
      <c r="AC58" s="177" t="str">
        <f t="shared" si="3"/>
        <v/>
      </c>
      <c r="AD58" s="177"/>
      <c r="AE58" s="177" t="str">
        <f t="shared" si="4"/>
        <v/>
      </c>
      <c r="AF58" s="177"/>
      <c r="AG58" s="177" t="str">
        <f t="shared" si="5"/>
        <v/>
      </c>
      <c r="AH58" s="177"/>
      <c r="AI58" s="172" t="str">
        <f t="shared" si="6"/>
        <v/>
      </c>
      <c r="AJ58" s="170" t="str">
        <f t="shared" si="11"/>
        <v/>
      </c>
      <c r="AK58" s="170" t="str">
        <f t="shared" si="9"/>
        <v/>
      </c>
      <c r="AL58" s="160"/>
      <c r="AM58" s="160"/>
      <c r="AN58" s="160"/>
      <c r="AO58" s="160"/>
      <c r="AP58" s="160"/>
      <c r="AQ58" s="63"/>
      <c r="AR58" s="63"/>
      <c r="AS58" s="41" t="e">
        <f>#VALUE!</f>
        <v>#VALUE!</v>
      </c>
      <c r="AT58" s="41"/>
      <c r="AU58" s="30"/>
      <c r="AV58" s="40" t="str">
        <f t="shared" si="7"/>
        <v>Débil</v>
      </c>
      <c r="AW58" s="40" t="str">
        <f t="shared" si="8"/>
        <v>Débil</v>
      </c>
      <c r="AX58" s="170">
        <f t="shared" si="10"/>
        <v>0</v>
      </c>
      <c r="AY58" s="245"/>
      <c r="AZ58" s="245"/>
      <c r="BA58" s="291"/>
      <c r="BB58" s="245"/>
      <c r="BC58" s="109" t="e">
        <f>+IF(AND(U58="Preventivo",BB57="Fuerte"),2,IF(AND(U58="Preventivo",BB57="Moderado"),1,0))</f>
        <v>#DIV/0!</v>
      </c>
      <c r="BD58" s="109" t="e">
        <f>+IF(AND(U58="Detectivo/Correctivo",$BB57="Fuerte"),2,IF(AND(U58="Detectivo/Correctivo",$BB58="Moderado"),1,IF(AND(U58="Preventivo",$BB57="Fuerte"),1,0)))</f>
        <v>#DIV/0!</v>
      </c>
      <c r="BE58" s="109" t="e">
        <f>+L57-BC58</f>
        <v>#DIV/0!</v>
      </c>
      <c r="BF58" s="109" t="e">
        <f>+N57-BD58</f>
        <v>#N/A</v>
      </c>
      <c r="BG58" s="248"/>
      <c r="BH58" s="248"/>
      <c r="BI58" s="295"/>
      <c r="BJ58" s="374"/>
      <c r="BK58" s="374"/>
      <c r="BL58" s="374"/>
      <c r="BM58" s="375"/>
    </row>
    <row r="59" spans="1:65" ht="65.150000000000006" customHeight="1">
      <c r="A59" s="371"/>
      <c r="B59" s="231"/>
      <c r="C59" s="171"/>
      <c r="D59" s="231"/>
      <c r="E59" s="247"/>
      <c r="F59" s="34"/>
      <c r="G59" s="34"/>
      <c r="H59" s="34"/>
      <c r="I59" s="36"/>
      <c r="J59" s="29"/>
      <c r="K59" s="249"/>
      <c r="L59" s="370"/>
      <c r="M59" s="335"/>
      <c r="N59" s="345"/>
      <c r="O59" s="295"/>
      <c r="P59" s="248"/>
      <c r="Q59" s="177"/>
      <c r="R59" s="177"/>
      <c r="S59" s="37"/>
      <c r="T59" s="39"/>
      <c r="U59" s="38"/>
      <c r="V59" s="177"/>
      <c r="W59" s="177" t="str">
        <f t="shared" si="0"/>
        <v/>
      </c>
      <c r="X59" s="177"/>
      <c r="Y59" s="177" t="str">
        <f t="shared" si="1"/>
        <v/>
      </c>
      <c r="Z59" s="177"/>
      <c r="AA59" s="177" t="str">
        <f t="shared" si="2"/>
        <v/>
      </c>
      <c r="AB59" s="177"/>
      <c r="AC59" s="177" t="str">
        <f t="shared" si="3"/>
        <v/>
      </c>
      <c r="AD59" s="177"/>
      <c r="AE59" s="177" t="str">
        <f t="shared" si="4"/>
        <v/>
      </c>
      <c r="AF59" s="177"/>
      <c r="AG59" s="177" t="str">
        <f t="shared" si="5"/>
        <v/>
      </c>
      <c r="AH59" s="177"/>
      <c r="AI59" s="172" t="str">
        <f t="shared" si="6"/>
        <v/>
      </c>
      <c r="AJ59" s="170" t="str">
        <f t="shared" si="11"/>
        <v/>
      </c>
      <c r="AK59" s="170" t="str">
        <f t="shared" si="9"/>
        <v/>
      </c>
      <c r="AL59" s="160"/>
      <c r="AM59" s="160"/>
      <c r="AN59" s="160"/>
      <c r="AO59" s="160"/>
      <c r="AP59" s="160"/>
      <c r="AQ59" s="63"/>
      <c r="AR59" s="63"/>
      <c r="AS59" s="41" t="e">
        <f>#VALUE!</f>
        <v>#VALUE!</v>
      </c>
      <c r="AT59" s="41"/>
      <c r="AU59" s="30"/>
      <c r="AV59" s="40" t="str">
        <f t="shared" si="7"/>
        <v>Débil</v>
      </c>
      <c r="AW59" s="40" t="str">
        <f t="shared" si="8"/>
        <v>Débil</v>
      </c>
      <c r="AX59" s="170">
        <f t="shared" si="10"/>
        <v>0</v>
      </c>
      <c r="AY59" s="245"/>
      <c r="AZ59" s="245"/>
      <c r="BA59" s="291"/>
      <c r="BB59" s="245"/>
      <c r="BC59" s="109" t="e">
        <f>+IF(AND(U59="Preventivo",BB57="Fuerte"),2,IF(AND(U59="Preventivo",BB57="Moderado"),1,0))</f>
        <v>#DIV/0!</v>
      </c>
      <c r="BD59" s="109" t="e">
        <f>+IF(AND(U59="Detectivo/Correctivo",$BB57="Fuerte"),2,IF(AND(U59="Detectivo/Correctivo",$BB59="Moderado"),1,IF(AND(U59="Preventivo",$BB57="Fuerte"),1,0)))</f>
        <v>#DIV/0!</v>
      </c>
      <c r="BE59" s="109" t="e">
        <f>+L57-BC59</f>
        <v>#DIV/0!</v>
      </c>
      <c r="BF59" s="109" t="e">
        <f>+N57-BD59</f>
        <v>#N/A</v>
      </c>
      <c r="BG59" s="248"/>
      <c r="BH59" s="248"/>
      <c r="BI59" s="295"/>
      <c r="BJ59" s="374"/>
      <c r="BK59" s="374"/>
      <c r="BL59" s="374"/>
      <c r="BM59" s="375"/>
    </row>
    <row r="60" spans="1:65" ht="65.150000000000006" customHeight="1">
      <c r="A60" s="371"/>
      <c r="B60" s="231"/>
      <c r="C60" s="171"/>
      <c r="D60" s="231"/>
      <c r="E60" s="247"/>
      <c r="F60" s="34"/>
      <c r="G60" s="34"/>
      <c r="H60" s="34"/>
      <c r="I60" s="36"/>
      <c r="J60" s="29"/>
      <c r="K60" s="249"/>
      <c r="L60" s="370"/>
      <c r="M60" s="335"/>
      <c r="N60" s="345"/>
      <c r="O60" s="295"/>
      <c r="P60" s="248"/>
      <c r="Q60" s="177"/>
      <c r="R60" s="177"/>
      <c r="S60" s="37"/>
      <c r="T60" s="39"/>
      <c r="U60" s="38"/>
      <c r="V60" s="177"/>
      <c r="W60" s="177" t="str">
        <f t="shared" si="0"/>
        <v/>
      </c>
      <c r="X60" s="177"/>
      <c r="Y60" s="177" t="str">
        <f t="shared" si="1"/>
        <v/>
      </c>
      <c r="Z60" s="177"/>
      <c r="AA60" s="177" t="str">
        <f t="shared" si="2"/>
        <v/>
      </c>
      <c r="AB60" s="177"/>
      <c r="AC60" s="177" t="str">
        <f t="shared" si="3"/>
        <v/>
      </c>
      <c r="AD60" s="177"/>
      <c r="AE60" s="177" t="str">
        <f t="shared" si="4"/>
        <v/>
      </c>
      <c r="AF60" s="177"/>
      <c r="AG60" s="177" t="str">
        <f t="shared" si="5"/>
        <v/>
      </c>
      <c r="AH60" s="177"/>
      <c r="AI60" s="172" t="str">
        <f t="shared" si="6"/>
        <v/>
      </c>
      <c r="AJ60" s="170" t="str">
        <f t="shared" si="11"/>
        <v/>
      </c>
      <c r="AK60" s="170" t="str">
        <f t="shared" si="9"/>
        <v/>
      </c>
      <c r="AL60" s="160"/>
      <c r="AM60" s="160"/>
      <c r="AN60" s="160"/>
      <c r="AO60" s="160"/>
      <c r="AP60" s="160"/>
      <c r="AQ60" s="63"/>
      <c r="AR60" s="63"/>
      <c r="AS60" s="41" t="e">
        <f>#VALUE!</f>
        <v>#VALUE!</v>
      </c>
      <c r="AT60" s="41"/>
      <c r="AU60" s="30"/>
      <c r="AV60" s="40" t="str">
        <f t="shared" si="7"/>
        <v>Débil</v>
      </c>
      <c r="AW60" s="40" t="str">
        <f t="shared" si="8"/>
        <v>Débil</v>
      </c>
      <c r="AX60" s="170">
        <f t="shared" si="10"/>
        <v>0</v>
      </c>
      <c r="AY60" s="245"/>
      <c r="AZ60" s="245"/>
      <c r="BA60" s="291"/>
      <c r="BB60" s="245"/>
      <c r="BC60" s="109" t="e">
        <f>+IF(AND(U60="Preventivo",BB57="Fuerte"),2,IF(AND(U60="Preventivo",BB57="Moderado"),1,0))</f>
        <v>#DIV/0!</v>
      </c>
      <c r="BD60" s="109" t="e">
        <f>+IF(AND(U60="Detectivo/Correctivo",$BB57="Fuerte"),2,IF(AND(U60="Detectivo/Correctivo",$BB60="Moderado"),1,IF(AND(U60="Preventivo",$BB57="Fuerte"),1,0)))</f>
        <v>#DIV/0!</v>
      </c>
      <c r="BE60" s="109" t="e">
        <f>+L57-BC60</f>
        <v>#DIV/0!</v>
      </c>
      <c r="BF60" s="109" t="e">
        <f>+N57-BD60</f>
        <v>#N/A</v>
      </c>
      <c r="BG60" s="248"/>
      <c r="BH60" s="248"/>
      <c r="BI60" s="295"/>
      <c r="BJ60" s="374"/>
      <c r="BK60" s="374"/>
      <c r="BL60" s="374"/>
      <c r="BM60" s="375"/>
    </row>
    <row r="61" spans="1:65" ht="65.150000000000006" customHeight="1">
      <c r="A61" s="371"/>
      <c r="B61" s="231"/>
      <c r="C61" s="171"/>
      <c r="D61" s="231"/>
      <c r="E61" s="247"/>
      <c r="F61" s="34"/>
      <c r="G61" s="34"/>
      <c r="H61" s="34"/>
      <c r="I61" s="36"/>
      <c r="J61" s="29"/>
      <c r="K61" s="249"/>
      <c r="L61" s="370"/>
      <c r="M61" s="335"/>
      <c r="N61" s="345"/>
      <c r="O61" s="295"/>
      <c r="P61" s="248"/>
      <c r="Q61" s="177"/>
      <c r="R61" s="177"/>
      <c r="S61" s="37"/>
      <c r="T61" s="39"/>
      <c r="U61" s="38"/>
      <c r="V61" s="177"/>
      <c r="W61" s="177" t="str">
        <f t="shared" si="0"/>
        <v/>
      </c>
      <c r="X61" s="177"/>
      <c r="Y61" s="177" t="str">
        <f t="shared" si="1"/>
        <v/>
      </c>
      <c r="Z61" s="177"/>
      <c r="AA61" s="177" t="str">
        <f t="shared" si="2"/>
        <v/>
      </c>
      <c r="AB61" s="177"/>
      <c r="AC61" s="177" t="str">
        <f t="shared" si="3"/>
        <v/>
      </c>
      <c r="AD61" s="177"/>
      <c r="AE61" s="177" t="str">
        <f t="shared" si="4"/>
        <v/>
      </c>
      <c r="AF61" s="177"/>
      <c r="AG61" s="177" t="str">
        <f t="shared" si="5"/>
        <v/>
      </c>
      <c r="AH61" s="177"/>
      <c r="AI61" s="172" t="str">
        <f t="shared" si="6"/>
        <v/>
      </c>
      <c r="AJ61" s="170" t="str">
        <f t="shared" si="11"/>
        <v/>
      </c>
      <c r="AK61" s="170" t="str">
        <f t="shared" si="9"/>
        <v/>
      </c>
      <c r="AL61" s="160"/>
      <c r="AM61" s="160"/>
      <c r="AN61" s="160"/>
      <c r="AO61" s="160"/>
      <c r="AP61" s="160"/>
      <c r="AQ61" s="63"/>
      <c r="AR61" s="63"/>
      <c r="AS61" s="41" t="e">
        <f>#VALUE!</f>
        <v>#VALUE!</v>
      </c>
      <c r="AT61" s="41"/>
      <c r="AU61" s="30"/>
      <c r="AV61" s="40" t="str">
        <f t="shared" si="7"/>
        <v>Débil</v>
      </c>
      <c r="AW61" s="40" t="str">
        <f t="shared" si="8"/>
        <v>Débil</v>
      </c>
      <c r="AX61" s="170">
        <f t="shared" si="10"/>
        <v>0</v>
      </c>
      <c r="AY61" s="245"/>
      <c r="AZ61" s="245"/>
      <c r="BA61" s="291"/>
      <c r="BB61" s="245"/>
      <c r="BC61" s="109" t="e">
        <f>+IF(AND(U61="Preventivo",BB57="Fuerte"),2,IF(AND(U61="Preventivo",BB57="Moderado"),1,0))</f>
        <v>#DIV/0!</v>
      </c>
      <c r="BD61" s="109" t="e">
        <f>+IF(AND(U61="Detectivo/Correctivo",$BB57="Fuerte"),2,IF(AND(U61="Detectivo/Correctivo",$BB61="Moderado"),1,IF(AND(U61="Preventivo",$BB57="Fuerte"),1,0)))</f>
        <v>#DIV/0!</v>
      </c>
      <c r="BE61" s="109" t="e">
        <f>+L57-BC61</f>
        <v>#DIV/0!</v>
      </c>
      <c r="BF61" s="109" t="e">
        <f>+N57-BD61</f>
        <v>#N/A</v>
      </c>
      <c r="BG61" s="248"/>
      <c r="BH61" s="248"/>
      <c r="BI61" s="295"/>
      <c r="BJ61" s="374"/>
      <c r="BK61" s="374"/>
      <c r="BL61" s="374"/>
      <c r="BM61" s="375"/>
    </row>
    <row r="62" spans="1:65" ht="65.150000000000006" customHeight="1">
      <c r="A62" s="371"/>
      <c r="B62" s="231"/>
      <c r="C62" s="171"/>
      <c r="D62" s="231"/>
      <c r="E62" s="247"/>
      <c r="F62" s="34"/>
      <c r="G62" s="34"/>
      <c r="H62" s="34"/>
      <c r="I62" s="36"/>
      <c r="J62" s="29"/>
      <c r="K62" s="249"/>
      <c r="L62" s="370"/>
      <c r="M62" s="335"/>
      <c r="N62" s="345"/>
      <c r="O62" s="295"/>
      <c r="P62" s="248"/>
      <c r="Q62" s="177"/>
      <c r="R62" s="177"/>
      <c r="S62" s="37"/>
      <c r="T62" s="39"/>
      <c r="U62" s="38"/>
      <c r="V62" s="177"/>
      <c r="W62" s="177" t="str">
        <f t="shared" si="0"/>
        <v/>
      </c>
      <c r="X62" s="177"/>
      <c r="Y62" s="177" t="str">
        <f t="shared" si="1"/>
        <v/>
      </c>
      <c r="Z62" s="177"/>
      <c r="AA62" s="177" t="str">
        <f t="shared" si="2"/>
        <v/>
      </c>
      <c r="AB62" s="177"/>
      <c r="AC62" s="177" t="str">
        <f t="shared" si="3"/>
        <v/>
      </c>
      <c r="AD62" s="177"/>
      <c r="AE62" s="177" t="str">
        <f t="shared" si="4"/>
        <v/>
      </c>
      <c r="AF62" s="177"/>
      <c r="AG62" s="177" t="str">
        <f t="shared" si="5"/>
        <v/>
      </c>
      <c r="AH62" s="177"/>
      <c r="AI62" s="172" t="str">
        <f t="shared" si="6"/>
        <v/>
      </c>
      <c r="AJ62" s="170" t="str">
        <f t="shared" si="11"/>
        <v/>
      </c>
      <c r="AK62" s="170" t="str">
        <f t="shared" si="9"/>
        <v/>
      </c>
      <c r="AL62" s="160"/>
      <c r="AM62" s="160"/>
      <c r="AN62" s="160"/>
      <c r="AO62" s="160"/>
      <c r="AP62" s="160"/>
      <c r="AQ62" s="63"/>
      <c r="AR62" s="63"/>
      <c r="AS62" s="41" t="e">
        <f>#VALUE!</f>
        <v>#VALUE!</v>
      </c>
      <c r="AT62" s="41"/>
      <c r="AU62" s="30"/>
      <c r="AV62" s="40" t="str">
        <f t="shared" si="7"/>
        <v>Débil</v>
      </c>
      <c r="AW62" s="40" t="str">
        <f t="shared" si="8"/>
        <v>Débil</v>
      </c>
      <c r="AX62" s="170">
        <f t="shared" si="10"/>
        <v>0</v>
      </c>
      <c r="AY62" s="245"/>
      <c r="AZ62" s="245"/>
      <c r="BA62" s="292"/>
      <c r="BB62" s="245"/>
      <c r="BC62" s="109" t="e">
        <f>+IF(AND(U62="Preventivo",BB57="Fuerte"),2,IF(AND(U62="Preventivo",BB57="Moderado"),1,0))</f>
        <v>#DIV/0!</v>
      </c>
      <c r="BD62" s="109" t="e">
        <f>+IF(AND(U62="Detectivo/Correctivo",$BB57="Fuerte"),2,IF(AND(U62="Detectivo/Correctivo",$BB62="Moderado"),1,IF(AND(U62="Preventivo",$BB57="Fuerte"),1,0)))</f>
        <v>#DIV/0!</v>
      </c>
      <c r="BE62" s="109" t="e">
        <f>+L57-BC62</f>
        <v>#DIV/0!</v>
      </c>
      <c r="BF62" s="109" t="e">
        <f>+N57-BD62</f>
        <v>#N/A</v>
      </c>
      <c r="BG62" s="248"/>
      <c r="BH62" s="248"/>
      <c r="BI62" s="295"/>
      <c r="BJ62" s="374"/>
      <c r="BK62" s="374"/>
      <c r="BL62" s="374"/>
      <c r="BM62" s="375"/>
    </row>
    <row r="63" spans="1:65" ht="65.150000000000006" customHeight="1">
      <c r="A63" s="371" t="s">
        <v>125</v>
      </c>
      <c r="B63" s="231"/>
      <c r="C63" s="171"/>
      <c r="D63" s="231"/>
      <c r="E63" s="247"/>
      <c r="F63" s="34"/>
      <c r="G63" s="34"/>
      <c r="H63" s="34"/>
      <c r="I63" s="36"/>
      <c r="J63" s="29"/>
      <c r="K63" s="249"/>
      <c r="L63" s="370"/>
      <c r="M63" s="335"/>
      <c r="N63" s="345" t="e">
        <f>+VLOOKUP(M63,Listados!$K$13:$L$17,2,0)</f>
        <v>#N/A</v>
      </c>
      <c r="O63" s="295" t="str">
        <f>IF(AND(K63&lt;&gt;"",M63&lt;&gt;""),VLOOKUP(K63&amp;M63,Listados!$M$3:$N$27,2,FALSE),"")</f>
        <v/>
      </c>
      <c r="P63" s="248" t="e">
        <f>+VLOOKUP(O63,Listados!$P$3:$Q$6,2,FALSE)</f>
        <v>#N/A</v>
      </c>
      <c r="Q63" s="177"/>
      <c r="R63" s="177"/>
      <c r="S63" s="37"/>
      <c r="T63" s="39"/>
      <c r="U63" s="38"/>
      <c r="V63" s="177"/>
      <c r="W63" s="177" t="str">
        <f t="shared" si="0"/>
        <v/>
      </c>
      <c r="X63" s="177"/>
      <c r="Y63" s="177" t="str">
        <f t="shared" si="1"/>
        <v/>
      </c>
      <c r="Z63" s="177"/>
      <c r="AA63" s="177" t="str">
        <f t="shared" si="2"/>
        <v/>
      </c>
      <c r="AB63" s="177"/>
      <c r="AC63" s="177" t="str">
        <f t="shared" si="3"/>
        <v/>
      </c>
      <c r="AD63" s="177"/>
      <c r="AE63" s="177" t="str">
        <f t="shared" si="4"/>
        <v/>
      </c>
      <c r="AF63" s="177"/>
      <c r="AG63" s="177" t="str">
        <f t="shared" si="5"/>
        <v/>
      </c>
      <c r="AH63" s="177"/>
      <c r="AI63" s="172" t="str">
        <f t="shared" si="6"/>
        <v/>
      </c>
      <c r="AJ63" s="170" t="str">
        <f t="shared" si="11"/>
        <v/>
      </c>
      <c r="AK63" s="170" t="str">
        <f t="shared" si="9"/>
        <v/>
      </c>
      <c r="AL63" s="160"/>
      <c r="AM63" s="160"/>
      <c r="AN63" s="160"/>
      <c r="AO63" s="160"/>
      <c r="AP63" s="160"/>
      <c r="AQ63" s="63"/>
      <c r="AR63" s="63"/>
      <c r="AS63" s="41" t="e">
        <f>#VALUE!</f>
        <v>#VALUE!</v>
      </c>
      <c r="AT63" s="41"/>
      <c r="AU63" s="30"/>
      <c r="AV63" s="40" t="str">
        <f t="shared" si="7"/>
        <v>Débil</v>
      </c>
      <c r="AW63" s="40" t="str">
        <f t="shared" si="8"/>
        <v>Débil</v>
      </c>
      <c r="AX63" s="170">
        <f t="shared" si="10"/>
        <v>0</v>
      </c>
      <c r="AY63" s="245">
        <f t="shared" ref="AY63" si="35">SUM(AX63:AX68)</f>
        <v>0</v>
      </c>
      <c r="AZ63" s="245">
        <v>0</v>
      </c>
      <c r="BA63" s="290" t="e">
        <f t="shared" ref="BA63" si="36">AY63/AZ63</f>
        <v>#DIV/0!</v>
      </c>
      <c r="BB63" s="245" t="e">
        <f t="shared" ref="BB63" si="37">IF(BA63&lt;=50, "Débil", IF(BA63&lt;=99,"Moderado","Fuerte"))</f>
        <v>#DIV/0!</v>
      </c>
      <c r="BC63" s="109" t="e">
        <f>+IF(AND(U63="Preventivo",BB63="Fuerte"),2,IF(AND(U63="Preventivo",BB63="Moderado"),1,0))</f>
        <v>#DIV/0!</v>
      </c>
      <c r="BD63" s="109" t="e">
        <f>+IF(AND(U63="Detectivo/Correctivo",$BB63="Fuerte"),2,IF(AND(U63="Detectivo/Correctivo",$BB63="Moderado"),1,IF(AND(U63="Preventivo",$BB63="Fuerte"),1,0)))</f>
        <v>#DIV/0!</v>
      </c>
      <c r="BE63" s="109" t="e">
        <f>+L63-BC63</f>
        <v>#DIV/0!</v>
      </c>
      <c r="BF63" s="109" t="e">
        <f>+N63-BD63</f>
        <v>#N/A</v>
      </c>
      <c r="BG63" s="248" t="e">
        <f>+VLOOKUP(MIN(BE63,BE64,BE65,BE66,BE67,BE68),Listados!$J$18:$K$24,2,TRUE)</f>
        <v>#DIV/0!</v>
      </c>
      <c r="BH63" s="248" t="e">
        <f>+VLOOKUP(MIN(BF63,BF64,BF65,BF66,BF67,BF68),Listados!$J$27:$K$32,2,TRUE)</f>
        <v>#N/A</v>
      </c>
      <c r="BI63" s="295" t="e">
        <f>IF(AND(BG63&lt;&gt;"",BH63&lt;&gt;""),VLOOKUP(BG63&amp;BH63,Listados!$M$3:$N$27,2,FALSE),"")</f>
        <v>#DIV/0!</v>
      </c>
      <c r="BJ63" s="374" t="e">
        <f>+IF($P63="Asumir el riesgo","NA","")</f>
        <v>#N/A</v>
      </c>
      <c r="BK63" s="374" t="e">
        <f>+IF($P63="Asumir el riesgo","NA","")</f>
        <v>#N/A</v>
      </c>
      <c r="BL63" s="374" t="e">
        <f>+IF($P63="Asumir el riesgo","NA","")</f>
        <v>#N/A</v>
      </c>
      <c r="BM63" s="375" t="e">
        <f>+IF($P63="Asumir el riesgo","NA","")</f>
        <v>#N/A</v>
      </c>
    </row>
    <row r="64" spans="1:65" ht="65.150000000000006" customHeight="1">
      <c r="A64" s="371"/>
      <c r="B64" s="231"/>
      <c r="C64" s="171"/>
      <c r="D64" s="231"/>
      <c r="E64" s="247"/>
      <c r="F64" s="34"/>
      <c r="G64" s="34"/>
      <c r="H64" s="34"/>
      <c r="I64" s="36"/>
      <c r="J64" s="29"/>
      <c r="K64" s="249"/>
      <c r="L64" s="370"/>
      <c r="M64" s="335"/>
      <c r="N64" s="345"/>
      <c r="O64" s="295"/>
      <c r="P64" s="248"/>
      <c r="Q64" s="177"/>
      <c r="R64" s="177"/>
      <c r="S64" s="37"/>
      <c r="T64" s="39"/>
      <c r="U64" s="38"/>
      <c r="V64" s="177"/>
      <c r="W64" s="177" t="str">
        <f t="shared" si="0"/>
        <v/>
      </c>
      <c r="X64" s="177"/>
      <c r="Y64" s="177" t="str">
        <f t="shared" si="1"/>
        <v/>
      </c>
      <c r="Z64" s="177"/>
      <c r="AA64" s="177" t="str">
        <f t="shared" si="2"/>
        <v/>
      </c>
      <c r="AB64" s="177"/>
      <c r="AC64" s="177" t="str">
        <f t="shared" si="3"/>
        <v/>
      </c>
      <c r="AD64" s="177"/>
      <c r="AE64" s="177" t="str">
        <f t="shared" si="4"/>
        <v/>
      </c>
      <c r="AF64" s="177"/>
      <c r="AG64" s="177" t="str">
        <f t="shared" si="5"/>
        <v/>
      </c>
      <c r="AH64" s="177"/>
      <c r="AI64" s="172" t="str">
        <f t="shared" si="6"/>
        <v/>
      </c>
      <c r="AJ64" s="170" t="str">
        <f t="shared" si="11"/>
        <v/>
      </c>
      <c r="AK64" s="170" t="str">
        <f t="shared" si="9"/>
        <v/>
      </c>
      <c r="AL64" s="160"/>
      <c r="AM64" s="160"/>
      <c r="AN64" s="160"/>
      <c r="AO64" s="160"/>
      <c r="AP64" s="160"/>
      <c r="AQ64" s="63"/>
      <c r="AR64" s="63"/>
      <c r="AS64" s="41" t="e">
        <f>#VALUE!</f>
        <v>#VALUE!</v>
      </c>
      <c r="AT64" s="41"/>
      <c r="AU64" s="30"/>
      <c r="AV64" s="40" t="str">
        <f t="shared" si="7"/>
        <v>Débil</v>
      </c>
      <c r="AW64" s="40" t="str">
        <f t="shared" si="8"/>
        <v>Débil</v>
      </c>
      <c r="AX64" s="170">
        <f t="shared" si="10"/>
        <v>0</v>
      </c>
      <c r="AY64" s="245"/>
      <c r="AZ64" s="245"/>
      <c r="BA64" s="291"/>
      <c r="BB64" s="245"/>
      <c r="BC64" s="109" t="e">
        <f>+IF(AND(U64="Preventivo",BB63="Fuerte"),2,IF(AND(U64="Preventivo",BB63="Moderado"),1,0))</f>
        <v>#DIV/0!</v>
      </c>
      <c r="BD64" s="109" t="e">
        <f>+IF(AND(U64="Detectivo/Correctivo",$BB63="Fuerte"),2,IF(AND(U64="Detectivo/Correctivo",$BB64="Moderado"),1,IF(AND(U64="Preventivo",$BB63="Fuerte"),1,0)))</f>
        <v>#DIV/0!</v>
      </c>
      <c r="BE64" s="109" t="e">
        <f>+L63-BC64</f>
        <v>#DIV/0!</v>
      </c>
      <c r="BF64" s="109" t="e">
        <f>+N63-BD64</f>
        <v>#N/A</v>
      </c>
      <c r="BG64" s="248"/>
      <c r="BH64" s="248"/>
      <c r="BI64" s="295"/>
      <c r="BJ64" s="374"/>
      <c r="BK64" s="374"/>
      <c r="BL64" s="374"/>
      <c r="BM64" s="375"/>
    </row>
    <row r="65" spans="1:65" ht="65.150000000000006" customHeight="1">
      <c r="A65" s="371"/>
      <c r="B65" s="231"/>
      <c r="C65" s="171"/>
      <c r="D65" s="231"/>
      <c r="E65" s="247"/>
      <c r="F65" s="34"/>
      <c r="G65" s="34"/>
      <c r="H65" s="34"/>
      <c r="I65" s="36"/>
      <c r="J65" s="29"/>
      <c r="K65" s="249"/>
      <c r="L65" s="370"/>
      <c r="M65" s="335"/>
      <c r="N65" s="345"/>
      <c r="O65" s="295"/>
      <c r="P65" s="248"/>
      <c r="Q65" s="177"/>
      <c r="R65" s="177"/>
      <c r="S65" s="37"/>
      <c r="T65" s="39"/>
      <c r="U65" s="38"/>
      <c r="V65" s="177"/>
      <c r="W65" s="177" t="str">
        <f t="shared" si="0"/>
        <v/>
      </c>
      <c r="X65" s="177"/>
      <c r="Y65" s="177" t="str">
        <f t="shared" si="1"/>
        <v/>
      </c>
      <c r="Z65" s="177"/>
      <c r="AA65" s="177" t="str">
        <f t="shared" si="2"/>
        <v/>
      </c>
      <c r="AB65" s="177"/>
      <c r="AC65" s="177" t="str">
        <f t="shared" si="3"/>
        <v/>
      </c>
      <c r="AD65" s="177"/>
      <c r="AE65" s="177" t="str">
        <f t="shared" si="4"/>
        <v/>
      </c>
      <c r="AF65" s="177"/>
      <c r="AG65" s="177" t="str">
        <f t="shared" si="5"/>
        <v/>
      </c>
      <c r="AH65" s="177"/>
      <c r="AI65" s="172" t="str">
        <f t="shared" si="6"/>
        <v/>
      </c>
      <c r="AJ65" s="170" t="str">
        <f t="shared" si="11"/>
        <v/>
      </c>
      <c r="AK65" s="170" t="str">
        <f t="shared" si="9"/>
        <v/>
      </c>
      <c r="AL65" s="160"/>
      <c r="AM65" s="160"/>
      <c r="AN65" s="160"/>
      <c r="AO65" s="160"/>
      <c r="AP65" s="160"/>
      <c r="AQ65" s="63"/>
      <c r="AR65" s="63"/>
      <c r="AS65" s="41" t="e">
        <f>#VALUE!</f>
        <v>#VALUE!</v>
      </c>
      <c r="AT65" s="41"/>
      <c r="AU65" s="30"/>
      <c r="AV65" s="40" t="str">
        <f t="shared" si="7"/>
        <v>Débil</v>
      </c>
      <c r="AW65" s="40" t="str">
        <f t="shared" si="8"/>
        <v>Débil</v>
      </c>
      <c r="AX65" s="170">
        <f t="shared" si="10"/>
        <v>0</v>
      </c>
      <c r="AY65" s="245"/>
      <c r="AZ65" s="245"/>
      <c r="BA65" s="291"/>
      <c r="BB65" s="245"/>
      <c r="BC65" s="109" t="e">
        <f>+IF(AND(U65="Preventivo",BB63="Fuerte"),2,IF(AND(U65="Preventivo",BB63="Moderado"),1,0))</f>
        <v>#DIV/0!</v>
      </c>
      <c r="BD65" s="109" t="e">
        <f>+IF(AND(U65="Detectivo/Correctivo",$BB63="Fuerte"),2,IF(AND(U65="Detectivo/Correctivo",$BB65="Moderado"),1,IF(AND(U65="Preventivo",$BB63="Fuerte"),1,0)))</f>
        <v>#DIV/0!</v>
      </c>
      <c r="BE65" s="109" t="e">
        <f>+L63-BC65</f>
        <v>#DIV/0!</v>
      </c>
      <c r="BF65" s="109" t="e">
        <f>+N63-BD65</f>
        <v>#N/A</v>
      </c>
      <c r="BG65" s="248"/>
      <c r="BH65" s="248"/>
      <c r="BI65" s="295"/>
      <c r="BJ65" s="374"/>
      <c r="BK65" s="374"/>
      <c r="BL65" s="374"/>
      <c r="BM65" s="375"/>
    </row>
    <row r="66" spans="1:65" ht="65.150000000000006" customHeight="1">
      <c r="A66" s="371"/>
      <c r="B66" s="231"/>
      <c r="C66" s="171"/>
      <c r="D66" s="231"/>
      <c r="E66" s="247"/>
      <c r="F66" s="34"/>
      <c r="G66" s="34"/>
      <c r="H66" s="34"/>
      <c r="I66" s="36"/>
      <c r="J66" s="29"/>
      <c r="K66" s="249"/>
      <c r="L66" s="370"/>
      <c r="M66" s="335"/>
      <c r="N66" s="345"/>
      <c r="O66" s="295"/>
      <c r="P66" s="248"/>
      <c r="Q66" s="177"/>
      <c r="R66" s="177"/>
      <c r="S66" s="37"/>
      <c r="T66" s="39"/>
      <c r="U66" s="38"/>
      <c r="V66" s="177"/>
      <c r="W66" s="177" t="str">
        <f t="shared" si="0"/>
        <v/>
      </c>
      <c r="X66" s="177"/>
      <c r="Y66" s="177" t="str">
        <f t="shared" si="1"/>
        <v/>
      </c>
      <c r="Z66" s="177"/>
      <c r="AA66" s="177" t="str">
        <f t="shared" si="2"/>
        <v/>
      </c>
      <c r="AB66" s="177"/>
      <c r="AC66" s="177" t="str">
        <f t="shared" si="3"/>
        <v/>
      </c>
      <c r="AD66" s="177"/>
      <c r="AE66" s="177" t="str">
        <f t="shared" si="4"/>
        <v/>
      </c>
      <c r="AF66" s="177"/>
      <c r="AG66" s="177" t="str">
        <f t="shared" si="5"/>
        <v/>
      </c>
      <c r="AH66" s="177"/>
      <c r="AI66" s="172" t="str">
        <f t="shared" si="6"/>
        <v/>
      </c>
      <c r="AJ66" s="170" t="str">
        <f t="shared" si="11"/>
        <v/>
      </c>
      <c r="AK66" s="170" t="str">
        <f t="shared" si="9"/>
        <v/>
      </c>
      <c r="AL66" s="160"/>
      <c r="AM66" s="160"/>
      <c r="AN66" s="160"/>
      <c r="AO66" s="160"/>
      <c r="AP66" s="160"/>
      <c r="AQ66" s="63"/>
      <c r="AR66" s="63"/>
      <c r="AS66" s="41" t="e">
        <f>#VALUE!</f>
        <v>#VALUE!</v>
      </c>
      <c r="AT66" s="41"/>
      <c r="AU66" s="30"/>
      <c r="AV66" s="40" t="str">
        <f t="shared" si="7"/>
        <v>Débil</v>
      </c>
      <c r="AW66" s="40" t="str">
        <f t="shared" si="8"/>
        <v>Débil</v>
      </c>
      <c r="AX66" s="170">
        <f t="shared" si="10"/>
        <v>0</v>
      </c>
      <c r="AY66" s="245"/>
      <c r="AZ66" s="245"/>
      <c r="BA66" s="291"/>
      <c r="BB66" s="245"/>
      <c r="BC66" s="109" t="e">
        <f>+IF(AND(U66="Preventivo",BB63="Fuerte"),2,IF(AND(U66="Preventivo",BB63="Moderado"),1,0))</f>
        <v>#DIV/0!</v>
      </c>
      <c r="BD66" s="109" t="e">
        <f>+IF(AND(U66="Detectivo/Correctivo",$BB63="Fuerte"),2,IF(AND(U66="Detectivo/Correctivo",$BB66="Moderado"),1,IF(AND(U66="Preventivo",$BB63="Fuerte"),1,0)))</f>
        <v>#DIV/0!</v>
      </c>
      <c r="BE66" s="109" t="e">
        <f>+L63-BC66</f>
        <v>#DIV/0!</v>
      </c>
      <c r="BF66" s="109" t="e">
        <f>+N63-BD66</f>
        <v>#N/A</v>
      </c>
      <c r="BG66" s="248"/>
      <c r="BH66" s="248"/>
      <c r="BI66" s="295"/>
      <c r="BJ66" s="374"/>
      <c r="BK66" s="374"/>
      <c r="BL66" s="374"/>
      <c r="BM66" s="375"/>
    </row>
    <row r="67" spans="1:65" ht="65.150000000000006" customHeight="1">
      <c r="A67" s="371"/>
      <c r="B67" s="231"/>
      <c r="C67" s="171"/>
      <c r="D67" s="231"/>
      <c r="E67" s="247"/>
      <c r="F67" s="34"/>
      <c r="G67" s="34"/>
      <c r="H67" s="34"/>
      <c r="I67" s="36"/>
      <c r="J67" s="29"/>
      <c r="K67" s="249"/>
      <c r="L67" s="370"/>
      <c r="M67" s="335"/>
      <c r="N67" s="345"/>
      <c r="O67" s="295"/>
      <c r="P67" s="248"/>
      <c r="Q67" s="177"/>
      <c r="R67" s="177"/>
      <c r="S67" s="37"/>
      <c r="T67" s="39"/>
      <c r="U67" s="38"/>
      <c r="V67" s="177"/>
      <c r="W67" s="177" t="str">
        <f t="shared" si="0"/>
        <v/>
      </c>
      <c r="X67" s="177"/>
      <c r="Y67" s="177" t="str">
        <f t="shared" si="1"/>
        <v/>
      </c>
      <c r="Z67" s="177"/>
      <c r="AA67" s="177" t="str">
        <f t="shared" si="2"/>
        <v/>
      </c>
      <c r="AB67" s="177"/>
      <c r="AC67" s="177" t="str">
        <f t="shared" si="3"/>
        <v/>
      </c>
      <c r="AD67" s="177"/>
      <c r="AE67" s="177" t="str">
        <f t="shared" si="4"/>
        <v/>
      </c>
      <c r="AF67" s="177"/>
      <c r="AG67" s="177" t="str">
        <f t="shared" si="5"/>
        <v/>
      </c>
      <c r="AH67" s="177"/>
      <c r="AI67" s="172" t="str">
        <f t="shared" si="6"/>
        <v/>
      </c>
      <c r="AJ67" s="170" t="str">
        <f t="shared" si="11"/>
        <v/>
      </c>
      <c r="AK67" s="170" t="str">
        <f t="shared" si="9"/>
        <v/>
      </c>
      <c r="AL67" s="160"/>
      <c r="AM67" s="160"/>
      <c r="AN67" s="160"/>
      <c r="AO67" s="160"/>
      <c r="AP67" s="160"/>
      <c r="AQ67" s="63"/>
      <c r="AR67" s="63"/>
      <c r="AS67" s="41" t="e">
        <f>#VALUE!</f>
        <v>#VALUE!</v>
      </c>
      <c r="AT67" s="41"/>
      <c r="AU67" s="30"/>
      <c r="AV67" s="40" t="str">
        <f t="shared" si="7"/>
        <v>Débil</v>
      </c>
      <c r="AW67" s="40" t="str">
        <f t="shared" si="8"/>
        <v>Débil</v>
      </c>
      <c r="AX67" s="170">
        <f t="shared" si="10"/>
        <v>0</v>
      </c>
      <c r="AY67" s="245"/>
      <c r="AZ67" s="245"/>
      <c r="BA67" s="291"/>
      <c r="BB67" s="245"/>
      <c r="BC67" s="109" t="e">
        <f>+IF(AND(U67="Preventivo",BB63="Fuerte"),2,IF(AND(U67="Preventivo",BB63="Moderado"),1,0))</f>
        <v>#DIV/0!</v>
      </c>
      <c r="BD67" s="109" t="e">
        <f>+IF(AND(U67="Detectivo/Correctivo",$BB63="Fuerte"),2,IF(AND(U67="Detectivo/Correctivo",$BB67="Moderado"),1,IF(AND(U67="Preventivo",$BB63="Fuerte"),1,0)))</f>
        <v>#DIV/0!</v>
      </c>
      <c r="BE67" s="109" t="e">
        <f>+L63-BC67</f>
        <v>#DIV/0!</v>
      </c>
      <c r="BF67" s="109" t="e">
        <f>+N63-BD67</f>
        <v>#N/A</v>
      </c>
      <c r="BG67" s="248"/>
      <c r="BH67" s="248"/>
      <c r="BI67" s="295"/>
      <c r="BJ67" s="374"/>
      <c r="BK67" s="374"/>
      <c r="BL67" s="374"/>
      <c r="BM67" s="375"/>
    </row>
    <row r="68" spans="1:65" ht="65.150000000000006" customHeight="1">
      <c r="A68" s="371"/>
      <c r="B68" s="231"/>
      <c r="C68" s="171"/>
      <c r="D68" s="231"/>
      <c r="E68" s="247"/>
      <c r="F68" s="34"/>
      <c r="G68" s="34"/>
      <c r="H68" s="34"/>
      <c r="I68" s="36"/>
      <c r="J68" s="29"/>
      <c r="K68" s="249"/>
      <c r="L68" s="370"/>
      <c r="M68" s="335"/>
      <c r="N68" s="345"/>
      <c r="O68" s="295"/>
      <c r="P68" s="248"/>
      <c r="Q68" s="177"/>
      <c r="R68" s="177"/>
      <c r="S68" s="37"/>
      <c r="T68" s="39"/>
      <c r="U68" s="38"/>
      <c r="V68" s="177"/>
      <c r="W68" s="177" t="str">
        <f t="shared" si="0"/>
        <v/>
      </c>
      <c r="X68" s="177"/>
      <c r="Y68" s="177" t="str">
        <f t="shared" si="1"/>
        <v/>
      </c>
      <c r="Z68" s="177"/>
      <c r="AA68" s="177" t="str">
        <f t="shared" si="2"/>
        <v/>
      </c>
      <c r="AB68" s="177"/>
      <c r="AC68" s="177" t="str">
        <f t="shared" si="3"/>
        <v/>
      </c>
      <c r="AD68" s="177"/>
      <c r="AE68" s="177" t="str">
        <f t="shared" si="4"/>
        <v/>
      </c>
      <c r="AF68" s="177"/>
      <c r="AG68" s="177" t="str">
        <f t="shared" si="5"/>
        <v/>
      </c>
      <c r="AH68" s="177"/>
      <c r="AI68" s="172" t="str">
        <f t="shared" si="6"/>
        <v/>
      </c>
      <c r="AJ68" s="170" t="str">
        <f t="shared" si="11"/>
        <v/>
      </c>
      <c r="AK68" s="170" t="str">
        <f t="shared" si="9"/>
        <v/>
      </c>
      <c r="AL68" s="160"/>
      <c r="AM68" s="160"/>
      <c r="AN68" s="160"/>
      <c r="AO68" s="160"/>
      <c r="AP68" s="160"/>
      <c r="AQ68" s="63"/>
      <c r="AR68" s="63"/>
      <c r="AS68" s="41" t="e">
        <f>#VALUE!</f>
        <v>#VALUE!</v>
      </c>
      <c r="AT68" s="41"/>
      <c r="AU68" s="30"/>
      <c r="AV68" s="40" t="str">
        <f t="shared" si="7"/>
        <v>Débil</v>
      </c>
      <c r="AW68" s="40" t="str">
        <f t="shared" si="8"/>
        <v>Débil</v>
      </c>
      <c r="AX68" s="170">
        <f t="shared" si="10"/>
        <v>0</v>
      </c>
      <c r="AY68" s="245"/>
      <c r="AZ68" s="245"/>
      <c r="BA68" s="292"/>
      <c r="BB68" s="245"/>
      <c r="BC68" s="109" t="e">
        <f>+IF(AND(U68="Preventivo",BB63="Fuerte"),2,IF(AND(U68="Preventivo",BB63="Moderado"),1,0))</f>
        <v>#DIV/0!</v>
      </c>
      <c r="BD68" s="109" t="e">
        <f>+IF(AND(U68="Detectivo/Correctivo",$BB63="Fuerte"),2,IF(AND(U68="Detectivo/Correctivo",$BB68="Moderado"),1,IF(AND(U68="Preventivo",$BB63="Fuerte"),1,0)))</f>
        <v>#DIV/0!</v>
      </c>
      <c r="BE68" s="109" t="e">
        <f>+L63-BC68</f>
        <v>#DIV/0!</v>
      </c>
      <c r="BF68" s="109" t="e">
        <f>+N63-BD68</f>
        <v>#N/A</v>
      </c>
      <c r="BG68" s="248"/>
      <c r="BH68" s="248"/>
      <c r="BI68" s="295"/>
      <c r="BJ68" s="374"/>
      <c r="BK68" s="374"/>
      <c r="BL68" s="374"/>
      <c r="BM68" s="375"/>
    </row>
    <row r="69" spans="1:65" ht="65.150000000000006" customHeight="1">
      <c r="A69" s="371" t="s">
        <v>126</v>
      </c>
      <c r="B69" s="231"/>
      <c r="C69" s="171"/>
      <c r="D69" s="231"/>
      <c r="E69" s="247"/>
      <c r="F69" s="34"/>
      <c r="G69" s="34"/>
      <c r="H69" s="34"/>
      <c r="I69" s="36"/>
      <c r="J69" s="29"/>
      <c r="K69" s="249"/>
      <c r="L69" s="370"/>
      <c r="M69" s="335"/>
      <c r="N69" s="345" t="e">
        <f>+VLOOKUP(M69,Listados!$K$13:$L$17,2,0)</f>
        <v>#N/A</v>
      </c>
      <c r="O69" s="295" t="str">
        <f>IF(AND(K69&lt;&gt;"",M69&lt;&gt;""),VLOOKUP(K69&amp;M69,Listados!$M$3:$N$27,2,FALSE),"")</f>
        <v/>
      </c>
      <c r="P69" s="248" t="e">
        <f>+VLOOKUP(O69,Listados!$P$3:$Q$6,2,FALSE)</f>
        <v>#N/A</v>
      </c>
      <c r="Q69" s="177"/>
      <c r="R69" s="177"/>
      <c r="S69" s="37"/>
      <c r="T69" s="39"/>
      <c r="U69" s="38"/>
      <c r="V69" s="177"/>
      <c r="W69" s="177" t="str">
        <f t="shared" si="0"/>
        <v/>
      </c>
      <c r="X69" s="177"/>
      <c r="Y69" s="177" t="str">
        <f t="shared" si="1"/>
        <v/>
      </c>
      <c r="Z69" s="177"/>
      <c r="AA69" s="177" t="str">
        <f t="shared" si="2"/>
        <v/>
      </c>
      <c r="AB69" s="177"/>
      <c r="AC69" s="177" t="str">
        <f t="shared" si="3"/>
        <v/>
      </c>
      <c r="AD69" s="177"/>
      <c r="AE69" s="177" t="str">
        <f t="shared" si="4"/>
        <v/>
      </c>
      <c r="AF69" s="177"/>
      <c r="AG69" s="177" t="str">
        <f t="shared" si="5"/>
        <v/>
      </c>
      <c r="AH69" s="177"/>
      <c r="AI69" s="172" t="str">
        <f t="shared" si="6"/>
        <v/>
      </c>
      <c r="AJ69" s="170" t="str">
        <f t="shared" si="11"/>
        <v/>
      </c>
      <c r="AK69" s="170" t="str">
        <f t="shared" si="9"/>
        <v/>
      </c>
      <c r="AL69" s="160"/>
      <c r="AM69" s="160"/>
      <c r="AN69" s="160"/>
      <c r="AO69" s="160"/>
      <c r="AP69" s="160"/>
      <c r="AQ69" s="63"/>
      <c r="AR69" s="63"/>
      <c r="AS69" s="41" t="e">
        <f>#VALUE!</f>
        <v>#VALUE!</v>
      </c>
      <c r="AT69" s="41"/>
      <c r="AU69" s="30"/>
      <c r="AV69" s="40" t="str">
        <f t="shared" si="7"/>
        <v>Débil</v>
      </c>
      <c r="AW69" s="40" t="str">
        <f t="shared" si="8"/>
        <v>Débil</v>
      </c>
      <c r="AX69" s="170">
        <f t="shared" si="10"/>
        <v>0</v>
      </c>
      <c r="AY69" s="245">
        <f t="shared" ref="AY69" si="38">SUM(AX69:AX74)</f>
        <v>0</v>
      </c>
      <c r="AZ69" s="245">
        <v>0</v>
      </c>
      <c r="BA69" s="290" t="e">
        <f t="shared" ref="BA69" si="39">AY69/AZ69</f>
        <v>#DIV/0!</v>
      </c>
      <c r="BB69" s="245" t="e">
        <f t="shared" ref="BB69" si="40">IF(BA69&lt;=50, "Débil", IF(BA69&lt;=99,"Moderado","Fuerte"))</f>
        <v>#DIV/0!</v>
      </c>
      <c r="BC69" s="109" t="e">
        <f>+IF(AND(U69="Preventivo",BB69="Fuerte"),2,IF(AND(U69="Preventivo",BB69="Moderado"),1,0))</f>
        <v>#DIV/0!</v>
      </c>
      <c r="BD69" s="109" t="e">
        <f>+IF(AND(U69="Detectivo/Correctivo",$BB69="Fuerte"),2,IF(AND(U69="Detectivo/Correctivo",$BB69="Moderado"),1,IF(AND(U69="Preventivo",$BB69="Fuerte"),1,0)))</f>
        <v>#DIV/0!</v>
      </c>
      <c r="BE69" s="109" t="e">
        <f>+L69-BC69</f>
        <v>#DIV/0!</v>
      </c>
      <c r="BF69" s="109" t="e">
        <f>+N69-BD69</f>
        <v>#N/A</v>
      </c>
      <c r="BG69" s="248" t="e">
        <f>+VLOOKUP(MIN(BE69,BE70,BE71,BE72,BE73,BE74),Listados!$J$18:$K$24,2,TRUE)</f>
        <v>#DIV/0!</v>
      </c>
      <c r="BH69" s="248" t="e">
        <f>+VLOOKUP(MIN(BF69,BF70,BF71,BF72,BF73,BF74),Listados!$J$27:$K$32,2,TRUE)</f>
        <v>#N/A</v>
      </c>
      <c r="BI69" s="295" t="e">
        <f>IF(AND(BG69&lt;&gt;"",BH69&lt;&gt;""),VLOOKUP(BG69&amp;BH69,Listados!$M$3:$N$27,2,FALSE),"")</f>
        <v>#DIV/0!</v>
      </c>
      <c r="BJ69" s="374" t="e">
        <f>+IF($P69="Asumir el riesgo","NA","")</f>
        <v>#N/A</v>
      </c>
      <c r="BK69" s="374" t="e">
        <f>+IF($P69="Asumir el riesgo","NA","")</f>
        <v>#N/A</v>
      </c>
      <c r="BL69" s="374" t="e">
        <f>+IF($P69="Asumir el riesgo","NA","")</f>
        <v>#N/A</v>
      </c>
      <c r="BM69" s="375" t="e">
        <f>+IF($P69="Asumir el riesgo","NA","")</f>
        <v>#N/A</v>
      </c>
    </row>
    <row r="70" spans="1:65" ht="65.150000000000006" customHeight="1">
      <c r="A70" s="371"/>
      <c r="B70" s="231"/>
      <c r="C70" s="171"/>
      <c r="D70" s="231"/>
      <c r="E70" s="247"/>
      <c r="F70" s="34"/>
      <c r="G70" s="34"/>
      <c r="H70" s="34"/>
      <c r="I70" s="36"/>
      <c r="J70" s="29"/>
      <c r="K70" s="249"/>
      <c r="L70" s="370"/>
      <c r="M70" s="335"/>
      <c r="N70" s="345"/>
      <c r="O70" s="295"/>
      <c r="P70" s="248"/>
      <c r="Q70" s="177"/>
      <c r="R70" s="177"/>
      <c r="S70" s="37"/>
      <c r="T70" s="39"/>
      <c r="U70" s="38"/>
      <c r="V70" s="177"/>
      <c r="W70" s="177" t="str">
        <f t="shared" si="0"/>
        <v/>
      </c>
      <c r="X70" s="177"/>
      <c r="Y70" s="177" t="str">
        <f t="shared" si="1"/>
        <v/>
      </c>
      <c r="Z70" s="177"/>
      <c r="AA70" s="177" t="str">
        <f t="shared" si="2"/>
        <v/>
      </c>
      <c r="AB70" s="177"/>
      <c r="AC70" s="177" t="str">
        <f t="shared" si="3"/>
        <v/>
      </c>
      <c r="AD70" s="177"/>
      <c r="AE70" s="177" t="str">
        <f t="shared" si="4"/>
        <v/>
      </c>
      <c r="AF70" s="177"/>
      <c r="AG70" s="177" t="str">
        <f t="shared" si="5"/>
        <v/>
      </c>
      <c r="AH70" s="177"/>
      <c r="AI70" s="172" t="str">
        <f t="shared" si="6"/>
        <v/>
      </c>
      <c r="AJ70" s="170" t="str">
        <f t="shared" si="11"/>
        <v/>
      </c>
      <c r="AK70" s="170" t="str">
        <f t="shared" si="9"/>
        <v/>
      </c>
      <c r="AL70" s="160"/>
      <c r="AM70" s="160"/>
      <c r="AN70" s="160"/>
      <c r="AO70" s="160"/>
      <c r="AP70" s="160"/>
      <c r="AQ70" s="63"/>
      <c r="AR70" s="63"/>
      <c r="AS70" s="41" t="e">
        <f>#VALUE!</f>
        <v>#VALUE!</v>
      </c>
      <c r="AT70" s="41"/>
      <c r="AU70" s="30"/>
      <c r="AV70" s="40" t="str">
        <f t="shared" si="7"/>
        <v>Débil</v>
      </c>
      <c r="AW70" s="40" t="str">
        <f t="shared" si="8"/>
        <v>Débil</v>
      </c>
      <c r="AX70" s="170">
        <f t="shared" si="10"/>
        <v>0</v>
      </c>
      <c r="AY70" s="245"/>
      <c r="AZ70" s="245"/>
      <c r="BA70" s="291"/>
      <c r="BB70" s="245"/>
      <c r="BC70" s="109" t="e">
        <f>+IF(AND(U70="Preventivo",BB69="Fuerte"),2,IF(AND(U70="Preventivo",BB69="Moderado"),1,0))</f>
        <v>#DIV/0!</v>
      </c>
      <c r="BD70" s="109" t="e">
        <f>+IF(AND(U70="Detectivo/Correctivo",$BB69="Fuerte"),2,IF(AND(U70="Detectivo/Correctivo",$BB70="Moderado"),1,IF(AND(U70="Preventivo",$BB69="Fuerte"),1,0)))</f>
        <v>#DIV/0!</v>
      </c>
      <c r="BE70" s="109" t="e">
        <f>+L69-BC70</f>
        <v>#DIV/0!</v>
      </c>
      <c r="BF70" s="109" t="e">
        <f>+N69-BD70</f>
        <v>#N/A</v>
      </c>
      <c r="BG70" s="248"/>
      <c r="BH70" s="248"/>
      <c r="BI70" s="295"/>
      <c r="BJ70" s="374"/>
      <c r="BK70" s="374"/>
      <c r="BL70" s="374"/>
      <c r="BM70" s="375"/>
    </row>
    <row r="71" spans="1:65" ht="65.150000000000006" customHeight="1">
      <c r="A71" s="371"/>
      <c r="B71" s="231"/>
      <c r="C71" s="171"/>
      <c r="D71" s="231"/>
      <c r="E71" s="247"/>
      <c r="F71" s="34"/>
      <c r="G71" s="34"/>
      <c r="H71" s="34"/>
      <c r="I71" s="36"/>
      <c r="J71" s="29"/>
      <c r="K71" s="249"/>
      <c r="L71" s="370"/>
      <c r="M71" s="335"/>
      <c r="N71" s="345"/>
      <c r="O71" s="295"/>
      <c r="P71" s="248"/>
      <c r="Q71" s="177"/>
      <c r="R71" s="177"/>
      <c r="S71" s="37"/>
      <c r="T71" s="39"/>
      <c r="U71" s="38"/>
      <c r="V71" s="177"/>
      <c r="W71" s="177" t="str">
        <f t="shared" si="0"/>
        <v/>
      </c>
      <c r="X71" s="177"/>
      <c r="Y71" s="177" t="str">
        <f t="shared" si="1"/>
        <v/>
      </c>
      <c r="Z71" s="177"/>
      <c r="AA71" s="177" t="str">
        <f t="shared" si="2"/>
        <v/>
      </c>
      <c r="AB71" s="177"/>
      <c r="AC71" s="177" t="str">
        <f t="shared" si="3"/>
        <v/>
      </c>
      <c r="AD71" s="177"/>
      <c r="AE71" s="177" t="str">
        <f t="shared" si="4"/>
        <v/>
      </c>
      <c r="AF71" s="177"/>
      <c r="AG71" s="177" t="str">
        <f t="shared" si="5"/>
        <v/>
      </c>
      <c r="AH71" s="177"/>
      <c r="AI71" s="172" t="str">
        <f t="shared" si="6"/>
        <v/>
      </c>
      <c r="AJ71" s="170" t="str">
        <f t="shared" si="11"/>
        <v/>
      </c>
      <c r="AK71" s="170" t="str">
        <f t="shared" si="9"/>
        <v/>
      </c>
      <c r="AL71" s="160"/>
      <c r="AM71" s="160"/>
      <c r="AN71" s="160"/>
      <c r="AO71" s="160"/>
      <c r="AP71" s="160"/>
      <c r="AQ71" s="63"/>
      <c r="AR71" s="63"/>
      <c r="AS71" s="41" t="e">
        <f>#VALUE!</f>
        <v>#VALUE!</v>
      </c>
      <c r="AT71" s="41"/>
      <c r="AU71" s="30"/>
      <c r="AV71" s="40" t="str">
        <f t="shared" si="7"/>
        <v>Débil</v>
      </c>
      <c r="AW71" s="40" t="str">
        <f t="shared" si="8"/>
        <v>Débil</v>
      </c>
      <c r="AX71" s="170">
        <f t="shared" si="10"/>
        <v>0</v>
      </c>
      <c r="AY71" s="245"/>
      <c r="AZ71" s="245"/>
      <c r="BA71" s="291"/>
      <c r="BB71" s="245"/>
      <c r="BC71" s="109" t="e">
        <f>+IF(AND(U71="Preventivo",BB69="Fuerte"),2,IF(AND(U71="Preventivo",BB69="Moderado"),1,0))</f>
        <v>#DIV/0!</v>
      </c>
      <c r="BD71" s="109" t="e">
        <f>+IF(AND(U71="Detectivo/Correctivo",$BB69="Fuerte"),2,IF(AND(U71="Detectivo/Correctivo",$BB71="Moderado"),1,IF(AND(U71="Preventivo",$BB69="Fuerte"),1,0)))</f>
        <v>#DIV/0!</v>
      </c>
      <c r="BE71" s="109" t="e">
        <f>+L69-BC71</f>
        <v>#DIV/0!</v>
      </c>
      <c r="BF71" s="109" t="e">
        <f>+N69-BD71</f>
        <v>#N/A</v>
      </c>
      <c r="BG71" s="248"/>
      <c r="BH71" s="248"/>
      <c r="BI71" s="295"/>
      <c r="BJ71" s="374"/>
      <c r="BK71" s="374"/>
      <c r="BL71" s="374"/>
      <c r="BM71" s="375"/>
    </row>
    <row r="72" spans="1:65" ht="65.150000000000006" customHeight="1">
      <c r="A72" s="371"/>
      <c r="B72" s="231"/>
      <c r="C72" s="171"/>
      <c r="D72" s="231"/>
      <c r="E72" s="247"/>
      <c r="F72" s="34"/>
      <c r="G72" s="34"/>
      <c r="H72" s="34"/>
      <c r="I72" s="36"/>
      <c r="J72" s="29"/>
      <c r="K72" s="249"/>
      <c r="L72" s="370"/>
      <c r="M72" s="335"/>
      <c r="N72" s="345"/>
      <c r="O72" s="295"/>
      <c r="P72" s="248"/>
      <c r="Q72" s="177"/>
      <c r="R72" s="177"/>
      <c r="S72" s="37"/>
      <c r="T72" s="39"/>
      <c r="U72" s="38"/>
      <c r="V72" s="177"/>
      <c r="W72" s="177" t="str">
        <f t="shared" si="0"/>
        <v/>
      </c>
      <c r="X72" s="177"/>
      <c r="Y72" s="177" t="str">
        <f t="shared" si="1"/>
        <v/>
      </c>
      <c r="Z72" s="177"/>
      <c r="AA72" s="177" t="str">
        <f t="shared" si="2"/>
        <v/>
      </c>
      <c r="AB72" s="177"/>
      <c r="AC72" s="177" t="str">
        <f t="shared" si="3"/>
        <v/>
      </c>
      <c r="AD72" s="177"/>
      <c r="AE72" s="177" t="str">
        <f t="shared" si="4"/>
        <v/>
      </c>
      <c r="AF72" s="177"/>
      <c r="AG72" s="177" t="str">
        <f t="shared" si="5"/>
        <v/>
      </c>
      <c r="AH72" s="177"/>
      <c r="AI72" s="172" t="str">
        <f t="shared" si="6"/>
        <v/>
      </c>
      <c r="AJ72" s="170" t="str">
        <f t="shared" si="11"/>
        <v/>
      </c>
      <c r="AK72" s="170" t="str">
        <f t="shared" si="9"/>
        <v/>
      </c>
      <c r="AL72" s="160"/>
      <c r="AM72" s="160"/>
      <c r="AN72" s="160"/>
      <c r="AO72" s="160"/>
      <c r="AP72" s="160"/>
      <c r="AQ72" s="63"/>
      <c r="AR72" s="63"/>
      <c r="AS72" s="41" t="e">
        <f>#VALUE!</f>
        <v>#VALUE!</v>
      </c>
      <c r="AT72" s="41"/>
      <c r="AU72" s="30"/>
      <c r="AV72" s="40" t="str">
        <f t="shared" si="7"/>
        <v>Débil</v>
      </c>
      <c r="AW72" s="40" t="str">
        <f t="shared" si="8"/>
        <v>Débil</v>
      </c>
      <c r="AX72" s="170">
        <f t="shared" si="10"/>
        <v>0</v>
      </c>
      <c r="AY72" s="245"/>
      <c r="AZ72" s="245"/>
      <c r="BA72" s="291"/>
      <c r="BB72" s="245"/>
      <c r="BC72" s="109" t="e">
        <f>+IF(AND(U72="Preventivo",BB69="Fuerte"),2,IF(AND(U72="Preventivo",BB69="Moderado"),1,0))</f>
        <v>#DIV/0!</v>
      </c>
      <c r="BD72" s="109" t="e">
        <f>+IF(AND(U72="Detectivo/Correctivo",$BB69="Fuerte"),2,IF(AND(U72="Detectivo/Correctivo",$BB72="Moderado"),1,IF(AND(U72="Preventivo",$BB69="Fuerte"),1,0)))</f>
        <v>#DIV/0!</v>
      </c>
      <c r="BE72" s="109" t="e">
        <f>+L69-BC72</f>
        <v>#DIV/0!</v>
      </c>
      <c r="BF72" s="109" t="e">
        <f>+N69-BD72</f>
        <v>#N/A</v>
      </c>
      <c r="BG72" s="248"/>
      <c r="BH72" s="248"/>
      <c r="BI72" s="295"/>
      <c r="BJ72" s="374"/>
      <c r="BK72" s="374"/>
      <c r="BL72" s="374"/>
      <c r="BM72" s="375"/>
    </row>
    <row r="73" spans="1:65" ht="65.150000000000006" customHeight="1">
      <c r="A73" s="371"/>
      <c r="B73" s="231"/>
      <c r="C73" s="171"/>
      <c r="D73" s="231"/>
      <c r="E73" s="247"/>
      <c r="F73" s="34"/>
      <c r="G73" s="34"/>
      <c r="H73" s="34"/>
      <c r="I73" s="36"/>
      <c r="J73" s="29"/>
      <c r="K73" s="249"/>
      <c r="L73" s="370"/>
      <c r="M73" s="335"/>
      <c r="N73" s="345"/>
      <c r="O73" s="295"/>
      <c r="P73" s="248"/>
      <c r="Q73" s="177"/>
      <c r="R73" s="177"/>
      <c r="S73" s="37"/>
      <c r="T73" s="39"/>
      <c r="U73" s="38"/>
      <c r="V73" s="177"/>
      <c r="W73" s="177" t="str">
        <f t="shared" si="0"/>
        <v/>
      </c>
      <c r="X73" s="177"/>
      <c r="Y73" s="177" t="str">
        <f t="shared" si="1"/>
        <v/>
      </c>
      <c r="Z73" s="177"/>
      <c r="AA73" s="177" t="str">
        <f t="shared" si="2"/>
        <v/>
      </c>
      <c r="AB73" s="177"/>
      <c r="AC73" s="177" t="str">
        <f t="shared" si="3"/>
        <v/>
      </c>
      <c r="AD73" s="177"/>
      <c r="AE73" s="177" t="str">
        <f t="shared" si="4"/>
        <v/>
      </c>
      <c r="AF73" s="177"/>
      <c r="AG73" s="177" t="str">
        <f t="shared" si="5"/>
        <v/>
      </c>
      <c r="AH73" s="177"/>
      <c r="AI73" s="172" t="str">
        <f t="shared" si="6"/>
        <v/>
      </c>
      <c r="AJ73" s="170" t="str">
        <f t="shared" si="11"/>
        <v/>
      </c>
      <c r="AK73" s="170" t="str">
        <f t="shared" si="9"/>
        <v/>
      </c>
      <c r="AL73" s="160"/>
      <c r="AM73" s="160"/>
      <c r="AN73" s="160"/>
      <c r="AO73" s="160"/>
      <c r="AP73" s="160"/>
      <c r="AQ73" s="63"/>
      <c r="AR73" s="63"/>
      <c r="AS73" s="41" t="e">
        <f>#VALUE!</f>
        <v>#VALUE!</v>
      </c>
      <c r="AT73" s="41"/>
      <c r="AU73" s="30"/>
      <c r="AV73" s="40" t="str">
        <f t="shared" si="7"/>
        <v>Débil</v>
      </c>
      <c r="AW73" s="40" t="str">
        <f t="shared" si="8"/>
        <v>Débil</v>
      </c>
      <c r="AX73" s="170">
        <f t="shared" si="10"/>
        <v>0</v>
      </c>
      <c r="AY73" s="245"/>
      <c r="AZ73" s="245"/>
      <c r="BA73" s="291"/>
      <c r="BB73" s="245"/>
      <c r="BC73" s="109" t="e">
        <f>+IF(AND(U73="Preventivo",BB69="Fuerte"),2,IF(AND(U73="Preventivo",BB69="Moderado"),1,0))</f>
        <v>#DIV/0!</v>
      </c>
      <c r="BD73" s="109" t="e">
        <f>+IF(AND(U73="Detectivo/Correctivo",$BB69="Fuerte"),2,IF(AND(U73="Detectivo/Correctivo",$BB73="Moderado"),1,IF(AND(U73="Preventivo",$BB69="Fuerte"),1,0)))</f>
        <v>#DIV/0!</v>
      </c>
      <c r="BE73" s="109" t="e">
        <f>+L69-BC73</f>
        <v>#DIV/0!</v>
      </c>
      <c r="BF73" s="109" t="e">
        <f>+N69-BD73</f>
        <v>#N/A</v>
      </c>
      <c r="BG73" s="248"/>
      <c r="BH73" s="248"/>
      <c r="BI73" s="295"/>
      <c r="BJ73" s="374"/>
      <c r="BK73" s="374"/>
      <c r="BL73" s="374"/>
      <c r="BM73" s="375"/>
    </row>
    <row r="74" spans="1:65" ht="65.150000000000006" customHeight="1">
      <c r="A74" s="371"/>
      <c r="B74" s="231"/>
      <c r="C74" s="171"/>
      <c r="D74" s="231"/>
      <c r="E74" s="247"/>
      <c r="F74" s="34"/>
      <c r="G74" s="34"/>
      <c r="H74" s="34"/>
      <c r="I74" s="36"/>
      <c r="J74" s="29"/>
      <c r="K74" s="249"/>
      <c r="L74" s="370"/>
      <c r="M74" s="335"/>
      <c r="N74" s="345"/>
      <c r="O74" s="295"/>
      <c r="P74" s="248"/>
      <c r="Q74" s="177"/>
      <c r="R74" s="177"/>
      <c r="S74" s="37"/>
      <c r="T74" s="39"/>
      <c r="U74" s="38"/>
      <c r="V74" s="177"/>
      <c r="W74" s="177" t="str">
        <f t="shared" ref="W74:W137" si="41">+IF(V74="si",15,"")</f>
        <v/>
      </c>
      <c r="X74" s="177"/>
      <c r="Y74" s="177" t="str">
        <f t="shared" ref="Y74:Y137" si="42">+IF(X74="si",15,"")</f>
        <v/>
      </c>
      <c r="Z74" s="177"/>
      <c r="AA74" s="177" t="str">
        <f t="shared" ref="AA74:AA137" si="43">+IF(Z74="si",15,"")</f>
        <v/>
      </c>
      <c r="AB74" s="177"/>
      <c r="AC74" s="177" t="str">
        <f t="shared" ref="AC74:AC137" si="44">+IF(AB74="si",15,"")</f>
        <v/>
      </c>
      <c r="AD74" s="177"/>
      <c r="AE74" s="177" t="str">
        <f t="shared" ref="AE74:AE137" si="45">+IF(AD74="si",15,"")</f>
        <v/>
      </c>
      <c r="AF74" s="177"/>
      <c r="AG74" s="177" t="str">
        <f t="shared" ref="AG74:AG137" si="46">+IF(AF74="si",15,"")</f>
        <v/>
      </c>
      <c r="AH74" s="177"/>
      <c r="AI74" s="172" t="str">
        <f t="shared" ref="AI74:AI137" si="47">+IF(AH74="Completa",10,IF(AH74="Incompleta",5,""))</f>
        <v/>
      </c>
      <c r="AJ74" s="170" t="str">
        <f t="shared" ref="AJ74:AJ137" si="48">IF((SUM(W74,Y74,AA74,AC74,AE74,AG74,AI74)=0),"",(SUM(W74,Y74,AA74,AC74,AE74,AG74,AI74)))</f>
        <v/>
      </c>
      <c r="AK74" s="170" t="str">
        <f t="shared" ref="AK74:AK137" si="49">IF(AJ74&lt;=85,"Débil",IF(AJ74&lt;=95,"Moderado",IF(AJ74=100,"Fuerte","")))</f>
        <v/>
      </c>
      <c r="AL74" s="160"/>
      <c r="AM74" s="160"/>
      <c r="AN74" s="160"/>
      <c r="AO74" s="160"/>
      <c r="AP74" s="160"/>
      <c r="AQ74" s="63"/>
      <c r="AR74" s="63"/>
      <c r="AS74" s="41" t="e">
        <f>#VALUE!</f>
        <v>#VALUE!</v>
      </c>
      <c r="AT74" s="41"/>
      <c r="AU74" s="30"/>
      <c r="AV74" s="40" t="str">
        <f t="shared" ref="AV74:AV137" si="50">+IF(AU74="siempre","Fuerte",IF(AU74="Algunas veces","Moderado","Débil"))</f>
        <v>Débil</v>
      </c>
      <c r="AW74" s="40" t="str">
        <f t="shared" ref="AW74:AW137" si="51">IF(AND(AK74="Fuerte",AV74="Fuerte"),"Fuerte",IF(AND(AK74="Fuerte",AV74="Moderado"),"Moderado",IF(AND(AK74="Moderado",AV74="Fuerte"),"Moderado",IF(AND(AK74="Moderado",AV74="Moderado"),"Moderado","Débil"))))</f>
        <v>Débil</v>
      </c>
      <c r="AX74" s="170">
        <f t="shared" si="10"/>
        <v>0</v>
      </c>
      <c r="AY74" s="245"/>
      <c r="AZ74" s="245"/>
      <c r="BA74" s="292"/>
      <c r="BB74" s="245"/>
      <c r="BC74" s="109" t="e">
        <f>+IF(AND(U74="Preventivo",BB69="Fuerte"),2,IF(AND(U74="Preventivo",BB69="Moderado"),1,0))</f>
        <v>#DIV/0!</v>
      </c>
      <c r="BD74" s="109" t="e">
        <f>+IF(AND(U74="Detectivo/Correctivo",$BB69="Fuerte"),2,IF(AND(U74="Detectivo/Correctivo",$BB74="Moderado"),1,IF(AND(U74="Preventivo",$BB69="Fuerte"),1,0)))</f>
        <v>#DIV/0!</v>
      </c>
      <c r="BE74" s="109" t="e">
        <f>+L69-BC74</f>
        <v>#DIV/0!</v>
      </c>
      <c r="BF74" s="109" t="e">
        <f>+N69-BD74</f>
        <v>#N/A</v>
      </c>
      <c r="BG74" s="248"/>
      <c r="BH74" s="248"/>
      <c r="BI74" s="295"/>
      <c r="BJ74" s="374"/>
      <c r="BK74" s="374"/>
      <c r="BL74" s="374"/>
      <c r="BM74" s="375"/>
    </row>
    <row r="75" spans="1:65" ht="65.150000000000006" customHeight="1">
      <c r="A75" s="371" t="s">
        <v>127</v>
      </c>
      <c r="B75" s="231"/>
      <c r="C75" s="171"/>
      <c r="D75" s="231"/>
      <c r="E75" s="247"/>
      <c r="F75" s="34"/>
      <c r="G75" s="34"/>
      <c r="H75" s="34"/>
      <c r="I75" s="36"/>
      <c r="J75" s="29"/>
      <c r="K75" s="249"/>
      <c r="L75" s="370"/>
      <c r="M75" s="335"/>
      <c r="N75" s="345" t="e">
        <f>+VLOOKUP(M75,Listados!$K$13:$L$17,2,0)</f>
        <v>#N/A</v>
      </c>
      <c r="O75" s="295" t="str">
        <f>IF(AND(K75&lt;&gt;"",M75&lt;&gt;""),VLOOKUP(K75&amp;M75,Listados!$M$3:$N$27,2,FALSE),"")</f>
        <v/>
      </c>
      <c r="P75" s="248" t="e">
        <f>+VLOOKUP(O75,Listados!$P$3:$Q$6,2,FALSE)</f>
        <v>#N/A</v>
      </c>
      <c r="Q75" s="177"/>
      <c r="R75" s="177"/>
      <c r="S75" s="37"/>
      <c r="T75" s="39"/>
      <c r="U75" s="38"/>
      <c r="V75" s="177"/>
      <c r="W75" s="177" t="str">
        <f t="shared" si="41"/>
        <v/>
      </c>
      <c r="X75" s="177"/>
      <c r="Y75" s="177" t="str">
        <f t="shared" si="42"/>
        <v/>
      </c>
      <c r="Z75" s="177"/>
      <c r="AA75" s="177" t="str">
        <f t="shared" si="43"/>
        <v/>
      </c>
      <c r="AB75" s="177"/>
      <c r="AC75" s="177" t="str">
        <f t="shared" si="44"/>
        <v/>
      </c>
      <c r="AD75" s="177"/>
      <c r="AE75" s="177" t="str">
        <f t="shared" si="45"/>
        <v/>
      </c>
      <c r="AF75" s="177"/>
      <c r="AG75" s="177" t="str">
        <f t="shared" si="46"/>
        <v/>
      </c>
      <c r="AH75" s="177"/>
      <c r="AI75" s="172" t="str">
        <f t="shared" si="47"/>
        <v/>
      </c>
      <c r="AJ75" s="170" t="str">
        <f t="shared" si="48"/>
        <v/>
      </c>
      <c r="AK75" s="170" t="str">
        <f t="shared" si="49"/>
        <v/>
      </c>
      <c r="AL75" s="160"/>
      <c r="AM75" s="160"/>
      <c r="AN75" s="160"/>
      <c r="AO75" s="160"/>
      <c r="AP75" s="160"/>
      <c r="AQ75" s="63"/>
      <c r="AR75" s="63"/>
      <c r="AS75" s="41" t="e">
        <f>#VALUE!</f>
        <v>#VALUE!</v>
      </c>
      <c r="AT75" s="41"/>
      <c r="AU75" s="30"/>
      <c r="AV75" s="40" t="str">
        <f t="shared" si="50"/>
        <v>Débil</v>
      </c>
      <c r="AW75" s="40" t="str">
        <f t="shared" si="51"/>
        <v>Débil</v>
      </c>
      <c r="AX75" s="170">
        <f t="shared" ref="AX75:AX138" si="52">IF(ISBLANK(AW75),"",IF(AW75="Débil", 0, IF(AW75="Moderado",50,100)))</f>
        <v>0</v>
      </c>
      <c r="AY75" s="245">
        <f t="shared" ref="AY75" si="53">SUM(AX75:AX80)</f>
        <v>0</v>
      </c>
      <c r="AZ75" s="245">
        <v>0</v>
      </c>
      <c r="BA75" s="290" t="e">
        <f t="shared" ref="BA75" si="54">AY75/AZ75</f>
        <v>#DIV/0!</v>
      </c>
      <c r="BB75" s="245" t="e">
        <f t="shared" ref="BB75" si="55">IF(BA75&lt;=50, "Débil", IF(BA75&lt;=99,"Moderado","Fuerte"))</f>
        <v>#DIV/0!</v>
      </c>
      <c r="BC75" s="109" t="e">
        <f>+IF(AND(U75="Preventivo",BB75="Fuerte"),2,IF(AND(U75="Preventivo",BB75="Moderado"),1,0))</f>
        <v>#DIV/0!</v>
      </c>
      <c r="BD75" s="109" t="e">
        <f>+IF(AND(U75="Detectivo/Correctivo",$BB75="Fuerte"),2,IF(AND(U75="Detectivo/Correctivo",$BB75="Moderado"),1,IF(AND(U75="Preventivo",$BB75="Fuerte"),1,0)))</f>
        <v>#DIV/0!</v>
      </c>
      <c r="BE75" s="109" t="e">
        <f>+L75-BC75</f>
        <v>#DIV/0!</v>
      </c>
      <c r="BF75" s="109" t="e">
        <f>+N75-BD75</f>
        <v>#N/A</v>
      </c>
      <c r="BG75" s="248" t="e">
        <f>+VLOOKUP(MIN(BE75,BE76,BE77,BE78,BE79,BE80),Listados!$J$18:$K$24,2,TRUE)</f>
        <v>#DIV/0!</v>
      </c>
      <c r="BH75" s="248" t="e">
        <f>+VLOOKUP(MIN(BF75,BF76,BF77,BF78,BF79,BF80),Listados!$J$27:$K$32,2,TRUE)</f>
        <v>#N/A</v>
      </c>
      <c r="BI75" s="295" t="e">
        <f>IF(AND(BG75&lt;&gt;"",BH75&lt;&gt;""),VLOOKUP(BG75&amp;BH75,Listados!$M$3:$N$27,2,FALSE),"")</f>
        <v>#DIV/0!</v>
      </c>
      <c r="BJ75" s="374" t="e">
        <f>+IF($P75="Asumir el riesgo","NA","")</f>
        <v>#N/A</v>
      </c>
      <c r="BK75" s="374" t="e">
        <f>+IF($P75="Asumir el riesgo","NA","")</f>
        <v>#N/A</v>
      </c>
      <c r="BL75" s="374" t="e">
        <f>+IF($P75="Asumir el riesgo","NA","")</f>
        <v>#N/A</v>
      </c>
      <c r="BM75" s="375" t="e">
        <f>+IF($P75="Asumir el riesgo","NA","")</f>
        <v>#N/A</v>
      </c>
    </row>
    <row r="76" spans="1:65" ht="65.150000000000006" customHeight="1">
      <c r="A76" s="371"/>
      <c r="B76" s="231"/>
      <c r="C76" s="171"/>
      <c r="D76" s="231"/>
      <c r="E76" s="247"/>
      <c r="F76" s="34"/>
      <c r="G76" s="34"/>
      <c r="H76" s="34"/>
      <c r="I76" s="36"/>
      <c r="J76" s="29"/>
      <c r="K76" s="249"/>
      <c r="L76" s="370"/>
      <c r="M76" s="335"/>
      <c r="N76" s="345"/>
      <c r="O76" s="295"/>
      <c r="P76" s="248"/>
      <c r="Q76" s="177"/>
      <c r="R76" s="177"/>
      <c r="S76" s="37"/>
      <c r="T76" s="39"/>
      <c r="U76" s="38"/>
      <c r="V76" s="177"/>
      <c r="W76" s="177" t="str">
        <f t="shared" si="41"/>
        <v/>
      </c>
      <c r="X76" s="177"/>
      <c r="Y76" s="177" t="str">
        <f t="shared" si="42"/>
        <v/>
      </c>
      <c r="Z76" s="177"/>
      <c r="AA76" s="177" t="str">
        <f t="shared" si="43"/>
        <v/>
      </c>
      <c r="AB76" s="177"/>
      <c r="AC76" s="177" t="str">
        <f t="shared" si="44"/>
        <v/>
      </c>
      <c r="AD76" s="177"/>
      <c r="AE76" s="177" t="str">
        <f t="shared" si="45"/>
        <v/>
      </c>
      <c r="AF76" s="177"/>
      <c r="AG76" s="177" t="str">
        <f t="shared" si="46"/>
        <v/>
      </c>
      <c r="AH76" s="177"/>
      <c r="AI76" s="172" t="str">
        <f t="shared" si="47"/>
        <v/>
      </c>
      <c r="AJ76" s="170" t="str">
        <f t="shared" si="48"/>
        <v/>
      </c>
      <c r="AK76" s="170" t="str">
        <f t="shared" si="49"/>
        <v/>
      </c>
      <c r="AL76" s="160"/>
      <c r="AM76" s="160"/>
      <c r="AN76" s="160"/>
      <c r="AO76" s="160"/>
      <c r="AP76" s="160"/>
      <c r="AQ76" s="63"/>
      <c r="AR76" s="63"/>
      <c r="AS76" s="41" t="e">
        <f>#VALUE!</f>
        <v>#VALUE!</v>
      </c>
      <c r="AT76" s="41"/>
      <c r="AU76" s="30"/>
      <c r="AV76" s="40" t="str">
        <f t="shared" si="50"/>
        <v>Débil</v>
      </c>
      <c r="AW76" s="40" t="str">
        <f t="shared" si="51"/>
        <v>Débil</v>
      </c>
      <c r="AX76" s="170">
        <f t="shared" si="52"/>
        <v>0</v>
      </c>
      <c r="AY76" s="245"/>
      <c r="AZ76" s="245"/>
      <c r="BA76" s="291"/>
      <c r="BB76" s="245"/>
      <c r="BC76" s="109" t="e">
        <f>+IF(AND(U76="Preventivo",BB75="Fuerte"),2,IF(AND(U76="Preventivo",BB75="Moderado"),1,0))</f>
        <v>#DIV/0!</v>
      </c>
      <c r="BD76" s="109" t="e">
        <f>+IF(AND(U76="Detectivo/Correctivo",$BB75="Fuerte"),2,IF(AND(U76="Detectivo/Correctivo",$BB76="Moderado"),1,IF(AND(U76="Preventivo",$BB75="Fuerte"),1,0)))</f>
        <v>#DIV/0!</v>
      </c>
      <c r="BE76" s="109" t="e">
        <f>+L75-BC76</f>
        <v>#DIV/0!</v>
      </c>
      <c r="BF76" s="109" t="e">
        <f>+N75-BD76</f>
        <v>#N/A</v>
      </c>
      <c r="BG76" s="248"/>
      <c r="BH76" s="248"/>
      <c r="BI76" s="295"/>
      <c r="BJ76" s="374"/>
      <c r="BK76" s="374"/>
      <c r="BL76" s="374"/>
      <c r="BM76" s="375"/>
    </row>
    <row r="77" spans="1:65" ht="65.150000000000006" customHeight="1">
      <c r="A77" s="371"/>
      <c r="B77" s="231"/>
      <c r="C77" s="171"/>
      <c r="D77" s="231"/>
      <c r="E77" s="247"/>
      <c r="F77" s="34"/>
      <c r="G77" s="34"/>
      <c r="H77" s="34"/>
      <c r="I77" s="36"/>
      <c r="J77" s="29"/>
      <c r="K77" s="249"/>
      <c r="L77" s="370"/>
      <c r="M77" s="335"/>
      <c r="N77" s="345"/>
      <c r="O77" s="295"/>
      <c r="P77" s="248"/>
      <c r="Q77" s="177"/>
      <c r="R77" s="177"/>
      <c r="S77" s="37"/>
      <c r="T77" s="39"/>
      <c r="U77" s="38"/>
      <c r="V77" s="177"/>
      <c r="W77" s="177" t="str">
        <f t="shared" si="41"/>
        <v/>
      </c>
      <c r="X77" s="177"/>
      <c r="Y77" s="177" t="str">
        <f t="shared" si="42"/>
        <v/>
      </c>
      <c r="Z77" s="177"/>
      <c r="AA77" s="177" t="str">
        <f t="shared" si="43"/>
        <v/>
      </c>
      <c r="AB77" s="177"/>
      <c r="AC77" s="177" t="str">
        <f t="shared" si="44"/>
        <v/>
      </c>
      <c r="AD77" s="177"/>
      <c r="AE77" s="177" t="str">
        <f t="shared" si="45"/>
        <v/>
      </c>
      <c r="AF77" s="177"/>
      <c r="AG77" s="177" t="str">
        <f t="shared" si="46"/>
        <v/>
      </c>
      <c r="AH77" s="177"/>
      <c r="AI77" s="172" t="str">
        <f t="shared" si="47"/>
        <v/>
      </c>
      <c r="AJ77" s="170" t="str">
        <f t="shared" si="48"/>
        <v/>
      </c>
      <c r="AK77" s="170" t="str">
        <f t="shared" si="49"/>
        <v/>
      </c>
      <c r="AL77" s="160"/>
      <c r="AM77" s="160"/>
      <c r="AN77" s="160"/>
      <c r="AO77" s="160"/>
      <c r="AP77" s="160"/>
      <c r="AQ77" s="63"/>
      <c r="AR77" s="63"/>
      <c r="AS77" s="41" t="e">
        <f>#VALUE!</f>
        <v>#VALUE!</v>
      </c>
      <c r="AT77" s="41"/>
      <c r="AU77" s="30"/>
      <c r="AV77" s="40" t="str">
        <f t="shared" si="50"/>
        <v>Débil</v>
      </c>
      <c r="AW77" s="40" t="str">
        <f t="shared" si="51"/>
        <v>Débil</v>
      </c>
      <c r="AX77" s="170">
        <f t="shared" si="52"/>
        <v>0</v>
      </c>
      <c r="AY77" s="245"/>
      <c r="AZ77" s="245"/>
      <c r="BA77" s="291"/>
      <c r="BB77" s="245"/>
      <c r="BC77" s="109" t="e">
        <f>+IF(AND(U77="Preventivo",BB75="Fuerte"),2,IF(AND(U77="Preventivo",BB75="Moderado"),1,0))</f>
        <v>#DIV/0!</v>
      </c>
      <c r="BD77" s="109" t="e">
        <f>+IF(AND(U77="Detectivo/Correctivo",$BB75="Fuerte"),2,IF(AND(U77="Detectivo/Correctivo",$BB77="Moderado"),1,IF(AND(U77="Preventivo",$BB75="Fuerte"),1,0)))</f>
        <v>#DIV/0!</v>
      </c>
      <c r="BE77" s="109" t="e">
        <f>+L75-BC77</f>
        <v>#DIV/0!</v>
      </c>
      <c r="BF77" s="109" t="e">
        <f>+N75-BD77</f>
        <v>#N/A</v>
      </c>
      <c r="BG77" s="248"/>
      <c r="BH77" s="248"/>
      <c r="BI77" s="295"/>
      <c r="BJ77" s="374"/>
      <c r="BK77" s="374"/>
      <c r="BL77" s="374"/>
      <c r="BM77" s="375"/>
    </row>
    <row r="78" spans="1:65" ht="65.150000000000006" customHeight="1">
      <c r="A78" s="371"/>
      <c r="B78" s="231"/>
      <c r="C78" s="171"/>
      <c r="D78" s="231"/>
      <c r="E78" s="247"/>
      <c r="F78" s="34"/>
      <c r="G78" s="34"/>
      <c r="H78" s="34"/>
      <c r="I78" s="36"/>
      <c r="J78" s="29"/>
      <c r="K78" s="249"/>
      <c r="L78" s="370"/>
      <c r="M78" s="335"/>
      <c r="N78" s="345"/>
      <c r="O78" s="295"/>
      <c r="P78" s="248"/>
      <c r="Q78" s="177"/>
      <c r="R78" s="177"/>
      <c r="S78" s="37"/>
      <c r="T78" s="39"/>
      <c r="U78" s="38"/>
      <c r="V78" s="177"/>
      <c r="W78" s="177" t="str">
        <f t="shared" si="41"/>
        <v/>
      </c>
      <c r="X78" s="177"/>
      <c r="Y78" s="177" t="str">
        <f t="shared" si="42"/>
        <v/>
      </c>
      <c r="Z78" s="177"/>
      <c r="AA78" s="177" t="str">
        <f t="shared" si="43"/>
        <v/>
      </c>
      <c r="AB78" s="177"/>
      <c r="AC78" s="177" t="str">
        <f t="shared" si="44"/>
        <v/>
      </c>
      <c r="AD78" s="177"/>
      <c r="AE78" s="177" t="str">
        <f t="shared" si="45"/>
        <v/>
      </c>
      <c r="AF78" s="177"/>
      <c r="AG78" s="177" t="str">
        <f t="shared" si="46"/>
        <v/>
      </c>
      <c r="AH78" s="177"/>
      <c r="AI78" s="172" t="str">
        <f t="shared" si="47"/>
        <v/>
      </c>
      <c r="AJ78" s="170" t="str">
        <f t="shared" si="48"/>
        <v/>
      </c>
      <c r="AK78" s="170" t="str">
        <f t="shared" si="49"/>
        <v/>
      </c>
      <c r="AL78" s="160"/>
      <c r="AM78" s="160"/>
      <c r="AN78" s="160"/>
      <c r="AO78" s="160"/>
      <c r="AP78" s="160"/>
      <c r="AQ78" s="63"/>
      <c r="AR78" s="63"/>
      <c r="AS78" s="41" t="e">
        <f>#VALUE!</f>
        <v>#VALUE!</v>
      </c>
      <c r="AT78" s="41"/>
      <c r="AU78" s="30"/>
      <c r="AV78" s="40" t="str">
        <f t="shared" si="50"/>
        <v>Débil</v>
      </c>
      <c r="AW78" s="40" t="str">
        <f t="shared" si="51"/>
        <v>Débil</v>
      </c>
      <c r="AX78" s="170">
        <f t="shared" si="52"/>
        <v>0</v>
      </c>
      <c r="AY78" s="245"/>
      <c r="AZ78" s="245"/>
      <c r="BA78" s="291"/>
      <c r="BB78" s="245"/>
      <c r="BC78" s="109" t="e">
        <f>+IF(AND(U78="Preventivo",BB75="Fuerte"),2,IF(AND(U78="Preventivo",BB75="Moderado"),1,0))</f>
        <v>#DIV/0!</v>
      </c>
      <c r="BD78" s="109" t="e">
        <f>+IF(AND(U78="Detectivo/Correctivo",$BB75="Fuerte"),2,IF(AND(U78="Detectivo/Correctivo",$BB78="Moderado"),1,IF(AND(U78="Preventivo",$BB75="Fuerte"),1,0)))</f>
        <v>#DIV/0!</v>
      </c>
      <c r="BE78" s="109" t="e">
        <f>+L75-BC78</f>
        <v>#DIV/0!</v>
      </c>
      <c r="BF78" s="109" t="e">
        <f>+N75-BD78</f>
        <v>#N/A</v>
      </c>
      <c r="BG78" s="248"/>
      <c r="BH78" s="248"/>
      <c r="BI78" s="295"/>
      <c r="BJ78" s="374"/>
      <c r="BK78" s="374"/>
      <c r="BL78" s="374"/>
      <c r="BM78" s="375"/>
    </row>
    <row r="79" spans="1:65" ht="65.150000000000006" customHeight="1">
      <c r="A79" s="371"/>
      <c r="B79" s="231"/>
      <c r="C79" s="171"/>
      <c r="D79" s="231"/>
      <c r="E79" s="247"/>
      <c r="F79" s="34"/>
      <c r="G79" s="34"/>
      <c r="H79" s="34"/>
      <c r="I79" s="36"/>
      <c r="J79" s="29"/>
      <c r="K79" s="249"/>
      <c r="L79" s="370"/>
      <c r="M79" s="335"/>
      <c r="N79" s="345"/>
      <c r="O79" s="295"/>
      <c r="P79" s="248"/>
      <c r="Q79" s="177"/>
      <c r="R79" s="177"/>
      <c r="S79" s="37"/>
      <c r="T79" s="39"/>
      <c r="U79" s="38"/>
      <c r="V79" s="177"/>
      <c r="W79" s="177" t="str">
        <f t="shared" si="41"/>
        <v/>
      </c>
      <c r="X79" s="177"/>
      <c r="Y79" s="177" t="str">
        <f t="shared" si="42"/>
        <v/>
      </c>
      <c r="Z79" s="177"/>
      <c r="AA79" s="177" t="str">
        <f t="shared" si="43"/>
        <v/>
      </c>
      <c r="AB79" s="177"/>
      <c r="AC79" s="177" t="str">
        <f t="shared" si="44"/>
        <v/>
      </c>
      <c r="AD79" s="177"/>
      <c r="AE79" s="177" t="str">
        <f t="shared" si="45"/>
        <v/>
      </c>
      <c r="AF79" s="177"/>
      <c r="AG79" s="177" t="str">
        <f t="shared" si="46"/>
        <v/>
      </c>
      <c r="AH79" s="177"/>
      <c r="AI79" s="172" t="str">
        <f t="shared" si="47"/>
        <v/>
      </c>
      <c r="AJ79" s="170" t="str">
        <f t="shared" si="48"/>
        <v/>
      </c>
      <c r="AK79" s="170" t="str">
        <f t="shared" si="49"/>
        <v/>
      </c>
      <c r="AL79" s="160"/>
      <c r="AM79" s="160"/>
      <c r="AN79" s="160"/>
      <c r="AO79" s="160"/>
      <c r="AP79" s="160"/>
      <c r="AQ79" s="63"/>
      <c r="AR79" s="63"/>
      <c r="AS79" s="41" t="e">
        <f>#VALUE!</f>
        <v>#VALUE!</v>
      </c>
      <c r="AT79" s="41"/>
      <c r="AU79" s="30"/>
      <c r="AV79" s="40" t="str">
        <f t="shared" si="50"/>
        <v>Débil</v>
      </c>
      <c r="AW79" s="40" t="str">
        <f t="shared" si="51"/>
        <v>Débil</v>
      </c>
      <c r="AX79" s="170">
        <f t="shared" si="52"/>
        <v>0</v>
      </c>
      <c r="AY79" s="245"/>
      <c r="AZ79" s="245"/>
      <c r="BA79" s="291"/>
      <c r="BB79" s="245"/>
      <c r="BC79" s="109" t="e">
        <f>+IF(AND(U79="Preventivo",BB75="Fuerte"),2,IF(AND(U79="Preventivo",BB75="Moderado"),1,0))</f>
        <v>#DIV/0!</v>
      </c>
      <c r="BD79" s="109" t="e">
        <f>+IF(AND(U79="Detectivo/Correctivo",$BB75="Fuerte"),2,IF(AND(U79="Detectivo/Correctivo",$BB79="Moderado"),1,IF(AND(U79="Preventivo",$BB75="Fuerte"),1,0)))</f>
        <v>#DIV/0!</v>
      </c>
      <c r="BE79" s="109" t="e">
        <f>+L75-BC79</f>
        <v>#DIV/0!</v>
      </c>
      <c r="BF79" s="109" t="e">
        <f>+N75-BD79</f>
        <v>#N/A</v>
      </c>
      <c r="BG79" s="248"/>
      <c r="BH79" s="248"/>
      <c r="BI79" s="295"/>
      <c r="BJ79" s="374"/>
      <c r="BK79" s="374"/>
      <c r="BL79" s="374"/>
      <c r="BM79" s="375"/>
    </row>
    <row r="80" spans="1:65" ht="65.150000000000006" customHeight="1">
      <c r="A80" s="371"/>
      <c r="B80" s="231"/>
      <c r="C80" s="171"/>
      <c r="D80" s="231"/>
      <c r="E80" s="247"/>
      <c r="F80" s="34"/>
      <c r="G80" s="34"/>
      <c r="H80" s="34"/>
      <c r="I80" s="36"/>
      <c r="J80" s="29"/>
      <c r="K80" s="249"/>
      <c r="L80" s="370"/>
      <c r="M80" s="335"/>
      <c r="N80" s="345"/>
      <c r="O80" s="295"/>
      <c r="P80" s="248"/>
      <c r="Q80" s="177"/>
      <c r="R80" s="177"/>
      <c r="S80" s="37"/>
      <c r="T80" s="39"/>
      <c r="U80" s="38"/>
      <c r="V80" s="177"/>
      <c r="W80" s="177" t="str">
        <f t="shared" si="41"/>
        <v/>
      </c>
      <c r="X80" s="177"/>
      <c r="Y80" s="177" t="str">
        <f t="shared" si="42"/>
        <v/>
      </c>
      <c r="Z80" s="177"/>
      <c r="AA80" s="177" t="str">
        <f t="shared" si="43"/>
        <v/>
      </c>
      <c r="AB80" s="177"/>
      <c r="AC80" s="177" t="str">
        <f t="shared" si="44"/>
        <v/>
      </c>
      <c r="AD80" s="177"/>
      <c r="AE80" s="177" t="str">
        <f t="shared" si="45"/>
        <v/>
      </c>
      <c r="AF80" s="177"/>
      <c r="AG80" s="177" t="str">
        <f t="shared" si="46"/>
        <v/>
      </c>
      <c r="AH80" s="177"/>
      <c r="AI80" s="172" t="str">
        <f t="shared" si="47"/>
        <v/>
      </c>
      <c r="AJ80" s="170" t="str">
        <f t="shared" si="48"/>
        <v/>
      </c>
      <c r="AK80" s="170" t="str">
        <f t="shared" si="49"/>
        <v/>
      </c>
      <c r="AL80" s="160"/>
      <c r="AM80" s="160"/>
      <c r="AN80" s="160"/>
      <c r="AO80" s="160"/>
      <c r="AP80" s="160"/>
      <c r="AQ80" s="63"/>
      <c r="AR80" s="63"/>
      <c r="AS80" s="41" t="e">
        <f>#VALUE!</f>
        <v>#VALUE!</v>
      </c>
      <c r="AT80" s="41"/>
      <c r="AU80" s="30"/>
      <c r="AV80" s="40" t="str">
        <f t="shared" si="50"/>
        <v>Débil</v>
      </c>
      <c r="AW80" s="40" t="str">
        <f t="shared" si="51"/>
        <v>Débil</v>
      </c>
      <c r="AX80" s="170">
        <f t="shared" si="52"/>
        <v>0</v>
      </c>
      <c r="AY80" s="245"/>
      <c r="AZ80" s="245"/>
      <c r="BA80" s="292"/>
      <c r="BB80" s="245"/>
      <c r="BC80" s="109" t="e">
        <f>+IF(AND(U80="Preventivo",BB75="Fuerte"),2,IF(AND(U80="Preventivo",BB75="Moderado"),1,0))</f>
        <v>#DIV/0!</v>
      </c>
      <c r="BD80" s="109" t="e">
        <f>+IF(AND(U80="Detectivo/Correctivo",$BB75="Fuerte"),2,IF(AND(U80="Detectivo/Correctivo",$BB80="Moderado"),1,IF(AND(U80="Preventivo",$BB75="Fuerte"),1,0)))</f>
        <v>#DIV/0!</v>
      </c>
      <c r="BE80" s="109" t="e">
        <f>+L75-BC80</f>
        <v>#DIV/0!</v>
      </c>
      <c r="BF80" s="109" t="e">
        <f>+N75-BD80</f>
        <v>#N/A</v>
      </c>
      <c r="BG80" s="248"/>
      <c r="BH80" s="248"/>
      <c r="BI80" s="295"/>
      <c r="BJ80" s="374"/>
      <c r="BK80" s="374"/>
      <c r="BL80" s="374"/>
      <c r="BM80" s="375"/>
    </row>
    <row r="81" spans="1:65" ht="65.150000000000006" customHeight="1">
      <c r="A81" s="371" t="s">
        <v>128</v>
      </c>
      <c r="B81" s="231"/>
      <c r="C81" s="171"/>
      <c r="D81" s="231"/>
      <c r="E81" s="247"/>
      <c r="F81" s="34"/>
      <c r="G81" s="34"/>
      <c r="H81" s="34"/>
      <c r="I81" s="36"/>
      <c r="J81" s="29"/>
      <c r="K81" s="249"/>
      <c r="L81" s="370"/>
      <c r="M81" s="335"/>
      <c r="N81" s="345" t="e">
        <f>+VLOOKUP(M81,Listados!$K$13:$L$17,2,0)</f>
        <v>#N/A</v>
      </c>
      <c r="O81" s="295" t="str">
        <f>IF(AND(K81&lt;&gt;"",M81&lt;&gt;""),VLOOKUP(K81&amp;M81,Listados!$M$3:$N$27,2,FALSE),"")</f>
        <v/>
      </c>
      <c r="P81" s="248" t="e">
        <f>+VLOOKUP(O81,Listados!$P$3:$Q$6,2,FALSE)</f>
        <v>#N/A</v>
      </c>
      <c r="Q81" s="177"/>
      <c r="R81" s="177"/>
      <c r="S81" s="37"/>
      <c r="T81" s="39"/>
      <c r="U81" s="38"/>
      <c r="V81" s="177"/>
      <c r="W81" s="177" t="str">
        <f t="shared" si="41"/>
        <v/>
      </c>
      <c r="X81" s="177"/>
      <c r="Y81" s="177" t="str">
        <f t="shared" si="42"/>
        <v/>
      </c>
      <c r="Z81" s="177"/>
      <c r="AA81" s="177" t="str">
        <f t="shared" si="43"/>
        <v/>
      </c>
      <c r="AB81" s="177"/>
      <c r="AC81" s="177" t="str">
        <f t="shared" si="44"/>
        <v/>
      </c>
      <c r="AD81" s="177"/>
      <c r="AE81" s="177" t="str">
        <f t="shared" si="45"/>
        <v/>
      </c>
      <c r="AF81" s="177"/>
      <c r="AG81" s="177" t="str">
        <f t="shared" si="46"/>
        <v/>
      </c>
      <c r="AH81" s="177"/>
      <c r="AI81" s="172" t="str">
        <f t="shared" si="47"/>
        <v/>
      </c>
      <c r="AJ81" s="170" t="str">
        <f t="shared" si="48"/>
        <v/>
      </c>
      <c r="AK81" s="170" t="str">
        <f t="shared" si="49"/>
        <v/>
      </c>
      <c r="AL81" s="160"/>
      <c r="AM81" s="160"/>
      <c r="AN81" s="160"/>
      <c r="AO81" s="160"/>
      <c r="AP81" s="160"/>
      <c r="AQ81" s="63"/>
      <c r="AR81" s="63"/>
      <c r="AS81" s="41" t="e">
        <f>#VALUE!</f>
        <v>#VALUE!</v>
      </c>
      <c r="AT81" s="41"/>
      <c r="AU81" s="30"/>
      <c r="AV81" s="40" t="str">
        <f t="shared" si="50"/>
        <v>Débil</v>
      </c>
      <c r="AW81" s="40" t="str">
        <f t="shared" si="51"/>
        <v>Débil</v>
      </c>
      <c r="AX81" s="170">
        <f t="shared" si="52"/>
        <v>0</v>
      </c>
      <c r="AY81" s="245">
        <f t="shared" ref="AY81" si="56">SUM(AX81:AX86)</f>
        <v>0</v>
      </c>
      <c r="AZ81" s="245">
        <v>0</v>
      </c>
      <c r="BA81" s="290" t="e">
        <f t="shared" ref="BA81" si="57">AY81/AZ81</f>
        <v>#DIV/0!</v>
      </c>
      <c r="BB81" s="245" t="e">
        <f t="shared" ref="BB81" si="58">IF(BA81&lt;=50, "Débil", IF(BA81&lt;=99,"Moderado","Fuerte"))</f>
        <v>#DIV/0!</v>
      </c>
      <c r="BC81" s="109" t="e">
        <f>+IF(AND(U81="Preventivo",BB81="Fuerte"),2,IF(AND(U81="Preventivo",BB81="Moderado"),1,0))</f>
        <v>#DIV/0!</v>
      </c>
      <c r="BD81" s="109" t="e">
        <f>+IF(AND(U81="Detectivo/Correctivo",$BB81="Fuerte"),2,IF(AND(U81="Detectivo/Correctivo",$BB81="Moderado"),1,IF(AND(U81="Preventivo",$BB81="Fuerte"),1,0)))</f>
        <v>#DIV/0!</v>
      </c>
      <c r="BE81" s="109" t="e">
        <f>+L81-BC81</f>
        <v>#DIV/0!</v>
      </c>
      <c r="BF81" s="109" t="e">
        <f>+N81-BD81</f>
        <v>#N/A</v>
      </c>
      <c r="BG81" s="248" t="e">
        <f>+VLOOKUP(MIN(BE81,BE82,BE83,BE84,BE85,BE86),Listados!$J$18:$K$24,2,TRUE)</f>
        <v>#DIV/0!</v>
      </c>
      <c r="BH81" s="248" t="e">
        <f>+VLOOKUP(MIN(BF81,BF82,BF83,BF84,BF85,BF86),Listados!$J$27:$K$32,2,TRUE)</f>
        <v>#N/A</v>
      </c>
      <c r="BI81" s="295" t="e">
        <f>IF(AND(BG81&lt;&gt;"",BH81&lt;&gt;""),VLOOKUP(BG81&amp;BH81,Listados!$M$3:$N$27,2,FALSE),"")</f>
        <v>#DIV/0!</v>
      </c>
      <c r="BJ81" s="374" t="e">
        <f>+IF($P81="Asumir el riesgo","NA","")</f>
        <v>#N/A</v>
      </c>
      <c r="BK81" s="374" t="e">
        <f>+IF($P81="Asumir el riesgo","NA","")</f>
        <v>#N/A</v>
      </c>
      <c r="BL81" s="374" t="e">
        <f>+IF($P81="Asumir el riesgo","NA","")</f>
        <v>#N/A</v>
      </c>
      <c r="BM81" s="375" t="e">
        <f>+IF($P81="Asumir el riesgo","NA","")</f>
        <v>#N/A</v>
      </c>
    </row>
    <row r="82" spans="1:65" ht="65.150000000000006" customHeight="1">
      <c r="A82" s="371"/>
      <c r="B82" s="231"/>
      <c r="C82" s="171"/>
      <c r="D82" s="231"/>
      <c r="E82" s="247"/>
      <c r="F82" s="34"/>
      <c r="G82" s="34"/>
      <c r="H82" s="34"/>
      <c r="I82" s="36"/>
      <c r="J82" s="29"/>
      <c r="K82" s="249"/>
      <c r="L82" s="370"/>
      <c r="M82" s="335"/>
      <c r="N82" s="345"/>
      <c r="O82" s="295"/>
      <c r="P82" s="248"/>
      <c r="Q82" s="177"/>
      <c r="R82" s="177"/>
      <c r="S82" s="37"/>
      <c r="T82" s="39"/>
      <c r="U82" s="38"/>
      <c r="V82" s="177"/>
      <c r="W82" s="177" t="str">
        <f t="shared" si="41"/>
        <v/>
      </c>
      <c r="X82" s="177"/>
      <c r="Y82" s="177" t="str">
        <f t="shared" si="42"/>
        <v/>
      </c>
      <c r="Z82" s="177"/>
      <c r="AA82" s="177" t="str">
        <f t="shared" si="43"/>
        <v/>
      </c>
      <c r="AB82" s="177"/>
      <c r="AC82" s="177" t="str">
        <f t="shared" si="44"/>
        <v/>
      </c>
      <c r="AD82" s="177"/>
      <c r="AE82" s="177" t="str">
        <f t="shared" si="45"/>
        <v/>
      </c>
      <c r="AF82" s="177"/>
      <c r="AG82" s="177" t="str">
        <f t="shared" si="46"/>
        <v/>
      </c>
      <c r="AH82" s="177"/>
      <c r="AI82" s="172" t="str">
        <f t="shared" si="47"/>
        <v/>
      </c>
      <c r="AJ82" s="170" t="str">
        <f t="shared" si="48"/>
        <v/>
      </c>
      <c r="AK82" s="170" t="str">
        <f t="shared" si="49"/>
        <v/>
      </c>
      <c r="AL82" s="160"/>
      <c r="AM82" s="160"/>
      <c r="AN82" s="160"/>
      <c r="AO82" s="160"/>
      <c r="AP82" s="160"/>
      <c r="AQ82" s="63"/>
      <c r="AR82" s="63"/>
      <c r="AS82" s="41" t="e">
        <f>#VALUE!</f>
        <v>#VALUE!</v>
      </c>
      <c r="AT82" s="41"/>
      <c r="AU82" s="30"/>
      <c r="AV82" s="40" t="str">
        <f t="shared" si="50"/>
        <v>Débil</v>
      </c>
      <c r="AW82" s="40" t="str">
        <f t="shared" si="51"/>
        <v>Débil</v>
      </c>
      <c r="AX82" s="170">
        <f t="shared" si="52"/>
        <v>0</v>
      </c>
      <c r="AY82" s="245"/>
      <c r="AZ82" s="245"/>
      <c r="BA82" s="291"/>
      <c r="BB82" s="245"/>
      <c r="BC82" s="109" t="e">
        <f>+IF(AND(U82="Preventivo",BB81="Fuerte"),2,IF(AND(U82="Preventivo",BB81="Moderado"),1,0))</f>
        <v>#DIV/0!</v>
      </c>
      <c r="BD82" s="109" t="e">
        <f>+IF(AND(U82="Detectivo/Correctivo",$BB81="Fuerte"),2,IF(AND(U82="Detectivo/Correctivo",$BB82="Moderado"),1,IF(AND(U82="Preventivo",$BB81="Fuerte"),1,0)))</f>
        <v>#DIV/0!</v>
      </c>
      <c r="BE82" s="109" t="e">
        <f>+L81-BC82</f>
        <v>#DIV/0!</v>
      </c>
      <c r="BF82" s="109" t="e">
        <f>+N81-BD82</f>
        <v>#N/A</v>
      </c>
      <c r="BG82" s="248"/>
      <c r="BH82" s="248"/>
      <c r="BI82" s="295"/>
      <c r="BJ82" s="374"/>
      <c r="BK82" s="374"/>
      <c r="BL82" s="374"/>
      <c r="BM82" s="375"/>
    </row>
    <row r="83" spans="1:65" ht="65.150000000000006" customHeight="1">
      <c r="A83" s="371"/>
      <c r="B83" s="231"/>
      <c r="C83" s="171"/>
      <c r="D83" s="231"/>
      <c r="E83" s="247"/>
      <c r="F83" s="34"/>
      <c r="G83" s="34"/>
      <c r="H83" s="34"/>
      <c r="I83" s="36"/>
      <c r="J83" s="29"/>
      <c r="K83" s="249"/>
      <c r="L83" s="370"/>
      <c r="M83" s="335"/>
      <c r="N83" s="345"/>
      <c r="O83" s="295"/>
      <c r="P83" s="248"/>
      <c r="Q83" s="177"/>
      <c r="R83" s="177"/>
      <c r="S83" s="37"/>
      <c r="T83" s="39"/>
      <c r="U83" s="38"/>
      <c r="V83" s="177"/>
      <c r="W83" s="177" t="str">
        <f t="shared" si="41"/>
        <v/>
      </c>
      <c r="X83" s="177"/>
      <c r="Y83" s="177" t="str">
        <f t="shared" si="42"/>
        <v/>
      </c>
      <c r="Z83" s="177"/>
      <c r="AA83" s="177" t="str">
        <f t="shared" si="43"/>
        <v/>
      </c>
      <c r="AB83" s="177"/>
      <c r="AC83" s="177" t="str">
        <f t="shared" si="44"/>
        <v/>
      </c>
      <c r="AD83" s="177"/>
      <c r="AE83" s="177" t="str">
        <f t="shared" si="45"/>
        <v/>
      </c>
      <c r="AF83" s="177"/>
      <c r="AG83" s="177" t="str">
        <f t="shared" si="46"/>
        <v/>
      </c>
      <c r="AH83" s="177"/>
      <c r="AI83" s="172" t="str">
        <f t="shared" si="47"/>
        <v/>
      </c>
      <c r="AJ83" s="170" t="str">
        <f t="shared" si="48"/>
        <v/>
      </c>
      <c r="AK83" s="170" t="str">
        <f t="shared" si="49"/>
        <v/>
      </c>
      <c r="AL83" s="160"/>
      <c r="AM83" s="160"/>
      <c r="AN83" s="160"/>
      <c r="AO83" s="160"/>
      <c r="AP83" s="160"/>
      <c r="AQ83" s="63"/>
      <c r="AR83" s="63"/>
      <c r="AS83" s="41" t="e">
        <f>#VALUE!</f>
        <v>#VALUE!</v>
      </c>
      <c r="AT83" s="41"/>
      <c r="AU83" s="30"/>
      <c r="AV83" s="40" t="str">
        <f t="shared" si="50"/>
        <v>Débil</v>
      </c>
      <c r="AW83" s="40" t="str">
        <f t="shared" si="51"/>
        <v>Débil</v>
      </c>
      <c r="AX83" s="170">
        <f t="shared" si="52"/>
        <v>0</v>
      </c>
      <c r="AY83" s="245"/>
      <c r="AZ83" s="245"/>
      <c r="BA83" s="291"/>
      <c r="BB83" s="245"/>
      <c r="BC83" s="109" t="e">
        <f>+IF(AND(U83="Preventivo",BB81="Fuerte"),2,IF(AND(U83="Preventivo",BB81="Moderado"),1,0))</f>
        <v>#DIV/0!</v>
      </c>
      <c r="BD83" s="109" t="e">
        <f>+IF(AND(U83="Detectivo/Correctivo",$BB81="Fuerte"),2,IF(AND(U83="Detectivo/Correctivo",$BB83="Moderado"),1,IF(AND(U83="Preventivo",$BB81="Fuerte"),1,0)))</f>
        <v>#DIV/0!</v>
      </c>
      <c r="BE83" s="109" t="e">
        <f>+L81-BC83</f>
        <v>#DIV/0!</v>
      </c>
      <c r="BF83" s="109" t="e">
        <f>+N81-BD83</f>
        <v>#N/A</v>
      </c>
      <c r="BG83" s="248"/>
      <c r="BH83" s="248"/>
      <c r="BI83" s="295"/>
      <c r="BJ83" s="374"/>
      <c r="BK83" s="374"/>
      <c r="BL83" s="374"/>
      <c r="BM83" s="375"/>
    </row>
    <row r="84" spans="1:65" ht="65.150000000000006" customHeight="1">
      <c r="A84" s="371"/>
      <c r="B84" s="231"/>
      <c r="C84" s="171"/>
      <c r="D84" s="231"/>
      <c r="E84" s="247"/>
      <c r="F84" s="34"/>
      <c r="G84" s="34"/>
      <c r="H84" s="34"/>
      <c r="I84" s="36"/>
      <c r="J84" s="29"/>
      <c r="K84" s="249"/>
      <c r="L84" s="370"/>
      <c r="M84" s="335"/>
      <c r="N84" s="345"/>
      <c r="O84" s="295"/>
      <c r="P84" s="248"/>
      <c r="Q84" s="177"/>
      <c r="R84" s="177"/>
      <c r="S84" s="37"/>
      <c r="T84" s="39"/>
      <c r="U84" s="38"/>
      <c r="V84" s="177"/>
      <c r="W84" s="177" t="str">
        <f t="shared" si="41"/>
        <v/>
      </c>
      <c r="X84" s="177"/>
      <c r="Y84" s="177" t="str">
        <f t="shared" si="42"/>
        <v/>
      </c>
      <c r="Z84" s="177"/>
      <c r="AA84" s="177" t="str">
        <f t="shared" si="43"/>
        <v/>
      </c>
      <c r="AB84" s="177"/>
      <c r="AC84" s="177" t="str">
        <f t="shared" si="44"/>
        <v/>
      </c>
      <c r="AD84" s="177"/>
      <c r="AE84" s="177" t="str">
        <f t="shared" si="45"/>
        <v/>
      </c>
      <c r="AF84" s="177"/>
      <c r="AG84" s="177" t="str">
        <f t="shared" si="46"/>
        <v/>
      </c>
      <c r="AH84" s="177"/>
      <c r="AI84" s="172" t="str">
        <f t="shared" si="47"/>
        <v/>
      </c>
      <c r="AJ84" s="170" t="str">
        <f t="shared" si="48"/>
        <v/>
      </c>
      <c r="AK84" s="170" t="str">
        <f t="shared" si="49"/>
        <v/>
      </c>
      <c r="AL84" s="160"/>
      <c r="AM84" s="160"/>
      <c r="AN84" s="160"/>
      <c r="AO84" s="160"/>
      <c r="AP84" s="160"/>
      <c r="AQ84" s="63"/>
      <c r="AR84" s="63"/>
      <c r="AS84" s="41" t="e">
        <f>#VALUE!</f>
        <v>#VALUE!</v>
      </c>
      <c r="AT84" s="41"/>
      <c r="AU84" s="30"/>
      <c r="AV84" s="40" t="str">
        <f t="shared" si="50"/>
        <v>Débil</v>
      </c>
      <c r="AW84" s="40" t="str">
        <f t="shared" si="51"/>
        <v>Débil</v>
      </c>
      <c r="AX84" s="170">
        <f t="shared" si="52"/>
        <v>0</v>
      </c>
      <c r="AY84" s="245"/>
      <c r="AZ84" s="245"/>
      <c r="BA84" s="291"/>
      <c r="BB84" s="245"/>
      <c r="BC84" s="109" t="e">
        <f>+IF(AND(U84="Preventivo",BB81="Fuerte"),2,IF(AND(U84="Preventivo",BB81="Moderado"),1,0))</f>
        <v>#DIV/0!</v>
      </c>
      <c r="BD84" s="109" t="e">
        <f>+IF(AND(U84="Detectivo/Correctivo",$BB81="Fuerte"),2,IF(AND(U84="Detectivo/Correctivo",$BB84="Moderado"),1,IF(AND(U84="Preventivo",$BB81="Fuerte"),1,0)))</f>
        <v>#DIV/0!</v>
      </c>
      <c r="BE84" s="109" t="e">
        <f>+L81-BC84</f>
        <v>#DIV/0!</v>
      </c>
      <c r="BF84" s="109" t="e">
        <f>+N81-BD84</f>
        <v>#N/A</v>
      </c>
      <c r="BG84" s="248"/>
      <c r="BH84" s="248"/>
      <c r="BI84" s="295"/>
      <c r="BJ84" s="374"/>
      <c r="BK84" s="374"/>
      <c r="BL84" s="374"/>
      <c r="BM84" s="375"/>
    </row>
    <row r="85" spans="1:65" ht="65.150000000000006" customHeight="1">
      <c r="A85" s="371"/>
      <c r="B85" s="231"/>
      <c r="C85" s="171"/>
      <c r="D85" s="231"/>
      <c r="E85" s="247"/>
      <c r="F85" s="34"/>
      <c r="G85" s="34"/>
      <c r="H85" s="34"/>
      <c r="I85" s="36"/>
      <c r="J85" s="29"/>
      <c r="K85" s="249"/>
      <c r="L85" s="370"/>
      <c r="M85" s="335"/>
      <c r="N85" s="345"/>
      <c r="O85" s="295"/>
      <c r="P85" s="248"/>
      <c r="Q85" s="177"/>
      <c r="R85" s="177"/>
      <c r="S85" s="37"/>
      <c r="T85" s="39"/>
      <c r="U85" s="38"/>
      <c r="V85" s="177"/>
      <c r="W85" s="177" t="str">
        <f t="shared" si="41"/>
        <v/>
      </c>
      <c r="X85" s="177"/>
      <c r="Y85" s="177" t="str">
        <f t="shared" si="42"/>
        <v/>
      </c>
      <c r="Z85" s="177"/>
      <c r="AA85" s="177" t="str">
        <f t="shared" si="43"/>
        <v/>
      </c>
      <c r="AB85" s="177"/>
      <c r="AC85" s="177" t="str">
        <f t="shared" si="44"/>
        <v/>
      </c>
      <c r="AD85" s="177"/>
      <c r="AE85" s="177" t="str">
        <f t="shared" si="45"/>
        <v/>
      </c>
      <c r="AF85" s="177"/>
      <c r="AG85" s="177" t="str">
        <f t="shared" si="46"/>
        <v/>
      </c>
      <c r="AH85" s="177"/>
      <c r="AI85" s="172" t="str">
        <f t="shared" si="47"/>
        <v/>
      </c>
      <c r="AJ85" s="170" t="str">
        <f t="shared" si="48"/>
        <v/>
      </c>
      <c r="AK85" s="170" t="str">
        <f t="shared" si="49"/>
        <v/>
      </c>
      <c r="AL85" s="160"/>
      <c r="AM85" s="160"/>
      <c r="AN85" s="160"/>
      <c r="AO85" s="160"/>
      <c r="AP85" s="160"/>
      <c r="AQ85" s="63"/>
      <c r="AR85" s="63"/>
      <c r="AS85" s="41" t="e">
        <f>#VALUE!</f>
        <v>#VALUE!</v>
      </c>
      <c r="AT85" s="41"/>
      <c r="AU85" s="30"/>
      <c r="AV85" s="40" t="str">
        <f t="shared" si="50"/>
        <v>Débil</v>
      </c>
      <c r="AW85" s="40" t="str">
        <f t="shared" si="51"/>
        <v>Débil</v>
      </c>
      <c r="AX85" s="170">
        <f t="shared" si="52"/>
        <v>0</v>
      </c>
      <c r="AY85" s="245"/>
      <c r="AZ85" s="245"/>
      <c r="BA85" s="291"/>
      <c r="BB85" s="245"/>
      <c r="BC85" s="109" t="e">
        <f>+IF(AND(U85="Preventivo",BB81="Fuerte"),2,IF(AND(U85="Preventivo",BB81="Moderado"),1,0))</f>
        <v>#DIV/0!</v>
      </c>
      <c r="BD85" s="109" t="e">
        <f>+IF(AND(U85="Detectivo/Correctivo",$BB81="Fuerte"),2,IF(AND(U85="Detectivo/Correctivo",$BB85="Moderado"),1,IF(AND(U85="Preventivo",$BB81="Fuerte"),1,0)))</f>
        <v>#DIV/0!</v>
      </c>
      <c r="BE85" s="109" t="e">
        <f>+L81-BC85</f>
        <v>#DIV/0!</v>
      </c>
      <c r="BF85" s="109" t="e">
        <f>+N81-BD85</f>
        <v>#N/A</v>
      </c>
      <c r="BG85" s="248"/>
      <c r="BH85" s="248"/>
      <c r="BI85" s="295"/>
      <c r="BJ85" s="374"/>
      <c r="BK85" s="374"/>
      <c r="BL85" s="374"/>
      <c r="BM85" s="375"/>
    </row>
    <row r="86" spans="1:65" ht="65.150000000000006" customHeight="1">
      <c r="A86" s="371"/>
      <c r="B86" s="231"/>
      <c r="C86" s="171"/>
      <c r="D86" s="231"/>
      <c r="E86" s="247"/>
      <c r="F86" s="34"/>
      <c r="G86" s="34"/>
      <c r="H86" s="34"/>
      <c r="I86" s="36"/>
      <c r="J86" s="29"/>
      <c r="K86" s="249"/>
      <c r="L86" s="370"/>
      <c r="M86" s="335"/>
      <c r="N86" s="345"/>
      <c r="O86" s="295"/>
      <c r="P86" s="248"/>
      <c r="Q86" s="177"/>
      <c r="R86" s="177"/>
      <c r="S86" s="37"/>
      <c r="T86" s="39"/>
      <c r="U86" s="38"/>
      <c r="V86" s="177"/>
      <c r="W86" s="177" t="str">
        <f t="shared" si="41"/>
        <v/>
      </c>
      <c r="X86" s="177"/>
      <c r="Y86" s="177" t="str">
        <f t="shared" si="42"/>
        <v/>
      </c>
      <c r="Z86" s="177"/>
      <c r="AA86" s="177" t="str">
        <f t="shared" si="43"/>
        <v/>
      </c>
      <c r="AB86" s="177"/>
      <c r="AC86" s="177" t="str">
        <f t="shared" si="44"/>
        <v/>
      </c>
      <c r="AD86" s="177"/>
      <c r="AE86" s="177" t="str">
        <f t="shared" si="45"/>
        <v/>
      </c>
      <c r="AF86" s="177"/>
      <c r="AG86" s="177" t="str">
        <f t="shared" si="46"/>
        <v/>
      </c>
      <c r="AH86" s="177"/>
      <c r="AI86" s="172" t="str">
        <f t="shared" si="47"/>
        <v/>
      </c>
      <c r="AJ86" s="170" t="str">
        <f t="shared" si="48"/>
        <v/>
      </c>
      <c r="AK86" s="170" t="str">
        <f t="shared" si="49"/>
        <v/>
      </c>
      <c r="AL86" s="160"/>
      <c r="AM86" s="160"/>
      <c r="AN86" s="160"/>
      <c r="AO86" s="160"/>
      <c r="AP86" s="160"/>
      <c r="AQ86" s="63"/>
      <c r="AR86" s="63"/>
      <c r="AS86" s="41" t="e">
        <f>#VALUE!</f>
        <v>#VALUE!</v>
      </c>
      <c r="AT86" s="41"/>
      <c r="AU86" s="30"/>
      <c r="AV86" s="40" t="str">
        <f t="shared" si="50"/>
        <v>Débil</v>
      </c>
      <c r="AW86" s="40" t="str">
        <f t="shared" si="51"/>
        <v>Débil</v>
      </c>
      <c r="AX86" s="170">
        <f t="shared" si="52"/>
        <v>0</v>
      </c>
      <c r="AY86" s="245"/>
      <c r="AZ86" s="245"/>
      <c r="BA86" s="292"/>
      <c r="BB86" s="245"/>
      <c r="BC86" s="109" t="e">
        <f>+IF(AND(U86="Preventivo",BB81="Fuerte"),2,IF(AND(U86="Preventivo",BB81="Moderado"),1,0))</f>
        <v>#DIV/0!</v>
      </c>
      <c r="BD86" s="109" t="e">
        <f>+IF(AND(U86="Detectivo/Correctivo",$BB81="Fuerte"),2,IF(AND(U86="Detectivo/Correctivo",$BB86="Moderado"),1,IF(AND(U86="Preventivo",$BB81="Fuerte"),1,0)))</f>
        <v>#DIV/0!</v>
      </c>
      <c r="BE86" s="109" t="e">
        <f>+L81-BC86</f>
        <v>#DIV/0!</v>
      </c>
      <c r="BF86" s="109" t="e">
        <f>+N81-BD86</f>
        <v>#N/A</v>
      </c>
      <c r="BG86" s="248"/>
      <c r="BH86" s="248"/>
      <c r="BI86" s="295"/>
      <c r="BJ86" s="374"/>
      <c r="BK86" s="374"/>
      <c r="BL86" s="374"/>
      <c r="BM86" s="375"/>
    </row>
    <row r="87" spans="1:65" ht="65.150000000000006" customHeight="1">
      <c r="A87" s="371" t="s">
        <v>129</v>
      </c>
      <c r="B87" s="231"/>
      <c r="C87" s="171"/>
      <c r="D87" s="231"/>
      <c r="E87" s="247"/>
      <c r="F87" s="34"/>
      <c r="G87" s="34"/>
      <c r="H87" s="34"/>
      <c r="I87" s="36"/>
      <c r="J87" s="29"/>
      <c r="K87" s="249"/>
      <c r="L87" s="370"/>
      <c r="M87" s="335"/>
      <c r="N87" s="345" t="e">
        <f>+VLOOKUP(M87,Listados!$K$13:$L$17,2,0)</f>
        <v>#N/A</v>
      </c>
      <c r="O87" s="295" t="str">
        <f>IF(AND(K87&lt;&gt;"",M87&lt;&gt;""),VLOOKUP(K87&amp;M87,Listados!$M$3:$N$27,2,FALSE),"")</f>
        <v/>
      </c>
      <c r="P87" s="248" t="e">
        <f>+VLOOKUP(O87,Listados!$P$3:$Q$6,2,FALSE)</f>
        <v>#N/A</v>
      </c>
      <c r="Q87" s="177"/>
      <c r="R87" s="177"/>
      <c r="S87" s="37"/>
      <c r="T87" s="39"/>
      <c r="U87" s="38"/>
      <c r="V87" s="177"/>
      <c r="W87" s="177" t="str">
        <f t="shared" si="41"/>
        <v/>
      </c>
      <c r="X87" s="177"/>
      <c r="Y87" s="177" t="str">
        <f t="shared" si="42"/>
        <v/>
      </c>
      <c r="Z87" s="177"/>
      <c r="AA87" s="177" t="str">
        <f t="shared" si="43"/>
        <v/>
      </c>
      <c r="AB87" s="177"/>
      <c r="AC87" s="177" t="str">
        <f t="shared" si="44"/>
        <v/>
      </c>
      <c r="AD87" s="177"/>
      <c r="AE87" s="177" t="str">
        <f t="shared" si="45"/>
        <v/>
      </c>
      <c r="AF87" s="177"/>
      <c r="AG87" s="177" t="str">
        <f t="shared" si="46"/>
        <v/>
      </c>
      <c r="AH87" s="177"/>
      <c r="AI87" s="172" t="str">
        <f t="shared" si="47"/>
        <v/>
      </c>
      <c r="AJ87" s="170" t="str">
        <f t="shared" si="48"/>
        <v/>
      </c>
      <c r="AK87" s="170" t="str">
        <f t="shared" si="49"/>
        <v/>
      </c>
      <c r="AL87" s="160"/>
      <c r="AM87" s="160"/>
      <c r="AN87" s="160"/>
      <c r="AO87" s="160"/>
      <c r="AP87" s="160"/>
      <c r="AQ87" s="63"/>
      <c r="AR87" s="63"/>
      <c r="AS87" s="41" t="e">
        <f>#VALUE!</f>
        <v>#VALUE!</v>
      </c>
      <c r="AT87" s="41"/>
      <c r="AU87" s="30"/>
      <c r="AV87" s="40" t="str">
        <f t="shared" si="50"/>
        <v>Débil</v>
      </c>
      <c r="AW87" s="40" t="str">
        <f t="shared" si="51"/>
        <v>Débil</v>
      </c>
      <c r="AX87" s="170">
        <f t="shared" si="52"/>
        <v>0</v>
      </c>
      <c r="AY87" s="245">
        <f t="shared" ref="AY87" si="59">SUM(AX87:AX92)</f>
        <v>0</v>
      </c>
      <c r="AZ87" s="245">
        <v>0</v>
      </c>
      <c r="BA87" s="290" t="e">
        <f t="shared" ref="BA87" si="60">AY87/AZ87</f>
        <v>#DIV/0!</v>
      </c>
      <c r="BB87" s="245" t="e">
        <f t="shared" ref="BB87" si="61">IF(BA87&lt;=50, "Débil", IF(BA87&lt;=99,"Moderado","Fuerte"))</f>
        <v>#DIV/0!</v>
      </c>
      <c r="BC87" s="109" t="e">
        <f>+IF(AND(U87="Preventivo",BB87="Fuerte"),2,IF(AND(U87="Preventivo",BB87="Moderado"),1,0))</f>
        <v>#DIV/0!</v>
      </c>
      <c r="BD87" s="109" t="e">
        <f>+IF(AND(U87="Detectivo/Correctivo",$BB87="Fuerte"),2,IF(AND(U87="Detectivo/Correctivo",$BB87="Moderado"),1,IF(AND(U87="Preventivo",$BB87="Fuerte"),1,0)))</f>
        <v>#DIV/0!</v>
      </c>
      <c r="BE87" s="109" t="e">
        <f>+L87-BC87</f>
        <v>#DIV/0!</v>
      </c>
      <c r="BF87" s="109" t="e">
        <f>+N87-BD87</f>
        <v>#N/A</v>
      </c>
      <c r="BG87" s="248" t="e">
        <f>+VLOOKUP(MIN(BE87,BE88,BE89,BE90,BE91,BE92),Listados!$J$18:$K$24,2,TRUE)</f>
        <v>#DIV/0!</v>
      </c>
      <c r="BH87" s="248" t="e">
        <f>+VLOOKUP(MIN(BF87,BF88,BF89,BF90,BF91,BF92),Listados!$J$27:$K$32,2,TRUE)</f>
        <v>#N/A</v>
      </c>
      <c r="BI87" s="295" t="e">
        <f>IF(AND(BG87&lt;&gt;"",BH87&lt;&gt;""),VLOOKUP(BG87&amp;BH87,Listados!$M$3:$N$27,2,FALSE),"")</f>
        <v>#DIV/0!</v>
      </c>
      <c r="BJ87" s="374" t="e">
        <f>+IF($P87="Asumir el riesgo","NA","")</f>
        <v>#N/A</v>
      </c>
      <c r="BK87" s="374" t="e">
        <f>+IF($P87="Asumir el riesgo","NA","")</f>
        <v>#N/A</v>
      </c>
      <c r="BL87" s="374" t="e">
        <f>+IF($P87="Asumir el riesgo","NA","")</f>
        <v>#N/A</v>
      </c>
      <c r="BM87" s="375" t="e">
        <f>+IF($P87="Asumir el riesgo","NA","")</f>
        <v>#N/A</v>
      </c>
    </row>
    <row r="88" spans="1:65" ht="65.150000000000006" customHeight="1">
      <c r="A88" s="371"/>
      <c r="B88" s="231"/>
      <c r="C88" s="171"/>
      <c r="D88" s="231"/>
      <c r="E88" s="247"/>
      <c r="F88" s="34"/>
      <c r="G88" s="34"/>
      <c r="H88" s="34"/>
      <c r="I88" s="36"/>
      <c r="J88" s="29"/>
      <c r="K88" s="249"/>
      <c r="L88" s="370"/>
      <c r="M88" s="335"/>
      <c r="N88" s="345"/>
      <c r="O88" s="295"/>
      <c r="P88" s="248"/>
      <c r="Q88" s="177"/>
      <c r="R88" s="177"/>
      <c r="S88" s="37"/>
      <c r="T88" s="39"/>
      <c r="U88" s="38"/>
      <c r="V88" s="177"/>
      <c r="W88" s="177" t="str">
        <f t="shared" si="41"/>
        <v/>
      </c>
      <c r="X88" s="177"/>
      <c r="Y88" s="177" t="str">
        <f t="shared" si="42"/>
        <v/>
      </c>
      <c r="Z88" s="177"/>
      <c r="AA88" s="177" t="str">
        <f t="shared" si="43"/>
        <v/>
      </c>
      <c r="AB88" s="177"/>
      <c r="AC88" s="177" t="str">
        <f t="shared" si="44"/>
        <v/>
      </c>
      <c r="AD88" s="177"/>
      <c r="AE88" s="177" t="str">
        <f t="shared" si="45"/>
        <v/>
      </c>
      <c r="AF88" s="177"/>
      <c r="AG88" s="177" t="str">
        <f t="shared" si="46"/>
        <v/>
      </c>
      <c r="AH88" s="177"/>
      <c r="AI88" s="172" t="str">
        <f t="shared" si="47"/>
        <v/>
      </c>
      <c r="AJ88" s="170" t="str">
        <f t="shared" si="48"/>
        <v/>
      </c>
      <c r="AK88" s="170" t="str">
        <f t="shared" si="49"/>
        <v/>
      </c>
      <c r="AL88" s="160"/>
      <c r="AM88" s="160"/>
      <c r="AN88" s="160"/>
      <c r="AO88" s="160"/>
      <c r="AP88" s="160"/>
      <c r="AQ88" s="63"/>
      <c r="AR88" s="63"/>
      <c r="AS88" s="41" t="e">
        <f>#VALUE!</f>
        <v>#VALUE!</v>
      </c>
      <c r="AT88" s="41"/>
      <c r="AU88" s="30"/>
      <c r="AV88" s="40" t="str">
        <f t="shared" si="50"/>
        <v>Débil</v>
      </c>
      <c r="AW88" s="40" t="str">
        <f t="shared" si="51"/>
        <v>Débil</v>
      </c>
      <c r="AX88" s="170">
        <f t="shared" si="52"/>
        <v>0</v>
      </c>
      <c r="AY88" s="245"/>
      <c r="AZ88" s="245"/>
      <c r="BA88" s="291"/>
      <c r="BB88" s="245"/>
      <c r="BC88" s="109" t="e">
        <f>+IF(AND(U88="Preventivo",BB87="Fuerte"),2,IF(AND(U88="Preventivo",BB87="Moderado"),1,0))</f>
        <v>#DIV/0!</v>
      </c>
      <c r="BD88" s="109" t="e">
        <f>+IF(AND(U88="Detectivo/Correctivo",$BB87="Fuerte"),2,IF(AND(U88="Detectivo/Correctivo",$BB88="Moderado"),1,IF(AND(U88="Preventivo",$BB87="Fuerte"),1,0)))</f>
        <v>#DIV/0!</v>
      </c>
      <c r="BE88" s="109" t="e">
        <f>+L87-BC88</f>
        <v>#DIV/0!</v>
      </c>
      <c r="BF88" s="109" t="e">
        <f>+N87-BD88</f>
        <v>#N/A</v>
      </c>
      <c r="BG88" s="248"/>
      <c r="BH88" s="248"/>
      <c r="BI88" s="295"/>
      <c r="BJ88" s="374"/>
      <c r="BK88" s="374"/>
      <c r="BL88" s="374"/>
      <c r="BM88" s="375"/>
    </row>
    <row r="89" spans="1:65" ht="65.150000000000006" customHeight="1">
      <c r="A89" s="371"/>
      <c r="B89" s="231"/>
      <c r="C89" s="171"/>
      <c r="D89" s="231"/>
      <c r="E89" s="247"/>
      <c r="F89" s="34"/>
      <c r="G89" s="34"/>
      <c r="H89" s="34"/>
      <c r="I89" s="36"/>
      <c r="J89" s="29"/>
      <c r="K89" s="249"/>
      <c r="L89" s="370"/>
      <c r="M89" s="335"/>
      <c r="N89" s="345"/>
      <c r="O89" s="295"/>
      <c r="P89" s="248"/>
      <c r="Q89" s="177"/>
      <c r="R89" s="177"/>
      <c r="S89" s="37"/>
      <c r="T89" s="39"/>
      <c r="U89" s="38"/>
      <c r="V89" s="177"/>
      <c r="W89" s="177" t="str">
        <f t="shared" si="41"/>
        <v/>
      </c>
      <c r="X89" s="177"/>
      <c r="Y89" s="177" t="str">
        <f t="shared" si="42"/>
        <v/>
      </c>
      <c r="Z89" s="177"/>
      <c r="AA89" s="177" t="str">
        <f t="shared" si="43"/>
        <v/>
      </c>
      <c r="AB89" s="177"/>
      <c r="AC89" s="177" t="str">
        <f t="shared" si="44"/>
        <v/>
      </c>
      <c r="AD89" s="177"/>
      <c r="AE89" s="177" t="str">
        <f t="shared" si="45"/>
        <v/>
      </c>
      <c r="AF89" s="177"/>
      <c r="AG89" s="177" t="str">
        <f t="shared" si="46"/>
        <v/>
      </c>
      <c r="AH89" s="177"/>
      <c r="AI89" s="172" t="str">
        <f t="shared" si="47"/>
        <v/>
      </c>
      <c r="AJ89" s="170" t="str">
        <f t="shared" si="48"/>
        <v/>
      </c>
      <c r="AK89" s="170" t="str">
        <f t="shared" si="49"/>
        <v/>
      </c>
      <c r="AL89" s="160"/>
      <c r="AM89" s="160"/>
      <c r="AN89" s="160"/>
      <c r="AO89" s="160"/>
      <c r="AP89" s="160"/>
      <c r="AQ89" s="63"/>
      <c r="AR89" s="63"/>
      <c r="AS89" s="41" t="e">
        <f>#VALUE!</f>
        <v>#VALUE!</v>
      </c>
      <c r="AT89" s="41"/>
      <c r="AU89" s="30"/>
      <c r="AV89" s="40" t="str">
        <f t="shared" si="50"/>
        <v>Débil</v>
      </c>
      <c r="AW89" s="40" t="str">
        <f t="shared" si="51"/>
        <v>Débil</v>
      </c>
      <c r="AX89" s="170">
        <f t="shared" si="52"/>
        <v>0</v>
      </c>
      <c r="AY89" s="245"/>
      <c r="AZ89" s="245"/>
      <c r="BA89" s="291"/>
      <c r="BB89" s="245"/>
      <c r="BC89" s="109" t="e">
        <f>+IF(AND(U89="Preventivo",BB87="Fuerte"),2,IF(AND(U89="Preventivo",BB87="Moderado"),1,0))</f>
        <v>#DIV/0!</v>
      </c>
      <c r="BD89" s="109" t="e">
        <f>+IF(AND(U89="Detectivo/Correctivo",$BB87="Fuerte"),2,IF(AND(U89="Detectivo/Correctivo",$BB89="Moderado"),1,IF(AND(U89="Preventivo",$BB87="Fuerte"),1,0)))</f>
        <v>#DIV/0!</v>
      </c>
      <c r="BE89" s="109" t="e">
        <f>+L87-BC89</f>
        <v>#DIV/0!</v>
      </c>
      <c r="BF89" s="109" t="e">
        <f>+N87-BD89</f>
        <v>#N/A</v>
      </c>
      <c r="BG89" s="248"/>
      <c r="BH89" s="248"/>
      <c r="BI89" s="295"/>
      <c r="BJ89" s="374"/>
      <c r="BK89" s="374"/>
      <c r="BL89" s="374"/>
      <c r="BM89" s="375"/>
    </row>
    <row r="90" spans="1:65" ht="65.150000000000006" customHeight="1">
      <c r="A90" s="371"/>
      <c r="B90" s="231"/>
      <c r="C90" s="171"/>
      <c r="D90" s="231"/>
      <c r="E90" s="247"/>
      <c r="F90" s="34"/>
      <c r="G90" s="34"/>
      <c r="H90" s="34"/>
      <c r="I90" s="36"/>
      <c r="J90" s="29"/>
      <c r="K90" s="249"/>
      <c r="L90" s="370"/>
      <c r="M90" s="335"/>
      <c r="N90" s="345"/>
      <c r="O90" s="295"/>
      <c r="P90" s="248"/>
      <c r="Q90" s="177"/>
      <c r="R90" s="177"/>
      <c r="S90" s="37"/>
      <c r="T90" s="39"/>
      <c r="U90" s="38"/>
      <c r="V90" s="177"/>
      <c r="W90" s="177" t="str">
        <f t="shared" si="41"/>
        <v/>
      </c>
      <c r="X90" s="177"/>
      <c r="Y90" s="177" t="str">
        <f t="shared" si="42"/>
        <v/>
      </c>
      <c r="Z90" s="177"/>
      <c r="AA90" s="177" t="str">
        <f t="shared" si="43"/>
        <v/>
      </c>
      <c r="AB90" s="177"/>
      <c r="AC90" s="177" t="str">
        <f t="shared" si="44"/>
        <v/>
      </c>
      <c r="AD90" s="177"/>
      <c r="AE90" s="177" t="str">
        <f t="shared" si="45"/>
        <v/>
      </c>
      <c r="AF90" s="177"/>
      <c r="AG90" s="177" t="str">
        <f t="shared" si="46"/>
        <v/>
      </c>
      <c r="AH90" s="177"/>
      <c r="AI90" s="172" t="str">
        <f t="shared" si="47"/>
        <v/>
      </c>
      <c r="AJ90" s="170" t="str">
        <f t="shared" si="48"/>
        <v/>
      </c>
      <c r="AK90" s="170" t="str">
        <f t="shared" si="49"/>
        <v/>
      </c>
      <c r="AL90" s="160"/>
      <c r="AM90" s="160"/>
      <c r="AN90" s="160"/>
      <c r="AO90" s="160"/>
      <c r="AP90" s="160"/>
      <c r="AQ90" s="63"/>
      <c r="AR90" s="63"/>
      <c r="AS90" s="41" t="e">
        <f>#VALUE!</f>
        <v>#VALUE!</v>
      </c>
      <c r="AT90" s="41"/>
      <c r="AU90" s="30"/>
      <c r="AV90" s="40" t="str">
        <f t="shared" si="50"/>
        <v>Débil</v>
      </c>
      <c r="AW90" s="40" t="str">
        <f t="shared" si="51"/>
        <v>Débil</v>
      </c>
      <c r="AX90" s="170">
        <f t="shared" si="52"/>
        <v>0</v>
      </c>
      <c r="AY90" s="245"/>
      <c r="AZ90" s="245"/>
      <c r="BA90" s="291"/>
      <c r="BB90" s="245"/>
      <c r="BC90" s="109" t="e">
        <f>+IF(AND(U90="Preventivo",BB87="Fuerte"),2,IF(AND(U90="Preventivo",BB87="Moderado"),1,0))</f>
        <v>#DIV/0!</v>
      </c>
      <c r="BD90" s="109" t="e">
        <f>+IF(AND(U90="Detectivo/Correctivo",$BB87="Fuerte"),2,IF(AND(U90="Detectivo/Correctivo",$BB90="Moderado"),1,IF(AND(U90="Preventivo",$BB87="Fuerte"),1,0)))</f>
        <v>#DIV/0!</v>
      </c>
      <c r="BE90" s="109" t="e">
        <f>+L87-BC90</f>
        <v>#DIV/0!</v>
      </c>
      <c r="BF90" s="109" t="e">
        <f>+N87-BD90</f>
        <v>#N/A</v>
      </c>
      <c r="BG90" s="248"/>
      <c r="BH90" s="248"/>
      <c r="BI90" s="295"/>
      <c r="BJ90" s="374"/>
      <c r="BK90" s="374"/>
      <c r="BL90" s="374"/>
      <c r="BM90" s="375"/>
    </row>
    <row r="91" spans="1:65" ht="65.150000000000006" customHeight="1">
      <c r="A91" s="371"/>
      <c r="B91" s="231"/>
      <c r="C91" s="171"/>
      <c r="D91" s="231"/>
      <c r="E91" s="247"/>
      <c r="F91" s="34"/>
      <c r="G91" s="34"/>
      <c r="H91" s="34"/>
      <c r="I91" s="36"/>
      <c r="J91" s="29"/>
      <c r="K91" s="249"/>
      <c r="L91" s="370"/>
      <c r="M91" s="335"/>
      <c r="N91" s="345"/>
      <c r="O91" s="295"/>
      <c r="P91" s="248"/>
      <c r="Q91" s="177"/>
      <c r="R91" s="177"/>
      <c r="S91" s="37"/>
      <c r="T91" s="39"/>
      <c r="U91" s="38"/>
      <c r="V91" s="177"/>
      <c r="W91" s="177" t="str">
        <f t="shared" si="41"/>
        <v/>
      </c>
      <c r="X91" s="177"/>
      <c r="Y91" s="177" t="str">
        <f t="shared" si="42"/>
        <v/>
      </c>
      <c r="Z91" s="177"/>
      <c r="AA91" s="177" t="str">
        <f t="shared" si="43"/>
        <v/>
      </c>
      <c r="AB91" s="177"/>
      <c r="AC91" s="177" t="str">
        <f t="shared" si="44"/>
        <v/>
      </c>
      <c r="AD91" s="177"/>
      <c r="AE91" s="177" t="str">
        <f t="shared" si="45"/>
        <v/>
      </c>
      <c r="AF91" s="177"/>
      <c r="AG91" s="177" t="str">
        <f t="shared" si="46"/>
        <v/>
      </c>
      <c r="AH91" s="177"/>
      <c r="AI91" s="172" t="str">
        <f t="shared" si="47"/>
        <v/>
      </c>
      <c r="AJ91" s="170" t="str">
        <f t="shared" si="48"/>
        <v/>
      </c>
      <c r="AK91" s="170" t="str">
        <f t="shared" si="49"/>
        <v/>
      </c>
      <c r="AL91" s="160"/>
      <c r="AM91" s="160"/>
      <c r="AN91" s="160"/>
      <c r="AO91" s="160"/>
      <c r="AP91" s="160"/>
      <c r="AQ91" s="63"/>
      <c r="AR91" s="63"/>
      <c r="AS91" s="41" t="e">
        <f>#VALUE!</f>
        <v>#VALUE!</v>
      </c>
      <c r="AT91" s="41"/>
      <c r="AU91" s="30"/>
      <c r="AV91" s="40" t="str">
        <f t="shared" si="50"/>
        <v>Débil</v>
      </c>
      <c r="AW91" s="40" t="str">
        <f t="shared" si="51"/>
        <v>Débil</v>
      </c>
      <c r="AX91" s="170">
        <f t="shared" si="52"/>
        <v>0</v>
      </c>
      <c r="AY91" s="245"/>
      <c r="AZ91" s="245"/>
      <c r="BA91" s="291"/>
      <c r="BB91" s="245"/>
      <c r="BC91" s="109" t="e">
        <f>+IF(AND(U91="Preventivo",BB87="Fuerte"),2,IF(AND(U91="Preventivo",BB87="Moderado"),1,0))</f>
        <v>#DIV/0!</v>
      </c>
      <c r="BD91" s="109" t="e">
        <f>+IF(AND(U91="Detectivo/Correctivo",$BB87="Fuerte"),2,IF(AND(U91="Detectivo/Correctivo",$BB91="Moderado"),1,IF(AND(U91="Preventivo",$BB87="Fuerte"),1,0)))</f>
        <v>#DIV/0!</v>
      </c>
      <c r="BE91" s="109" t="e">
        <f>+L87-BC91</f>
        <v>#DIV/0!</v>
      </c>
      <c r="BF91" s="109" t="e">
        <f>+N87-BD91</f>
        <v>#N/A</v>
      </c>
      <c r="BG91" s="248"/>
      <c r="BH91" s="248"/>
      <c r="BI91" s="295"/>
      <c r="BJ91" s="374"/>
      <c r="BK91" s="374"/>
      <c r="BL91" s="374"/>
      <c r="BM91" s="375"/>
    </row>
    <row r="92" spans="1:65" ht="65.150000000000006" customHeight="1">
      <c r="A92" s="371"/>
      <c r="B92" s="231"/>
      <c r="C92" s="171"/>
      <c r="D92" s="231"/>
      <c r="E92" s="247"/>
      <c r="F92" s="34"/>
      <c r="G92" s="34"/>
      <c r="H92" s="34"/>
      <c r="I92" s="36"/>
      <c r="J92" s="29"/>
      <c r="K92" s="249"/>
      <c r="L92" s="370"/>
      <c r="M92" s="335"/>
      <c r="N92" s="345"/>
      <c r="O92" s="295"/>
      <c r="P92" s="248"/>
      <c r="Q92" s="177"/>
      <c r="R92" s="177"/>
      <c r="S92" s="37"/>
      <c r="T92" s="39"/>
      <c r="U92" s="38"/>
      <c r="V92" s="177"/>
      <c r="W92" s="177" t="str">
        <f t="shared" si="41"/>
        <v/>
      </c>
      <c r="X92" s="177"/>
      <c r="Y92" s="177" t="str">
        <f t="shared" si="42"/>
        <v/>
      </c>
      <c r="Z92" s="177"/>
      <c r="AA92" s="177" t="str">
        <f t="shared" si="43"/>
        <v/>
      </c>
      <c r="AB92" s="177"/>
      <c r="AC92" s="177" t="str">
        <f t="shared" si="44"/>
        <v/>
      </c>
      <c r="AD92" s="177"/>
      <c r="AE92" s="177" t="str">
        <f t="shared" si="45"/>
        <v/>
      </c>
      <c r="AF92" s="177"/>
      <c r="AG92" s="177" t="str">
        <f t="shared" si="46"/>
        <v/>
      </c>
      <c r="AH92" s="177"/>
      <c r="AI92" s="172" t="str">
        <f t="shared" si="47"/>
        <v/>
      </c>
      <c r="AJ92" s="170" t="str">
        <f t="shared" si="48"/>
        <v/>
      </c>
      <c r="AK92" s="170" t="str">
        <f t="shared" si="49"/>
        <v/>
      </c>
      <c r="AL92" s="160"/>
      <c r="AM92" s="160"/>
      <c r="AN92" s="160"/>
      <c r="AO92" s="160"/>
      <c r="AP92" s="160"/>
      <c r="AQ92" s="63"/>
      <c r="AR92" s="63"/>
      <c r="AS92" s="41" t="e">
        <f>#VALUE!</f>
        <v>#VALUE!</v>
      </c>
      <c r="AT92" s="41"/>
      <c r="AU92" s="30"/>
      <c r="AV92" s="40" t="str">
        <f t="shared" si="50"/>
        <v>Débil</v>
      </c>
      <c r="AW92" s="40" t="str">
        <f t="shared" si="51"/>
        <v>Débil</v>
      </c>
      <c r="AX92" s="170">
        <f t="shared" si="52"/>
        <v>0</v>
      </c>
      <c r="AY92" s="245"/>
      <c r="AZ92" s="245"/>
      <c r="BA92" s="292"/>
      <c r="BB92" s="245"/>
      <c r="BC92" s="109" t="e">
        <f>+IF(AND(U92="Preventivo",BB87="Fuerte"),2,IF(AND(U92="Preventivo",BB87="Moderado"),1,0))</f>
        <v>#DIV/0!</v>
      </c>
      <c r="BD92" s="109" t="e">
        <f>+IF(AND(U92="Detectivo/Correctivo",$BB87="Fuerte"),2,IF(AND(U92="Detectivo/Correctivo",$BB92="Moderado"),1,IF(AND(U92="Preventivo",$BB87="Fuerte"),1,0)))</f>
        <v>#DIV/0!</v>
      </c>
      <c r="BE92" s="109" t="e">
        <f>+L87-BC92</f>
        <v>#DIV/0!</v>
      </c>
      <c r="BF92" s="109" t="e">
        <f>+N87-BD92</f>
        <v>#N/A</v>
      </c>
      <c r="BG92" s="248"/>
      <c r="BH92" s="248"/>
      <c r="BI92" s="295"/>
      <c r="BJ92" s="374"/>
      <c r="BK92" s="374"/>
      <c r="BL92" s="374"/>
      <c r="BM92" s="375"/>
    </row>
    <row r="93" spans="1:65" ht="65.150000000000006" customHeight="1">
      <c r="A93" s="371" t="s">
        <v>130</v>
      </c>
      <c r="B93" s="231"/>
      <c r="C93" s="171"/>
      <c r="D93" s="231"/>
      <c r="E93" s="247"/>
      <c r="F93" s="34"/>
      <c r="G93" s="34"/>
      <c r="H93" s="34"/>
      <c r="I93" s="36"/>
      <c r="J93" s="29"/>
      <c r="K93" s="249"/>
      <c r="L93" s="370"/>
      <c r="M93" s="335"/>
      <c r="N93" s="345" t="e">
        <f>+VLOOKUP(M93,Listados!$K$13:$L$17,2,0)</f>
        <v>#N/A</v>
      </c>
      <c r="O93" s="295" t="str">
        <f>IF(AND(K93&lt;&gt;"",M93&lt;&gt;""),VLOOKUP(K93&amp;M93,Listados!$M$3:$N$27,2,FALSE),"")</f>
        <v/>
      </c>
      <c r="P93" s="248" t="e">
        <f>+VLOOKUP(O93,Listados!$P$3:$Q$6,2,FALSE)</f>
        <v>#N/A</v>
      </c>
      <c r="Q93" s="177"/>
      <c r="R93" s="177"/>
      <c r="S93" s="37"/>
      <c r="T93" s="39"/>
      <c r="U93" s="38"/>
      <c r="V93" s="177"/>
      <c r="W93" s="177" t="str">
        <f t="shared" si="41"/>
        <v/>
      </c>
      <c r="X93" s="177"/>
      <c r="Y93" s="177" t="str">
        <f t="shared" si="42"/>
        <v/>
      </c>
      <c r="Z93" s="177"/>
      <c r="AA93" s="177" t="str">
        <f t="shared" si="43"/>
        <v/>
      </c>
      <c r="AB93" s="177"/>
      <c r="AC93" s="177" t="str">
        <f t="shared" si="44"/>
        <v/>
      </c>
      <c r="AD93" s="177"/>
      <c r="AE93" s="177" t="str">
        <f t="shared" si="45"/>
        <v/>
      </c>
      <c r="AF93" s="177"/>
      <c r="AG93" s="177" t="str">
        <f t="shared" si="46"/>
        <v/>
      </c>
      <c r="AH93" s="177"/>
      <c r="AI93" s="172" t="str">
        <f t="shared" si="47"/>
        <v/>
      </c>
      <c r="AJ93" s="170" t="str">
        <f t="shared" si="48"/>
        <v/>
      </c>
      <c r="AK93" s="170" t="str">
        <f t="shared" si="49"/>
        <v/>
      </c>
      <c r="AL93" s="160"/>
      <c r="AM93" s="160"/>
      <c r="AN93" s="160"/>
      <c r="AO93" s="160"/>
      <c r="AP93" s="160"/>
      <c r="AQ93" s="63"/>
      <c r="AR93" s="63"/>
      <c r="AS93" s="41" t="e">
        <f>#VALUE!</f>
        <v>#VALUE!</v>
      </c>
      <c r="AT93" s="41"/>
      <c r="AU93" s="30"/>
      <c r="AV93" s="40" t="str">
        <f t="shared" si="50"/>
        <v>Débil</v>
      </c>
      <c r="AW93" s="40" t="str">
        <f t="shared" si="51"/>
        <v>Débil</v>
      </c>
      <c r="AX93" s="170">
        <f t="shared" si="52"/>
        <v>0</v>
      </c>
      <c r="AY93" s="245">
        <f t="shared" ref="AY93" si="62">SUM(AX93:AX98)</f>
        <v>0</v>
      </c>
      <c r="AZ93" s="245">
        <v>0</v>
      </c>
      <c r="BA93" s="290" t="e">
        <f t="shared" ref="BA93" si="63">AY93/AZ93</f>
        <v>#DIV/0!</v>
      </c>
      <c r="BB93" s="245" t="e">
        <f t="shared" ref="BB93" si="64">IF(BA93&lt;=50, "Débil", IF(BA93&lt;=99,"Moderado","Fuerte"))</f>
        <v>#DIV/0!</v>
      </c>
      <c r="BC93" s="109" t="e">
        <f>+IF(AND(U93="Preventivo",BB93="Fuerte"),2,IF(AND(U93="Preventivo",BB93="Moderado"),1,0))</f>
        <v>#DIV/0!</v>
      </c>
      <c r="BD93" s="109" t="e">
        <f>+IF(AND(U93="Detectivo/Correctivo",$BB93="Fuerte"),2,IF(AND(U93="Detectivo/Correctivo",$BB93="Moderado"),1,IF(AND(U93="Preventivo",$BB93="Fuerte"),1,0)))</f>
        <v>#DIV/0!</v>
      </c>
      <c r="BE93" s="109" t="e">
        <f>+L93-BC93</f>
        <v>#DIV/0!</v>
      </c>
      <c r="BF93" s="109" t="e">
        <f>+N93-BD93</f>
        <v>#N/A</v>
      </c>
      <c r="BG93" s="248" t="e">
        <f>+VLOOKUP(MIN(BE93,BE94,BE95,BE96,BE97,BE98),Listados!$J$18:$K$24,2,TRUE)</f>
        <v>#DIV/0!</v>
      </c>
      <c r="BH93" s="248" t="e">
        <f>+VLOOKUP(MIN(BF93,BF94,BF95,BF96,BF97,BF98),Listados!$J$27:$K$32,2,TRUE)</f>
        <v>#N/A</v>
      </c>
      <c r="BI93" s="295" t="e">
        <f>IF(AND(BG93&lt;&gt;"",BH93&lt;&gt;""),VLOOKUP(BG93&amp;BH93,Listados!$M$3:$N$27,2,FALSE),"")</f>
        <v>#DIV/0!</v>
      </c>
      <c r="BJ93" s="374" t="e">
        <f>+IF($P93="Asumir el riesgo","NA","")</f>
        <v>#N/A</v>
      </c>
      <c r="BK93" s="374" t="e">
        <f>+IF($P93="Asumir el riesgo","NA","")</f>
        <v>#N/A</v>
      </c>
      <c r="BL93" s="374" t="e">
        <f>+IF($P93="Asumir el riesgo","NA","")</f>
        <v>#N/A</v>
      </c>
      <c r="BM93" s="375" t="e">
        <f>+IF($P93="Asumir el riesgo","NA","")</f>
        <v>#N/A</v>
      </c>
    </row>
    <row r="94" spans="1:65" ht="65.150000000000006" customHeight="1">
      <c r="A94" s="371"/>
      <c r="B94" s="231"/>
      <c r="C94" s="171"/>
      <c r="D94" s="231"/>
      <c r="E94" s="247"/>
      <c r="F94" s="34"/>
      <c r="G94" s="34"/>
      <c r="H94" s="34"/>
      <c r="I94" s="36"/>
      <c r="J94" s="29"/>
      <c r="K94" s="249"/>
      <c r="L94" s="370"/>
      <c r="M94" s="335"/>
      <c r="N94" s="345"/>
      <c r="O94" s="295"/>
      <c r="P94" s="248"/>
      <c r="Q94" s="177"/>
      <c r="R94" s="177"/>
      <c r="S94" s="37"/>
      <c r="T94" s="39"/>
      <c r="U94" s="38"/>
      <c r="V94" s="177"/>
      <c r="W94" s="177" t="str">
        <f t="shared" si="41"/>
        <v/>
      </c>
      <c r="X94" s="177"/>
      <c r="Y94" s="177" t="str">
        <f t="shared" si="42"/>
        <v/>
      </c>
      <c r="Z94" s="177"/>
      <c r="AA94" s="177" t="str">
        <f t="shared" si="43"/>
        <v/>
      </c>
      <c r="AB94" s="177"/>
      <c r="AC94" s="177" t="str">
        <f t="shared" si="44"/>
        <v/>
      </c>
      <c r="AD94" s="177"/>
      <c r="AE94" s="177" t="str">
        <f t="shared" si="45"/>
        <v/>
      </c>
      <c r="AF94" s="177"/>
      <c r="AG94" s="177" t="str">
        <f t="shared" si="46"/>
        <v/>
      </c>
      <c r="AH94" s="177"/>
      <c r="AI94" s="172" t="str">
        <f t="shared" si="47"/>
        <v/>
      </c>
      <c r="AJ94" s="170" t="str">
        <f t="shared" si="48"/>
        <v/>
      </c>
      <c r="AK94" s="170" t="str">
        <f t="shared" si="49"/>
        <v/>
      </c>
      <c r="AL94" s="160"/>
      <c r="AM94" s="160"/>
      <c r="AN94" s="160"/>
      <c r="AO94" s="160"/>
      <c r="AP94" s="160"/>
      <c r="AQ94" s="63"/>
      <c r="AR94" s="63"/>
      <c r="AS94" s="41" t="e">
        <f>#VALUE!</f>
        <v>#VALUE!</v>
      </c>
      <c r="AT94" s="41"/>
      <c r="AU94" s="30"/>
      <c r="AV94" s="40" t="str">
        <f t="shared" si="50"/>
        <v>Débil</v>
      </c>
      <c r="AW94" s="40" t="str">
        <f t="shared" si="51"/>
        <v>Débil</v>
      </c>
      <c r="AX94" s="170">
        <f t="shared" si="52"/>
        <v>0</v>
      </c>
      <c r="AY94" s="245"/>
      <c r="AZ94" s="245"/>
      <c r="BA94" s="291"/>
      <c r="BB94" s="245"/>
      <c r="BC94" s="109" t="e">
        <f>+IF(AND(U94="Preventivo",BB93="Fuerte"),2,IF(AND(U94="Preventivo",BB93="Moderado"),1,0))</f>
        <v>#DIV/0!</v>
      </c>
      <c r="BD94" s="109" t="e">
        <f>+IF(AND(U94="Detectivo/Correctivo",$BB93="Fuerte"),2,IF(AND(U94="Detectivo/Correctivo",$BB94="Moderado"),1,IF(AND(U94="Preventivo",$BB93="Fuerte"),1,0)))</f>
        <v>#DIV/0!</v>
      </c>
      <c r="BE94" s="109" t="e">
        <f>+L93-BC94</f>
        <v>#DIV/0!</v>
      </c>
      <c r="BF94" s="109" t="e">
        <f>+N93-BD94</f>
        <v>#N/A</v>
      </c>
      <c r="BG94" s="248"/>
      <c r="BH94" s="248"/>
      <c r="BI94" s="295"/>
      <c r="BJ94" s="374"/>
      <c r="BK94" s="374"/>
      <c r="BL94" s="374"/>
      <c r="BM94" s="375"/>
    </row>
    <row r="95" spans="1:65" ht="65.150000000000006" customHeight="1">
      <c r="A95" s="371"/>
      <c r="B95" s="231"/>
      <c r="C95" s="171"/>
      <c r="D95" s="231"/>
      <c r="E95" s="247"/>
      <c r="F95" s="34"/>
      <c r="G95" s="34"/>
      <c r="H95" s="34"/>
      <c r="I95" s="36"/>
      <c r="J95" s="29"/>
      <c r="K95" s="249"/>
      <c r="L95" s="370"/>
      <c r="M95" s="335"/>
      <c r="N95" s="345"/>
      <c r="O95" s="295"/>
      <c r="P95" s="248"/>
      <c r="Q95" s="177"/>
      <c r="R95" s="177"/>
      <c r="S95" s="37"/>
      <c r="T95" s="39"/>
      <c r="U95" s="38"/>
      <c r="V95" s="177"/>
      <c r="W95" s="177" t="str">
        <f t="shared" si="41"/>
        <v/>
      </c>
      <c r="X95" s="177"/>
      <c r="Y95" s="177" t="str">
        <f t="shared" si="42"/>
        <v/>
      </c>
      <c r="Z95" s="177"/>
      <c r="AA95" s="177" t="str">
        <f t="shared" si="43"/>
        <v/>
      </c>
      <c r="AB95" s="177"/>
      <c r="AC95" s="177" t="str">
        <f t="shared" si="44"/>
        <v/>
      </c>
      <c r="AD95" s="177"/>
      <c r="AE95" s="177" t="str">
        <f t="shared" si="45"/>
        <v/>
      </c>
      <c r="AF95" s="177"/>
      <c r="AG95" s="177" t="str">
        <f t="shared" si="46"/>
        <v/>
      </c>
      <c r="AH95" s="177"/>
      <c r="AI95" s="172" t="str">
        <f t="shared" si="47"/>
        <v/>
      </c>
      <c r="AJ95" s="170" t="str">
        <f t="shared" si="48"/>
        <v/>
      </c>
      <c r="AK95" s="170" t="str">
        <f t="shared" si="49"/>
        <v/>
      </c>
      <c r="AL95" s="160"/>
      <c r="AM95" s="160"/>
      <c r="AN95" s="160"/>
      <c r="AO95" s="160"/>
      <c r="AP95" s="160"/>
      <c r="AQ95" s="63"/>
      <c r="AR95" s="63"/>
      <c r="AS95" s="41" t="e">
        <f>#VALUE!</f>
        <v>#VALUE!</v>
      </c>
      <c r="AT95" s="41"/>
      <c r="AU95" s="30"/>
      <c r="AV95" s="40" t="str">
        <f t="shared" si="50"/>
        <v>Débil</v>
      </c>
      <c r="AW95" s="40" t="str">
        <f t="shared" si="51"/>
        <v>Débil</v>
      </c>
      <c r="AX95" s="170">
        <f t="shared" si="52"/>
        <v>0</v>
      </c>
      <c r="AY95" s="245"/>
      <c r="AZ95" s="245"/>
      <c r="BA95" s="291"/>
      <c r="BB95" s="245"/>
      <c r="BC95" s="109" t="e">
        <f>+IF(AND(U95="Preventivo",BB93="Fuerte"),2,IF(AND(U95="Preventivo",BB93="Moderado"),1,0))</f>
        <v>#DIV/0!</v>
      </c>
      <c r="BD95" s="109" t="e">
        <f>+IF(AND(U95="Detectivo/Correctivo",$BB93="Fuerte"),2,IF(AND(U95="Detectivo/Correctivo",$BB95="Moderado"),1,IF(AND(U95="Preventivo",$BB93="Fuerte"),1,0)))</f>
        <v>#DIV/0!</v>
      </c>
      <c r="BE95" s="109" t="e">
        <f>+L93-BC95</f>
        <v>#DIV/0!</v>
      </c>
      <c r="BF95" s="109" t="e">
        <f>+N93-BD95</f>
        <v>#N/A</v>
      </c>
      <c r="BG95" s="248"/>
      <c r="BH95" s="248"/>
      <c r="BI95" s="295"/>
      <c r="BJ95" s="374"/>
      <c r="BK95" s="374"/>
      <c r="BL95" s="374"/>
      <c r="BM95" s="375"/>
    </row>
    <row r="96" spans="1:65" ht="65.150000000000006" customHeight="1">
      <c r="A96" s="371"/>
      <c r="B96" s="231"/>
      <c r="C96" s="171"/>
      <c r="D96" s="231"/>
      <c r="E96" s="247"/>
      <c r="F96" s="34"/>
      <c r="G96" s="34"/>
      <c r="H96" s="34"/>
      <c r="I96" s="36"/>
      <c r="J96" s="29"/>
      <c r="K96" s="249"/>
      <c r="L96" s="370"/>
      <c r="M96" s="335"/>
      <c r="N96" s="345"/>
      <c r="O96" s="295"/>
      <c r="P96" s="248"/>
      <c r="Q96" s="177"/>
      <c r="R96" s="177"/>
      <c r="S96" s="37"/>
      <c r="T96" s="39"/>
      <c r="U96" s="38"/>
      <c r="V96" s="177"/>
      <c r="W96" s="177" t="str">
        <f t="shared" si="41"/>
        <v/>
      </c>
      <c r="X96" s="177"/>
      <c r="Y96" s="177" t="str">
        <f t="shared" si="42"/>
        <v/>
      </c>
      <c r="Z96" s="177"/>
      <c r="AA96" s="177" t="str">
        <f t="shared" si="43"/>
        <v/>
      </c>
      <c r="AB96" s="177"/>
      <c r="AC96" s="177" t="str">
        <f t="shared" si="44"/>
        <v/>
      </c>
      <c r="AD96" s="177"/>
      <c r="AE96" s="177" t="str">
        <f t="shared" si="45"/>
        <v/>
      </c>
      <c r="AF96" s="177"/>
      <c r="AG96" s="177" t="str">
        <f t="shared" si="46"/>
        <v/>
      </c>
      <c r="AH96" s="177"/>
      <c r="AI96" s="172" t="str">
        <f t="shared" si="47"/>
        <v/>
      </c>
      <c r="AJ96" s="170" t="str">
        <f t="shared" si="48"/>
        <v/>
      </c>
      <c r="AK96" s="170" t="str">
        <f t="shared" si="49"/>
        <v/>
      </c>
      <c r="AL96" s="160"/>
      <c r="AM96" s="160"/>
      <c r="AN96" s="160"/>
      <c r="AO96" s="160"/>
      <c r="AP96" s="160"/>
      <c r="AQ96" s="63"/>
      <c r="AR96" s="63"/>
      <c r="AS96" s="41" t="e">
        <f>#VALUE!</f>
        <v>#VALUE!</v>
      </c>
      <c r="AT96" s="41"/>
      <c r="AU96" s="30"/>
      <c r="AV96" s="40" t="str">
        <f t="shared" si="50"/>
        <v>Débil</v>
      </c>
      <c r="AW96" s="40" t="str">
        <f t="shared" si="51"/>
        <v>Débil</v>
      </c>
      <c r="AX96" s="170">
        <f t="shared" si="52"/>
        <v>0</v>
      </c>
      <c r="AY96" s="245"/>
      <c r="AZ96" s="245"/>
      <c r="BA96" s="291"/>
      <c r="BB96" s="245"/>
      <c r="BC96" s="109" t="e">
        <f>+IF(AND(U96="Preventivo",BB93="Fuerte"),2,IF(AND(U96="Preventivo",BB93="Moderado"),1,0))</f>
        <v>#DIV/0!</v>
      </c>
      <c r="BD96" s="109" t="e">
        <f>+IF(AND(U96="Detectivo/Correctivo",$BB93="Fuerte"),2,IF(AND(U96="Detectivo/Correctivo",$BB96="Moderado"),1,IF(AND(U96="Preventivo",$BB93="Fuerte"),1,0)))</f>
        <v>#DIV/0!</v>
      </c>
      <c r="BE96" s="109" t="e">
        <f>+L93-BC96</f>
        <v>#DIV/0!</v>
      </c>
      <c r="BF96" s="109" t="e">
        <f>+N93-BD96</f>
        <v>#N/A</v>
      </c>
      <c r="BG96" s="248"/>
      <c r="BH96" s="248"/>
      <c r="BI96" s="295"/>
      <c r="BJ96" s="374"/>
      <c r="BK96" s="374"/>
      <c r="BL96" s="374"/>
      <c r="BM96" s="375"/>
    </row>
    <row r="97" spans="1:65" ht="65.150000000000006" customHeight="1">
      <c r="A97" s="371"/>
      <c r="B97" s="231"/>
      <c r="C97" s="171"/>
      <c r="D97" s="231"/>
      <c r="E97" s="247"/>
      <c r="F97" s="34"/>
      <c r="G97" s="34"/>
      <c r="H97" s="34"/>
      <c r="I97" s="36"/>
      <c r="J97" s="29"/>
      <c r="K97" s="249"/>
      <c r="L97" s="370"/>
      <c r="M97" s="335"/>
      <c r="N97" s="345"/>
      <c r="O97" s="295"/>
      <c r="P97" s="248"/>
      <c r="Q97" s="177"/>
      <c r="R97" s="177"/>
      <c r="S97" s="37"/>
      <c r="T97" s="39"/>
      <c r="U97" s="38"/>
      <c r="V97" s="177"/>
      <c r="W97" s="177" t="str">
        <f t="shared" si="41"/>
        <v/>
      </c>
      <c r="X97" s="177"/>
      <c r="Y97" s="177" t="str">
        <f t="shared" si="42"/>
        <v/>
      </c>
      <c r="Z97" s="177"/>
      <c r="AA97" s="177" t="str">
        <f t="shared" si="43"/>
        <v/>
      </c>
      <c r="AB97" s="177"/>
      <c r="AC97" s="177" t="str">
        <f t="shared" si="44"/>
        <v/>
      </c>
      <c r="AD97" s="177"/>
      <c r="AE97" s="177" t="str">
        <f t="shared" si="45"/>
        <v/>
      </c>
      <c r="AF97" s="177"/>
      <c r="AG97" s="177" t="str">
        <f t="shared" si="46"/>
        <v/>
      </c>
      <c r="AH97" s="177"/>
      <c r="AI97" s="172" t="str">
        <f t="shared" si="47"/>
        <v/>
      </c>
      <c r="AJ97" s="170" t="str">
        <f t="shared" si="48"/>
        <v/>
      </c>
      <c r="AK97" s="170" t="str">
        <f t="shared" si="49"/>
        <v/>
      </c>
      <c r="AL97" s="160"/>
      <c r="AM97" s="160"/>
      <c r="AN97" s="160"/>
      <c r="AO97" s="160"/>
      <c r="AP97" s="160"/>
      <c r="AQ97" s="63"/>
      <c r="AR97" s="63"/>
      <c r="AS97" s="41" t="e">
        <f>#VALUE!</f>
        <v>#VALUE!</v>
      </c>
      <c r="AT97" s="41"/>
      <c r="AU97" s="30"/>
      <c r="AV97" s="40" t="str">
        <f t="shared" si="50"/>
        <v>Débil</v>
      </c>
      <c r="AW97" s="40" t="str">
        <f t="shared" si="51"/>
        <v>Débil</v>
      </c>
      <c r="AX97" s="170">
        <f t="shared" si="52"/>
        <v>0</v>
      </c>
      <c r="AY97" s="245"/>
      <c r="AZ97" s="245"/>
      <c r="BA97" s="291"/>
      <c r="BB97" s="245"/>
      <c r="BC97" s="109" t="e">
        <f>+IF(AND(U97="Preventivo",BB93="Fuerte"),2,IF(AND(U97="Preventivo",BB93="Moderado"),1,0))</f>
        <v>#DIV/0!</v>
      </c>
      <c r="BD97" s="109" t="e">
        <f>+IF(AND(U97="Detectivo/Correctivo",$BB93="Fuerte"),2,IF(AND(U97="Detectivo/Correctivo",$BB97="Moderado"),1,IF(AND(U97="Preventivo",$BB93="Fuerte"),1,0)))</f>
        <v>#DIV/0!</v>
      </c>
      <c r="BE97" s="109" t="e">
        <f>+L93-BC97</f>
        <v>#DIV/0!</v>
      </c>
      <c r="BF97" s="109" t="e">
        <f>+N93-BD97</f>
        <v>#N/A</v>
      </c>
      <c r="BG97" s="248"/>
      <c r="BH97" s="248"/>
      <c r="BI97" s="295"/>
      <c r="BJ97" s="374"/>
      <c r="BK97" s="374"/>
      <c r="BL97" s="374"/>
      <c r="BM97" s="375"/>
    </row>
    <row r="98" spans="1:65" ht="65.150000000000006" customHeight="1">
      <c r="A98" s="371"/>
      <c r="B98" s="231"/>
      <c r="C98" s="171"/>
      <c r="D98" s="231"/>
      <c r="E98" s="247"/>
      <c r="F98" s="34"/>
      <c r="G98" s="34"/>
      <c r="H98" s="34"/>
      <c r="I98" s="36"/>
      <c r="J98" s="29"/>
      <c r="K98" s="249"/>
      <c r="L98" s="370"/>
      <c r="M98" s="335"/>
      <c r="N98" s="345"/>
      <c r="O98" s="295"/>
      <c r="P98" s="248"/>
      <c r="Q98" s="177"/>
      <c r="R98" s="177"/>
      <c r="S98" s="37"/>
      <c r="T98" s="39"/>
      <c r="U98" s="38"/>
      <c r="V98" s="177"/>
      <c r="W98" s="177" t="str">
        <f t="shared" si="41"/>
        <v/>
      </c>
      <c r="X98" s="177"/>
      <c r="Y98" s="177" t="str">
        <f t="shared" si="42"/>
        <v/>
      </c>
      <c r="Z98" s="177"/>
      <c r="AA98" s="177" t="str">
        <f t="shared" si="43"/>
        <v/>
      </c>
      <c r="AB98" s="177"/>
      <c r="AC98" s="177" t="str">
        <f t="shared" si="44"/>
        <v/>
      </c>
      <c r="AD98" s="177"/>
      <c r="AE98" s="177" t="str">
        <f t="shared" si="45"/>
        <v/>
      </c>
      <c r="AF98" s="177"/>
      <c r="AG98" s="177" t="str">
        <f t="shared" si="46"/>
        <v/>
      </c>
      <c r="AH98" s="177"/>
      <c r="AI98" s="172" t="str">
        <f t="shared" si="47"/>
        <v/>
      </c>
      <c r="AJ98" s="170" t="str">
        <f t="shared" si="48"/>
        <v/>
      </c>
      <c r="AK98" s="170" t="str">
        <f t="shared" si="49"/>
        <v/>
      </c>
      <c r="AL98" s="160"/>
      <c r="AM98" s="160"/>
      <c r="AN98" s="160"/>
      <c r="AO98" s="160"/>
      <c r="AP98" s="160"/>
      <c r="AQ98" s="63"/>
      <c r="AR98" s="63"/>
      <c r="AS98" s="41" t="e">
        <f>#VALUE!</f>
        <v>#VALUE!</v>
      </c>
      <c r="AT98" s="41"/>
      <c r="AU98" s="30"/>
      <c r="AV98" s="40" t="str">
        <f t="shared" si="50"/>
        <v>Débil</v>
      </c>
      <c r="AW98" s="40" t="str">
        <f t="shared" si="51"/>
        <v>Débil</v>
      </c>
      <c r="AX98" s="170">
        <f t="shared" si="52"/>
        <v>0</v>
      </c>
      <c r="AY98" s="245"/>
      <c r="AZ98" s="245"/>
      <c r="BA98" s="292"/>
      <c r="BB98" s="245"/>
      <c r="BC98" s="109" t="e">
        <f>+IF(AND(U98="Preventivo",BB93="Fuerte"),2,IF(AND(U98="Preventivo",BB93="Moderado"),1,0))</f>
        <v>#DIV/0!</v>
      </c>
      <c r="BD98" s="109" t="e">
        <f>+IF(AND(U98="Detectivo/Correctivo",$BB93="Fuerte"),2,IF(AND(U98="Detectivo/Correctivo",$BB98="Moderado"),1,IF(AND(U98="Preventivo",$BB93="Fuerte"),1,0)))</f>
        <v>#DIV/0!</v>
      </c>
      <c r="BE98" s="109" t="e">
        <f>+L93-BC98</f>
        <v>#DIV/0!</v>
      </c>
      <c r="BF98" s="109" t="e">
        <f>+N93-BD98</f>
        <v>#N/A</v>
      </c>
      <c r="BG98" s="248"/>
      <c r="BH98" s="248"/>
      <c r="BI98" s="295"/>
      <c r="BJ98" s="374"/>
      <c r="BK98" s="374"/>
      <c r="BL98" s="374"/>
      <c r="BM98" s="375"/>
    </row>
    <row r="99" spans="1:65" ht="65.150000000000006" customHeight="1">
      <c r="A99" s="371" t="s">
        <v>131</v>
      </c>
      <c r="B99" s="231"/>
      <c r="C99" s="171"/>
      <c r="D99" s="231"/>
      <c r="E99" s="247"/>
      <c r="F99" s="34"/>
      <c r="G99" s="34"/>
      <c r="H99" s="34"/>
      <c r="I99" s="36"/>
      <c r="J99" s="29"/>
      <c r="K99" s="249"/>
      <c r="L99" s="370"/>
      <c r="M99" s="335"/>
      <c r="N99" s="345" t="e">
        <f>+VLOOKUP(M99,Listados!$K$13:$L$17,2,0)</f>
        <v>#N/A</v>
      </c>
      <c r="O99" s="295" t="str">
        <f>IF(AND(K99&lt;&gt;"",M99&lt;&gt;""),VLOOKUP(K99&amp;M99,Listados!$M$3:$N$27,2,FALSE),"")</f>
        <v/>
      </c>
      <c r="P99" s="248" t="e">
        <f>+VLOOKUP(O99,Listados!$P$3:$Q$6,2,FALSE)</f>
        <v>#N/A</v>
      </c>
      <c r="Q99" s="177"/>
      <c r="R99" s="177"/>
      <c r="S99" s="37"/>
      <c r="T99" s="39"/>
      <c r="U99" s="38"/>
      <c r="V99" s="177"/>
      <c r="W99" s="177" t="str">
        <f t="shared" si="41"/>
        <v/>
      </c>
      <c r="X99" s="177"/>
      <c r="Y99" s="177" t="str">
        <f t="shared" si="42"/>
        <v/>
      </c>
      <c r="Z99" s="177"/>
      <c r="AA99" s="177" t="str">
        <f t="shared" si="43"/>
        <v/>
      </c>
      <c r="AB99" s="177"/>
      <c r="AC99" s="177" t="str">
        <f t="shared" si="44"/>
        <v/>
      </c>
      <c r="AD99" s="177"/>
      <c r="AE99" s="177" t="str">
        <f t="shared" si="45"/>
        <v/>
      </c>
      <c r="AF99" s="177"/>
      <c r="AG99" s="177" t="str">
        <f t="shared" si="46"/>
        <v/>
      </c>
      <c r="AH99" s="177"/>
      <c r="AI99" s="172" t="str">
        <f t="shared" si="47"/>
        <v/>
      </c>
      <c r="AJ99" s="170" t="str">
        <f t="shared" si="48"/>
        <v/>
      </c>
      <c r="AK99" s="170" t="str">
        <f t="shared" si="49"/>
        <v/>
      </c>
      <c r="AL99" s="160"/>
      <c r="AM99" s="160"/>
      <c r="AN99" s="160"/>
      <c r="AO99" s="160"/>
      <c r="AP99" s="160"/>
      <c r="AQ99" s="63"/>
      <c r="AR99" s="63"/>
      <c r="AS99" s="41" t="e">
        <f>#VALUE!</f>
        <v>#VALUE!</v>
      </c>
      <c r="AT99" s="41"/>
      <c r="AU99" s="30"/>
      <c r="AV99" s="40" t="str">
        <f t="shared" si="50"/>
        <v>Débil</v>
      </c>
      <c r="AW99" s="40" t="str">
        <f t="shared" si="51"/>
        <v>Débil</v>
      </c>
      <c r="AX99" s="170">
        <f t="shared" si="52"/>
        <v>0</v>
      </c>
      <c r="AY99" s="245">
        <f t="shared" ref="AY99" si="65">SUM(AX99:AX104)</f>
        <v>0</v>
      </c>
      <c r="AZ99" s="245">
        <v>0</v>
      </c>
      <c r="BA99" s="290" t="e">
        <f t="shared" ref="BA99" si="66">AY99/AZ99</f>
        <v>#DIV/0!</v>
      </c>
      <c r="BB99" s="245" t="e">
        <f t="shared" ref="BB99" si="67">IF(BA99&lt;=50, "Débil", IF(BA99&lt;=99,"Moderado","Fuerte"))</f>
        <v>#DIV/0!</v>
      </c>
      <c r="BC99" s="109" t="e">
        <f>+IF(AND(U99="Preventivo",BB99="Fuerte"),2,IF(AND(U99="Preventivo",BB99="Moderado"),1,0))</f>
        <v>#DIV/0!</v>
      </c>
      <c r="BD99" s="109" t="e">
        <f>+IF(AND(U99="Detectivo/Correctivo",$BB99="Fuerte"),2,IF(AND(U99="Detectivo/Correctivo",$BB99="Moderado"),1,IF(AND(U99="Preventivo",$BB99="Fuerte"),1,0)))</f>
        <v>#DIV/0!</v>
      </c>
      <c r="BE99" s="109" t="e">
        <f>+L99-BC99</f>
        <v>#DIV/0!</v>
      </c>
      <c r="BF99" s="109" t="e">
        <f>+N99-BD99</f>
        <v>#N/A</v>
      </c>
      <c r="BG99" s="248" t="e">
        <f>+VLOOKUP(MIN(BE99,BE100,BE101,BE102,BE103,BE104),Listados!$J$18:$K$24,2,TRUE)</f>
        <v>#DIV/0!</v>
      </c>
      <c r="BH99" s="248" t="e">
        <f>+VLOOKUP(MIN(BF99,BF100,BF101,BF102,BF103,BF104),Listados!$J$27:$K$32,2,TRUE)</f>
        <v>#N/A</v>
      </c>
      <c r="BI99" s="295" t="e">
        <f>IF(AND(BG99&lt;&gt;"",BH99&lt;&gt;""),VLOOKUP(BG99&amp;BH99,Listados!$M$3:$N$27,2,FALSE),"")</f>
        <v>#DIV/0!</v>
      </c>
      <c r="BJ99" s="374" t="e">
        <f>+IF($P99="Asumir el riesgo","NA","")</f>
        <v>#N/A</v>
      </c>
      <c r="BK99" s="374" t="e">
        <f>+IF($P99="Asumir el riesgo","NA","")</f>
        <v>#N/A</v>
      </c>
      <c r="BL99" s="374" t="e">
        <f>+IF($P99="Asumir el riesgo","NA","")</f>
        <v>#N/A</v>
      </c>
      <c r="BM99" s="375" t="e">
        <f>+IF($P99="Asumir el riesgo","NA","")</f>
        <v>#N/A</v>
      </c>
    </row>
    <row r="100" spans="1:65" ht="65.150000000000006" customHeight="1">
      <c r="A100" s="371"/>
      <c r="B100" s="231"/>
      <c r="C100" s="171"/>
      <c r="D100" s="231"/>
      <c r="E100" s="247"/>
      <c r="F100" s="34"/>
      <c r="G100" s="34"/>
      <c r="H100" s="34"/>
      <c r="I100" s="36"/>
      <c r="J100" s="29"/>
      <c r="K100" s="249"/>
      <c r="L100" s="370"/>
      <c r="M100" s="335"/>
      <c r="N100" s="345"/>
      <c r="O100" s="295"/>
      <c r="P100" s="248"/>
      <c r="Q100" s="177"/>
      <c r="R100" s="177"/>
      <c r="S100" s="37"/>
      <c r="T100" s="39"/>
      <c r="U100" s="38"/>
      <c r="V100" s="177"/>
      <c r="W100" s="177" t="str">
        <f t="shared" si="41"/>
        <v/>
      </c>
      <c r="X100" s="177"/>
      <c r="Y100" s="177" t="str">
        <f t="shared" si="42"/>
        <v/>
      </c>
      <c r="Z100" s="177"/>
      <c r="AA100" s="177" t="str">
        <f t="shared" si="43"/>
        <v/>
      </c>
      <c r="AB100" s="177"/>
      <c r="AC100" s="177" t="str">
        <f t="shared" si="44"/>
        <v/>
      </c>
      <c r="AD100" s="177"/>
      <c r="AE100" s="177" t="str">
        <f t="shared" si="45"/>
        <v/>
      </c>
      <c r="AF100" s="177"/>
      <c r="AG100" s="177" t="str">
        <f t="shared" si="46"/>
        <v/>
      </c>
      <c r="AH100" s="177"/>
      <c r="AI100" s="172" t="str">
        <f t="shared" si="47"/>
        <v/>
      </c>
      <c r="AJ100" s="170" t="str">
        <f t="shared" si="48"/>
        <v/>
      </c>
      <c r="AK100" s="170" t="str">
        <f t="shared" si="49"/>
        <v/>
      </c>
      <c r="AL100" s="160"/>
      <c r="AM100" s="160"/>
      <c r="AN100" s="160"/>
      <c r="AO100" s="160"/>
      <c r="AP100" s="160"/>
      <c r="AQ100" s="63"/>
      <c r="AR100" s="63"/>
      <c r="AS100" s="41" t="e">
        <f>#VALUE!</f>
        <v>#VALUE!</v>
      </c>
      <c r="AT100" s="41"/>
      <c r="AU100" s="30"/>
      <c r="AV100" s="40" t="str">
        <f t="shared" si="50"/>
        <v>Débil</v>
      </c>
      <c r="AW100" s="40" t="str">
        <f t="shared" si="51"/>
        <v>Débil</v>
      </c>
      <c r="AX100" s="170">
        <f t="shared" si="52"/>
        <v>0</v>
      </c>
      <c r="AY100" s="245"/>
      <c r="AZ100" s="245"/>
      <c r="BA100" s="291"/>
      <c r="BB100" s="245"/>
      <c r="BC100" s="109" t="e">
        <f>+IF(AND(U100="Preventivo",BB99="Fuerte"),2,IF(AND(U100="Preventivo",BB99="Moderado"),1,0))</f>
        <v>#DIV/0!</v>
      </c>
      <c r="BD100" s="109" t="e">
        <f>+IF(AND(U100="Detectivo/Correctivo",$BB99="Fuerte"),2,IF(AND(U100="Detectivo/Correctivo",$BB100="Moderado"),1,IF(AND(U100="Preventivo",$BB99="Fuerte"),1,0)))</f>
        <v>#DIV/0!</v>
      </c>
      <c r="BE100" s="109" t="e">
        <f>+L99-BC100</f>
        <v>#DIV/0!</v>
      </c>
      <c r="BF100" s="109" t="e">
        <f>+N99-BD100</f>
        <v>#N/A</v>
      </c>
      <c r="BG100" s="248"/>
      <c r="BH100" s="248"/>
      <c r="BI100" s="295"/>
      <c r="BJ100" s="374"/>
      <c r="BK100" s="374"/>
      <c r="BL100" s="374"/>
      <c r="BM100" s="375"/>
    </row>
    <row r="101" spans="1:65" ht="65.150000000000006" customHeight="1">
      <c r="A101" s="371"/>
      <c r="B101" s="231"/>
      <c r="C101" s="171"/>
      <c r="D101" s="231"/>
      <c r="E101" s="247"/>
      <c r="F101" s="34"/>
      <c r="G101" s="34"/>
      <c r="H101" s="34"/>
      <c r="I101" s="36"/>
      <c r="J101" s="29"/>
      <c r="K101" s="249"/>
      <c r="L101" s="370"/>
      <c r="M101" s="335"/>
      <c r="N101" s="345"/>
      <c r="O101" s="295"/>
      <c r="P101" s="248"/>
      <c r="Q101" s="177"/>
      <c r="R101" s="177"/>
      <c r="S101" s="37"/>
      <c r="T101" s="39"/>
      <c r="U101" s="38"/>
      <c r="V101" s="177"/>
      <c r="W101" s="177" t="str">
        <f t="shared" si="41"/>
        <v/>
      </c>
      <c r="X101" s="177"/>
      <c r="Y101" s="177" t="str">
        <f t="shared" si="42"/>
        <v/>
      </c>
      <c r="Z101" s="177"/>
      <c r="AA101" s="177" t="str">
        <f t="shared" si="43"/>
        <v/>
      </c>
      <c r="AB101" s="177"/>
      <c r="AC101" s="177" t="str">
        <f t="shared" si="44"/>
        <v/>
      </c>
      <c r="AD101" s="177"/>
      <c r="AE101" s="177" t="str">
        <f t="shared" si="45"/>
        <v/>
      </c>
      <c r="AF101" s="177"/>
      <c r="AG101" s="177" t="str">
        <f t="shared" si="46"/>
        <v/>
      </c>
      <c r="AH101" s="177"/>
      <c r="AI101" s="172" t="str">
        <f t="shared" si="47"/>
        <v/>
      </c>
      <c r="AJ101" s="170" t="str">
        <f t="shared" si="48"/>
        <v/>
      </c>
      <c r="AK101" s="170" t="str">
        <f t="shared" si="49"/>
        <v/>
      </c>
      <c r="AL101" s="160"/>
      <c r="AM101" s="160"/>
      <c r="AN101" s="160"/>
      <c r="AO101" s="160"/>
      <c r="AP101" s="160"/>
      <c r="AQ101" s="63"/>
      <c r="AR101" s="63"/>
      <c r="AS101" s="41" t="e">
        <f>#VALUE!</f>
        <v>#VALUE!</v>
      </c>
      <c r="AT101" s="41"/>
      <c r="AU101" s="30"/>
      <c r="AV101" s="40" t="str">
        <f t="shared" si="50"/>
        <v>Débil</v>
      </c>
      <c r="AW101" s="40" t="str">
        <f t="shared" si="51"/>
        <v>Débil</v>
      </c>
      <c r="AX101" s="170">
        <f t="shared" si="52"/>
        <v>0</v>
      </c>
      <c r="AY101" s="245"/>
      <c r="AZ101" s="245"/>
      <c r="BA101" s="291"/>
      <c r="BB101" s="245"/>
      <c r="BC101" s="109" t="e">
        <f>+IF(AND(U101="Preventivo",BB99="Fuerte"),2,IF(AND(U101="Preventivo",BB99="Moderado"),1,0))</f>
        <v>#DIV/0!</v>
      </c>
      <c r="BD101" s="109" t="e">
        <f>+IF(AND(U101="Detectivo/Correctivo",$BB99="Fuerte"),2,IF(AND(U101="Detectivo/Correctivo",$BB101="Moderado"),1,IF(AND(U101="Preventivo",$BB99="Fuerte"),1,0)))</f>
        <v>#DIV/0!</v>
      </c>
      <c r="BE101" s="109" t="e">
        <f>+L99-BC101</f>
        <v>#DIV/0!</v>
      </c>
      <c r="BF101" s="109" t="e">
        <f>+N99-BD101</f>
        <v>#N/A</v>
      </c>
      <c r="BG101" s="248"/>
      <c r="BH101" s="248"/>
      <c r="BI101" s="295"/>
      <c r="BJ101" s="374"/>
      <c r="BK101" s="374"/>
      <c r="BL101" s="374"/>
      <c r="BM101" s="375"/>
    </row>
    <row r="102" spans="1:65" ht="65.150000000000006" customHeight="1">
      <c r="A102" s="371"/>
      <c r="B102" s="231"/>
      <c r="C102" s="171"/>
      <c r="D102" s="231"/>
      <c r="E102" s="247"/>
      <c r="F102" s="34"/>
      <c r="G102" s="34"/>
      <c r="H102" s="34"/>
      <c r="I102" s="36"/>
      <c r="J102" s="29"/>
      <c r="K102" s="249"/>
      <c r="L102" s="370"/>
      <c r="M102" s="335"/>
      <c r="N102" s="345"/>
      <c r="O102" s="295"/>
      <c r="P102" s="248"/>
      <c r="Q102" s="177"/>
      <c r="R102" s="177"/>
      <c r="S102" s="37"/>
      <c r="T102" s="39"/>
      <c r="U102" s="38"/>
      <c r="V102" s="177"/>
      <c r="W102" s="177" t="str">
        <f t="shared" si="41"/>
        <v/>
      </c>
      <c r="X102" s="177"/>
      <c r="Y102" s="177" t="str">
        <f t="shared" si="42"/>
        <v/>
      </c>
      <c r="Z102" s="177"/>
      <c r="AA102" s="177" t="str">
        <f t="shared" si="43"/>
        <v/>
      </c>
      <c r="AB102" s="177"/>
      <c r="AC102" s="177" t="str">
        <f t="shared" si="44"/>
        <v/>
      </c>
      <c r="AD102" s="177"/>
      <c r="AE102" s="177" t="str">
        <f t="shared" si="45"/>
        <v/>
      </c>
      <c r="AF102" s="177"/>
      <c r="AG102" s="177" t="str">
        <f t="shared" si="46"/>
        <v/>
      </c>
      <c r="AH102" s="177"/>
      <c r="AI102" s="172" t="str">
        <f t="shared" si="47"/>
        <v/>
      </c>
      <c r="AJ102" s="170" t="str">
        <f t="shared" si="48"/>
        <v/>
      </c>
      <c r="AK102" s="170" t="str">
        <f t="shared" si="49"/>
        <v/>
      </c>
      <c r="AL102" s="160"/>
      <c r="AM102" s="160"/>
      <c r="AN102" s="160"/>
      <c r="AO102" s="160"/>
      <c r="AP102" s="160"/>
      <c r="AQ102" s="63"/>
      <c r="AR102" s="63"/>
      <c r="AS102" s="41" t="e">
        <f>#VALUE!</f>
        <v>#VALUE!</v>
      </c>
      <c r="AT102" s="41"/>
      <c r="AU102" s="30"/>
      <c r="AV102" s="40" t="str">
        <f t="shared" si="50"/>
        <v>Débil</v>
      </c>
      <c r="AW102" s="40" t="str">
        <f t="shared" si="51"/>
        <v>Débil</v>
      </c>
      <c r="AX102" s="170">
        <f t="shared" si="52"/>
        <v>0</v>
      </c>
      <c r="AY102" s="245"/>
      <c r="AZ102" s="245"/>
      <c r="BA102" s="291"/>
      <c r="BB102" s="245"/>
      <c r="BC102" s="109" t="e">
        <f>+IF(AND(U102="Preventivo",BB99="Fuerte"),2,IF(AND(U102="Preventivo",BB99="Moderado"),1,0))</f>
        <v>#DIV/0!</v>
      </c>
      <c r="BD102" s="109" t="e">
        <f>+IF(AND(U102="Detectivo/Correctivo",$BB99="Fuerte"),2,IF(AND(U102="Detectivo/Correctivo",$BB102="Moderado"),1,IF(AND(U102="Preventivo",$BB99="Fuerte"),1,0)))</f>
        <v>#DIV/0!</v>
      </c>
      <c r="BE102" s="109" t="e">
        <f>+L99-BC102</f>
        <v>#DIV/0!</v>
      </c>
      <c r="BF102" s="109" t="e">
        <f>+N99-BD102</f>
        <v>#N/A</v>
      </c>
      <c r="BG102" s="248"/>
      <c r="BH102" s="248"/>
      <c r="BI102" s="295"/>
      <c r="BJ102" s="374"/>
      <c r="BK102" s="374"/>
      <c r="BL102" s="374"/>
      <c r="BM102" s="375"/>
    </row>
    <row r="103" spans="1:65" ht="65.150000000000006" customHeight="1">
      <c r="A103" s="371"/>
      <c r="B103" s="231"/>
      <c r="C103" s="171"/>
      <c r="D103" s="231"/>
      <c r="E103" s="247"/>
      <c r="F103" s="34"/>
      <c r="G103" s="34"/>
      <c r="H103" s="34"/>
      <c r="I103" s="36"/>
      <c r="J103" s="29"/>
      <c r="K103" s="249"/>
      <c r="L103" s="370"/>
      <c r="M103" s="335"/>
      <c r="N103" s="345"/>
      <c r="O103" s="295"/>
      <c r="P103" s="248"/>
      <c r="Q103" s="177"/>
      <c r="R103" s="177"/>
      <c r="S103" s="37"/>
      <c r="T103" s="39"/>
      <c r="U103" s="38"/>
      <c r="V103" s="177"/>
      <c r="W103" s="177" t="str">
        <f t="shared" si="41"/>
        <v/>
      </c>
      <c r="X103" s="177"/>
      <c r="Y103" s="177" t="str">
        <f t="shared" si="42"/>
        <v/>
      </c>
      <c r="Z103" s="177"/>
      <c r="AA103" s="177" t="str">
        <f t="shared" si="43"/>
        <v/>
      </c>
      <c r="AB103" s="177"/>
      <c r="AC103" s="177" t="str">
        <f t="shared" si="44"/>
        <v/>
      </c>
      <c r="AD103" s="177"/>
      <c r="AE103" s="177" t="str">
        <f t="shared" si="45"/>
        <v/>
      </c>
      <c r="AF103" s="177"/>
      <c r="AG103" s="177" t="str">
        <f t="shared" si="46"/>
        <v/>
      </c>
      <c r="AH103" s="177"/>
      <c r="AI103" s="172" t="str">
        <f t="shared" si="47"/>
        <v/>
      </c>
      <c r="AJ103" s="170" t="str">
        <f t="shared" si="48"/>
        <v/>
      </c>
      <c r="AK103" s="170" t="str">
        <f t="shared" si="49"/>
        <v/>
      </c>
      <c r="AL103" s="160"/>
      <c r="AM103" s="160"/>
      <c r="AN103" s="160"/>
      <c r="AO103" s="160"/>
      <c r="AP103" s="160"/>
      <c r="AQ103" s="63"/>
      <c r="AR103" s="63"/>
      <c r="AS103" s="41" t="e">
        <f>#VALUE!</f>
        <v>#VALUE!</v>
      </c>
      <c r="AT103" s="41"/>
      <c r="AU103" s="30"/>
      <c r="AV103" s="40" t="str">
        <f t="shared" si="50"/>
        <v>Débil</v>
      </c>
      <c r="AW103" s="40" t="str">
        <f t="shared" si="51"/>
        <v>Débil</v>
      </c>
      <c r="AX103" s="170">
        <f t="shared" si="52"/>
        <v>0</v>
      </c>
      <c r="AY103" s="245"/>
      <c r="AZ103" s="245"/>
      <c r="BA103" s="291"/>
      <c r="BB103" s="245"/>
      <c r="BC103" s="109" t="e">
        <f>+IF(AND(U103="Preventivo",BB99="Fuerte"),2,IF(AND(U103="Preventivo",BB99="Moderado"),1,0))</f>
        <v>#DIV/0!</v>
      </c>
      <c r="BD103" s="109" t="e">
        <f>+IF(AND(U103="Detectivo/Correctivo",$BB99="Fuerte"),2,IF(AND(U103="Detectivo/Correctivo",$BB103="Moderado"),1,IF(AND(U103="Preventivo",$BB99="Fuerte"),1,0)))</f>
        <v>#DIV/0!</v>
      </c>
      <c r="BE103" s="109" t="e">
        <f>+L99-BC103</f>
        <v>#DIV/0!</v>
      </c>
      <c r="BF103" s="109" t="e">
        <f>+N99-BD103</f>
        <v>#N/A</v>
      </c>
      <c r="BG103" s="248"/>
      <c r="BH103" s="248"/>
      <c r="BI103" s="295"/>
      <c r="BJ103" s="374"/>
      <c r="BK103" s="374"/>
      <c r="BL103" s="374"/>
      <c r="BM103" s="375"/>
    </row>
    <row r="104" spans="1:65" ht="65.150000000000006" customHeight="1">
      <c r="A104" s="371"/>
      <c r="B104" s="231"/>
      <c r="C104" s="171"/>
      <c r="D104" s="231"/>
      <c r="E104" s="247"/>
      <c r="F104" s="34"/>
      <c r="G104" s="34"/>
      <c r="H104" s="34"/>
      <c r="I104" s="36"/>
      <c r="J104" s="29"/>
      <c r="K104" s="249"/>
      <c r="L104" s="370"/>
      <c r="M104" s="335"/>
      <c r="N104" s="345"/>
      <c r="O104" s="295"/>
      <c r="P104" s="248"/>
      <c r="Q104" s="177"/>
      <c r="R104" s="177"/>
      <c r="S104" s="37"/>
      <c r="T104" s="39"/>
      <c r="U104" s="38"/>
      <c r="V104" s="177"/>
      <c r="W104" s="177" t="str">
        <f t="shared" si="41"/>
        <v/>
      </c>
      <c r="X104" s="177"/>
      <c r="Y104" s="177" t="str">
        <f t="shared" si="42"/>
        <v/>
      </c>
      <c r="Z104" s="177"/>
      <c r="AA104" s="177" t="str">
        <f t="shared" si="43"/>
        <v/>
      </c>
      <c r="AB104" s="177"/>
      <c r="AC104" s="177" t="str">
        <f t="shared" si="44"/>
        <v/>
      </c>
      <c r="AD104" s="177"/>
      <c r="AE104" s="177" t="str">
        <f t="shared" si="45"/>
        <v/>
      </c>
      <c r="AF104" s="177"/>
      <c r="AG104" s="177" t="str">
        <f t="shared" si="46"/>
        <v/>
      </c>
      <c r="AH104" s="177"/>
      <c r="AI104" s="172" t="str">
        <f t="shared" si="47"/>
        <v/>
      </c>
      <c r="AJ104" s="170" t="str">
        <f t="shared" si="48"/>
        <v/>
      </c>
      <c r="AK104" s="170" t="str">
        <f t="shared" si="49"/>
        <v/>
      </c>
      <c r="AL104" s="160"/>
      <c r="AM104" s="160"/>
      <c r="AN104" s="160"/>
      <c r="AO104" s="160"/>
      <c r="AP104" s="160"/>
      <c r="AQ104" s="63"/>
      <c r="AR104" s="63"/>
      <c r="AS104" s="41" t="e">
        <f>#VALUE!</f>
        <v>#VALUE!</v>
      </c>
      <c r="AT104" s="41"/>
      <c r="AU104" s="30"/>
      <c r="AV104" s="40" t="str">
        <f t="shared" si="50"/>
        <v>Débil</v>
      </c>
      <c r="AW104" s="40" t="str">
        <f t="shared" si="51"/>
        <v>Débil</v>
      </c>
      <c r="AX104" s="170">
        <f t="shared" si="52"/>
        <v>0</v>
      </c>
      <c r="AY104" s="245"/>
      <c r="AZ104" s="245"/>
      <c r="BA104" s="292"/>
      <c r="BB104" s="245"/>
      <c r="BC104" s="109" t="e">
        <f>+IF(AND(U104="Preventivo",BB99="Fuerte"),2,IF(AND(U104="Preventivo",BB99="Moderado"),1,0))</f>
        <v>#DIV/0!</v>
      </c>
      <c r="BD104" s="109" t="e">
        <f>+IF(AND(U104="Detectivo/Correctivo",$BB99="Fuerte"),2,IF(AND(U104="Detectivo/Correctivo",$BB104="Moderado"),1,IF(AND(U104="Preventivo",$BB99="Fuerte"),1,0)))</f>
        <v>#DIV/0!</v>
      </c>
      <c r="BE104" s="109" t="e">
        <f>+L99-BC104</f>
        <v>#DIV/0!</v>
      </c>
      <c r="BF104" s="109" t="e">
        <f>+N99-BD104</f>
        <v>#N/A</v>
      </c>
      <c r="BG104" s="248"/>
      <c r="BH104" s="248"/>
      <c r="BI104" s="295"/>
      <c r="BJ104" s="374"/>
      <c r="BK104" s="374"/>
      <c r="BL104" s="374"/>
      <c r="BM104" s="375"/>
    </row>
    <row r="105" spans="1:65" ht="65.150000000000006" customHeight="1">
      <c r="A105" s="371" t="s">
        <v>132</v>
      </c>
      <c r="B105" s="231"/>
      <c r="C105" s="171"/>
      <c r="D105" s="231"/>
      <c r="E105" s="247"/>
      <c r="F105" s="34"/>
      <c r="G105" s="34"/>
      <c r="H105" s="34"/>
      <c r="I105" s="36"/>
      <c r="J105" s="29"/>
      <c r="K105" s="249"/>
      <c r="L105" s="370"/>
      <c r="M105" s="335"/>
      <c r="N105" s="345" t="e">
        <f>+VLOOKUP(M105,Listados!$K$13:$L$17,2,0)</f>
        <v>#N/A</v>
      </c>
      <c r="O105" s="295" t="str">
        <f>IF(AND(K105&lt;&gt;"",M105&lt;&gt;""),VLOOKUP(K105&amp;M105,Listados!$M$3:$N$27,2,FALSE),"")</f>
        <v/>
      </c>
      <c r="P105" s="248" t="e">
        <f>+VLOOKUP(O105,Listados!$P$3:$Q$6,2,FALSE)</f>
        <v>#N/A</v>
      </c>
      <c r="Q105" s="177"/>
      <c r="R105" s="177"/>
      <c r="S105" s="37"/>
      <c r="T105" s="39"/>
      <c r="U105" s="38"/>
      <c r="V105" s="177"/>
      <c r="W105" s="177" t="str">
        <f t="shared" si="41"/>
        <v/>
      </c>
      <c r="X105" s="177"/>
      <c r="Y105" s="177" t="str">
        <f t="shared" si="42"/>
        <v/>
      </c>
      <c r="Z105" s="177"/>
      <c r="AA105" s="177" t="str">
        <f t="shared" si="43"/>
        <v/>
      </c>
      <c r="AB105" s="177"/>
      <c r="AC105" s="177" t="str">
        <f t="shared" si="44"/>
        <v/>
      </c>
      <c r="AD105" s="177"/>
      <c r="AE105" s="177" t="str">
        <f t="shared" si="45"/>
        <v/>
      </c>
      <c r="AF105" s="177"/>
      <c r="AG105" s="177" t="str">
        <f t="shared" si="46"/>
        <v/>
      </c>
      <c r="AH105" s="177"/>
      <c r="AI105" s="172" t="str">
        <f t="shared" si="47"/>
        <v/>
      </c>
      <c r="AJ105" s="170" t="str">
        <f t="shared" si="48"/>
        <v/>
      </c>
      <c r="AK105" s="170" t="str">
        <f t="shared" si="49"/>
        <v/>
      </c>
      <c r="AL105" s="160"/>
      <c r="AM105" s="160"/>
      <c r="AN105" s="160"/>
      <c r="AO105" s="160"/>
      <c r="AP105" s="160"/>
      <c r="AQ105" s="63"/>
      <c r="AR105" s="63"/>
      <c r="AS105" s="41" t="e">
        <f>#VALUE!</f>
        <v>#VALUE!</v>
      </c>
      <c r="AT105" s="41"/>
      <c r="AU105" s="30"/>
      <c r="AV105" s="40" t="str">
        <f t="shared" si="50"/>
        <v>Débil</v>
      </c>
      <c r="AW105" s="40" t="str">
        <f t="shared" si="51"/>
        <v>Débil</v>
      </c>
      <c r="AX105" s="170">
        <f t="shared" si="52"/>
        <v>0</v>
      </c>
      <c r="AY105" s="245">
        <f t="shared" ref="AY105" si="68">SUM(AX105:AX110)</f>
        <v>0</v>
      </c>
      <c r="AZ105" s="245">
        <v>0</v>
      </c>
      <c r="BA105" s="290" t="e">
        <f t="shared" ref="BA105" si="69">AY105/AZ105</f>
        <v>#DIV/0!</v>
      </c>
      <c r="BB105" s="245" t="e">
        <f t="shared" ref="BB105" si="70">IF(BA105&lt;=50, "Débil", IF(BA105&lt;=99,"Moderado","Fuerte"))</f>
        <v>#DIV/0!</v>
      </c>
      <c r="BC105" s="109" t="e">
        <f>+IF(AND(U105="Preventivo",BB105="Fuerte"),2,IF(AND(U105="Preventivo",BB105="Moderado"),1,0))</f>
        <v>#DIV/0!</v>
      </c>
      <c r="BD105" s="109" t="e">
        <f>+IF(AND(U105="Detectivo/Correctivo",$BB105="Fuerte"),2,IF(AND(U105="Detectivo/Correctivo",$BB105="Moderado"),1,IF(AND(U105="Preventivo",$BB105="Fuerte"),1,0)))</f>
        <v>#DIV/0!</v>
      </c>
      <c r="BE105" s="109" t="e">
        <f>+L105-BC105</f>
        <v>#DIV/0!</v>
      </c>
      <c r="BF105" s="109" t="e">
        <f>+N105-BD105</f>
        <v>#N/A</v>
      </c>
      <c r="BG105" s="248" t="e">
        <f>+VLOOKUP(MIN(BE105,BE106,BE107,BE108,BE109,BE110),Listados!$J$18:$K$24,2,TRUE)</f>
        <v>#DIV/0!</v>
      </c>
      <c r="BH105" s="248" t="e">
        <f>+VLOOKUP(MIN(BF105,BF106,BF107,BF108,BF109,BF110),Listados!$J$27:$K$32,2,TRUE)</f>
        <v>#N/A</v>
      </c>
      <c r="BI105" s="295" t="e">
        <f>IF(AND(BG105&lt;&gt;"",BH105&lt;&gt;""),VLOOKUP(BG105&amp;BH105,Listados!$M$3:$N$27,2,FALSE),"")</f>
        <v>#DIV/0!</v>
      </c>
      <c r="BJ105" s="374" t="e">
        <f>+IF($P105="Asumir el riesgo","NA","")</f>
        <v>#N/A</v>
      </c>
      <c r="BK105" s="374" t="e">
        <f>+IF($P105="Asumir el riesgo","NA","")</f>
        <v>#N/A</v>
      </c>
      <c r="BL105" s="374" t="e">
        <f>+IF($P105="Asumir el riesgo","NA","")</f>
        <v>#N/A</v>
      </c>
      <c r="BM105" s="375" t="e">
        <f>+IF($P105="Asumir el riesgo","NA","")</f>
        <v>#N/A</v>
      </c>
    </row>
    <row r="106" spans="1:65" ht="65.150000000000006" customHeight="1">
      <c r="A106" s="371"/>
      <c r="B106" s="231"/>
      <c r="C106" s="171"/>
      <c r="D106" s="231"/>
      <c r="E106" s="247"/>
      <c r="F106" s="34"/>
      <c r="G106" s="34"/>
      <c r="H106" s="34"/>
      <c r="I106" s="36"/>
      <c r="J106" s="29"/>
      <c r="K106" s="249"/>
      <c r="L106" s="370"/>
      <c r="M106" s="335"/>
      <c r="N106" s="345"/>
      <c r="O106" s="295"/>
      <c r="P106" s="248"/>
      <c r="Q106" s="177"/>
      <c r="R106" s="177"/>
      <c r="S106" s="37"/>
      <c r="T106" s="39"/>
      <c r="U106" s="38"/>
      <c r="V106" s="177"/>
      <c r="W106" s="177" t="str">
        <f t="shared" si="41"/>
        <v/>
      </c>
      <c r="X106" s="177"/>
      <c r="Y106" s="177" t="str">
        <f t="shared" si="42"/>
        <v/>
      </c>
      <c r="Z106" s="177"/>
      <c r="AA106" s="177" t="str">
        <f t="shared" si="43"/>
        <v/>
      </c>
      <c r="AB106" s="177"/>
      <c r="AC106" s="177" t="str">
        <f t="shared" si="44"/>
        <v/>
      </c>
      <c r="AD106" s="177"/>
      <c r="AE106" s="177" t="str">
        <f t="shared" si="45"/>
        <v/>
      </c>
      <c r="AF106" s="177"/>
      <c r="AG106" s="177" t="str">
        <f t="shared" si="46"/>
        <v/>
      </c>
      <c r="AH106" s="177"/>
      <c r="AI106" s="172" t="str">
        <f t="shared" si="47"/>
        <v/>
      </c>
      <c r="AJ106" s="170" t="str">
        <f t="shared" si="48"/>
        <v/>
      </c>
      <c r="AK106" s="170" t="str">
        <f t="shared" si="49"/>
        <v/>
      </c>
      <c r="AL106" s="160"/>
      <c r="AM106" s="160"/>
      <c r="AN106" s="160"/>
      <c r="AO106" s="160"/>
      <c r="AP106" s="160"/>
      <c r="AQ106" s="63"/>
      <c r="AR106" s="63"/>
      <c r="AS106" s="41" t="e">
        <f>#VALUE!</f>
        <v>#VALUE!</v>
      </c>
      <c r="AT106" s="41"/>
      <c r="AU106" s="30"/>
      <c r="AV106" s="40" t="str">
        <f t="shared" si="50"/>
        <v>Débil</v>
      </c>
      <c r="AW106" s="40" t="str">
        <f t="shared" si="51"/>
        <v>Débil</v>
      </c>
      <c r="AX106" s="170">
        <f t="shared" si="52"/>
        <v>0</v>
      </c>
      <c r="AY106" s="245"/>
      <c r="AZ106" s="245"/>
      <c r="BA106" s="291"/>
      <c r="BB106" s="245"/>
      <c r="BC106" s="109" t="e">
        <f>+IF(AND(U106="Preventivo",BB105="Fuerte"),2,IF(AND(U106="Preventivo",BB105="Moderado"),1,0))</f>
        <v>#DIV/0!</v>
      </c>
      <c r="BD106" s="109" t="e">
        <f>+IF(AND(U106="Detectivo/Correctivo",$BB105="Fuerte"),2,IF(AND(U106="Detectivo/Correctivo",$BB106="Moderado"),1,IF(AND(U106="Preventivo",$BB105="Fuerte"),1,0)))</f>
        <v>#DIV/0!</v>
      </c>
      <c r="BE106" s="109" t="e">
        <f>+L105-BC106</f>
        <v>#DIV/0!</v>
      </c>
      <c r="BF106" s="109" t="e">
        <f>+N105-BD106</f>
        <v>#N/A</v>
      </c>
      <c r="BG106" s="248"/>
      <c r="BH106" s="248"/>
      <c r="BI106" s="295"/>
      <c r="BJ106" s="374"/>
      <c r="BK106" s="374"/>
      <c r="BL106" s="374"/>
      <c r="BM106" s="375"/>
    </row>
    <row r="107" spans="1:65" ht="65.150000000000006" customHeight="1">
      <c r="A107" s="371"/>
      <c r="B107" s="231"/>
      <c r="C107" s="171"/>
      <c r="D107" s="231"/>
      <c r="E107" s="247"/>
      <c r="F107" s="34"/>
      <c r="G107" s="34"/>
      <c r="H107" s="34"/>
      <c r="I107" s="36"/>
      <c r="J107" s="29"/>
      <c r="K107" s="249"/>
      <c r="L107" s="370"/>
      <c r="M107" s="335"/>
      <c r="N107" s="345"/>
      <c r="O107" s="295"/>
      <c r="P107" s="248"/>
      <c r="Q107" s="177"/>
      <c r="R107" s="177"/>
      <c r="S107" s="37"/>
      <c r="T107" s="39"/>
      <c r="U107" s="38"/>
      <c r="V107" s="177"/>
      <c r="W107" s="177" t="str">
        <f t="shared" si="41"/>
        <v/>
      </c>
      <c r="X107" s="177"/>
      <c r="Y107" s="177" t="str">
        <f t="shared" si="42"/>
        <v/>
      </c>
      <c r="Z107" s="177"/>
      <c r="AA107" s="177" t="str">
        <f t="shared" si="43"/>
        <v/>
      </c>
      <c r="AB107" s="177"/>
      <c r="AC107" s="177" t="str">
        <f t="shared" si="44"/>
        <v/>
      </c>
      <c r="AD107" s="177"/>
      <c r="AE107" s="177" t="str">
        <f t="shared" si="45"/>
        <v/>
      </c>
      <c r="AF107" s="177"/>
      <c r="AG107" s="177" t="str">
        <f t="shared" si="46"/>
        <v/>
      </c>
      <c r="AH107" s="177"/>
      <c r="AI107" s="172" t="str">
        <f t="shared" si="47"/>
        <v/>
      </c>
      <c r="AJ107" s="170" t="str">
        <f t="shared" si="48"/>
        <v/>
      </c>
      <c r="AK107" s="170" t="str">
        <f t="shared" si="49"/>
        <v/>
      </c>
      <c r="AL107" s="160"/>
      <c r="AM107" s="160"/>
      <c r="AN107" s="160"/>
      <c r="AO107" s="160"/>
      <c r="AP107" s="160"/>
      <c r="AQ107" s="63"/>
      <c r="AR107" s="63"/>
      <c r="AS107" s="41" t="e">
        <f>#VALUE!</f>
        <v>#VALUE!</v>
      </c>
      <c r="AT107" s="41"/>
      <c r="AU107" s="30"/>
      <c r="AV107" s="40" t="str">
        <f t="shared" si="50"/>
        <v>Débil</v>
      </c>
      <c r="AW107" s="40" t="str">
        <f t="shared" si="51"/>
        <v>Débil</v>
      </c>
      <c r="AX107" s="170">
        <f t="shared" si="52"/>
        <v>0</v>
      </c>
      <c r="AY107" s="245"/>
      <c r="AZ107" s="245"/>
      <c r="BA107" s="291"/>
      <c r="BB107" s="245"/>
      <c r="BC107" s="109" t="e">
        <f>+IF(AND(U107="Preventivo",BB105="Fuerte"),2,IF(AND(U107="Preventivo",BB105="Moderado"),1,0))</f>
        <v>#DIV/0!</v>
      </c>
      <c r="BD107" s="109" t="e">
        <f>+IF(AND(U107="Detectivo/Correctivo",$BB105="Fuerte"),2,IF(AND(U107="Detectivo/Correctivo",$BB107="Moderado"),1,IF(AND(U107="Preventivo",$BB105="Fuerte"),1,0)))</f>
        <v>#DIV/0!</v>
      </c>
      <c r="BE107" s="109" t="e">
        <f>+L105-BC107</f>
        <v>#DIV/0!</v>
      </c>
      <c r="BF107" s="109" t="e">
        <f>+N105-BD107</f>
        <v>#N/A</v>
      </c>
      <c r="BG107" s="248"/>
      <c r="BH107" s="248"/>
      <c r="BI107" s="295"/>
      <c r="BJ107" s="374"/>
      <c r="BK107" s="374"/>
      <c r="BL107" s="374"/>
      <c r="BM107" s="375"/>
    </row>
    <row r="108" spans="1:65" ht="65.150000000000006" customHeight="1">
      <c r="A108" s="371"/>
      <c r="B108" s="231"/>
      <c r="C108" s="171"/>
      <c r="D108" s="231"/>
      <c r="E108" s="247"/>
      <c r="F108" s="34"/>
      <c r="G108" s="34"/>
      <c r="H108" s="34"/>
      <c r="I108" s="36"/>
      <c r="J108" s="29"/>
      <c r="K108" s="249"/>
      <c r="L108" s="370"/>
      <c r="M108" s="335"/>
      <c r="N108" s="345"/>
      <c r="O108" s="295"/>
      <c r="P108" s="248"/>
      <c r="Q108" s="177"/>
      <c r="R108" s="177"/>
      <c r="S108" s="37"/>
      <c r="T108" s="39"/>
      <c r="U108" s="38"/>
      <c r="V108" s="177"/>
      <c r="W108" s="177" t="str">
        <f t="shared" si="41"/>
        <v/>
      </c>
      <c r="X108" s="177"/>
      <c r="Y108" s="177" t="str">
        <f t="shared" si="42"/>
        <v/>
      </c>
      <c r="Z108" s="177"/>
      <c r="AA108" s="177" t="str">
        <f t="shared" si="43"/>
        <v/>
      </c>
      <c r="AB108" s="177"/>
      <c r="AC108" s="177" t="str">
        <f t="shared" si="44"/>
        <v/>
      </c>
      <c r="AD108" s="177"/>
      <c r="AE108" s="177" t="str">
        <f t="shared" si="45"/>
        <v/>
      </c>
      <c r="AF108" s="177"/>
      <c r="AG108" s="177" t="str">
        <f t="shared" si="46"/>
        <v/>
      </c>
      <c r="AH108" s="177"/>
      <c r="AI108" s="172" t="str">
        <f t="shared" si="47"/>
        <v/>
      </c>
      <c r="AJ108" s="170" t="str">
        <f t="shared" si="48"/>
        <v/>
      </c>
      <c r="AK108" s="170" t="str">
        <f t="shared" si="49"/>
        <v/>
      </c>
      <c r="AL108" s="160"/>
      <c r="AM108" s="160"/>
      <c r="AN108" s="160"/>
      <c r="AO108" s="160"/>
      <c r="AP108" s="160"/>
      <c r="AQ108" s="63"/>
      <c r="AR108" s="63"/>
      <c r="AS108" s="41" t="e">
        <f>#VALUE!</f>
        <v>#VALUE!</v>
      </c>
      <c r="AT108" s="41"/>
      <c r="AU108" s="30"/>
      <c r="AV108" s="40" t="str">
        <f t="shared" si="50"/>
        <v>Débil</v>
      </c>
      <c r="AW108" s="40" t="str">
        <f t="shared" si="51"/>
        <v>Débil</v>
      </c>
      <c r="AX108" s="170">
        <f t="shared" si="52"/>
        <v>0</v>
      </c>
      <c r="AY108" s="245"/>
      <c r="AZ108" s="245"/>
      <c r="BA108" s="291"/>
      <c r="BB108" s="245"/>
      <c r="BC108" s="109" t="e">
        <f>+IF(AND(U108="Preventivo",BB105="Fuerte"),2,IF(AND(U108="Preventivo",BB105="Moderado"),1,0))</f>
        <v>#DIV/0!</v>
      </c>
      <c r="BD108" s="109" t="e">
        <f>+IF(AND(U108="Detectivo/Correctivo",$BB105="Fuerte"),2,IF(AND(U108="Detectivo/Correctivo",$BB108="Moderado"),1,IF(AND(U108="Preventivo",$BB105="Fuerte"),1,0)))</f>
        <v>#DIV/0!</v>
      </c>
      <c r="BE108" s="109" t="e">
        <f>+L105-BC108</f>
        <v>#DIV/0!</v>
      </c>
      <c r="BF108" s="109" t="e">
        <f>+N105-BD108</f>
        <v>#N/A</v>
      </c>
      <c r="BG108" s="248"/>
      <c r="BH108" s="248"/>
      <c r="BI108" s="295"/>
      <c r="BJ108" s="374"/>
      <c r="BK108" s="374"/>
      <c r="BL108" s="374"/>
      <c r="BM108" s="375"/>
    </row>
    <row r="109" spans="1:65" ht="65.150000000000006" customHeight="1">
      <c r="A109" s="371"/>
      <c r="B109" s="231"/>
      <c r="C109" s="171"/>
      <c r="D109" s="231"/>
      <c r="E109" s="247"/>
      <c r="F109" s="34"/>
      <c r="G109" s="34"/>
      <c r="H109" s="34"/>
      <c r="I109" s="36"/>
      <c r="J109" s="29"/>
      <c r="K109" s="249"/>
      <c r="L109" s="370"/>
      <c r="M109" s="335"/>
      <c r="N109" s="345"/>
      <c r="O109" s="295"/>
      <c r="P109" s="248"/>
      <c r="Q109" s="177"/>
      <c r="R109" s="177"/>
      <c r="S109" s="37"/>
      <c r="T109" s="39"/>
      <c r="U109" s="38"/>
      <c r="V109" s="177"/>
      <c r="W109" s="177" t="str">
        <f t="shared" si="41"/>
        <v/>
      </c>
      <c r="X109" s="177"/>
      <c r="Y109" s="177" t="str">
        <f t="shared" si="42"/>
        <v/>
      </c>
      <c r="Z109" s="177"/>
      <c r="AA109" s="177" t="str">
        <f t="shared" si="43"/>
        <v/>
      </c>
      <c r="AB109" s="177"/>
      <c r="AC109" s="177" t="str">
        <f t="shared" si="44"/>
        <v/>
      </c>
      <c r="AD109" s="177"/>
      <c r="AE109" s="177" t="str">
        <f t="shared" si="45"/>
        <v/>
      </c>
      <c r="AF109" s="177"/>
      <c r="AG109" s="177" t="str">
        <f t="shared" si="46"/>
        <v/>
      </c>
      <c r="AH109" s="177"/>
      <c r="AI109" s="172" t="str">
        <f t="shared" si="47"/>
        <v/>
      </c>
      <c r="AJ109" s="170" t="str">
        <f t="shared" si="48"/>
        <v/>
      </c>
      <c r="AK109" s="170" t="str">
        <f t="shared" si="49"/>
        <v/>
      </c>
      <c r="AL109" s="160"/>
      <c r="AM109" s="160"/>
      <c r="AN109" s="160"/>
      <c r="AO109" s="160"/>
      <c r="AP109" s="160"/>
      <c r="AQ109" s="63"/>
      <c r="AR109" s="63"/>
      <c r="AS109" s="41" t="e">
        <f>#VALUE!</f>
        <v>#VALUE!</v>
      </c>
      <c r="AT109" s="41"/>
      <c r="AU109" s="30"/>
      <c r="AV109" s="40" t="str">
        <f t="shared" si="50"/>
        <v>Débil</v>
      </c>
      <c r="AW109" s="40" t="str">
        <f t="shared" si="51"/>
        <v>Débil</v>
      </c>
      <c r="AX109" s="170">
        <f t="shared" si="52"/>
        <v>0</v>
      </c>
      <c r="AY109" s="245"/>
      <c r="AZ109" s="245"/>
      <c r="BA109" s="291"/>
      <c r="BB109" s="245"/>
      <c r="BC109" s="109" t="e">
        <f>+IF(AND(U109="Preventivo",BB105="Fuerte"),2,IF(AND(U109="Preventivo",BB105="Moderado"),1,0))</f>
        <v>#DIV/0!</v>
      </c>
      <c r="BD109" s="109" t="e">
        <f>+IF(AND(U109="Detectivo/Correctivo",$BB105="Fuerte"),2,IF(AND(U109="Detectivo/Correctivo",$BB109="Moderado"),1,IF(AND(U109="Preventivo",$BB105="Fuerte"),1,0)))</f>
        <v>#DIV/0!</v>
      </c>
      <c r="BE109" s="109" t="e">
        <f>+L105-BC109</f>
        <v>#DIV/0!</v>
      </c>
      <c r="BF109" s="109" t="e">
        <f>+N105-BD109</f>
        <v>#N/A</v>
      </c>
      <c r="BG109" s="248"/>
      <c r="BH109" s="248"/>
      <c r="BI109" s="295"/>
      <c r="BJ109" s="374"/>
      <c r="BK109" s="374"/>
      <c r="BL109" s="374"/>
      <c r="BM109" s="375"/>
    </row>
    <row r="110" spans="1:65" ht="65.150000000000006" customHeight="1">
      <c r="A110" s="371"/>
      <c r="B110" s="231"/>
      <c r="C110" s="171"/>
      <c r="D110" s="231"/>
      <c r="E110" s="247"/>
      <c r="F110" s="34"/>
      <c r="G110" s="34"/>
      <c r="H110" s="34"/>
      <c r="I110" s="36"/>
      <c r="J110" s="29"/>
      <c r="K110" s="249"/>
      <c r="L110" s="370"/>
      <c r="M110" s="335"/>
      <c r="N110" s="345"/>
      <c r="O110" s="295"/>
      <c r="P110" s="248"/>
      <c r="Q110" s="177"/>
      <c r="R110" s="177"/>
      <c r="S110" s="37"/>
      <c r="T110" s="39"/>
      <c r="U110" s="38"/>
      <c r="V110" s="177"/>
      <c r="W110" s="177" t="str">
        <f t="shared" si="41"/>
        <v/>
      </c>
      <c r="X110" s="177"/>
      <c r="Y110" s="177" t="str">
        <f t="shared" si="42"/>
        <v/>
      </c>
      <c r="Z110" s="177"/>
      <c r="AA110" s="177" t="str">
        <f t="shared" si="43"/>
        <v/>
      </c>
      <c r="AB110" s="177"/>
      <c r="AC110" s="177" t="str">
        <f t="shared" si="44"/>
        <v/>
      </c>
      <c r="AD110" s="177"/>
      <c r="AE110" s="177" t="str">
        <f t="shared" si="45"/>
        <v/>
      </c>
      <c r="AF110" s="177"/>
      <c r="AG110" s="177" t="str">
        <f t="shared" si="46"/>
        <v/>
      </c>
      <c r="AH110" s="177"/>
      <c r="AI110" s="172" t="str">
        <f t="shared" si="47"/>
        <v/>
      </c>
      <c r="AJ110" s="170" t="str">
        <f t="shared" si="48"/>
        <v/>
      </c>
      <c r="AK110" s="170" t="str">
        <f t="shared" si="49"/>
        <v/>
      </c>
      <c r="AL110" s="160"/>
      <c r="AM110" s="160"/>
      <c r="AN110" s="160"/>
      <c r="AO110" s="160"/>
      <c r="AP110" s="160"/>
      <c r="AQ110" s="63"/>
      <c r="AR110" s="63"/>
      <c r="AS110" s="41" t="e">
        <f>#VALUE!</f>
        <v>#VALUE!</v>
      </c>
      <c r="AT110" s="41"/>
      <c r="AU110" s="30"/>
      <c r="AV110" s="40" t="str">
        <f t="shared" si="50"/>
        <v>Débil</v>
      </c>
      <c r="AW110" s="40" t="str">
        <f t="shared" si="51"/>
        <v>Débil</v>
      </c>
      <c r="AX110" s="170">
        <f t="shared" si="52"/>
        <v>0</v>
      </c>
      <c r="AY110" s="245"/>
      <c r="AZ110" s="245"/>
      <c r="BA110" s="292"/>
      <c r="BB110" s="245"/>
      <c r="BC110" s="109" t="e">
        <f>+IF(AND(U110="Preventivo",BB105="Fuerte"),2,IF(AND(U110="Preventivo",BB105="Moderado"),1,0))</f>
        <v>#DIV/0!</v>
      </c>
      <c r="BD110" s="109" t="e">
        <f>+IF(AND(U110="Detectivo/Correctivo",$BB105="Fuerte"),2,IF(AND(U110="Detectivo/Correctivo",$BB110="Moderado"),1,IF(AND(U110="Preventivo",$BB105="Fuerte"),1,0)))</f>
        <v>#DIV/0!</v>
      </c>
      <c r="BE110" s="109" t="e">
        <f>+L105-BC110</f>
        <v>#DIV/0!</v>
      </c>
      <c r="BF110" s="109" t="e">
        <f>+N105-BD110</f>
        <v>#N/A</v>
      </c>
      <c r="BG110" s="248"/>
      <c r="BH110" s="248"/>
      <c r="BI110" s="295"/>
      <c r="BJ110" s="374"/>
      <c r="BK110" s="374"/>
      <c r="BL110" s="374"/>
      <c r="BM110" s="375"/>
    </row>
    <row r="111" spans="1:65" ht="65.150000000000006" customHeight="1">
      <c r="A111" s="371" t="s">
        <v>133</v>
      </c>
      <c r="B111" s="231"/>
      <c r="C111" s="171"/>
      <c r="D111" s="231"/>
      <c r="E111" s="247"/>
      <c r="F111" s="34"/>
      <c r="G111" s="34"/>
      <c r="H111" s="34"/>
      <c r="I111" s="36"/>
      <c r="J111" s="29"/>
      <c r="K111" s="249"/>
      <c r="L111" s="370"/>
      <c r="M111" s="335"/>
      <c r="N111" s="345" t="e">
        <f>+VLOOKUP(M111,Listados!$K$13:$L$17,2,0)</f>
        <v>#N/A</v>
      </c>
      <c r="O111" s="295" t="str">
        <f>IF(AND(K111&lt;&gt;"",M111&lt;&gt;""),VLOOKUP(K111&amp;M111,Listados!$M$3:$N$27,2,FALSE),"")</f>
        <v/>
      </c>
      <c r="P111" s="248" t="e">
        <f>+VLOOKUP(O111,Listados!$P$3:$Q$6,2,FALSE)</f>
        <v>#N/A</v>
      </c>
      <c r="Q111" s="177"/>
      <c r="R111" s="177"/>
      <c r="S111" s="37"/>
      <c r="T111" s="39"/>
      <c r="U111" s="38"/>
      <c r="V111" s="177"/>
      <c r="W111" s="177" t="str">
        <f t="shared" si="41"/>
        <v/>
      </c>
      <c r="X111" s="177"/>
      <c r="Y111" s="177" t="str">
        <f t="shared" si="42"/>
        <v/>
      </c>
      <c r="Z111" s="177"/>
      <c r="AA111" s="177" t="str">
        <f t="shared" si="43"/>
        <v/>
      </c>
      <c r="AB111" s="177"/>
      <c r="AC111" s="177" t="str">
        <f t="shared" si="44"/>
        <v/>
      </c>
      <c r="AD111" s="177"/>
      <c r="AE111" s="177" t="str">
        <f t="shared" si="45"/>
        <v/>
      </c>
      <c r="AF111" s="177"/>
      <c r="AG111" s="177" t="str">
        <f t="shared" si="46"/>
        <v/>
      </c>
      <c r="AH111" s="177"/>
      <c r="AI111" s="172" t="str">
        <f t="shared" si="47"/>
        <v/>
      </c>
      <c r="AJ111" s="170" t="str">
        <f t="shared" si="48"/>
        <v/>
      </c>
      <c r="AK111" s="170" t="str">
        <f t="shared" si="49"/>
        <v/>
      </c>
      <c r="AL111" s="160"/>
      <c r="AM111" s="160"/>
      <c r="AN111" s="160"/>
      <c r="AO111" s="160"/>
      <c r="AP111" s="160"/>
      <c r="AQ111" s="63"/>
      <c r="AR111" s="63"/>
      <c r="AS111" s="41" t="e">
        <f>#VALUE!</f>
        <v>#VALUE!</v>
      </c>
      <c r="AT111" s="41"/>
      <c r="AU111" s="30"/>
      <c r="AV111" s="40" t="str">
        <f t="shared" si="50"/>
        <v>Débil</v>
      </c>
      <c r="AW111" s="40" t="str">
        <f t="shared" si="51"/>
        <v>Débil</v>
      </c>
      <c r="AX111" s="170">
        <f t="shared" si="52"/>
        <v>0</v>
      </c>
      <c r="AY111" s="245">
        <f t="shared" ref="AY111" si="71">SUM(AX111:AX116)</f>
        <v>0</v>
      </c>
      <c r="AZ111" s="245">
        <v>0</v>
      </c>
      <c r="BA111" s="290" t="e">
        <f t="shared" ref="BA111" si="72">AY111/AZ111</f>
        <v>#DIV/0!</v>
      </c>
      <c r="BB111" s="245" t="e">
        <f t="shared" ref="BB111" si="73">IF(BA111&lt;=50, "Débil", IF(BA111&lt;=99,"Moderado","Fuerte"))</f>
        <v>#DIV/0!</v>
      </c>
      <c r="BC111" s="109" t="e">
        <f>+IF(AND(U111="Preventivo",BB111="Fuerte"),2,IF(AND(U111="Preventivo",BB111="Moderado"),1,0))</f>
        <v>#DIV/0!</v>
      </c>
      <c r="BD111" s="109" t="e">
        <f>+IF(AND(U111="Detectivo/Correctivo",$BB111="Fuerte"),2,IF(AND(U111="Detectivo/Correctivo",$BB111="Moderado"),1,IF(AND(U111="Preventivo",$BB111="Fuerte"),1,0)))</f>
        <v>#DIV/0!</v>
      </c>
      <c r="BE111" s="109" t="e">
        <f>+L111-BC111</f>
        <v>#DIV/0!</v>
      </c>
      <c r="BF111" s="109" t="e">
        <f>+N111-BD111</f>
        <v>#N/A</v>
      </c>
      <c r="BG111" s="248" t="e">
        <f>+VLOOKUP(MIN(BE111,BE112,BE113,BE114,BE115,BE116),Listados!$J$18:$K$24,2,TRUE)</f>
        <v>#DIV/0!</v>
      </c>
      <c r="BH111" s="248" t="e">
        <f>+VLOOKUP(MIN(BF111,BF112,BF113,BF114,BF115,BF116),Listados!$J$27:$K$32,2,TRUE)</f>
        <v>#N/A</v>
      </c>
      <c r="BI111" s="295" t="e">
        <f>IF(AND(BG111&lt;&gt;"",BH111&lt;&gt;""),VLOOKUP(BG111&amp;BH111,Listados!$M$3:$N$27,2,FALSE),"")</f>
        <v>#DIV/0!</v>
      </c>
      <c r="BJ111" s="374" t="e">
        <f>+IF($P111="Asumir el riesgo","NA","")</f>
        <v>#N/A</v>
      </c>
      <c r="BK111" s="374" t="e">
        <f>+IF($P111="Asumir el riesgo","NA","")</f>
        <v>#N/A</v>
      </c>
      <c r="BL111" s="374" t="e">
        <f>+IF($P111="Asumir el riesgo","NA","")</f>
        <v>#N/A</v>
      </c>
      <c r="BM111" s="375" t="e">
        <f>+IF($P111="Asumir el riesgo","NA","")</f>
        <v>#N/A</v>
      </c>
    </row>
    <row r="112" spans="1:65" ht="65.150000000000006" customHeight="1">
      <c r="A112" s="371"/>
      <c r="B112" s="231"/>
      <c r="C112" s="171"/>
      <c r="D112" s="231"/>
      <c r="E112" s="247"/>
      <c r="F112" s="34"/>
      <c r="G112" s="34"/>
      <c r="H112" s="34"/>
      <c r="I112" s="36"/>
      <c r="J112" s="29"/>
      <c r="K112" s="249"/>
      <c r="L112" s="370"/>
      <c r="M112" s="335"/>
      <c r="N112" s="345"/>
      <c r="O112" s="295"/>
      <c r="P112" s="248"/>
      <c r="Q112" s="177"/>
      <c r="R112" s="177"/>
      <c r="S112" s="37"/>
      <c r="T112" s="39"/>
      <c r="U112" s="38"/>
      <c r="V112" s="177"/>
      <c r="W112" s="177" t="str">
        <f t="shared" si="41"/>
        <v/>
      </c>
      <c r="X112" s="177"/>
      <c r="Y112" s="177" t="str">
        <f t="shared" si="42"/>
        <v/>
      </c>
      <c r="Z112" s="177"/>
      <c r="AA112" s="177" t="str">
        <f t="shared" si="43"/>
        <v/>
      </c>
      <c r="AB112" s="177"/>
      <c r="AC112" s="177" t="str">
        <f t="shared" si="44"/>
        <v/>
      </c>
      <c r="AD112" s="177"/>
      <c r="AE112" s="177" t="str">
        <f t="shared" si="45"/>
        <v/>
      </c>
      <c r="AF112" s="177"/>
      <c r="AG112" s="177" t="str">
        <f t="shared" si="46"/>
        <v/>
      </c>
      <c r="AH112" s="177"/>
      <c r="AI112" s="172" t="str">
        <f t="shared" si="47"/>
        <v/>
      </c>
      <c r="AJ112" s="170" t="str">
        <f t="shared" si="48"/>
        <v/>
      </c>
      <c r="AK112" s="170" t="str">
        <f t="shared" si="49"/>
        <v/>
      </c>
      <c r="AL112" s="160"/>
      <c r="AM112" s="160"/>
      <c r="AN112" s="160"/>
      <c r="AO112" s="160"/>
      <c r="AP112" s="160"/>
      <c r="AQ112" s="63"/>
      <c r="AR112" s="63"/>
      <c r="AS112" s="41" t="e">
        <f>#VALUE!</f>
        <v>#VALUE!</v>
      </c>
      <c r="AT112" s="41"/>
      <c r="AU112" s="30"/>
      <c r="AV112" s="40" t="str">
        <f t="shared" si="50"/>
        <v>Débil</v>
      </c>
      <c r="AW112" s="40" t="str">
        <f t="shared" si="51"/>
        <v>Débil</v>
      </c>
      <c r="AX112" s="170">
        <f t="shared" si="52"/>
        <v>0</v>
      </c>
      <c r="AY112" s="245"/>
      <c r="AZ112" s="245"/>
      <c r="BA112" s="291"/>
      <c r="BB112" s="245"/>
      <c r="BC112" s="109" t="e">
        <f>+IF(AND(U112="Preventivo",BB111="Fuerte"),2,IF(AND(U112="Preventivo",BB111="Moderado"),1,0))</f>
        <v>#DIV/0!</v>
      </c>
      <c r="BD112" s="109" t="e">
        <f>+IF(AND(U112="Detectivo/Correctivo",$BB111="Fuerte"),2,IF(AND(U112="Detectivo/Correctivo",$BB112="Moderado"),1,IF(AND(U112="Preventivo",$BB111="Fuerte"),1,0)))</f>
        <v>#DIV/0!</v>
      </c>
      <c r="BE112" s="109" t="e">
        <f>+L111-BC112</f>
        <v>#DIV/0!</v>
      </c>
      <c r="BF112" s="109" t="e">
        <f>+N111-BD112</f>
        <v>#N/A</v>
      </c>
      <c r="BG112" s="248"/>
      <c r="BH112" s="248"/>
      <c r="BI112" s="295"/>
      <c r="BJ112" s="374"/>
      <c r="BK112" s="374"/>
      <c r="BL112" s="374"/>
      <c r="BM112" s="375"/>
    </row>
    <row r="113" spans="1:65" ht="65.150000000000006" customHeight="1">
      <c r="A113" s="371"/>
      <c r="B113" s="231"/>
      <c r="C113" s="171"/>
      <c r="D113" s="231"/>
      <c r="E113" s="247"/>
      <c r="F113" s="34"/>
      <c r="G113" s="34"/>
      <c r="H113" s="34"/>
      <c r="I113" s="36"/>
      <c r="J113" s="29"/>
      <c r="K113" s="249"/>
      <c r="L113" s="370"/>
      <c r="M113" s="335"/>
      <c r="N113" s="345"/>
      <c r="O113" s="295"/>
      <c r="P113" s="248"/>
      <c r="Q113" s="177"/>
      <c r="R113" s="177"/>
      <c r="S113" s="37"/>
      <c r="T113" s="39"/>
      <c r="U113" s="38"/>
      <c r="V113" s="177"/>
      <c r="W113" s="177" t="str">
        <f t="shared" si="41"/>
        <v/>
      </c>
      <c r="X113" s="177"/>
      <c r="Y113" s="177" t="str">
        <f t="shared" si="42"/>
        <v/>
      </c>
      <c r="Z113" s="177"/>
      <c r="AA113" s="177" t="str">
        <f t="shared" si="43"/>
        <v/>
      </c>
      <c r="AB113" s="177"/>
      <c r="AC113" s="177" t="str">
        <f t="shared" si="44"/>
        <v/>
      </c>
      <c r="AD113" s="177"/>
      <c r="AE113" s="177" t="str">
        <f t="shared" si="45"/>
        <v/>
      </c>
      <c r="AF113" s="177"/>
      <c r="AG113" s="177" t="str">
        <f t="shared" si="46"/>
        <v/>
      </c>
      <c r="AH113" s="177"/>
      <c r="AI113" s="172" t="str">
        <f t="shared" si="47"/>
        <v/>
      </c>
      <c r="AJ113" s="170" t="str">
        <f t="shared" si="48"/>
        <v/>
      </c>
      <c r="AK113" s="170" t="str">
        <f t="shared" si="49"/>
        <v/>
      </c>
      <c r="AL113" s="160"/>
      <c r="AM113" s="160"/>
      <c r="AN113" s="160"/>
      <c r="AO113" s="160"/>
      <c r="AP113" s="160"/>
      <c r="AQ113" s="63"/>
      <c r="AR113" s="63"/>
      <c r="AS113" s="41" t="e">
        <f>#VALUE!</f>
        <v>#VALUE!</v>
      </c>
      <c r="AT113" s="41"/>
      <c r="AU113" s="30"/>
      <c r="AV113" s="40" t="str">
        <f t="shared" si="50"/>
        <v>Débil</v>
      </c>
      <c r="AW113" s="40" t="str">
        <f t="shared" si="51"/>
        <v>Débil</v>
      </c>
      <c r="AX113" s="170">
        <f t="shared" si="52"/>
        <v>0</v>
      </c>
      <c r="AY113" s="245"/>
      <c r="AZ113" s="245"/>
      <c r="BA113" s="291"/>
      <c r="BB113" s="245"/>
      <c r="BC113" s="109" t="e">
        <f>+IF(AND(U113="Preventivo",BB111="Fuerte"),2,IF(AND(U113="Preventivo",BB111="Moderado"),1,0))</f>
        <v>#DIV/0!</v>
      </c>
      <c r="BD113" s="109" t="e">
        <f>+IF(AND(U113="Detectivo/Correctivo",$BB111="Fuerte"),2,IF(AND(U113="Detectivo/Correctivo",$BB113="Moderado"),1,IF(AND(U113="Preventivo",$BB111="Fuerte"),1,0)))</f>
        <v>#DIV/0!</v>
      </c>
      <c r="BE113" s="109" t="e">
        <f>+L111-BC113</f>
        <v>#DIV/0!</v>
      </c>
      <c r="BF113" s="109" t="e">
        <f>+N111-BD113</f>
        <v>#N/A</v>
      </c>
      <c r="BG113" s="248"/>
      <c r="BH113" s="248"/>
      <c r="BI113" s="295"/>
      <c r="BJ113" s="374"/>
      <c r="BK113" s="374"/>
      <c r="BL113" s="374"/>
      <c r="BM113" s="375"/>
    </row>
    <row r="114" spans="1:65" ht="65.150000000000006" customHeight="1">
      <c r="A114" s="371"/>
      <c r="B114" s="231"/>
      <c r="C114" s="171"/>
      <c r="D114" s="231"/>
      <c r="E114" s="247"/>
      <c r="F114" s="34"/>
      <c r="G114" s="34"/>
      <c r="H114" s="34"/>
      <c r="I114" s="36"/>
      <c r="J114" s="29"/>
      <c r="K114" s="249"/>
      <c r="L114" s="370"/>
      <c r="M114" s="335"/>
      <c r="N114" s="345"/>
      <c r="O114" s="295"/>
      <c r="P114" s="248"/>
      <c r="Q114" s="177"/>
      <c r="R114" s="177"/>
      <c r="S114" s="37"/>
      <c r="T114" s="39"/>
      <c r="U114" s="38"/>
      <c r="V114" s="177"/>
      <c r="W114" s="177" t="str">
        <f t="shared" si="41"/>
        <v/>
      </c>
      <c r="X114" s="177"/>
      <c r="Y114" s="177" t="str">
        <f t="shared" si="42"/>
        <v/>
      </c>
      <c r="Z114" s="177"/>
      <c r="AA114" s="177" t="str">
        <f t="shared" si="43"/>
        <v/>
      </c>
      <c r="AB114" s="177"/>
      <c r="AC114" s="177" t="str">
        <f t="shared" si="44"/>
        <v/>
      </c>
      <c r="AD114" s="177"/>
      <c r="AE114" s="177" t="str">
        <f t="shared" si="45"/>
        <v/>
      </c>
      <c r="AF114" s="177"/>
      <c r="AG114" s="177" t="str">
        <f t="shared" si="46"/>
        <v/>
      </c>
      <c r="AH114" s="177"/>
      <c r="AI114" s="172" t="str">
        <f t="shared" si="47"/>
        <v/>
      </c>
      <c r="AJ114" s="170" t="str">
        <f t="shared" si="48"/>
        <v/>
      </c>
      <c r="AK114" s="170" t="str">
        <f t="shared" si="49"/>
        <v/>
      </c>
      <c r="AL114" s="160"/>
      <c r="AM114" s="160"/>
      <c r="AN114" s="160"/>
      <c r="AO114" s="160"/>
      <c r="AP114" s="160"/>
      <c r="AQ114" s="63"/>
      <c r="AR114" s="63"/>
      <c r="AS114" s="41" t="e">
        <f>#VALUE!</f>
        <v>#VALUE!</v>
      </c>
      <c r="AT114" s="41"/>
      <c r="AU114" s="30"/>
      <c r="AV114" s="40" t="str">
        <f t="shared" si="50"/>
        <v>Débil</v>
      </c>
      <c r="AW114" s="40" t="str">
        <f t="shared" si="51"/>
        <v>Débil</v>
      </c>
      <c r="AX114" s="170">
        <f t="shared" si="52"/>
        <v>0</v>
      </c>
      <c r="AY114" s="245"/>
      <c r="AZ114" s="245"/>
      <c r="BA114" s="291"/>
      <c r="BB114" s="245"/>
      <c r="BC114" s="109" t="e">
        <f>+IF(AND(U114="Preventivo",BB111="Fuerte"),2,IF(AND(U114="Preventivo",BB111="Moderado"),1,0))</f>
        <v>#DIV/0!</v>
      </c>
      <c r="BD114" s="109" t="e">
        <f>+IF(AND(U114="Detectivo/Correctivo",$BB111="Fuerte"),2,IF(AND(U114="Detectivo/Correctivo",$BB114="Moderado"),1,IF(AND(U114="Preventivo",$BB111="Fuerte"),1,0)))</f>
        <v>#DIV/0!</v>
      </c>
      <c r="BE114" s="109" t="e">
        <f>+L111-BC114</f>
        <v>#DIV/0!</v>
      </c>
      <c r="BF114" s="109" t="e">
        <f>+N111-BD114</f>
        <v>#N/A</v>
      </c>
      <c r="BG114" s="248"/>
      <c r="BH114" s="248"/>
      <c r="BI114" s="295"/>
      <c r="BJ114" s="374"/>
      <c r="BK114" s="374"/>
      <c r="BL114" s="374"/>
      <c r="BM114" s="375"/>
    </row>
    <row r="115" spans="1:65" ht="65.150000000000006" customHeight="1">
      <c r="A115" s="371"/>
      <c r="B115" s="231"/>
      <c r="C115" s="171"/>
      <c r="D115" s="231"/>
      <c r="E115" s="247"/>
      <c r="F115" s="34"/>
      <c r="G115" s="34"/>
      <c r="H115" s="34"/>
      <c r="I115" s="36"/>
      <c r="J115" s="29"/>
      <c r="K115" s="249"/>
      <c r="L115" s="370"/>
      <c r="M115" s="335"/>
      <c r="N115" s="345"/>
      <c r="O115" s="295"/>
      <c r="P115" s="248"/>
      <c r="Q115" s="177"/>
      <c r="R115" s="177"/>
      <c r="S115" s="37"/>
      <c r="T115" s="39"/>
      <c r="U115" s="38"/>
      <c r="V115" s="177"/>
      <c r="W115" s="177" t="str">
        <f t="shared" si="41"/>
        <v/>
      </c>
      <c r="X115" s="177"/>
      <c r="Y115" s="177" t="str">
        <f t="shared" si="42"/>
        <v/>
      </c>
      <c r="Z115" s="177"/>
      <c r="AA115" s="177" t="str">
        <f t="shared" si="43"/>
        <v/>
      </c>
      <c r="AB115" s="177"/>
      <c r="AC115" s="177" t="str">
        <f t="shared" si="44"/>
        <v/>
      </c>
      <c r="AD115" s="177"/>
      <c r="AE115" s="177" t="str">
        <f t="shared" si="45"/>
        <v/>
      </c>
      <c r="AF115" s="177"/>
      <c r="AG115" s="177" t="str">
        <f t="shared" si="46"/>
        <v/>
      </c>
      <c r="AH115" s="177"/>
      <c r="AI115" s="172" t="str">
        <f t="shared" si="47"/>
        <v/>
      </c>
      <c r="AJ115" s="170" t="str">
        <f t="shared" si="48"/>
        <v/>
      </c>
      <c r="AK115" s="170" t="str">
        <f t="shared" si="49"/>
        <v/>
      </c>
      <c r="AL115" s="160"/>
      <c r="AM115" s="160"/>
      <c r="AN115" s="160"/>
      <c r="AO115" s="160"/>
      <c r="AP115" s="160"/>
      <c r="AQ115" s="63"/>
      <c r="AR115" s="63"/>
      <c r="AS115" s="41" t="e">
        <f>#VALUE!</f>
        <v>#VALUE!</v>
      </c>
      <c r="AT115" s="41"/>
      <c r="AU115" s="30"/>
      <c r="AV115" s="40" t="str">
        <f t="shared" si="50"/>
        <v>Débil</v>
      </c>
      <c r="AW115" s="40" t="str">
        <f t="shared" si="51"/>
        <v>Débil</v>
      </c>
      <c r="AX115" s="170">
        <f t="shared" si="52"/>
        <v>0</v>
      </c>
      <c r="AY115" s="245"/>
      <c r="AZ115" s="245"/>
      <c r="BA115" s="291"/>
      <c r="BB115" s="245"/>
      <c r="BC115" s="109" t="e">
        <f>+IF(AND(U115="Preventivo",BB111="Fuerte"),2,IF(AND(U115="Preventivo",BB111="Moderado"),1,0))</f>
        <v>#DIV/0!</v>
      </c>
      <c r="BD115" s="109" t="e">
        <f>+IF(AND(U115="Detectivo/Correctivo",$BB111="Fuerte"),2,IF(AND(U115="Detectivo/Correctivo",$BB115="Moderado"),1,IF(AND(U115="Preventivo",$BB111="Fuerte"),1,0)))</f>
        <v>#DIV/0!</v>
      </c>
      <c r="BE115" s="109" t="e">
        <f>+L111-BC115</f>
        <v>#DIV/0!</v>
      </c>
      <c r="BF115" s="109" t="e">
        <f>+N111-BD115</f>
        <v>#N/A</v>
      </c>
      <c r="BG115" s="248"/>
      <c r="BH115" s="248"/>
      <c r="BI115" s="295"/>
      <c r="BJ115" s="374"/>
      <c r="BK115" s="374"/>
      <c r="BL115" s="374"/>
      <c r="BM115" s="375"/>
    </row>
    <row r="116" spans="1:65" ht="65.150000000000006" customHeight="1">
      <c r="A116" s="371"/>
      <c r="B116" s="231"/>
      <c r="C116" s="171"/>
      <c r="D116" s="231"/>
      <c r="E116" s="247"/>
      <c r="F116" s="34"/>
      <c r="G116" s="34"/>
      <c r="H116" s="34"/>
      <c r="I116" s="36"/>
      <c r="J116" s="29"/>
      <c r="K116" s="249"/>
      <c r="L116" s="370"/>
      <c r="M116" s="335"/>
      <c r="N116" s="345"/>
      <c r="O116" s="295"/>
      <c r="P116" s="248"/>
      <c r="Q116" s="177"/>
      <c r="R116" s="177"/>
      <c r="S116" s="37"/>
      <c r="T116" s="39"/>
      <c r="U116" s="38"/>
      <c r="V116" s="177"/>
      <c r="W116" s="177" t="str">
        <f t="shared" si="41"/>
        <v/>
      </c>
      <c r="X116" s="177"/>
      <c r="Y116" s="177" t="str">
        <f t="shared" si="42"/>
        <v/>
      </c>
      <c r="Z116" s="177"/>
      <c r="AA116" s="177" t="str">
        <f t="shared" si="43"/>
        <v/>
      </c>
      <c r="AB116" s="177"/>
      <c r="AC116" s="177" t="str">
        <f t="shared" si="44"/>
        <v/>
      </c>
      <c r="AD116" s="177"/>
      <c r="AE116" s="177" t="str">
        <f t="shared" si="45"/>
        <v/>
      </c>
      <c r="AF116" s="177"/>
      <c r="AG116" s="177" t="str">
        <f t="shared" si="46"/>
        <v/>
      </c>
      <c r="AH116" s="177"/>
      <c r="AI116" s="172" t="str">
        <f t="shared" si="47"/>
        <v/>
      </c>
      <c r="AJ116" s="170" t="str">
        <f t="shared" si="48"/>
        <v/>
      </c>
      <c r="AK116" s="170" t="str">
        <f t="shared" si="49"/>
        <v/>
      </c>
      <c r="AL116" s="160"/>
      <c r="AM116" s="160"/>
      <c r="AN116" s="160"/>
      <c r="AO116" s="160"/>
      <c r="AP116" s="160"/>
      <c r="AQ116" s="63"/>
      <c r="AR116" s="63"/>
      <c r="AS116" s="41" t="e">
        <f>#VALUE!</f>
        <v>#VALUE!</v>
      </c>
      <c r="AT116" s="41"/>
      <c r="AU116" s="30"/>
      <c r="AV116" s="40" t="str">
        <f t="shared" si="50"/>
        <v>Débil</v>
      </c>
      <c r="AW116" s="40" t="str">
        <f t="shared" si="51"/>
        <v>Débil</v>
      </c>
      <c r="AX116" s="170">
        <f t="shared" si="52"/>
        <v>0</v>
      </c>
      <c r="AY116" s="245"/>
      <c r="AZ116" s="245"/>
      <c r="BA116" s="292"/>
      <c r="BB116" s="245"/>
      <c r="BC116" s="109" t="e">
        <f>+IF(AND(U116="Preventivo",BB111="Fuerte"),2,IF(AND(U116="Preventivo",BB111="Moderado"),1,0))</f>
        <v>#DIV/0!</v>
      </c>
      <c r="BD116" s="109" t="e">
        <f>+IF(AND(U116="Detectivo/Correctivo",$BB111="Fuerte"),2,IF(AND(U116="Detectivo/Correctivo",$BB116="Moderado"),1,IF(AND(U116="Preventivo",$BB111="Fuerte"),1,0)))</f>
        <v>#DIV/0!</v>
      </c>
      <c r="BE116" s="109" t="e">
        <f>+L111-BC116</f>
        <v>#DIV/0!</v>
      </c>
      <c r="BF116" s="109" t="e">
        <f>+N111-BD116</f>
        <v>#N/A</v>
      </c>
      <c r="BG116" s="248"/>
      <c r="BH116" s="248"/>
      <c r="BI116" s="295"/>
      <c r="BJ116" s="374"/>
      <c r="BK116" s="374"/>
      <c r="BL116" s="374"/>
      <c r="BM116" s="375"/>
    </row>
    <row r="117" spans="1:65" ht="65.150000000000006" customHeight="1">
      <c r="A117" s="371" t="s">
        <v>134</v>
      </c>
      <c r="B117" s="231"/>
      <c r="C117" s="171"/>
      <c r="D117" s="231"/>
      <c r="E117" s="247"/>
      <c r="F117" s="34"/>
      <c r="G117" s="34"/>
      <c r="H117" s="34"/>
      <c r="I117" s="36"/>
      <c r="J117" s="29"/>
      <c r="K117" s="249"/>
      <c r="L117" s="370"/>
      <c r="M117" s="335"/>
      <c r="N117" s="345" t="e">
        <f>+VLOOKUP(M117,Listados!$K$13:$L$17,2,0)</f>
        <v>#N/A</v>
      </c>
      <c r="O117" s="295" t="str">
        <f>IF(AND(K117&lt;&gt;"",M117&lt;&gt;""),VLOOKUP(K117&amp;M117,Listados!$M$3:$N$27,2,FALSE),"")</f>
        <v/>
      </c>
      <c r="P117" s="248" t="e">
        <f>+VLOOKUP(O117,Listados!$P$3:$Q$6,2,FALSE)</f>
        <v>#N/A</v>
      </c>
      <c r="Q117" s="177"/>
      <c r="R117" s="177"/>
      <c r="S117" s="37"/>
      <c r="T117" s="39"/>
      <c r="U117" s="38"/>
      <c r="V117" s="177"/>
      <c r="W117" s="177" t="str">
        <f t="shared" si="41"/>
        <v/>
      </c>
      <c r="X117" s="177"/>
      <c r="Y117" s="177" t="str">
        <f t="shared" si="42"/>
        <v/>
      </c>
      <c r="Z117" s="177"/>
      <c r="AA117" s="177" t="str">
        <f t="shared" si="43"/>
        <v/>
      </c>
      <c r="AB117" s="177"/>
      <c r="AC117" s="177" t="str">
        <f t="shared" si="44"/>
        <v/>
      </c>
      <c r="AD117" s="177"/>
      <c r="AE117" s="177" t="str">
        <f t="shared" si="45"/>
        <v/>
      </c>
      <c r="AF117" s="177"/>
      <c r="AG117" s="177" t="str">
        <f t="shared" si="46"/>
        <v/>
      </c>
      <c r="AH117" s="177"/>
      <c r="AI117" s="172" t="str">
        <f t="shared" si="47"/>
        <v/>
      </c>
      <c r="AJ117" s="170" t="str">
        <f t="shared" si="48"/>
        <v/>
      </c>
      <c r="AK117" s="170" t="str">
        <f t="shared" si="49"/>
        <v/>
      </c>
      <c r="AL117" s="160"/>
      <c r="AM117" s="160"/>
      <c r="AN117" s="160"/>
      <c r="AO117" s="160"/>
      <c r="AP117" s="160"/>
      <c r="AQ117" s="63"/>
      <c r="AR117" s="63"/>
      <c r="AS117" s="41" t="e">
        <f>#VALUE!</f>
        <v>#VALUE!</v>
      </c>
      <c r="AT117" s="41"/>
      <c r="AU117" s="30"/>
      <c r="AV117" s="40" t="str">
        <f t="shared" si="50"/>
        <v>Débil</v>
      </c>
      <c r="AW117" s="40" t="str">
        <f t="shared" si="51"/>
        <v>Débil</v>
      </c>
      <c r="AX117" s="170">
        <f t="shared" si="52"/>
        <v>0</v>
      </c>
      <c r="AY117" s="245">
        <f t="shared" ref="AY117" si="74">SUM(AX117:AX122)</f>
        <v>0</v>
      </c>
      <c r="AZ117" s="245">
        <v>0</v>
      </c>
      <c r="BA117" s="290" t="e">
        <f t="shared" ref="BA117" si="75">AY117/AZ117</f>
        <v>#DIV/0!</v>
      </c>
      <c r="BB117" s="245" t="e">
        <f t="shared" ref="BB117" si="76">IF(BA117&lt;=50, "Débil", IF(BA117&lt;=99,"Moderado","Fuerte"))</f>
        <v>#DIV/0!</v>
      </c>
      <c r="BC117" s="109" t="e">
        <f>+IF(AND(U117="Preventivo",BB117="Fuerte"),2,IF(AND(U117="Preventivo",BB117="Moderado"),1,0))</f>
        <v>#DIV/0!</v>
      </c>
      <c r="BD117" s="109" t="e">
        <f>+IF(AND(U117="Detectivo/Correctivo",$BB117="Fuerte"),2,IF(AND(U117="Detectivo/Correctivo",$BB117="Moderado"),1,IF(AND(U117="Preventivo",$BB117="Fuerte"),1,0)))</f>
        <v>#DIV/0!</v>
      </c>
      <c r="BE117" s="109" t="e">
        <f>+L117-BC117</f>
        <v>#DIV/0!</v>
      </c>
      <c r="BF117" s="109" t="e">
        <f>+N117-BD117</f>
        <v>#N/A</v>
      </c>
      <c r="BG117" s="248" t="e">
        <f>+VLOOKUP(MIN(BE117,BE118,BE119,BE120,BE121,BE122),Listados!$J$18:$K$24,2,TRUE)</f>
        <v>#DIV/0!</v>
      </c>
      <c r="BH117" s="248" t="e">
        <f>+VLOOKUP(MIN(BF117,BF118,BF119,BF120,BF121,BF122),Listados!$J$27:$K$32,2,TRUE)</f>
        <v>#N/A</v>
      </c>
      <c r="BI117" s="295" t="e">
        <f>IF(AND(BG117&lt;&gt;"",BH117&lt;&gt;""),VLOOKUP(BG117&amp;BH117,Listados!$M$3:$N$27,2,FALSE),"")</f>
        <v>#DIV/0!</v>
      </c>
      <c r="BJ117" s="374" t="e">
        <f>+IF($P117="Asumir el riesgo","NA","")</f>
        <v>#N/A</v>
      </c>
      <c r="BK117" s="374" t="e">
        <f>+IF($P117="Asumir el riesgo","NA","")</f>
        <v>#N/A</v>
      </c>
      <c r="BL117" s="374" t="e">
        <f>+IF($P117="Asumir el riesgo","NA","")</f>
        <v>#N/A</v>
      </c>
      <c r="BM117" s="375" t="e">
        <f>+IF($P117="Asumir el riesgo","NA","")</f>
        <v>#N/A</v>
      </c>
    </row>
    <row r="118" spans="1:65" ht="65.150000000000006" customHeight="1">
      <c r="A118" s="371"/>
      <c r="B118" s="231"/>
      <c r="C118" s="171"/>
      <c r="D118" s="231"/>
      <c r="E118" s="247"/>
      <c r="F118" s="34"/>
      <c r="G118" s="34"/>
      <c r="H118" s="34"/>
      <c r="I118" s="36"/>
      <c r="J118" s="29"/>
      <c r="K118" s="249"/>
      <c r="L118" s="370"/>
      <c r="M118" s="335"/>
      <c r="N118" s="345"/>
      <c r="O118" s="295"/>
      <c r="P118" s="248"/>
      <c r="Q118" s="177"/>
      <c r="R118" s="177"/>
      <c r="S118" s="37"/>
      <c r="T118" s="39"/>
      <c r="U118" s="38"/>
      <c r="V118" s="177"/>
      <c r="W118" s="177" t="str">
        <f t="shared" si="41"/>
        <v/>
      </c>
      <c r="X118" s="177"/>
      <c r="Y118" s="177" t="str">
        <f t="shared" si="42"/>
        <v/>
      </c>
      <c r="Z118" s="177"/>
      <c r="AA118" s="177" t="str">
        <f t="shared" si="43"/>
        <v/>
      </c>
      <c r="AB118" s="177"/>
      <c r="AC118" s="177" t="str">
        <f t="shared" si="44"/>
        <v/>
      </c>
      <c r="AD118" s="177"/>
      <c r="AE118" s="177" t="str">
        <f t="shared" si="45"/>
        <v/>
      </c>
      <c r="AF118" s="177"/>
      <c r="AG118" s="177" t="str">
        <f t="shared" si="46"/>
        <v/>
      </c>
      <c r="AH118" s="177"/>
      <c r="AI118" s="172" t="str">
        <f t="shared" si="47"/>
        <v/>
      </c>
      <c r="AJ118" s="170" t="str">
        <f t="shared" si="48"/>
        <v/>
      </c>
      <c r="AK118" s="170" t="str">
        <f t="shared" si="49"/>
        <v/>
      </c>
      <c r="AL118" s="160"/>
      <c r="AM118" s="160"/>
      <c r="AN118" s="160"/>
      <c r="AO118" s="160"/>
      <c r="AP118" s="160"/>
      <c r="AQ118" s="63"/>
      <c r="AR118" s="63"/>
      <c r="AS118" s="41" t="e">
        <f>#VALUE!</f>
        <v>#VALUE!</v>
      </c>
      <c r="AT118" s="41"/>
      <c r="AU118" s="30"/>
      <c r="AV118" s="40" t="str">
        <f t="shared" si="50"/>
        <v>Débil</v>
      </c>
      <c r="AW118" s="40" t="str">
        <f t="shared" si="51"/>
        <v>Débil</v>
      </c>
      <c r="AX118" s="170">
        <f t="shared" si="52"/>
        <v>0</v>
      </c>
      <c r="AY118" s="245"/>
      <c r="AZ118" s="245"/>
      <c r="BA118" s="291"/>
      <c r="BB118" s="245"/>
      <c r="BC118" s="109" t="e">
        <f>+IF(AND(U118="Preventivo",BB117="Fuerte"),2,IF(AND(U118="Preventivo",BB117="Moderado"),1,0))</f>
        <v>#DIV/0!</v>
      </c>
      <c r="BD118" s="109" t="e">
        <f>+IF(AND(U118="Detectivo/Correctivo",$BB117="Fuerte"),2,IF(AND(U118="Detectivo/Correctivo",$BB118="Moderado"),1,IF(AND(U118="Preventivo",$BB117="Fuerte"),1,0)))</f>
        <v>#DIV/0!</v>
      </c>
      <c r="BE118" s="109" t="e">
        <f>+L117-BC118</f>
        <v>#DIV/0!</v>
      </c>
      <c r="BF118" s="109" t="e">
        <f>+N117-BD118</f>
        <v>#N/A</v>
      </c>
      <c r="BG118" s="248"/>
      <c r="BH118" s="248"/>
      <c r="BI118" s="295"/>
      <c r="BJ118" s="374"/>
      <c r="BK118" s="374"/>
      <c r="BL118" s="374"/>
      <c r="BM118" s="375"/>
    </row>
    <row r="119" spans="1:65" ht="65.150000000000006" customHeight="1">
      <c r="A119" s="371"/>
      <c r="B119" s="231"/>
      <c r="C119" s="171"/>
      <c r="D119" s="231"/>
      <c r="E119" s="247"/>
      <c r="F119" s="34"/>
      <c r="G119" s="34"/>
      <c r="H119" s="34"/>
      <c r="I119" s="36"/>
      <c r="J119" s="29"/>
      <c r="K119" s="249"/>
      <c r="L119" s="370"/>
      <c r="M119" s="335"/>
      <c r="N119" s="345"/>
      <c r="O119" s="295"/>
      <c r="P119" s="248"/>
      <c r="Q119" s="177"/>
      <c r="R119" s="177"/>
      <c r="S119" s="37"/>
      <c r="T119" s="39"/>
      <c r="U119" s="38"/>
      <c r="V119" s="177"/>
      <c r="W119" s="177" t="str">
        <f t="shared" si="41"/>
        <v/>
      </c>
      <c r="X119" s="177"/>
      <c r="Y119" s="177" t="str">
        <f t="shared" si="42"/>
        <v/>
      </c>
      <c r="Z119" s="177"/>
      <c r="AA119" s="177" t="str">
        <f t="shared" si="43"/>
        <v/>
      </c>
      <c r="AB119" s="177"/>
      <c r="AC119" s="177" t="str">
        <f t="shared" si="44"/>
        <v/>
      </c>
      <c r="AD119" s="177"/>
      <c r="AE119" s="177" t="str">
        <f t="shared" si="45"/>
        <v/>
      </c>
      <c r="AF119" s="177"/>
      <c r="AG119" s="177" t="str">
        <f t="shared" si="46"/>
        <v/>
      </c>
      <c r="AH119" s="177"/>
      <c r="AI119" s="172" t="str">
        <f t="shared" si="47"/>
        <v/>
      </c>
      <c r="AJ119" s="170" t="str">
        <f t="shared" si="48"/>
        <v/>
      </c>
      <c r="AK119" s="170" t="str">
        <f t="shared" si="49"/>
        <v/>
      </c>
      <c r="AL119" s="160"/>
      <c r="AM119" s="160"/>
      <c r="AN119" s="160"/>
      <c r="AO119" s="160"/>
      <c r="AP119" s="160"/>
      <c r="AQ119" s="63"/>
      <c r="AR119" s="63"/>
      <c r="AS119" s="41" t="e">
        <f>#VALUE!</f>
        <v>#VALUE!</v>
      </c>
      <c r="AT119" s="41"/>
      <c r="AU119" s="30"/>
      <c r="AV119" s="40" t="str">
        <f t="shared" si="50"/>
        <v>Débil</v>
      </c>
      <c r="AW119" s="40" t="str">
        <f t="shared" si="51"/>
        <v>Débil</v>
      </c>
      <c r="AX119" s="170">
        <f t="shared" si="52"/>
        <v>0</v>
      </c>
      <c r="AY119" s="245"/>
      <c r="AZ119" s="245"/>
      <c r="BA119" s="291"/>
      <c r="BB119" s="245"/>
      <c r="BC119" s="109" t="e">
        <f>+IF(AND(U119="Preventivo",BB117="Fuerte"),2,IF(AND(U119="Preventivo",BB117="Moderado"),1,0))</f>
        <v>#DIV/0!</v>
      </c>
      <c r="BD119" s="109" t="e">
        <f>+IF(AND(U119="Detectivo/Correctivo",$BB117="Fuerte"),2,IF(AND(U119="Detectivo/Correctivo",$BB119="Moderado"),1,IF(AND(U119="Preventivo",$BB117="Fuerte"),1,0)))</f>
        <v>#DIV/0!</v>
      </c>
      <c r="BE119" s="109" t="e">
        <f>+L117-BC119</f>
        <v>#DIV/0!</v>
      </c>
      <c r="BF119" s="109" t="e">
        <f>+N117-BD119</f>
        <v>#N/A</v>
      </c>
      <c r="BG119" s="248"/>
      <c r="BH119" s="248"/>
      <c r="BI119" s="295"/>
      <c r="BJ119" s="374"/>
      <c r="BK119" s="374"/>
      <c r="BL119" s="374"/>
      <c r="BM119" s="375"/>
    </row>
    <row r="120" spans="1:65" ht="65.150000000000006" customHeight="1">
      <c r="A120" s="371"/>
      <c r="B120" s="231"/>
      <c r="C120" s="171"/>
      <c r="D120" s="231"/>
      <c r="E120" s="247"/>
      <c r="F120" s="34"/>
      <c r="G120" s="34"/>
      <c r="H120" s="34"/>
      <c r="I120" s="36"/>
      <c r="J120" s="29"/>
      <c r="K120" s="249"/>
      <c r="L120" s="370"/>
      <c r="M120" s="335"/>
      <c r="N120" s="345"/>
      <c r="O120" s="295"/>
      <c r="P120" s="248"/>
      <c r="Q120" s="177"/>
      <c r="R120" s="177"/>
      <c r="S120" s="37"/>
      <c r="T120" s="39"/>
      <c r="U120" s="38"/>
      <c r="V120" s="177"/>
      <c r="W120" s="177" t="str">
        <f t="shared" si="41"/>
        <v/>
      </c>
      <c r="X120" s="177"/>
      <c r="Y120" s="177" t="str">
        <f t="shared" si="42"/>
        <v/>
      </c>
      <c r="Z120" s="177"/>
      <c r="AA120" s="177" t="str">
        <f t="shared" si="43"/>
        <v/>
      </c>
      <c r="AB120" s="177"/>
      <c r="AC120" s="177" t="str">
        <f t="shared" si="44"/>
        <v/>
      </c>
      <c r="AD120" s="177"/>
      <c r="AE120" s="177" t="str">
        <f t="shared" si="45"/>
        <v/>
      </c>
      <c r="AF120" s="177"/>
      <c r="AG120" s="177" t="str">
        <f t="shared" si="46"/>
        <v/>
      </c>
      <c r="AH120" s="177"/>
      <c r="AI120" s="172" t="str">
        <f t="shared" si="47"/>
        <v/>
      </c>
      <c r="AJ120" s="170" t="str">
        <f t="shared" si="48"/>
        <v/>
      </c>
      <c r="AK120" s="170" t="str">
        <f t="shared" si="49"/>
        <v/>
      </c>
      <c r="AL120" s="160"/>
      <c r="AM120" s="160"/>
      <c r="AN120" s="160"/>
      <c r="AO120" s="160"/>
      <c r="AP120" s="160"/>
      <c r="AQ120" s="63"/>
      <c r="AR120" s="63"/>
      <c r="AS120" s="41" t="e">
        <f>#VALUE!</f>
        <v>#VALUE!</v>
      </c>
      <c r="AT120" s="41"/>
      <c r="AU120" s="30"/>
      <c r="AV120" s="40" t="str">
        <f t="shared" si="50"/>
        <v>Débil</v>
      </c>
      <c r="AW120" s="40" t="str">
        <f t="shared" si="51"/>
        <v>Débil</v>
      </c>
      <c r="AX120" s="170">
        <f t="shared" si="52"/>
        <v>0</v>
      </c>
      <c r="AY120" s="245"/>
      <c r="AZ120" s="245"/>
      <c r="BA120" s="291"/>
      <c r="BB120" s="245"/>
      <c r="BC120" s="109" t="e">
        <f>+IF(AND(U120="Preventivo",BB117="Fuerte"),2,IF(AND(U120="Preventivo",BB117="Moderado"),1,0))</f>
        <v>#DIV/0!</v>
      </c>
      <c r="BD120" s="109" t="e">
        <f>+IF(AND(U120="Detectivo/Correctivo",$BB117="Fuerte"),2,IF(AND(U120="Detectivo/Correctivo",$BB120="Moderado"),1,IF(AND(U120="Preventivo",$BB117="Fuerte"),1,0)))</f>
        <v>#DIV/0!</v>
      </c>
      <c r="BE120" s="109" t="e">
        <f>+L117-BC120</f>
        <v>#DIV/0!</v>
      </c>
      <c r="BF120" s="109" t="e">
        <f>+N117-BD120</f>
        <v>#N/A</v>
      </c>
      <c r="BG120" s="248"/>
      <c r="BH120" s="248"/>
      <c r="BI120" s="295"/>
      <c r="BJ120" s="374"/>
      <c r="BK120" s="374"/>
      <c r="BL120" s="374"/>
      <c r="BM120" s="375"/>
    </row>
    <row r="121" spans="1:65" ht="65.150000000000006" customHeight="1">
      <c r="A121" s="371"/>
      <c r="B121" s="231"/>
      <c r="C121" s="171"/>
      <c r="D121" s="231"/>
      <c r="E121" s="247"/>
      <c r="F121" s="34"/>
      <c r="G121" s="34"/>
      <c r="H121" s="34"/>
      <c r="I121" s="36"/>
      <c r="J121" s="29"/>
      <c r="K121" s="249"/>
      <c r="L121" s="370"/>
      <c r="M121" s="335"/>
      <c r="N121" s="345"/>
      <c r="O121" s="295"/>
      <c r="P121" s="248"/>
      <c r="Q121" s="177"/>
      <c r="R121" s="177"/>
      <c r="S121" s="37"/>
      <c r="T121" s="39"/>
      <c r="U121" s="38"/>
      <c r="V121" s="177"/>
      <c r="W121" s="177" t="str">
        <f t="shared" si="41"/>
        <v/>
      </c>
      <c r="X121" s="177"/>
      <c r="Y121" s="177" t="str">
        <f t="shared" si="42"/>
        <v/>
      </c>
      <c r="Z121" s="177"/>
      <c r="AA121" s="177" t="str">
        <f t="shared" si="43"/>
        <v/>
      </c>
      <c r="AB121" s="177"/>
      <c r="AC121" s="177" t="str">
        <f t="shared" si="44"/>
        <v/>
      </c>
      <c r="AD121" s="177"/>
      <c r="AE121" s="177" t="str">
        <f t="shared" si="45"/>
        <v/>
      </c>
      <c r="AF121" s="177"/>
      <c r="AG121" s="177" t="str">
        <f t="shared" si="46"/>
        <v/>
      </c>
      <c r="AH121" s="177"/>
      <c r="AI121" s="172" t="str">
        <f t="shared" si="47"/>
        <v/>
      </c>
      <c r="AJ121" s="170" t="str">
        <f t="shared" si="48"/>
        <v/>
      </c>
      <c r="AK121" s="170" t="str">
        <f t="shared" si="49"/>
        <v/>
      </c>
      <c r="AL121" s="160"/>
      <c r="AM121" s="160"/>
      <c r="AN121" s="160"/>
      <c r="AO121" s="160"/>
      <c r="AP121" s="160"/>
      <c r="AQ121" s="63"/>
      <c r="AR121" s="63"/>
      <c r="AS121" s="41" t="e">
        <f>#VALUE!</f>
        <v>#VALUE!</v>
      </c>
      <c r="AT121" s="41"/>
      <c r="AU121" s="30"/>
      <c r="AV121" s="40" t="str">
        <f t="shared" si="50"/>
        <v>Débil</v>
      </c>
      <c r="AW121" s="40" t="str">
        <f t="shared" si="51"/>
        <v>Débil</v>
      </c>
      <c r="AX121" s="170">
        <f t="shared" si="52"/>
        <v>0</v>
      </c>
      <c r="AY121" s="245"/>
      <c r="AZ121" s="245"/>
      <c r="BA121" s="291"/>
      <c r="BB121" s="245"/>
      <c r="BC121" s="109" t="e">
        <f>+IF(AND(U121="Preventivo",BB117="Fuerte"),2,IF(AND(U121="Preventivo",BB117="Moderado"),1,0))</f>
        <v>#DIV/0!</v>
      </c>
      <c r="BD121" s="109" t="e">
        <f>+IF(AND(U121="Detectivo/Correctivo",$BB117="Fuerte"),2,IF(AND(U121="Detectivo/Correctivo",$BB121="Moderado"),1,IF(AND(U121="Preventivo",$BB117="Fuerte"),1,0)))</f>
        <v>#DIV/0!</v>
      </c>
      <c r="BE121" s="109" t="e">
        <f>+L117-BC121</f>
        <v>#DIV/0!</v>
      </c>
      <c r="BF121" s="109" t="e">
        <f>+N117-BD121</f>
        <v>#N/A</v>
      </c>
      <c r="BG121" s="248"/>
      <c r="BH121" s="248"/>
      <c r="BI121" s="295"/>
      <c r="BJ121" s="374"/>
      <c r="BK121" s="374"/>
      <c r="BL121" s="374"/>
      <c r="BM121" s="375"/>
    </row>
    <row r="122" spans="1:65" ht="65.150000000000006" customHeight="1">
      <c r="A122" s="371"/>
      <c r="B122" s="231"/>
      <c r="C122" s="171"/>
      <c r="D122" s="231"/>
      <c r="E122" s="247"/>
      <c r="F122" s="34"/>
      <c r="G122" s="34"/>
      <c r="H122" s="34"/>
      <c r="I122" s="36"/>
      <c r="J122" s="29"/>
      <c r="K122" s="249"/>
      <c r="L122" s="370"/>
      <c r="M122" s="335"/>
      <c r="N122" s="345"/>
      <c r="O122" s="295"/>
      <c r="P122" s="248"/>
      <c r="Q122" s="177"/>
      <c r="R122" s="177"/>
      <c r="S122" s="37"/>
      <c r="T122" s="39"/>
      <c r="U122" s="38"/>
      <c r="V122" s="177"/>
      <c r="W122" s="177" t="str">
        <f t="shared" si="41"/>
        <v/>
      </c>
      <c r="X122" s="177"/>
      <c r="Y122" s="177" t="str">
        <f t="shared" si="42"/>
        <v/>
      </c>
      <c r="Z122" s="177"/>
      <c r="AA122" s="177" t="str">
        <f t="shared" si="43"/>
        <v/>
      </c>
      <c r="AB122" s="177"/>
      <c r="AC122" s="177" t="str">
        <f t="shared" si="44"/>
        <v/>
      </c>
      <c r="AD122" s="177"/>
      <c r="AE122" s="177" t="str">
        <f t="shared" si="45"/>
        <v/>
      </c>
      <c r="AF122" s="177"/>
      <c r="AG122" s="177" t="str">
        <f t="shared" si="46"/>
        <v/>
      </c>
      <c r="AH122" s="177"/>
      <c r="AI122" s="172" t="str">
        <f t="shared" si="47"/>
        <v/>
      </c>
      <c r="AJ122" s="170" t="str">
        <f t="shared" si="48"/>
        <v/>
      </c>
      <c r="AK122" s="170" t="str">
        <f t="shared" si="49"/>
        <v/>
      </c>
      <c r="AL122" s="160"/>
      <c r="AM122" s="160"/>
      <c r="AN122" s="160"/>
      <c r="AO122" s="160"/>
      <c r="AP122" s="160"/>
      <c r="AQ122" s="63"/>
      <c r="AR122" s="63"/>
      <c r="AS122" s="41" t="e">
        <f>#VALUE!</f>
        <v>#VALUE!</v>
      </c>
      <c r="AT122" s="41"/>
      <c r="AU122" s="30"/>
      <c r="AV122" s="40" t="str">
        <f t="shared" si="50"/>
        <v>Débil</v>
      </c>
      <c r="AW122" s="40" t="str">
        <f t="shared" si="51"/>
        <v>Débil</v>
      </c>
      <c r="AX122" s="170">
        <f t="shared" si="52"/>
        <v>0</v>
      </c>
      <c r="AY122" s="245"/>
      <c r="AZ122" s="245"/>
      <c r="BA122" s="292"/>
      <c r="BB122" s="245"/>
      <c r="BC122" s="109" t="e">
        <f>+IF(AND(U122="Preventivo",BB117="Fuerte"),2,IF(AND(U122="Preventivo",BB117="Moderado"),1,0))</f>
        <v>#DIV/0!</v>
      </c>
      <c r="BD122" s="109" t="e">
        <f>+IF(AND(U122="Detectivo/Correctivo",$BB117="Fuerte"),2,IF(AND(U122="Detectivo/Correctivo",$BB122="Moderado"),1,IF(AND(U122="Preventivo",$BB117="Fuerte"),1,0)))</f>
        <v>#DIV/0!</v>
      </c>
      <c r="BE122" s="109" t="e">
        <f>+L117-BC122</f>
        <v>#DIV/0!</v>
      </c>
      <c r="BF122" s="109" t="e">
        <f>+N117-BD122</f>
        <v>#N/A</v>
      </c>
      <c r="BG122" s="248"/>
      <c r="BH122" s="248"/>
      <c r="BI122" s="295"/>
      <c r="BJ122" s="374"/>
      <c r="BK122" s="374"/>
      <c r="BL122" s="374"/>
      <c r="BM122" s="375"/>
    </row>
    <row r="123" spans="1:65" ht="65.150000000000006" customHeight="1">
      <c r="A123" s="371" t="s">
        <v>135</v>
      </c>
      <c r="B123" s="231"/>
      <c r="C123" s="171"/>
      <c r="D123" s="231"/>
      <c r="E123" s="247"/>
      <c r="F123" s="34"/>
      <c r="G123" s="34"/>
      <c r="H123" s="34"/>
      <c r="I123" s="36"/>
      <c r="J123" s="29"/>
      <c r="K123" s="249"/>
      <c r="L123" s="370"/>
      <c r="M123" s="335"/>
      <c r="N123" s="345" t="e">
        <f>+VLOOKUP(M123,Listados!$K$13:$L$17,2,0)</f>
        <v>#N/A</v>
      </c>
      <c r="O123" s="295" t="str">
        <f>IF(AND(K123&lt;&gt;"",M123&lt;&gt;""),VLOOKUP(K123&amp;M123,Listados!$M$3:$N$27,2,FALSE),"")</f>
        <v/>
      </c>
      <c r="P123" s="248" t="e">
        <f>+VLOOKUP(O123,Listados!$P$3:$Q$6,2,FALSE)</f>
        <v>#N/A</v>
      </c>
      <c r="Q123" s="177"/>
      <c r="R123" s="177"/>
      <c r="S123" s="37"/>
      <c r="T123" s="39"/>
      <c r="U123" s="38"/>
      <c r="V123" s="177"/>
      <c r="W123" s="177" t="str">
        <f t="shared" si="41"/>
        <v/>
      </c>
      <c r="X123" s="177"/>
      <c r="Y123" s="177" t="str">
        <f t="shared" si="42"/>
        <v/>
      </c>
      <c r="Z123" s="177"/>
      <c r="AA123" s="177" t="str">
        <f t="shared" si="43"/>
        <v/>
      </c>
      <c r="AB123" s="177"/>
      <c r="AC123" s="177" t="str">
        <f t="shared" si="44"/>
        <v/>
      </c>
      <c r="AD123" s="177"/>
      <c r="AE123" s="177" t="str">
        <f t="shared" si="45"/>
        <v/>
      </c>
      <c r="AF123" s="177"/>
      <c r="AG123" s="177" t="str">
        <f t="shared" si="46"/>
        <v/>
      </c>
      <c r="AH123" s="177"/>
      <c r="AI123" s="172" t="str">
        <f t="shared" si="47"/>
        <v/>
      </c>
      <c r="AJ123" s="170" t="str">
        <f t="shared" si="48"/>
        <v/>
      </c>
      <c r="AK123" s="170" t="str">
        <f t="shared" si="49"/>
        <v/>
      </c>
      <c r="AL123" s="160"/>
      <c r="AM123" s="160"/>
      <c r="AN123" s="160"/>
      <c r="AO123" s="160"/>
      <c r="AP123" s="160"/>
      <c r="AQ123" s="63"/>
      <c r="AR123" s="63"/>
      <c r="AS123" s="41" t="e">
        <f>#VALUE!</f>
        <v>#VALUE!</v>
      </c>
      <c r="AT123" s="41"/>
      <c r="AU123" s="30"/>
      <c r="AV123" s="40" t="str">
        <f t="shared" si="50"/>
        <v>Débil</v>
      </c>
      <c r="AW123" s="40" t="str">
        <f t="shared" si="51"/>
        <v>Débil</v>
      </c>
      <c r="AX123" s="170">
        <f t="shared" si="52"/>
        <v>0</v>
      </c>
      <c r="AY123" s="245">
        <f t="shared" ref="AY123" si="77">SUM(AX123:AX128)</f>
        <v>0</v>
      </c>
      <c r="AZ123" s="245">
        <v>0</v>
      </c>
      <c r="BA123" s="290" t="e">
        <f t="shared" ref="BA123" si="78">AY123/AZ123</f>
        <v>#DIV/0!</v>
      </c>
      <c r="BB123" s="245" t="e">
        <f t="shared" ref="BB123" si="79">IF(BA123&lt;=50, "Débil", IF(BA123&lt;=99,"Moderado","Fuerte"))</f>
        <v>#DIV/0!</v>
      </c>
      <c r="BC123" s="109" t="e">
        <f>+IF(AND(U123="Preventivo",BB123="Fuerte"),2,IF(AND(U123="Preventivo",BB123="Moderado"),1,0))</f>
        <v>#DIV/0!</v>
      </c>
      <c r="BD123" s="109" t="e">
        <f>+IF(AND(U123="Detectivo/Correctivo",$BB123="Fuerte"),2,IF(AND(U123="Detectivo/Correctivo",$BB123="Moderado"),1,IF(AND(U123="Preventivo",$BB123="Fuerte"),1,0)))</f>
        <v>#DIV/0!</v>
      </c>
      <c r="BE123" s="109" t="e">
        <f>+L123-BC123</f>
        <v>#DIV/0!</v>
      </c>
      <c r="BF123" s="109" t="e">
        <f>+N123-BD123</f>
        <v>#N/A</v>
      </c>
      <c r="BG123" s="248" t="e">
        <f>+VLOOKUP(MIN(BE123,BE124,BE125,BE126,BE127,BE128),Listados!$J$18:$K$24,2,TRUE)</f>
        <v>#DIV/0!</v>
      </c>
      <c r="BH123" s="248" t="e">
        <f>+VLOOKUP(MIN(BF123,BF124,BF125,BF126,BF127,BF128),Listados!$J$27:$K$32,2,TRUE)</f>
        <v>#N/A</v>
      </c>
      <c r="BI123" s="295" t="e">
        <f>IF(AND(BG123&lt;&gt;"",BH123&lt;&gt;""),VLOOKUP(BG123&amp;BH123,Listados!$M$3:$N$27,2,FALSE),"")</f>
        <v>#DIV/0!</v>
      </c>
      <c r="BJ123" s="374" t="e">
        <f>+IF($P123="Asumir el riesgo","NA","")</f>
        <v>#N/A</v>
      </c>
      <c r="BK123" s="374" t="e">
        <f>+IF($P123="Asumir el riesgo","NA","")</f>
        <v>#N/A</v>
      </c>
      <c r="BL123" s="374" t="e">
        <f>+IF($P123="Asumir el riesgo","NA","")</f>
        <v>#N/A</v>
      </c>
      <c r="BM123" s="375" t="e">
        <f>+IF($P123="Asumir el riesgo","NA","")</f>
        <v>#N/A</v>
      </c>
    </row>
    <row r="124" spans="1:65" ht="65.150000000000006" customHeight="1">
      <c r="A124" s="371"/>
      <c r="B124" s="231"/>
      <c r="C124" s="171"/>
      <c r="D124" s="231"/>
      <c r="E124" s="247"/>
      <c r="F124" s="34"/>
      <c r="G124" s="34"/>
      <c r="H124" s="34"/>
      <c r="I124" s="36"/>
      <c r="J124" s="29"/>
      <c r="K124" s="249"/>
      <c r="L124" s="370"/>
      <c r="M124" s="335"/>
      <c r="N124" s="345"/>
      <c r="O124" s="295"/>
      <c r="P124" s="248"/>
      <c r="Q124" s="177"/>
      <c r="R124" s="177"/>
      <c r="S124" s="37"/>
      <c r="T124" s="39"/>
      <c r="U124" s="38"/>
      <c r="V124" s="177"/>
      <c r="W124" s="177" t="str">
        <f t="shared" si="41"/>
        <v/>
      </c>
      <c r="X124" s="177"/>
      <c r="Y124" s="177" t="str">
        <f t="shared" si="42"/>
        <v/>
      </c>
      <c r="Z124" s="177"/>
      <c r="AA124" s="177" t="str">
        <f t="shared" si="43"/>
        <v/>
      </c>
      <c r="AB124" s="177"/>
      <c r="AC124" s="177" t="str">
        <f t="shared" si="44"/>
        <v/>
      </c>
      <c r="AD124" s="177"/>
      <c r="AE124" s="177" t="str">
        <f t="shared" si="45"/>
        <v/>
      </c>
      <c r="AF124" s="177"/>
      <c r="AG124" s="177" t="str">
        <f t="shared" si="46"/>
        <v/>
      </c>
      <c r="AH124" s="177"/>
      <c r="AI124" s="172" t="str">
        <f t="shared" si="47"/>
        <v/>
      </c>
      <c r="AJ124" s="170" t="str">
        <f t="shared" si="48"/>
        <v/>
      </c>
      <c r="AK124" s="170" t="str">
        <f t="shared" si="49"/>
        <v/>
      </c>
      <c r="AL124" s="160"/>
      <c r="AM124" s="160"/>
      <c r="AN124" s="160"/>
      <c r="AO124" s="160"/>
      <c r="AP124" s="160"/>
      <c r="AQ124" s="63"/>
      <c r="AR124" s="63"/>
      <c r="AS124" s="41" t="e">
        <f>#VALUE!</f>
        <v>#VALUE!</v>
      </c>
      <c r="AT124" s="41"/>
      <c r="AU124" s="30"/>
      <c r="AV124" s="40" t="str">
        <f t="shared" si="50"/>
        <v>Débil</v>
      </c>
      <c r="AW124" s="40" t="str">
        <f t="shared" si="51"/>
        <v>Débil</v>
      </c>
      <c r="AX124" s="170">
        <f t="shared" si="52"/>
        <v>0</v>
      </c>
      <c r="AY124" s="245"/>
      <c r="AZ124" s="245"/>
      <c r="BA124" s="291"/>
      <c r="BB124" s="245"/>
      <c r="BC124" s="109" t="e">
        <f>+IF(AND(U124="Preventivo",BB123="Fuerte"),2,IF(AND(U124="Preventivo",BB123="Moderado"),1,0))</f>
        <v>#DIV/0!</v>
      </c>
      <c r="BD124" s="109" t="e">
        <f>+IF(AND(U124="Detectivo/Correctivo",$BB123="Fuerte"),2,IF(AND(U124="Detectivo/Correctivo",$BB124="Moderado"),1,IF(AND(U124="Preventivo",$BB123="Fuerte"),1,0)))</f>
        <v>#DIV/0!</v>
      </c>
      <c r="BE124" s="109" t="e">
        <f>+L123-BC124</f>
        <v>#DIV/0!</v>
      </c>
      <c r="BF124" s="109" t="e">
        <f>+N123-BD124</f>
        <v>#N/A</v>
      </c>
      <c r="BG124" s="248"/>
      <c r="BH124" s="248"/>
      <c r="BI124" s="295"/>
      <c r="BJ124" s="374"/>
      <c r="BK124" s="374"/>
      <c r="BL124" s="374"/>
      <c r="BM124" s="375"/>
    </row>
    <row r="125" spans="1:65" ht="65.150000000000006" customHeight="1">
      <c r="A125" s="371"/>
      <c r="B125" s="231"/>
      <c r="C125" s="171"/>
      <c r="D125" s="231"/>
      <c r="E125" s="247"/>
      <c r="F125" s="34"/>
      <c r="G125" s="34"/>
      <c r="H125" s="34"/>
      <c r="I125" s="36"/>
      <c r="J125" s="29"/>
      <c r="K125" s="249"/>
      <c r="L125" s="370"/>
      <c r="M125" s="335"/>
      <c r="N125" s="345"/>
      <c r="O125" s="295"/>
      <c r="P125" s="248"/>
      <c r="Q125" s="177"/>
      <c r="R125" s="177"/>
      <c r="S125" s="37"/>
      <c r="T125" s="39"/>
      <c r="U125" s="38"/>
      <c r="V125" s="177"/>
      <c r="W125" s="177" t="str">
        <f t="shared" si="41"/>
        <v/>
      </c>
      <c r="X125" s="177"/>
      <c r="Y125" s="177" t="str">
        <f t="shared" si="42"/>
        <v/>
      </c>
      <c r="Z125" s="177"/>
      <c r="AA125" s="177" t="str">
        <f t="shared" si="43"/>
        <v/>
      </c>
      <c r="AB125" s="177"/>
      <c r="AC125" s="177" t="str">
        <f t="shared" si="44"/>
        <v/>
      </c>
      <c r="AD125" s="177"/>
      <c r="AE125" s="177" t="str">
        <f t="shared" si="45"/>
        <v/>
      </c>
      <c r="AF125" s="177"/>
      <c r="AG125" s="177" t="str">
        <f t="shared" si="46"/>
        <v/>
      </c>
      <c r="AH125" s="177"/>
      <c r="AI125" s="172" t="str">
        <f t="shared" si="47"/>
        <v/>
      </c>
      <c r="AJ125" s="170" t="str">
        <f t="shared" si="48"/>
        <v/>
      </c>
      <c r="AK125" s="170" t="str">
        <f t="shared" si="49"/>
        <v/>
      </c>
      <c r="AL125" s="160"/>
      <c r="AM125" s="160"/>
      <c r="AN125" s="160"/>
      <c r="AO125" s="160"/>
      <c r="AP125" s="160"/>
      <c r="AQ125" s="63"/>
      <c r="AR125" s="63"/>
      <c r="AS125" s="41" t="e">
        <f>#VALUE!</f>
        <v>#VALUE!</v>
      </c>
      <c r="AT125" s="41"/>
      <c r="AU125" s="30"/>
      <c r="AV125" s="40" t="str">
        <f t="shared" si="50"/>
        <v>Débil</v>
      </c>
      <c r="AW125" s="40" t="str">
        <f t="shared" si="51"/>
        <v>Débil</v>
      </c>
      <c r="AX125" s="170">
        <f t="shared" si="52"/>
        <v>0</v>
      </c>
      <c r="AY125" s="245"/>
      <c r="AZ125" s="245"/>
      <c r="BA125" s="291"/>
      <c r="BB125" s="245"/>
      <c r="BC125" s="109" t="e">
        <f>+IF(AND(U125="Preventivo",BB123="Fuerte"),2,IF(AND(U125="Preventivo",BB123="Moderado"),1,0))</f>
        <v>#DIV/0!</v>
      </c>
      <c r="BD125" s="109" t="e">
        <f>+IF(AND(U125="Detectivo/Correctivo",$BB123="Fuerte"),2,IF(AND(U125="Detectivo/Correctivo",$BB125="Moderado"),1,IF(AND(U125="Preventivo",$BB123="Fuerte"),1,0)))</f>
        <v>#DIV/0!</v>
      </c>
      <c r="BE125" s="109" t="e">
        <f>+L123-BC125</f>
        <v>#DIV/0!</v>
      </c>
      <c r="BF125" s="109" t="e">
        <f>+N123-BD125</f>
        <v>#N/A</v>
      </c>
      <c r="BG125" s="248"/>
      <c r="BH125" s="248"/>
      <c r="BI125" s="295"/>
      <c r="BJ125" s="374"/>
      <c r="BK125" s="374"/>
      <c r="BL125" s="374"/>
      <c r="BM125" s="375"/>
    </row>
    <row r="126" spans="1:65" ht="65.150000000000006" customHeight="1">
      <c r="A126" s="371"/>
      <c r="B126" s="231"/>
      <c r="C126" s="171"/>
      <c r="D126" s="231"/>
      <c r="E126" s="247"/>
      <c r="F126" s="34"/>
      <c r="G126" s="34"/>
      <c r="H126" s="34"/>
      <c r="I126" s="36"/>
      <c r="J126" s="29"/>
      <c r="K126" s="249"/>
      <c r="L126" s="370"/>
      <c r="M126" s="335"/>
      <c r="N126" s="345"/>
      <c r="O126" s="295"/>
      <c r="P126" s="248"/>
      <c r="Q126" s="177"/>
      <c r="R126" s="177"/>
      <c r="S126" s="37"/>
      <c r="T126" s="39"/>
      <c r="U126" s="38"/>
      <c r="V126" s="177"/>
      <c r="W126" s="177" t="str">
        <f t="shared" si="41"/>
        <v/>
      </c>
      <c r="X126" s="177"/>
      <c r="Y126" s="177" t="str">
        <f t="shared" si="42"/>
        <v/>
      </c>
      <c r="Z126" s="177"/>
      <c r="AA126" s="177" t="str">
        <f t="shared" si="43"/>
        <v/>
      </c>
      <c r="AB126" s="177"/>
      <c r="AC126" s="177" t="str">
        <f t="shared" si="44"/>
        <v/>
      </c>
      <c r="AD126" s="177"/>
      <c r="AE126" s="177" t="str">
        <f t="shared" si="45"/>
        <v/>
      </c>
      <c r="AF126" s="177"/>
      <c r="AG126" s="177" t="str">
        <f t="shared" si="46"/>
        <v/>
      </c>
      <c r="AH126" s="177"/>
      <c r="AI126" s="172" t="str">
        <f t="shared" si="47"/>
        <v/>
      </c>
      <c r="AJ126" s="170" t="str">
        <f t="shared" si="48"/>
        <v/>
      </c>
      <c r="AK126" s="170" t="str">
        <f t="shared" si="49"/>
        <v/>
      </c>
      <c r="AL126" s="160"/>
      <c r="AM126" s="160"/>
      <c r="AN126" s="160"/>
      <c r="AO126" s="160"/>
      <c r="AP126" s="160"/>
      <c r="AQ126" s="63"/>
      <c r="AR126" s="63"/>
      <c r="AS126" s="41" t="e">
        <f>#VALUE!</f>
        <v>#VALUE!</v>
      </c>
      <c r="AT126" s="41"/>
      <c r="AU126" s="30"/>
      <c r="AV126" s="40" t="str">
        <f t="shared" si="50"/>
        <v>Débil</v>
      </c>
      <c r="AW126" s="40" t="str">
        <f t="shared" si="51"/>
        <v>Débil</v>
      </c>
      <c r="AX126" s="170">
        <f t="shared" si="52"/>
        <v>0</v>
      </c>
      <c r="AY126" s="245"/>
      <c r="AZ126" s="245"/>
      <c r="BA126" s="291"/>
      <c r="BB126" s="245"/>
      <c r="BC126" s="109" t="e">
        <f>+IF(AND(U126="Preventivo",BB123="Fuerte"),2,IF(AND(U126="Preventivo",BB123="Moderado"),1,0))</f>
        <v>#DIV/0!</v>
      </c>
      <c r="BD126" s="109" t="e">
        <f>+IF(AND(U126="Detectivo/Correctivo",$BB123="Fuerte"),2,IF(AND(U126="Detectivo/Correctivo",$BB126="Moderado"),1,IF(AND(U126="Preventivo",$BB123="Fuerte"),1,0)))</f>
        <v>#DIV/0!</v>
      </c>
      <c r="BE126" s="109" t="e">
        <f>+L123-BC126</f>
        <v>#DIV/0!</v>
      </c>
      <c r="BF126" s="109" t="e">
        <f>+N123-BD126</f>
        <v>#N/A</v>
      </c>
      <c r="BG126" s="248"/>
      <c r="BH126" s="248"/>
      <c r="BI126" s="295"/>
      <c r="BJ126" s="374"/>
      <c r="BK126" s="374"/>
      <c r="BL126" s="374"/>
      <c r="BM126" s="375"/>
    </row>
    <row r="127" spans="1:65" ht="65.150000000000006" customHeight="1">
      <c r="A127" s="371"/>
      <c r="B127" s="231"/>
      <c r="C127" s="171"/>
      <c r="D127" s="231"/>
      <c r="E127" s="247"/>
      <c r="F127" s="34"/>
      <c r="G127" s="34"/>
      <c r="H127" s="34"/>
      <c r="I127" s="36"/>
      <c r="J127" s="29"/>
      <c r="K127" s="249"/>
      <c r="L127" s="370"/>
      <c r="M127" s="335"/>
      <c r="N127" s="345"/>
      <c r="O127" s="295"/>
      <c r="P127" s="248"/>
      <c r="Q127" s="177"/>
      <c r="R127" s="177"/>
      <c r="S127" s="37"/>
      <c r="T127" s="39"/>
      <c r="U127" s="38"/>
      <c r="V127" s="177"/>
      <c r="W127" s="177" t="str">
        <f t="shared" si="41"/>
        <v/>
      </c>
      <c r="X127" s="177"/>
      <c r="Y127" s="177" t="str">
        <f t="shared" si="42"/>
        <v/>
      </c>
      <c r="Z127" s="177"/>
      <c r="AA127" s="177" t="str">
        <f t="shared" si="43"/>
        <v/>
      </c>
      <c r="AB127" s="177"/>
      <c r="AC127" s="177" t="str">
        <f t="shared" si="44"/>
        <v/>
      </c>
      <c r="AD127" s="177"/>
      <c r="AE127" s="177" t="str">
        <f t="shared" si="45"/>
        <v/>
      </c>
      <c r="AF127" s="177"/>
      <c r="AG127" s="177" t="str">
        <f t="shared" si="46"/>
        <v/>
      </c>
      <c r="AH127" s="177"/>
      <c r="AI127" s="172" t="str">
        <f t="shared" si="47"/>
        <v/>
      </c>
      <c r="AJ127" s="170" t="str">
        <f t="shared" si="48"/>
        <v/>
      </c>
      <c r="AK127" s="170" t="str">
        <f t="shared" si="49"/>
        <v/>
      </c>
      <c r="AL127" s="160"/>
      <c r="AM127" s="160"/>
      <c r="AN127" s="160"/>
      <c r="AO127" s="160"/>
      <c r="AP127" s="160"/>
      <c r="AQ127" s="63"/>
      <c r="AR127" s="63"/>
      <c r="AS127" s="41" t="e">
        <f>#VALUE!</f>
        <v>#VALUE!</v>
      </c>
      <c r="AT127" s="41"/>
      <c r="AU127" s="30"/>
      <c r="AV127" s="40" t="str">
        <f t="shared" si="50"/>
        <v>Débil</v>
      </c>
      <c r="AW127" s="40" t="str">
        <f t="shared" si="51"/>
        <v>Débil</v>
      </c>
      <c r="AX127" s="170">
        <f t="shared" si="52"/>
        <v>0</v>
      </c>
      <c r="AY127" s="245"/>
      <c r="AZ127" s="245"/>
      <c r="BA127" s="291"/>
      <c r="BB127" s="245"/>
      <c r="BC127" s="109" t="e">
        <f>+IF(AND(U127="Preventivo",BB123="Fuerte"),2,IF(AND(U127="Preventivo",BB123="Moderado"),1,0))</f>
        <v>#DIV/0!</v>
      </c>
      <c r="BD127" s="109" t="e">
        <f>+IF(AND(U127="Detectivo/Correctivo",$BB123="Fuerte"),2,IF(AND(U127="Detectivo/Correctivo",$BB127="Moderado"),1,IF(AND(U127="Preventivo",$BB123="Fuerte"),1,0)))</f>
        <v>#DIV/0!</v>
      </c>
      <c r="BE127" s="109" t="e">
        <f>+L123-BC127</f>
        <v>#DIV/0!</v>
      </c>
      <c r="BF127" s="109" t="e">
        <f>+N123-BD127</f>
        <v>#N/A</v>
      </c>
      <c r="BG127" s="248"/>
      <c r="BH127" s="248"/>
      <c r="BI127" s="295"/>
      <c r="BJ127" s="374"/>
      <c r="BK127" s="374"/>
      <c r="BL127" s="374"/>
      <c r="BM127" s="375"/>
    </row>
    <row r="128" spans="1:65" ht="65.150000000000006" customHeight="1">
      <c r="A128" s="371"/>
      <c r="B128" s="231"/>
      <c r="C128" s="171"/>
      <c r="D128" s="231"/>
      <c r="E128" s="247"/>
      <c r="F128" s="34"/>
      <c r="G128" s="34"/>
      <c r="H128" s="34"/>
      <c r="I128" s="36"/>
      <c r="J128" s="29"/>
      <c r="K128" s="249"/>
      <c r="L128" s="370"/>
      <c r="M128" s="335"/>
      <c r="N128" s="345"/>
      <c r="O128" s="295"/>
      <c r="P128" s="248"/>
      <c r="Q128" s="177"/>
      <c r="R128" s="177"/>
      <c r="S128" s="37"/>
      <c r="T128" s="39"/>
      <c r="U128" s="38"/>
      <c r="V128" s="177"/>
      <c r="W128" s="177" t="str">
        <f t="shared" si="41"/>
        <v/>
      </c>
      <c r="X128" s="177"/>
      <c r="Y128" s="177" t="str">
        <f t="shared" si="42"/>
        <v/>
      </c>
      <c r="Z128" s="177"/>
      <c r="AA128" s="177" t="str">
        <f t="shared" si="43"/>
        <v/>
      </c>
      <c r="AB128" s="177"/>
      <c r="AC128" s="177" t="str">
        <f t="shared" si="44"/>
        <v/>
      </c>
      <c r="AD128" s="177"/>
      <c r="AE128" s="177" t="str">
        <f t="shared" si="45"/>
        <v/>
      </c>
      <c r="AF128" s="177"/>
      <c r="AG128" s="177" t="str">
        <f t="shared" si="46"/>
        <v/>
      </c>
      <c r="AH128" s="177"/>
      <c r="AI128" s="172" t="str">
        <f t="shared" si="47"/>
        <v/>
      </c>
      <c r="AJ128" s="170" t="str">
        <f t="shared" si="48"/>
        <v/>
      </c>
      <c r="AK128" s="170" t="str">
        <f t="shared" si="49"/>
        <v/>
      </c>
      <c r="AL128" s="160"/>
      <c r="AM128" s="160"/>
      <c r="AN128" s="160"/>
      <c r="AO128" s="160"/>
      <c r="AP128" s="160"/>
      <c r="AQ128" s="63"/>
      <c r="AR128" s="63"/>
      <c r="AS128" s="41" t="e">
        <f>#VALUE!</f>
        <v>#VALUE!</v>
      </c>
      <c r="AT128" s="41"/>
      <c r="AU128" s="30"/>
      <c r="AV128" s="40" t="str">
        <f t="shared" si="50"/>
        <v>Débil</v>
      </c>
      <c r="AW128" s="40" t="str">
        <f t="shared" si="51"/>
        <v>Débil</v>
      </c>
      <c r="AX128" s="170">
        <f t="shared" si="52"/>
        <v>0</v>
      </c>
      <c r="AY128" s="245"/>
      <c r="AZ128" s="245"/>
      <c r="BA128" s="292"/>
      <c r="BB128" s="245"/>
      <c r="BC128" s="109" t="e">
        <f>+IF(AND(U128="Preventivo",BB123="Fuerte"),2,IF(AND(U128="Preventivo",BB123="Moderado"),1,0))</f>
        <v>#DIV/0!</v>
      </c>
      <c r="BD128" s="109" t="e">
        <f>+IF(AND(U128="Detectivo/Correctivo",$BB123="Fuerte"),2,IF(AND(U128="Detectivo/Correctivo",$BB128="Moderado"),1,IF(AND(U128="Preventivo",$BB123="Fuerte"),1,0)))</f>
        <v>#DIV/0!</v>
      </c>
      <c r="BE128" s="109" t="e">
        <f>+L123-BC128</f>
        <v>#DIV/0!</v>
      </c>
      <c r="BF128" s="109" t="e">
        <f>+N123-BD128</f>
        <v>#N/A</v>
      </c>
      <c r="BG128" s="248"/>
      <c r="BH128" s="248"/>
      <c r="BI128" s="295"/>
      <c r="BJ128" s="374"/>
      <c r="BK128" s="374"/>
      <c r="BL128" s="374"/>
      <c r="BM128" s="375"/>
    </row>
    <row r="129" spans="1:65" ht="65.150000000000006" customHeight="1">
      <c r="A129" s="371" t="s">
        <v>136</v>
      </c>
      <c r="B129" s="231"/>
      <c r="C129" s="171"/>
      <c r="D129" s="231"/>
      <c r="E129" s="247"/>
      <c r="F129" s="34"/>
      <c r="G129" s="34"/>
      <c r="H129" s="34"/>
      <c r="I129" s="36"/>
      <c r="J129" s="29"/>
      <c r="K129" s="249"/>
      <c r="L129" s="370"/>
      <c r="M129" s="335"/>
      <c r="N129" s="345" t="e">
        <f>+VLOOKUP(M129,Listados!$K$13:$L$17,2,0)</f>
        <v>#N/A</v>
      </c>
      <c r="O129" s="295" t="str">
        <f>IF(AND(K129&lt;&gt;"",M129&lt;&gt;""),VLOOKUP(K129&amp;M129,Listados!$M$3:$N$27,2,FALSE),"")</f>
        <v/>
      </c>
      <c r="P129" s="248" t="e">
        <f>+VLOOKUP(O129,Listados!$P$3:$Q$6,2,FALSE)</f>
        <v>#N/A</v>
      </c>
      <c r="Q129" s="177"/>
      <c r="R129" s="177"/>
      <c r="S129" s="37"/>
      <c r="T129" s="39"/>
      <c r="U129" s="38"/>
      <c r="V129" s="177"/>
      <c r="W129" s="177" t="str">
        <f t="shared" si="41"/>
        <v/>
      </c>
      <c r="X129" s="177"/>
      <c r="Y129" s="177" t="str">
        <f t="shared" si="42"/>
        <v/>
      </c>
      <c r="Z129" s="177"/>
      <c r="AA129" s="177" t="str">
        <f t="shared" si="43"/>
        <v/>
      </c>
      <c r="AB129" s="177"/>
      <c r="AC129" s="177" t="str">
        <f t="shared" si="44"/>
        <v/>
      </c>
      <c r="AD129" s="177"/>
      <c r="AE129" s="177" t="str">
        <f t="shared" si="45"/>
        <v/>
      </c>
      <c r="AF129" s="177"/>
      <c r="AG129" s="177" t="str">
        <f t="shared" si="46"/>
        <v/>
      </c>
      <c r="AH129" s="177"/>
      <c r="AI129" s="172" t="str">
        <f t="shared" si="47"/>
        <v/>
      </c>
      <c r="AJ129" s="170" t="str">
        <f t="shared" si="48"/>
        <v/>
      </c>
      <c r="AK129" s="170" t="str">
        <f t="shared" si="49"/>
        <v/>
      </c>
      <c r="AL129" s="160"/>
      <c r="AM129" s="160"/>
      <c r="AN129" s="160"/>
      <c r="AO129" s="160"/>
      <c r="AP129" s="160"/>
      <c r="AQ129" s="63"/>
      <c r="AR129" s="63"/>
      <c r="AS129" s="41" t="e">
        <f>#VALUE!</f>
        <v>#VALUE!</v>
      </c>
      <c r="AT129" s="41"/>
      <c r="AU129" s="30"/>
      <c r="AV129" s="40" t="str">
        <f t="shared" si="50"/>
        <v>Débil</v>
      </c>
      <c r="AW129" s="40" t="str">
        <f t="shared" si="51"/>
        <v>Débil</v>
      </c>
      <c r="AX129" s="170">
        <f t="shared" si="52"/>
        <v>0</v>
      </c>
      <c r="AY129" s="245">
        <f t="shared" ref="AY129" si="80">SUM(AX129:AX134)</f>
        <v>0</v>
      </c>
      <c r="AZ129" s="245">
        <v>0</v>
      </c>
      <c r="BA129" s="290" t="e">
        <f t="shared" ref="BA129" si="81">AY129/AZ129</f>
        <v>#DIV/0!</v>
      </c>
      <c r="BB129" s="245" t="e">
        <f t="shared" ref="BB129" si="82">IF(BA129&lt;=50, "Débil", IF(BA129&lt;=99,"Moderado","Fuerte"))</f>
        <v>#DIV/0!</v>
      </c>
      <c r="BC129" s="109" t="e">
        <f>+IF(AND(U129="Preventivo",BB129="Fuerte"),2,IF(AND(U129="Preventivo",BB129="Moderado"),1,0))</f>
        <v>#DIV/0!</v>
      </c>
      <c r="BD129" s="109" t="e">
        <f>+IF(AND(U129="Detectivo/Correctivo",$BB129="Fuerte"),2,IF(AND(U129="Detectivo/Correctivo",$BB129="Moderado"),1,IF(AND(U129="Preventivo",$BB129="Fuerte"),1,0)))</f>
        <v>#DIV/0!</v>
      </c>
      <c r="BE129" s="109" t="e">
        <f>+L129-BC129</f>
        <v>#DIV/0!</v>
      </c>
      <c r="BF129" s="109" t="e">
        <f>+N129-BD129</f>
        <v>#N/A</v>
      </c>
      <c r="BG129" s="248" t="e">
        <f>+VLOOKUP(MIN(BE129,BE130,BE131,BE132,BE133,BE134),Listados!$J$18:$K$24,2,TRUE)</f>
        <v>#DIV/0!</v>
      </c>
      <c r="BH129" s="248" t="e">
        <f>+VLOOKUP(MIN(BF129,BF130,BF131,BF132,BF133,BF134),Listados!$J$27:$K$32,2,TRUE)</f>
        <v>#N/A</v>
      </c>
      <c r="BI129" s="295" t="e">
        <f>IF(AND(BG129&lt;&gt;"",BH129&lt;&gt;""),VLOOKUP(BG129&amp;BH129,Listados!$M$3:$N$27,2,FALSE),"")</f>
        <v>#DIV/0!</v>
      </c>
      <c r="BJ129" s="374" t="e">
        <f>+IF($P129="Asumir el riesgo","NA","")</f>
        <v>#N/A</v>
      </c>
      <c r="BK129" s="374" t="e">
        <f>+IF($P129="Asumir el riesgo","NA","")</f>
        <v>#N/A</v>
      </c>
      <c r="BL129" s="374" t="e">
        <f>+IF($P129="Asumir el riesgo","NA","")</f>
        <v>#N/A</v>
      </c>
      <c r="BM129" s="375" t="e">
        <f>+IF($P129="Asumir el riesgo","NA","")</f>
        <v>#N/A</v>
      </c>
    </row>
    <row r="130" spans="1:65" ht="65.150000000000006" customHeight="1">
      <c r="A130" s="371"/>
      <c r="B130" s="231"/>
      <c r="C130" s="171"/>
      <c r="D130" s="231"/>
      <c r="E130" s="247"/>
      <c r="F130" s="34"/>
      <c r="G130" s="34"/>
      <c r="H130" s="34"/>
      <c r="I130" s="36"/>
      <c r="J130" s="29"/>
      <c r="K130" s="249"/>
      <c r="L130" s="370"/>
      <c r="M130" s="335"/>
      <c r="N130" s="345"/>
      <c r="O130" s="295"/>
      <c r="P130" s="248"/>
      <c r="Q130" s="177"/>
      <c r="R130" s="177"/>
      <c r="S130" s="37"/>
      <c r="T130" s="39"/>
      <c r="U130" s="38"/>
      <c r="V130" s="177"/>
      <c r="W130" s="177" t="str">
        <f t="shared" si="41"/>
        <v/>
      </c>
      <c r="X130" s="177"/>
      <c r="Y130" s="177" t="str">
        <f t="shared" si="42"/>
        <v/>
      </c>
      <c r="Z130" s="177"/>
      <c r="AA130" s="177" t="str">
        <f t="shared" si="43"/>
        <v/>
      </c>
      <c r="AB130" s="177"/>
      <c r="AC130" s="177" t="str">
        <f t="shared" si="44"/>
        <v/>
      </c>
      <c r="AD130" s="177"/>
      <c r="AE130" s="177" t="str">
        <f t="shared" si="45"/>
        <v/>
      </c>
      <c r="AF130" s="177"/>
      <c r="AG130" s="177" t="str">
        <f t="shared" si="46"/>
        <v/>
      </c>
      <c r="AH130" s="177"/>
      <c r="AI130" s="172" t="str">
        <f t="shared" si="47"/>
        <v/>
      </c>
      <c r="AJ130" s="170" t="str">
        <f t="shared" si="48"/>
        <v/>
      </c>
      <c r="AK130" s="170" t="str">
        <f t="shared" si="49"/>
        <v/>
      </c>
      <c r="AL130" s="160"/>
      <c r="AM130" s="160"/>
      <c r="AN130" s="160"/>
      <c r="AO130" s="160"/>
      <c r="AP130" s="160"/>
      <c r="AQ130" s="63"/>
      <c r="AR130" s="63"/>
      <c r="AS130" s="41" t="e">
        <f>#VALUE!</f>
        <v>#VALUE!</v>
      </c>
      <c r="AT130" s="41"/>
      <c r="AU130" s="30"/>
      <c r="AV130" s="40" t="str">
        <f t="shared" si="50"/>
        <v>Débil</v>
      </c>
      <c r="AW130" s="40" t="str">
        <f t="shared" si="51"/>
        <v>Débil</v>
      </c>
      <c r="AX130" s="170">
        <f t="shared" si="52"/>
        <v>0</v>
      </c>
      <c r="AY130" s="245"/>
      <c r="AZ130" s="245"/>
      <c r="BA130" s="291"/>
      <c r="BB130" s="245"/>
      <c r="BC130" s="109" t="e">
        <f>+IF(AND(U130="Preventivo",BB129="Fuerte"),2,IF(AND(U130="Preventivo",BB129="Moderado"),1,0))</f>
        <v>#DIV/0!</v>
      </c>
      <c r="BD130" s="109" t="e">
        <f>+IF(AND(U130="Detectivo/Correctivo",$BB129="Fuerte"),2,IF(AND(U130="Detectivo/Correctivo",$BB130="Moderado"),1,IF(AND(U130="Preventivo",$BB129="Fuerte"),1,0)))</f>
        <v>#DIV/0!</v>
      </c>
      <c r="BE130" s="109" t="e">
        <f>+L129-BC130</f>
        <v>#DIV/0!</v>
      </c>
      <c r="BF130" s="109" t="e">
        <f>+N129-BD130</f>
        <v>#N/A</v>
      </c>
      <c r="BG130" s="248"/>
      <c r="BH130" s="248"/>
      <c r="BI130" s="295"/>
      <c r="BJ130" s="374"/>
      <c r="BK130" s="374"/>
      <c r="BL130" s="374"/>
      <c r="BM130" s="375"/>
    </row>
    <row r="131" spans="1:65" ht="65.150000000000006" customHeight="1">
      <c r="A131" s="371"/>
      <c r="B131" s="231"/>
      <c r="C131" s="171"/>
      <c r="D131" s="231"/>
      <c r="E131" s="247"/>
      <c r="F131" s="34"/>
      <c r="G131" s="34"/>
      <c r="H131" s="34"/>
      <c r="I131" s="36"/>
      <c r="J131" s="29"/>
      <c r="K131" s="249"/>
      <c r="L131" s="370"/>
      <c r="M131" s="335"/>
      <c r="N131" s="345"/>
      <c r="O131" s="295"/>
      <c r="P131" s="248"/>
      <c r="Q131" s="177"/>
      <c r="R131" s="177"/>
      <c r="S131" s="37"/>
      <c r="T131" s="39"/>
      <c r="U131" s="38"/>
      <c r="V131" s="177"/>
      <c r="W131" s="177" t="str">
        <f t="shared" si="41"/>
        <v/>
      </c>
      <c r="X131" s="177"/>
      <c r="Y131" s="177" t="str">
        <f t="shared" si="42"/>
        <v/>
      </c>
      <c r="Z131" s="177"/>
      <c r="AA131" s="177" t="str">
        <f t="shared" si="43"/>
        <v/>
      </c>
      <c r="AB131" s="177"/>
      <c r="AC131" s="177" t="str">
        <f t="shared" si="44"/>
        <v/>
      </c>
      <c r="AD131" s="177"/>
      <c r="AE131" s="177" t="str">
        <f t="shared" si="45"/>
        <v/>
      </c>
      <c r="AF131" s="177"/>
      <c r="AG131" s="177" t="str">
        <f t="shared" si="46"/>
        <v/>
      </c>
      <c r="AH131" s="177"/>
      <c r="AI131" s="172" t="str">
        <f t="shared" si="47"/>
        <v/>
      </c>
      <c r="AJ131" s="170" t="str">
        <f t="shared" si="48"/>
        <v/>
      </c>
      <c r="AK131" s="170" t="str">
        <f t="shared" si="49"/>
        <v/>
      </c>
      <c r="AL131" s="160"/>
      <c r="AM131" s="160"/>
      <c r="AN131" s="160"/>
      <c r="AO131" s="160"/>
      <c r="AP131" s="160"/>
      <c r="AQ131" s="63"/>
      <c r="AR131" s="63"/>
      <c r="AS131" s="41" t="e">
        <f>#VALUE!</f>
        <v>#VALUE!</v>
      </c>
      <c r="AT131" s="41"/>
      <c r="AU131" s="30"/>
      <c r="AV131" s="40" t="str">
        <f t="shared" si="50"/>
        <v>Débil</v>
      </c>
      <c r="AW131" s="40" t="str">
        <f t="shared" si="51"/>
        <v>Débil</v>
      </c>
      <c r="AX131" s="170">
        <f t="shared" si="52"/>
        <v>0</v>
      </c>
      <c r="AY131" s="245"/>
      <c r="AZ131" s="245"/>
      <c r="BA131" s="291"/>
      <c r="BB131" s="245"/>
      <c r="BC131" s="109" t="e">
        <f>+IF(AND(U131="Preventivo",BB129="Fuerte"),2,IF(AND(U131="Preventivo",BB129="Moderado"),1,0))</f>
        <v>#DIV/0!</v>
      </c>
      <c r="BD131" s="109" t="e">
        <f>+IF(AND(U131="Detectivo/Correctivo",$BB129="Fuerte"),2,IF(AND(U131="Detectivo/Correctivo",$BB131="Moderado"),1,IF(AND(U131="Preventivo",$BB129="Fuerte"),1,0)))</f>
        <v>#DIV/0!</v>
      </c>
      <c r="BE131" s="109" t="e">
        <f>+L129-BC131</f>
        <v>#DIV/0!</v>
      </c>
      <c r="BF131" s="109" t="e">
        <f>+N129-BD131</f>
        <v>#N/A</v>
      </c>
      <c r="BG131" s="248"/>
      <c r="BH131" s="248"/>
      <c r="BI131" s="295"/>
      <c r="BJ131" s="374"/>
      <c r="BK131" s="374"/>
      <c r="BL131" s="374"/>
      <c r="BM131" s="375"/>
    </row>
    <row r="132" spans="1:65" ht="65.150000000000006" customHeight="1">
      <c r="A132" s="371"/>
      <c r="B132" s="231"/>
      <c r="C132" s="171"/>
      <c r="D132" s="231"/>
      <c r="E132" s="247"/>
      <c r="F132" s="34"/>
      <c r="G132" s="34"/>
      <c r="H132" s="34"/>
      <c r="I132" s="36"/>
      <c r="J132" s="29"/>
      <c r="K132" s="249"/>
      <c r="L132" s="370"/>
      <c r="M132" s="335"/>
      <c r="N132" s="345"/>
      <c r="O132" s="295"/>
      <c r="P132" s="248"/>
      <c r="Q132" s="177"/>
      <c r="R132" s="177"/>
      <c r="S132" s="37"/>
      <c r="T132" s="39"/>
      <c r="U132" s="38"/>
      <c r="V132" s="177"/>
      <c r="W132" s="177" t="str">
        <f t="shared" si="41"/>
        <v/>
      </c>
      <c r="X132" s="177"/>
      <c r="Y132" s="177" t="str">
        <f t="shared" si="42"/>
        <v/>
      </c>
      <c r="Z132" s="177"/>
      <c r="AA132" s="177" t="str">
        <f t="shared" si="43"/>
        <v/>
      </c>
      <c r="AB132" s="177"/>
      <c r="AC132" s="177" t="str">
        <f t="shared" si="44"/>
        <v/>
      </c>
      <c r="AD132" s="177"/>
      <c r="AE132" s="177" t="str">
        <f t="shared" si="45"/>
        <v/>
      </c>
      <c r="AF132" s="177"/>
      <c r="AG132" s="177" t="str">
        <f t="shared" si="46"/>
        <v/>
      </c>
      <c r="AH132" s="177"/>
      <c r="AI132" s="172" t="str">
        <f t="shared" si="47"/>
        <v/>
      </c>
      <c r="AJ132" s="170" t="str">
        <f t="shared" si="48"/>
        <v/>
      </c>
      <c r="AK132" s="170" t="str">
        <f t="shared" si="49"/>
        <v/>
      </c>
      <c r="AL132" s="160"/>
      <c r="AM132" s="160"/>
      <c r="AN132" s="160"/>
      <c r="AO132" s="160"/>
      <c r="AP132" s="160"/>
      <c r="AQ132" s="63"/>
      <c r="AR132" s="63"/>
      <c r="AS132" s="41" t="e">
        <f>#VALUE!</f>
        <v>#VALUE!</v>
      </c>
      <c r="AT132" s="41"/>
      <c r="AU132" s="30"/>
      <c r="AV132" s="40" t="str">
        <f t="shared" si="50"/>
        <v>Débil</v>
      </c>
      <c r="AW132" s="40" t="str">
        <f t="shared" si="51"/>
        <v>Débil</v>
      </c>
      <c r="AX132" s="170">
        <f t="shared" si="52"/>
        <v>0</v>
      </c>
      <c r="AY132" s="245"/>
      <c r="AZ132" s="245"/>
      <c r="BA132" s="291"/>
      <c r="BB132" s="245"/>
      <c r="BC132" s="109" t="e">
        <f>+IF(AND(U132="Preventivo",BB129="Fuerte"),2,IF(AND(U132="Preventivo",BB129="Moderado"),1,0))</f>
        <v>#DIV/0!</v>
      </c>
      <c r="BD132" s="109" t="e">
        <f>+IF(AND(U132="Detectivo/Correctivo",$BB129="Fuerte"),2,IF(AND(U132="Detectivo/Correctivo",$BB132="Moderado"),1,IF(AND(U132="Preventivo",$BB129="Fuerte"),1,0)))</f>
        <v>#DIV/0!</v>
      </c>
      <c r="BE132" s="109" t="e">
        <f>+L129-BC132</f>
        <v>#DIV/0!</v>
      </c>
      <c r="BF132" s="109" t="e">
        <f>+N129-BD132</f>
        <v>#N/A</v>
      </c>
      <c r="BG132" s="248"/>
      <c r="BH132" s="248"/>
      <c r="BI132" s="295"/>
      <c r="BJ132" s="374"/>
      <c r="BK132" s="374"/>
      <c r="BL132" s="374"/>
      <c r="BM132" s="375"/>
    </row>
    <row r="133" spans="1:65" ht="65.150000000000006" customHeight="1">
      <c r="A133" s="371"/>
      <c r="B133" s="231"/>
      <c r="C133" s="171"/>
      <c r="D133" s="231"/>
      <c r="E133" s="247"/>
      <c r="F133" s="34"/>
      <c r="G133" s="34"/>
      <c r="H133" s="34"/>
      <c r="I133" s="36"/>
      <c r="J133" s="29"/>
      <c r="K133" s="249"/>
      <c r="L133" s="370"/>
      <c r="M133" s="335"/>
      <c r="N133" s="345"/>
      <c r="O133" s="295"/>
      <c r="P133" s="248"/>
      <c r="Q133" s="177"/>
      <c r="R133" s="177"/>
      <c r="S133" s="37"/>
      <c r="T133" s="39"/>
      <c r="U133" s="38"/>
      <c r="V133" s="177"/>
      <c r="W133" s="177" t="str">
        <f t="shared" si="41"/>
        <v/>
      </c>
      <c r="X133" s="177"/>
      <c r="Y133" s="177" t="str">
        <f t="shared" si="42"/>
        <v/>
      </c>
      <c r="Z133" s="177"/>
      <c r="AA133" s="177" t="str">
        <f t="shared" si="43"/>
        <v/>
      </c>
      <c r="AB133" s="177"/>
      <c r="AC133" s="177" t="str">
        <f t="shared" si="44"/>
        <v/>
      </c>
      <c r="AD133" s="177"/>
      <c r="AE133" s="177" t="str">
        <f t="shared" si="45"/>
        <v/>
      </c>
      <c r="AF133" s="177"/>
      <c r="AG133" s="177" t="str">
        <f t="shared" si="46"/>
        <v/>
      </c>
      <c r="AH133" s="177"/>
      <c r="AI133" s="172" t="str">
        <f t="shared" si="47"/>
        <v/>
      </c>
      <c r="AJ133" s="170" t="str">
        <f t="shared" si="48"/>
        <v/>
      </c>
      <c r="AK133" s="170" t="str">
        <f t="shared" si="49"/>
        <v/>
      </c>
      <c r="AL133" s="160"/>
      <c r="AM133" s="160"/>
      <c r="AN133" s="160"/>
      <c r="AO133" s="160"/>
      <c r="AP133" s="160"/>
      <c r="AQ133" s="63"/>
      <c r="AR133" s="63"/>
      <c r="AS133" s="41" t="e">
        <f>#VALUE!</f>
        <v>#VALUE!</v>
      </c>
      <c r="AT133" s="41"/>
      <c r="AU133" s="30"/>
      <c r="AV133" s="40" t="str">
        <f t="shared" si="50"/>
        <v>Débil</v>
      </c>
      <c r="AW133" s="40" t="str">
        <f t="shared" si="51"/>
        <v>Débil</v>
      </c>
      <c r="AX133" s="170">
        <f t="shared" si="52"/>
        <v>0</v>
      </c>
      <c r="AY133" s="245"/>
      <c r="AZ133" s="245"/>
      <c r="BA133" s="291"/>
      <c r="BB133" s="245"/>
      <c r="BC133" s="109" t="e">
        <f>+IF(AND(U133="Preventivo",BB129="Fuerte"),2,IF(AND(U133="Preventivo",BB129="Moderado"),1,0))</f>
        <v>#DIV/0!</v>
      </c>
      <c r="BD133" s="109" t="e">
        <f>+IF(AND(U133="Detectivo/Correctivo",$BB129="Fuerte"),2,IF(AND(U133="Detectivo/Correctivo",$BB133="Moderado"),1,IF(AND(U133="Preventivo",$BB129="Fuerte"),1,0)))</f>
        <v>#DIV/0!</v>
      </c>
      <c r="BE133" s="109" t="e">
        <f>+L129-BC133</f>
        <v>#DIV/0!</v>
      </c>
      <c r="BF133" s="109" t="e">
        <f>+N129-BD133</f>
        <v>#N/A</v>
      </c>
      <c r="BG133" s="248"/>
      <c r="BH133" s="248"/>
      <c r="BI133" s="295"/>
      <c r="BJ133" s="374"/>
      <c r="BK133" s="374"/>
      <c r="BL133" s="374"/>
      <c r="BM133" s="375"/>
    </row>
    <row r="134" spans="1:65" ht="65.150000000000006" customHeight="1">
      <c r="A134" s="371"/>
      <c r="B134" s="231"/>
      <c r="C134" s="171"/>
      <c r="D134" s="231"/>
      <c r="E134" s="247"/>
      <c r="F134" s="34"/>
      <c r="G134" s="34"/>
      <c r="H134" s="34"/>
      <c r="I134" s="36"/>
      <c r="J134" s="29"/>
      <c r="K134" s="249"/>
      <c r="L134" s="370"/>
      <c r="M134" s="335"/>
      <c r="N134" s="345"/>
      <c r="O134" s="295"/>
      <c r="P134" s="248"/>
      <c r="Q134" s="177"/>
      <c r="R134" s="177"/>
      <c r="S134" s="37"/>
      <c r="T134" s="39"/>
      <c r="U134" s="38"/>
      <c r="V134" s="177"/>
      <c r="W134" s="177" t="str">
        <f t="shared" si="41"/>
        <v/>
      </c>
      <c r="X134" s="177"/>
      <c r="Y134" s="177" t="str">
        <f t="shared" si="42"/>
        <v/>
      </c>
      <c r="Z134" s="177"/>
      <c r="AA134" s="177" t="str">
        <f t="shared" si="43"/>
        <v/>
      </c>
      <c r="AB134" s="177"/>
      <c r="AC134" s="177" t="str">
        <f t="shared" si="44"/>
        <v/>
      </c>
      <c r="AD134" s="177"/>
      <c r="AE134" s="177" t="str">
        <f t="shared" si="45"/>
        <v/>
      </c>
      <c r="AF134" s="177"/>
      <c r="AG134" s="177" t="str">
        <f t="shared" si="46"/>
        <v/>
      </c>
      <c r="AH134" s="177"/>
      <c r="AI134" s="172" t="str">
        <f t="shared" si="47"/>
        <v/>
      </c>
      <c r="AJ134" s="170" t="str">
        <f t="shared" si="48"/>
        <v/>
      </c>
      <c r="AK134" s="170" t="str">
        <f t="shared" si="49"/>
        <v/>
      </c>
      <c r="AL134" s="160"/>
      <c r="AM134" s="160"/>
      <c r="AN134" s="160"/>
      <c r="AO134" s="160"/>
      <c r="AP134" s="160"/>
      <c r="AQ134" s="63"/>
      <c r="AR134" s="63"/>
      <c r="AS134" s="41" t="e">
        <f>#VALUE!</f>
        <v>#VALUE!</v>
      </c>
      <c r="AT134" s="41"/>
      <c r="AU134" s="30"/>
      <c r="AV134" s="40" t="str">
        <f t="shared" si="50"/>
        <v>Débil</v>
      </c>
      <c r="AW134" s="40" t="str">
        <f t="shared" si="51"/>
        <v>Débil</v>
      </c>
      <c r="AX134" s="170">
        <f t="shared" si="52"/>
        <v>0</v>
      </c>
      <c r="AY134" s="245"/>
      <c r="AZ134" s="245"/>
      <c r="BA134" s="292"/>
      <c r="BB134" s="245"/>
      <c r="BC134" s="109" t="e">
        <f>+IF(AND(U134="Preventivo",BB129="Fuerte"),2,IF(AND(U134="Preventivo",BB129="Moderado"),1,0))</f>
        <v>#DIV/0!</v>
      </c>
      <c r="BD134" s="109" t="e">
        <f>+IF(AND(U134="Detectivo/Correctivo",$BB129="Fuerte"),2,IF(AND(U134="Detectivo/Correctivo",$BB134="Moderado"),1,IF(AND(U134="Preventivo",$BB129="Fuerte"),1,0)))</f>
        <v>#DIV/0!</v>
      </c>
      <c r="BE134" s="109" t="e">
        <f>+L129-BC134</f>
        <v>#DIV/0!</v>
      </c>
      <c r="BF134" s="109" t="e">
        <f>+N129-BD134</f>
        <v>#N/A</v>
      </c>
      <c r="BG134" s="248"/>
      <c r="BH134" s="248"/>
      <c r="BI134" s="295"/>
      <c r="BJ134" s="374"/>
      <c r="BK134" s="374"/>
      <c r="BL134" s="374"/>
      <c r="BM134" s="375"/>
    </row>
    <row r="135" spans="1:65" ht="65.150000000000006" customHeight="1">
      <c r="A135" s="371" t="s">
        <v>137</v>
      </c>
      <c r="B135" s="231"/>
      <c r="C135" s="171"/>
      <c r="D135" s="231"/>
      <c r="E135" s="247"/>
      <c r="F135" s="34"/>
      <c r="G135" s="34"/>
      <c r="H135" s="34"/>
      <c r="I135" s="36"/>
      <c r="J135" s="29"/>
      <c r="K135" s="249"/>
      <c r="L135" s="370"/>
      <c r="M135" s="335"/>
      <c r="N135" s="345" t="e">
        <f>+VLOOKUP(M135,Listados!$K$13:$L$17,2,0)</f>
        <v>#N/A</v>
      </c>
      <c r="O135" s="295" t="str">
        <f>IF(AND(K135&lt;&gt;"",M135&lt;&gt;""),VLOOKUP(K135&amp;M135,Listados!$M$3:$N$27,2,FALSE),"")</f>
        <v/>
      </c>
      <c r="P135" s="248" t="e">
        <f>+VLOOKUP(O135,Listados!$P$3:$Q$6,2,FALSE)</f>
        <v>#N/A</v>
      </c>
      <c r="Q135" s="177"/>
      <c r="R135" s="177"/>
      <c r="S135" s="37"/>
      <c r="T135" s="39"/>
      <c r="U135" s="38"/>
      <c r="V135" s="177"/>
      <c r="W135" s="177" t="str">
        <f t="shared" si="41"/>
        <v/>
      </c>
      <c r="X135" s="177"/>
      <c r="Y135" s="177" t="str">
        <f t="shared" si="42"/>
        <v/>
      </c>
      <c r="Z135" s="177"/>
      <c r="AA135" s="177" t="str">
        <f t="shared" si="43"/>
        <v/>
      </c>
      <c r="AB135" s="177"/>
      <c r="AC135" s="177" t="str">
        <f t="shared" si="44"/>
        <v/>
      </c>
      <c r="AD135" s="177"/>
      <c r="AE135" s="177" t="str">
        <f t="shared" si="45"/>
        <v/>
      </c>
      <c r="AF135" s="177"/>
      <c r="AG135" s="177" t="str">
        <f t="shared" si="46"/>
        <v/>
      </c>
      <c r="AH135" s="177"/>
      <c r="AI135" s="172" t="str">
        <f t="shared" si="47"/>
        <v/>
      </c>
      <c r="AJ135" s="170" t="str">
        <f t="shared" si="48"/>
        <v/>
      </c>
      <c r="AK135" s="170" t="str">
        <f t="shared" si="49"/>
        <v/>
      </c>
      <c r="AL135" s="160"/>
      <c r="AM135" s="160"/>
      <c r="AN135" s="160"/>
      <c r="AO135" s="160"/>
      <c r="AP135" s="160"/>
      <c r="AQ135" s="63"/>
      <c r="AR135" s="63"/>
      <c r="AS135" s="41" t="e">
        <f>#VALUE!</f>
        <v>#VALUE!</v>
      </c>
      <c r="AT135" s="41"/>
      <c r="AU135" s="30"/>
      <c r="AV135" s="40" t="str">
        <f t="shared" si="50"/>
        <v>Débil</v>
      </c>
      <c r="AW135" s="40" t="str">
        <f t="shared" si="51"/>
        <v>Débil</v>
      </c>
      <c r="AX135" s="170">
        <f t="shared" si="52"/>
        <v>0</v>
      </c>
      <c r="AY135" s="245">
        <f t="shared" ref="AY135" si="83">SUM(AX135:AX140)</f>
        <v>0</v>
      </c>
      <c r="AZ135" s="245">
        <v>0</v>
      </c>
      <c r="BA135" s="290" t="e">
        <f t="shared" ref="BA135" si="84">AY135/AZ135</f>
        <v>#DIV/0!</v>
      </c>
      <c r="BB135" s="245" t="e">
        <f t="shared" ref="BB135" si="85">IF(BA135&lt;=50, "Débil", IF(BA135&lt;=99,"Moderado","Fuerte"))</f>
        <v>#DIV/0!</v>
      </c>
      <c r="BC135" s="109" t="e">
        <f>+IF(AND(U135="Preventivo",BB135="Fuerte"),2,IF(AND(U135="Preventivo",BB135="Moderado"),1,0))</f>
        <v>#DIV/0!</v>
      </c>
      <c r="BD135" s="109" t="e">
        <f>+IF(AND(U135="Detectivo/Correctivo",$BB135="Fuerte"),2,IF(AND(U135="Detectivo/Correctivo",$BB135="Moderado"),1,IF(AND(U135="Preventivo",$BB135="Fuerte"),1,0)))</f>
        <v>#DIV/0!</v>
      </c>
      <c r="BE135" s="109" t="e">
        <f>+L135-BC135</f>
        <v>#DIV/0!</v>
      </c>
      <c r="BF135" s="109" t="e">
        <f>+N135-BD135</f>
        <v>#N/A</v>
      </c>
      <c r="BG135" s="248" t="e">
        <f>+VLOOKUP(MIN(BE135,BE136,BE137,BE138,BE139,BE140),Listados!$J$18:$K$24,2,TRUE)</f>
        <v>#DIV/0!</v>
      </c>
      <c r="BH135" s="248" t="e">
        <f>+VLOOKUP(MIN(BF135,BF136,BF137,BF138,BF139,BF140),Listados!$J$27:$K$32,2,TRUE)</f>
        <v>#N/A</v>
      </c>
      <c r="BI135" s="295" t="e">
        <f>IF(AND(BG135&lt;&gt;"",BH135&lt;&gt;""),VLOOKUP(BG135&amp;BH135,Listados!$M$3:$N$27,2,FALSE),"")</f>
        <v>#DIV/0!</v>
      </c>
      <c r="BJ135" s="374" t="e">
        <f>+IF($P135="Asumir el riesgo","NA","")</f>
        <v>#N/A</v>
      </c>
      <c r="BK135" s="374" t="e">
        <f>+IF($P135="Asumir el riesgo","NA","")</f>
        <v>#N/A</v>
      </c>
      <c r="BL135" s="374" t="e">
        <f>+IF($P135="Asumir el riesgo","NA","")</f>
        <v>#N/A</v>
      </c>
      <c r="BM135" s="375" t="e">
        <f>+IF($P135="Asumir el riesgo","NA","")</f>
        <v>#N/A</v>
      </c>
    </row>
    <row r="136" spans="1:65" ht="65.150000000000006" customHeight="1">
      <c r="A136" s="371"/>
      <c r="B136" s="231"/>
      <c r="C136" s="171"/>
      <c r="D136" s="231"/>
      <c r="E136" s="247"/>
      <c r="F136" s="34"/>
      <c r="G136" s="34"/>
      <c r="H136" s="34"/>
      <c r="I136" s="36"/>
      <c r="J136" s="29"/>
      <c r="K136" s="249"/>
      <c r="L136" s="370"/>
      <c r="M136" s="335"/>
      <c r="N136" s="345"/>
      <c r="O136" s="295"/>
      <c r="P136" s="248"/>
      <c r="Q136" s="177"/>
      <c r="R136" s="177"/>
      <c r="S136" s="37"/>
      <c r="T136" s="39"/>
      <c r="U136" s="38"/>
      <c r="V136" s="177"/>
      <c r="W136" s="177" t="str">
        <f t="shared" si="41"/>
        <v/>
      </c>
      <c r="X136" s="177"/>
      <c r="Y136" s="177" t="str">
        <f t="shared" si="42"/>
        <v/>
      </c>
      <c r="Z136" s="177"/>
      <c r="AA136" s="177" t="str">
        <f t="shared" si="43"/>
        <v/>
      </c>
      <c r="AB136" s="177"/>
      <c r="AC136" s="177" t="str">
        <f t="shared" si="44"/>
        <v/>
      </c>
      <c r="AD136" s="177"/>
      <c r="AE136" s="177" t="str">
        <f t="shared" si="45"/>
        <v/>
      </c>
      <c r="AF136" s="177"/>
      <c r="AG136" s="177" t="str">
        <f t="shared" si="46"/>
        <v/>
      </c>
      <c r="AH136" s="177"/>
      <c r="AI136" s="172" t="str">
        <f t="shared" si="47"/>
        <v/>
      </c>
      <c r="AJ136" s="170" t="str">
        <f t="shared" si="48"/>
        <v/>
      </c>
      <c r="AK136" s="170" t="str">
        <f t="shared" si="49"/>
        <v/>
      </c>
      <c r="AL136" s="160"/>
      <c r="AM136" s="160"/>
      <c r="AN136" s="160"/>
      <c r="AO136" s="160"/>
      <c r="AP136" s="160"/>
      <c r="AQ136" s="63"/>
      <c r="AR136" s="63"/>
      <c r="AS136" s="41" t="e">
        <f>#VALUE!</f>
        <v>#VALUE!</v>
      </c>
      <c r="AT136" s="41"/>
      <c r="AU136" s="30"/>
      <c r="AV136" s="40" t="str">
        <f t="shared" si="50"/>
        <v>Débil</v>
      </c>
      <c r="AW136" s="40" t="str">
        <f t="shared" si="51"/>
        <v>Débil</v>
      </c>
      <c r="AX136" s="170">
        <f t="shared" si="52"/>
        <v>0</v>
      </c>
      <c r="AY136" s="245"/>
      <c r="AZ136" s="245"/>
      <c r="BA136" s="291"/>
      <c r="BB136" s="245"/>
      <c r="BC136" s="109" t="e">
        <f>+IF(AND(U136="Preventivo",BB135="Fuerte"),2,IF(AND(U136="Preventivo",BB135="Moderado"),1,0))</f>
        <v>#DIV/0!</v>
      </c>
      <c r="BD136" s="109" t="e">
        <f>+IF(AND(U136="Detectivo/Correctivo",$BB135="Fuerte"),2,IF(AND(U136="Detectivo/Correctivo",$BB136="Moderado"),1,IF(AND(U136="Preventivo",$BB135="Fuerte"),1,0)))</f>
        <v>#DIV/0!</v>
      </c>
      <c r="BE136" s="109" t="e">
        <f>+L135-BC136</f>
        <v>#DIV/0!</v>
      </c>
      <c r="BF136" s="109" t="e">
        <f>+N135-BD136</f>
        <v>#N/A</v>
      </c>
      <c r="BG136" s="248"/>
      <c r="BH136" s="248"/>
      <c r="BI136" s="295"/>
      <c r="BJ136" s="374"/>
      <c r="BK136" s="374"/>
      <c r="BL136" s="374"/>
      <c r="BM136" s="375"/>
    </row>
    <row r="137" spans="1:65" ht="65.150000000000006" customHeight="1">
      <c r="A137" s="371"/>
      <c r="B137" s="231"/>
      <c r="C137" s="171"/>
      <c r="D137" s="231"/>
      <c r="E137" s="247"/>
      <c r="F137" s="34"/>
      <c r="G137" s="34"/>
      <c r="H137" s="34"/>
      <c r="I137" s="36"/>
      <c r="J137" s="29"/>
      <c r="K137" s="249"/>
      <c r="L137" s="370"/>
      <c r="M137" s="335"/>
      <c r="N137" s="345"/>
      <c r="O137" s="295"/>
      <c r="P137" s="248"/>
      <c r="Q137" s="177"/>
      <c r="R137" s="177"/>
      <c r="S137" s="37"/>
      <c r="T137" s="39"/>
      <c r="U137" s="38"/>
      <c r="V137" s="177"/>
      <c r="W137" s="177" t="str">
        <f t="shared" si="41"/>
        <v/>
      </c>
      <c r="X137" s="177"/>
      <c r="Y137" s="177" t="str">
        <f t="shared" si="42"/>
        <v/>
      </c>
      <c r="Z137" s="177"/>
      <c r="AA137" s="177" t="str">
        <f t="shared" si="43"/>
        <v/>
      </c>
      <c r="AB137" s="177"/>
      <c r="AC137" s="177" t="str">
        <f t="shared" si="44"/>
        <v/>
      </c>
      <c r="AD137" s="177"/>
      <c r="AE137" s="177" t="str">
        <f t="shared" si="45"/>
        <v/>
      </c>
      <c r="AF137" s="177"/>
      <c r="AG137" s="177" t="str">
        <f t="shared" si="46"/>
        <v/>
      </c>
      <c r="AH137" s="177"/>
      <c r="AI137" s="172" t="str">
        <f t="shared" si="47"/>
        <v/>
      </c>
      <c r="AJ137" s="170" t="str">
        <f t="shared" si="48"/>
        <v/>
      </c>
      <c r="AK137" s="170" t="str">
        <f t="shared" si="49"/>
        <v/>
      </c>
      <c r="AL137" s="160"/>
      <c r="AM137" s="160"/>
      <c r="AN137" s="160"/>
      <c r="AO137" s="160"/>
      <c r="AP137" s="160"/>
      <c r="AQ137" s="63"/>
      <c r="AR137" s="63"/>
      <c r="AS137" s="41" t="e">
        <f>#VALUE!</f>
        <v>#VALUE!</v>
      </c>
      <c r="AT137" s="41"/>
      <c r="AU137" s="30"/>
      <c r="AV137" s="40" t="str">
        <f t="shared" si="50"/>
        <v>Débil</v>
      </c>
      <c r="AW137" s="40" t="str">
        <f t="shared" si="51"/>
        <v>Débil</v>
      </c>
      <c r="AX137" s="170">
        <f t="shared" si="52"/>
        <v>0</v>
      </c>
      <c r="AY137" s="245"/>
      <c r="AZ137" s="245"/>
      <c r="BA137" s="291"/>
      <c r="BB137" s="245"/>
      <c r="BC137" s="109" t="e">
        <f>+IF(AND(U137="Preventivo",BB135="Fuerte"),2,IF(AND(U137="Preventivo",BB135="Moderado"),1,0))</f>
        <v>#DIV/0!</v>
      </c>
      <c r="BD137" s="109" t="e">
        <f>+IF(AND(U137="Detectivo/Correctivo",$BB135="Fuerte"),2,IF(AND(U137="Detectivo/Correctivo",$BB137="Moderado"),1,IF(AND(U137="Preventivo",$BB135="Fuerte"),1,0)))</f>
        <v>#DIV/0!</v>
      </c>
      <c r="BE137" s="109" t="e">
        <f>+L135-BC137</f>
        <v>#DIV/0!</v>
      </c>
      <c r="BF137" s="109" t="e">
        <f>+N135-BD137</f>
        <v>#N/A</v>
      </c>
      <c r="BG137" s="248"/>
      <c r="BH137" s="248"/>
      <c r="BI137" s="295"/>
      <c r="BJ137" s="374"/>
      <c r="BK137" s="374"/>
      <c r="BL137" s="374"/>
      <c r="BM137" s="375"/>
    </row>
    <row r="138" spans="1:65" ht="65.150000000000006" customHeight="1">
      <c r="A138" s="371"/>
      <c r="B138" s="231"/>
      <c r="C138" s="171"/>
      <c r="D138" s="231"/>
      <c r="E138" s="247"/>
      <c r="F138" s="34"/>
      <c r="G138" s="34"/>
      <c r="H138" s="34"/>
      <c r="I138" s="36"/>
      <c r="J138" s="29"/>
      <c r="K138" s="249"/>
      <c r="L138" s="370"/>
      <c r="M138" s="335"/>
      <c r="N138" s="345"/>
      <c r="O138" s="295"/>
      <c r="P138" s="248"/>
      <c r="Q138" s="177"/>
      <c r="R138" s="177"/>
      <c r="S138" s="37"/>
      <c r="T138" s="39"/>
      <c r="U138" s="38"/>
      <c r="V138" s="177"/>
      <c r="W138" s="177" t="str">
        <f t="shared" ref="W138:W188" si="86">+IF(V138="si",15,"")</f>
        <v/>
      </c>
      <c r="X138" s="177"/>
      <c r="Y138" s="177" t="str">
        <f t="shared" ref="Y138:Y188" si="87">+IF(X138="si",15,"")</f>
        <v/>
      </c>
      <c r="Z138" s="177"/>
      <c r="AA138" s="177" t="str">
        <f t="shared" ref="AA138:AA188" si="88">+IF(Z138="si",15,"")</f>
        <v/>
      </c>
      <c r="AB138" s="177"/>
      <c r="AC138" s="177" t="str">
        <f t="shared" ref="AC138:AC188" si="89">+IF(AB138="si",15,"")</f>
        <v/>
      </c>
      <c r="AD138" s="177"/>
      <c r="AE138" s="177" t="str">
        <f t="shared" ref="AE138:AE188" si="90">+IF(AD138="si",15,"")</f>
        <v/>
      </c>
      <c r="AF138" s="177"/>
      <c r="AG138" s="177" t="str">
        <f t="shared" ref="AG138:AG188" si="91">+IF(AF138="si",15,"")</f>
        <v/>
      </c>
      <c r="AH138" s="177"/>
      <c r="AI138" s="172" t="str">
        <f t="shared" ref="AI138:AI188" si="92">+IF(AH138="Completa",10,IF(AH138="Incompleta",5,""))</f>
        <v/>
      </c>
      <c r="AJ138" s="170" t="str">
        <f t="shared" ref="AJ138:AJ188" si="93">IF((SUM(W138,Y138,AA138,AC138,AE138,AG138,AI138)=0),"",(SUM(W138,Y138,AA138,AC138,AE138,AG138,AI138)))</f>
        <v/>
      </c>
      <c r="AK138" s="170" t="str">
        <f t="shared" ref="AK138:AK188" si="94">IF(AJ138&lt;=85,"Débil",IF(AJ138&lt;=95,"Moderado",IF(AJ138=100,"Fuerte","")))</f>
        <v/>
      </c>
      <c r="AL138" s="160"/>
      <c r="AM138" s="160"/>
      <c r="AN138" s="160"/>
      <c r="AO138" s="160"/>
      <c r="AP138" s="160"/>
      <c r="AQ138" s="63"/>
      <c r="AR138" s="63"/>
      <c r="AS138" s="41" t="e">
        <f>#VALUE!</f>
        <v>#VALUE!</v>
      </c>
      <c r="AT138" s="41"/>
      <c r="AU138" s="30"/>
      <c r="AV138" s="40" t="str">
        <f t="shared" ref="AV138:AV188" si="95">+IF(AU138="siempre","Fuerte",IF(AU138="Algunas veces","Moderado","Débil"))</f>
        <v>Débil</v>
      </c>
      <c r="AW138" s="40" t="str">
        <f t="shared" ref="AW138:AW188" si="96">IF(AND(AK138="Fuerte",AV138="Fuerte"),"Fuerte",IF(AND(AK138="Fuerte",AV138="Moderado"),"Moderado",IF(AND(AK138="Moderado",AV138="Fuerte"),"Moderado",IF(AND(AK138="Moderado",AV138="Moderado"),"Moderado","Débil"))))</f>
        <v>Débil</v>
      </c>
      <c r="AX138" s="170">
        <f t="shared" si="52"/>
        <v>0</v>
      </c>
      <c r="AY138" s="245"/>
      <c r="AZ138" s="245"/>
      <c r="BA138" s="291"/>
      <c r="BB138" s="245"/>
      <c r="BC138" s="109" t="e">
        <f>+IF(AND(U138="Preventivo",BB135="Fuerte"),2,IF(AND(U138="Preventivo",BB135="Moderado"),1,0))</f>
        <v>#DIV/0!</v>
      </c>
      <c r="BD138" s="109" t="e">
        <f>+IF(AND(U138="Detectivo/Correctivo",$BB135="Fuerte"),2,IF(AND(U138="Detectivo/Correctivo",$BB138="Moderado"),1,IF(AND(U138="Preventivo",$BB135="Fuerte"),1,0)))</f>
        <v>#DIV/0!</v>
      </c>
      <c r="BE138" s="109" t="e">
        <f>+L135-BC138</f>
        <v>#DIV/0!</v>
      </c>
      <c r="BF138" s="109" t="e">
        <f>+N135-BD138</f>
        <v>#N/A</v>
      </c>
      <c r="BG138" s="248"/>
      <c r="BH138" s="248"/>
      <c r="BI138" s="295"/>
      <c r="BJ138" s="374"/>
      <c r="BK138" s="374"/>
      <c r="BL138" s="374"/>
      <c r="BM138" s="375"/>
    </row>
    <row r="139" spans="1:65" ht="65.150000000000006" customHeight="1">
      <c r="A139" s="371"/>
      <c r="B139" s="231"/>
      <c r="C139" s="171"/>
      <c r="D139" s="231"/>
      <c r="E139" s="247"/>
      <c r="F139" s="34"/>
      <c r="G139" s="34"/>
      <c r="H139" s="34"/>
      <c r="I139" s="36"/>
      <c r="J139" s="29"/>
      <c r="K139" s="249"/>
      <c r="L139" s="370"/>
      <c r="M139" s="335"/>
      <c r="N139" s="345"/>
      <c r="O139" s="295"/>
      <c r="P139" s="248"/>
      <c r="Q139" s="177"/>
      <c r="R139" s="177"/>
      <c r="S139" s="37"/>
      <c r="T139" s="39"/>
      <c r="U139" s="38"/>
      <c r="V139" s="177"/>
      <c r="W139" s="177" t="str">
        <f t="shared" si="86"/>
        <v/>
      </c>
      <c r="X139" s="177"/>
      <c r="Y139" s="177" t="str">
        <f t="shared" si="87"/>
        <v/>
      </c>
      <c r="Z139" s="177"/>
      <c r="AA139" s="177" t="str">
        <f t="shared" si="88"/>
        <v/>
      </c>
      <c r="AB139" s="177"/>
      <c r="AC139" s="177" t="str">
        <f t="shared" si="89"/>
        <v/>
      </c>
      <c r="AD139" s="177"/>
      <c r="AE139" s="177" t="str">
        <f t="shared" si="90"/>
        <v/>
      </c>
      <c r="AF139" s="177"/>
      <c r="AG139" s="177" t="str">
        <f t="shared" si="91"/>
        <v/>
      </c>
      <c r="AH139" s="177"/>
      <c r="AI139" s="172" t="str">
        <f t="shared" si="92"/>
        <v/>
      </c>
      <c r="AJ139" s="170" t="str">
        <f t="shared" si="93"/>
        <v/>
      </c>
      <c r="AK139" s="170" t="str">
        <f t="shared" si="94"/>
        <v/>
      </c>
      <c r="AL139" s="160"/>
      <c r="AM139" s="160"/>
      <c r="AN139" s="160"/>
      <c r="AO139" s="160"/>
      <c r="AP139" s="160"/>
      <c r="AQ139" s="63"/>
      <c r="AR139" s="63"/>
      <c r="AS139" s="41" t="e">
        <f>#VALUE!</f>
        <v>#VALUE!</v>
      </c>
      <c r="AT139" s="41"/>
      <c r="AU139" s="30"/>
      <c r="AV139" s="40" t="str">
        <f t="shared" si="95"/>
        <v>Débil</v>
      </c>
      <c r="AW139" s="40" t="str">
        <f t="shared" si="96"/>
        <v>Débil</v>
      </c>
      <c r="AX139" s="170">
        <f t="shared" ref="AX139:AX188" si="97">IF(ISBLANK(AW139),"",IF(AW139="Débil", 0, IF(AW139="Moderado",50,100)))</f>
        <v>0</v>
      </c>
      <c r="AY139" s="245"/>
      <c r="AZ139" s="245"/>
      <c r="BA139" s="291"/>
      <c r="BB139" s="245"/>
      <c r="BC139" s="109" t="e">
        <f>+IF(AND(U139="Preventivo",BB135="Fuerte"),2,IF(AND(U139="Preventivo",BB135="Moderado"),1,0))</f>
        <v>#DIV/0!</v>
      </c>
      <c r="BD139" s="109" t="e">
        <f>+IF(AND(U139="Detectivo/Correctivo",$BB135="Fuerte"),2,IF(AND(U139="Detectivo/Correctivo",$BB139="Moderado"),1,IF(AND(U139="Preventivo",$BB135="Fuerte"),1,0)))</f>
        <v>#DIV/0!</v>
      </c>
      <c r="BE139" s="109" t="e">
        <f>+L135-BC139</f>
        <v>#DIV/0!</v>
      </c>
      <c r="BF139" s="109" t="e">
        <f>+N135-BD139</f>
        <v>#N/A</v>
      </c>
      <c r="BG139" s="248"/>
      <c r="BH139" s="248"/>
      <c r="BI139" s="295"/>
      <c r="BJ139" s="374"/>
      <c r="BK139" s="374"/>
      <c r="BL139" s="374"/>
      <c r="BM139" s="375"/>
    </row>
    <row r="140" spans="1:65" ht="65.150000000000006" customHeight="1">
      <c r="A140" s="371"/>
      <c r="B140" s="231"/>
      <c r="C140" s="171"/>
      <c r="D140" s="231"/>
      <c r="E140" s="247"/>
      <c r="F140" s="34"/>
      <c r="G140" s="34"/>
      <c r="H140" s="34"/>
      <c r="I140" s="36"/>
      <c r="J140" s="29"/>
      <c r="K140" s="249"/>
      <c r="L140" s="370"/>
      <c r="M140" s="335"/>
      <c r="N140" s="345"/>
      <c r="O140" s="295"/>
      <c r="P140" s="248"/>
      <c r="Q140" s="177"/>
      <c r="R140" s="177"/>
      <c r="S140" s="37"/>
      <c r="T140" s="39"/>
      <c r="U140" s="38"/>
      <c r="V140" s="177"/>
      <c r="W140" s="177" t="str">
        <f t="shared" si="86"/>
        <v/>
      </c>
      <c r="X140" s="177"/>
      <c r="Y140" s="177" t="str">
        <f t="shared" si="87"/>
        <v/>
      </c>
      <c r="Z140" s="177"/>
      <c r="AA140" s="177" t="str">
        <f t="shared" si="88"/>
        <v/>
      </c>
      <c r="AB140" s="177"/>
      <c r="AC140" s="177" t="str">
        <f t="shared" si="89"/>
        <v/>
      </c>
      <c r="AD140" s="177"/>
      <c r="AE140" s="177" t="str">
        <f t="shared" si="90"/>
        <v/>
      </c>
      <c r="AF140" s="177"/>
      <c r="AG140" s="177" t="str">
        <f t="shared" si="91"/>
        <v/>
      </c>
      <c r="AH140" s="177"/>
      <c r="AI140" s="172" t="str">
        <f t="shared" si="92"/>
        <v/>
      </c>
      <c r="AJ140" s="170" t="str">
        <f t="shared" si="93"/>
        <v/>
      </c>
      <c r="AK140" s="170" t="str">
        <f t="shared" si="94"/>
        <v/>
      </c>
      <c r="AL140" s="160"/>
      <c r="AM140" s="160"/>
      <c r="AN140" s="160"/>
      <c r="AO140" s="160"/>
      <c r="AP140" s="160"/>
      <c r="AQ140" s="63"/>
      <c r="AR140" s="63"/>
      <c r="AS140" s="41" t="e">
        <f>#VALUE!</f>
        <v>#VALUE!</v>
      </c>
      <c r="AT140" s="41"/>
      <c r="AU140" s="30"/>
      <c r="AV140" s="40" t="str">
        <f t="shared" si="95"/>
        <v>Débil</v>
      </c>
      <c r="AW140" s="40" t="str">
        <f t="shared" si="96"/>
        <v>Débil</v>
      </c>
      <c r="AX140" s="170">
        <f t="shared" si="97"/>
        <v>0</v>
      </c>
      <c r="AY140" s="245"/>
      <c r="AZ140" s="245"/>
      <c r="BA140" s="292"/>
      <c r="BB140" s="245"/>
      <c r="BC140" s="109" t="e">
        <f>+IF(AND(U140="Preventivo",BB135="Fuerte"),2,IF(AND(U140="Preventivo",BB135="Moderado"),1,0))</f>
        <v>#DIV/0!</v>
      </c>
      <c r="BD140" s="109" t="e">
        <f>+IF(AND(U140="Detectivo/Correctivo",$BB135="Fuerte"),2,IF(AND(U140="Detectivo/Correctivo",$BB140="Moderado"),1,IF(AND(U140="Preventivo",$BB135="Fuerte"),1,0)))</f>
        <v>#DIV/0!</v>
      </c>
      <c r="BE140" s="109" t="e">
        <f>+L135-BC140</f>
        <v>#DIV/0!</v>
      </c>
      <c r="BF140" s="109" t="e">
        <f>+N135-BD140</f>
        <v>#N/A</v>
      </c>
      <c r="BG140" s="248"/>
      <c r="BH140" s="248"/>
      <c r="BI140" s="295"/>
      <c r="BJ140" s="374"/>
      <c r="BK140" s="374"/>
      <c r="BL140" s="374"/>
      <c r="BM140" s="375"/>
    </row>
    <row r="141" spans="1:65" ht="65.150000000000006" customHeight="1">
      <c r="A141" s="371" t="s">
        <v>138</v>
      </c>
      <c r="B141" s="231"/>
      <c r="C141" s="171"/>
      <c r="D141" s="231"/>
      <c r="E141" s="247"/>
      <c r="F141" s="34"/>
      <c r="G141" s="34"/>
      <c r="H141" s="34"/>
      <c r="I141" s="36"/>
      <c r="J141" s="29"/>
      <c r="K141" s="249"/>
      <c r="L141" s="370"/>
      <c r="M141" s="335"/>
      <c r="N141" s="345" t="e">
        <f>+VLOOKUP(M141,Listados!$K$13:$L$17,2,0)</f>
        <v>#N/A</v>
      </c>
      <c r="O141" s="295" t="str">
        <f>IF(AND(K141&lt;&gt;"",M141&lt;&gt;""),VLOOKUP(K141&amp;M141,Listados!$M$3:$N$27,2,FALSE),"")</f>
        <v/>
      </c>
      <c r="P141" s="248" t="e">
        <f>+VLOOKUP(O141,Listados!$P$3:$Q$6,2,FALSE)</f>
        <v>#N/A</v>
      </c>
      <c r="Q141" s="177"/>
      <c r="R141" s="177"/>
      <c r="S141" s="37"/>
      <c r="T141" s="39"/>
      <c r="U141" s="38"/>
      <c r="V141" s="177"/>
      <c r="W141" s="177" t="str">
        <f t="shared" si="86"/>
        <v/>
      </c>
      <c r="X141" s="177"/>
      <c r="Y141" s="177" t="str">
        <f t="shared" si="87"/>
        <v/>
      </c>
      <c r="Z141" s="177"/>
      <c r="AA141" s="177" t="str">
        <f t="shared" si="88"/>
        <v/>
      </c>
      <c r="AB141" s="177"/>
      <c r="AC141" s="177" t="str">
        <f t="shared" si="89"/>
        <v/>
      </c>
      <c r="AD141" s="177"/>
      <c r="AE141" s="177" t="str">
        <f t="shared" si="90"/>
        <v/>
      </c>
      <c r="AF141" s="177"/>
      <c r="AG141" s="177" t="str">
        <f t="shared" si="91"/>
        <v/>
      </c>
      <c r="AH141" s="177"/>
      <c r="AI141" s="172" t="str">
        <f t="shared" si="92"/>
        <v/>
      </c>
      <c r="AJ141" s="170" t="str">
        <f t="shared" si="93"/>
        <v/>
      </c>
      <c r="AK141" s="170" t="str">
        <f t="shared" si="94"/>
        <v/>
      </c>
      <c r="AL141" s="160"/>
      <c r="AM141" s="160"/>
      <c r="AN141" s="160"/>
      <c r="AO141" s="160"/>
      <c r="AP141" s="160"/>
      <c r="AQ141" s="63"/>
      <c r="AR141" s="63"/>
      <c r="AS141" s="41" t="e">
        <f>#VALUE!</f>
        <v>#VALUE!</v>
      </c>
      <c r="AT141" s="41"/>
      <c r="AU141" s="30"/>
      <c r="AV141" s="40" t="str">
        <f t="shared" si="95"/>
        <v>Débil</v>
      </c>
      <c r="AW141" s="40" t="str">
        <f t="shared" si="96"/>
        <v>Débil</v>
      </c>
      <c r="AX141" s="170">
        <f t="shared" si="97"/>
        <v>0</v>
      </c>
      <c r="AY141" s="245">
        <f t="shared" ref="AY141" si="98">SUM(AX141:AX146)</f>
        <v>0</v>
      </c>
      <c r="AZ141" s="245">
        <v>0</v>
      </c>
      <c r="BA141" s="290" t="e">
        <f t="shared" ref="BA141" si="99">AY141/AZ141</f>
        <v>#DIV/0!</v>
      </c>
      <c r="BB141" s="245" t="e">
        <f t="shared" ref="BB141" si="100">IF(BA141&lt;=50, "Débil", IF(BA141&lt;=99,"Moderado","Fuerte"))</f>
        <v>#DIV/0!</v>
      </c>
      <c r="BC141" s="109" t="e">
        <f>+IF(AND(U141="Preventivo",BB141="Fuerte"),2,IF(AND(U141="Preventivo",BB141="Moderado"),1,0))</f>
        <v>#DIV/0!</v>
      </c>
      <c r="BD141" s="109" t="e">
        <f>+IF(AND(U141="Detectivo/Correctivo",$BB141="Fuerte"),2,IF(AND(U141="Detectivo/Correctivo",$BB141="Moderado"),1,IF(AND(U141="Preventivo",$BB141="Fuerte"),1,0)))</f>
        <v>#DIV/0!</v>
      </c>
      <c r="BE141" s="109" t="e">
        <f>+L141-BC141</f>
        <v>#DIV/0!</v>
      </c>
      <c r="BF141" s="109" t="e">
        <f>+N141-BD141</f>
        <v>#N/A</v>
      </c>
      <c r="BG141" s="248" t="e">
        <f>+VLOOKUP(MIN(BE141,BE142,BE143,BE144,BE145,BE146),Listados!$J$18:$K$24,2,TRUE)</f>
        <v>#DIV/0!</v>
      </c>
      <c r="BH141" s="248" t="e">
        <f>+VLOOKUP(MIN(BF141,BF142,BF143,BF144,BF145,BF146),Listados!$J$27:$K$32,2,TRUE)</f>
        <v>#N/A</v>
      </c>
      <c r="BI141" s="295" t="e">
        <f>IF(AND(BG141&lt;&gt;"",BH141&lt;&gt;""),VLOOKUP(BG141&amp;BH141,Listados!$M$3:$N$27,2,FALSE),"")</f>
        <v>#DIV/0!</v>
      </c>
      <c r="BJ141" s="374" t="e">
        <f>+IF($P141="Asumir el riesgo","NA","")</f>
        <v>#N/A</v>
      </c>
      <c r="BK141" s="374" t="e">
        <f>+IF($P141="Asumir el riesgo","NA","")</f>
        <v>#N/A</v>
      </c>
      <c r="BL141" s="374" t="e">
        <f>+IF($P141="Asumir el riesgo","NA","")</f>
        <v>#N/A</v>
      </c>
      <c r="BM141" s="375" t="e">
        <f>+IF($P141="Asumir el riesgo","NA","")</f>
        <v>#N/A</v>
      </c>
    </row>
    <row r="142" spans="1:65" ht="65.150000000000006" customHeight="1">
      <c r="A142" s="371"/>
      <c r="B142" s="231"/>
      <c r="C142" s="171"/>
      <c r="D142" s="231"/>
      <c r="E142" s="247"/>
      <c r="F142" s="34"/>
      <c r="G142" s="34"/>
      <c r="H142" s="34"/>
      <c r="I142" s="36"/>
      <c r="J142" s="29"/>
      <c r="K142" s="249"/>
      <c r="L142" s="370"/>
      <c r="M142" s="335"/>
      <c r="N142" s="345"/>
      <c r="O142" s="295"/>
      <c r="P142" s="248"/>
      <c r="Q142" s="177"/>
      <c r="R142" s="177"/>
      <c r="S142" s="37"/>
      <c r="T142" s="39"/>
      <c r="U142" s="38"/>
      <c r="V142" s="177"/>
      <c r="W142" s="177" t="str">
        <f t="shared" si="86"/>
        <v/>
      </c>
      <c r="X142" s="177"/>
      <c r="Y142" s="177" t="str">
        <f t="shared" si="87"/>
        <v/>
      </c>
      <c r="Z142" s="177"/>
      <c r="AA142" s="177" t="str">
        <f t="shared" si="88"/>
        <v/>
      </c>
      <c r="AB142" s="177"/>
      <c r="AC142" s="177" t="str">
        <f t="shared" si="89"/>
        <v/>
      </c>
      <c r="AD142" s="177"/>
      <c r="AE142" s="177" t="str">
        <f t="shared" si="90"/>
        <v/>
      </c>
      <c r="AF142" s="177"/>
      <c r="AG142" s="177" t="str">
        <f t="shared" si="91"/>
        <v/>
      </c>
      <c r="AH142" s="177"/>
      <c r="AI142" s="172" t="str">
        <f t="shared" si="92"/>
        <v/>
      </c>
      <c r="AJ142" s="170" t="str">
        <f t="shared" si="93"/>
        <v/>
      </c>
      <c r="AK142" s="170" t="str">
        <f t="shared" si="94"/>
        <v/>
      </c>
      <c r="AL142" s="160"/>
      <c r="AM142" s="160"/>
      <c r="AN142" s="160"/>
      <c r="AO142" s="160"/>
      <c r="AP142" s="160"/>
      <c r="AQ142" s="63"/>
      <c r="AR142" s="63"/>
      <c r="AS142" s="41" t="e">
        <f>#VALUE!</f>
        <v>#VALUE!</v>
      </c>
      <c r="AT142" s="41"/>
      <c r="AU142" s="30"/>
      <c r="AV142" s="40" t="str">
        <f t="shared" si="95"/>
        <v>Débil</v>
      </c>
      <c r="AW142" s="40" t="str">
        <f t="shared" si="96"/>
        <v>Débil</v>
      </c>
      <c r="AX142" s="170">
        <f t="shared" si="97"/>
        <v>0</v>
      </c>
      <c r="AY142" s="245"/>
      <c r="AZ142" s="245"/>
      <c r="BA142" s="291"/>
      <c r="BB142" s="245"/>
      <c r="BC142" s="109" t="e">
        <f>+IF(AND(U142="Preventivo",BB141="Fuerte"),2,IF(AND(U142="Preventivo",BB141="Moderado"),1,0))</f>
        <v>#DIV/0!</v>
      </c>
      <c r="BD142" s="109" t="e">
        <f>+IF(AND(U142="Detectivo/Correctivo",$BB141="Fuerte"),2,IF(AND(U142="Detectivo/Correctivo",$BB142="Moderado"),1,IF(AND(U142="Preventivo",$BB141="Fuerte"),1,0)))</f>
        <v>#DIV/0!</v>
      </c>
      <c r="BE142" s="109" t="e">
        <f>+L141-BC142</f>
        <v>#DIV/0!</v>
      </c>
      <c r="BF142" s="109" t="e">
        <f>+N141-BD142</f>
        <v>#N/A</v>
      </c>
      <c r="BG142" s="248"/>
      <c r="BH142" s="248"/>
      <c r="BI142" s="295"/>
      <c r="BJ142" s="374"/>
      <c r="BK142" s="374"/>
      <c r="BL142" s="374"/>
      <c r="BM142" s="375"/>
    </row>
    <row r="143" spans="1:65" ht="65.150000000000006" customHeight="1">
      <c r="A143" s="371"/>
      <c r="B143" s="231"/>
      <c r="C143" s="171"/>
      <c r="D143" s="231"/>
      <c r="E143" s="247"/>
      <c r="F143" s="34"/>
      <c r="G143" s="34"/>
      <c r="H143" s="34"/>
      <c r="I143" s="36"/>
      <c r="J143" s="29"/>
      <c r="K143" s="249"/>
      <c r="L143" s="370"/>
      <c r="M143" s="335"/>
      <c r="N143" s="345"/>
      <c r="O143" s="295"/>
      <c r="P143" s="248"/>
      <c r="Q143" s="177"/>
      <c r="R143" s="177"/>
      <c r="S143" s="37"/>
      <c r="T143" s="39"/>
      <c r="U143" s="38"/>
      <c r="V143" s="177"/>
      <c r="W143" s="177" t="str">
        <f t="shared" si="86"/>
        <v/>
      </c>
      <c r="X143" s="177"/>
      <c r="Y143" s="177" t="str">
        <f t="shared" si="87"/>
        <v/>
      </c>
      <c r="Z143" s="177"/>
      <c r="AA143" s="177" t="str">
        <f t="shared" si="88"/>
        <v/>
      </c>
      <c r="AB143" s="177"/>
      <c r="AC143" s="177" t="str">
        <f t="shared" si="89"/>
        <v/>
      </c>
      <c r="AD143" s="177"/>
      <c r="AE143" s="177" t="str">
        <f t="shared" si="90"/>
        <v/>
      </c>
      <c r="AF143" s="177"/>
      <c r="AG143" s="177" t="str">
        <f t="shared" si="91"/>
        <v/>
      </c>
      <c r="AH143" s="177"/>
      <c r="AI143" s="172" t="str">
        <f t="shared" si="92"/>
        <v/>
      </c>
      <c r="AJ143" s="170" t="str">
        <f t="shared" si="93"/>
        <v/>
      </c>
      <c r="AK143" s="170" t="str">
        <f t="shared" si="94"/>
        <v/>
      </c>
      <c r="AL143" s="160"/>
      <c r="AM143" s="160"/>
      <c r="AN143" s="160"/>
      <c r="AO143" s="160"/>
      <c r="AP143" s="160"/>
      <c r="AQ143" s="63"/>
      <c r="AR143" s="63"/>
      <c r="AS143" s="41" t="e">
        <f>#VALUE!</f>
        <v>#VALUE!</v>
      </c>
      <c r="AT143" s="41"/>
      <c r="AU143" s="30"/>
      <c r="AV143" s="40" t="str">
        <f t="shared" si="95"/>
        <v>Débil</v>
      </c>
      <c r="AW143" s="40" t="str">
        <f t="shared" si="96"/>
        <v>Débil</v>
      </c>
      <c r="AX143" s="170">
        <f t="shared" si="97"/>
        <v>0</v>
      </c>
      <c r="AY143" s="245"/>
      <c r="AZ143" s="245"/>
      <c r="BA143" s="291"/>
      <c r="BB143" s="245"/>
      <c r="BC143" s="109" t="e">
        <f>+IF(AND(U143="Preventivo",BB141="Fuerte"),2,IF(AND(U143="Preventivo",BB141="Moderado"),1,0))</f>
        <v>#DIV/0!</v>
      </c>
      <c r="BD143" s="109" t="e">
        <f>+IF(AND(U143="Detectivo/Correctivo",$BB141="Fuerte"),2,IF(AND(U143="Detectivo/Correctivo",$BB143="Moderado"),1,IF(AND(U143="Preventivo",$BB141="Fuerte"),1,0)))</f>
        <v>#DIV/0!</v>
      </c>
      <c r="BE143" s="109" t="e">
        <f>+L141-BC143</f>
        <v>#DIV/0!</v>
      </c>
      <c r="BF143" s="109" t="e">
        <f>+N141-BD143</f>
        <v>#N/A</v>
      </c>
      <c r="BG143" s="248"/>
      <c r="BH143" s="248"/>
      <c r="BI143" s="295"/>
      <c r="BJ143" s="374"/>
      <c r="BK143" s="374"/>
      <c r="BL143" s="374"/>
      <c r="BM143" s="375"/>
    </row>
    <row r="144" spans="1:65" ht="65.150000000000006" customHeight="1">
      <c r="A144" s="371"/>
      <c r="B144" s="231"/>
      <c r="C144" s="171"/>
      <c r="D144" s="231"/>
      <c r="E144" s="247"/>
      <c r="F144" s="34"/>
      <c r="G144" s="34"/>
      <c r="H144" s="34"/>
      <c r="I144" s="36"/>
      <c r="J144" s="29"/>
      <c r="K144" s="249"/>
      <c r="L144" s="370"/>
      <c r="M144" s="335"/>
      <c r="N144" s="345"/>
      <c r="O144" s="295"/>
      <c r="P144" s="248"/>
      <c r="Q144" s="177"/>
      <c r="R144" s="177"/>
      <c r="S144" s="37"/>
      <c r="T144" s="39"/>
      <c r="U144" s="38"/>
      <c r="V144" s="177"/>
      <c r="W144" s="177" t="str">
        <f t="shared" si="86"/>
        <v/>
      </c>
      <c r="X144" s="177"/>
      <c r="Y144" s="177" t="str">
        <f t="shared" si="87"/>
        <v/>
      </c>
      <c r="Z144" s="177"/>
      <c r="AA144" s="177" t="str">
        <f t="shared" si="88"/>
        <v/>
      </c>
      <c r="AB144" s="177"/>
      <c r="AC144" s="177" t="str">
        <f t="shared" si="89"/>
        <v/>
      </c>
      <c r="AD144" s="177"/>
      <c r="AE144" s="177" t="str">
        <f t="shared" si="90"/>
        <v/>
      </c>
      <c r="AF144" s="177"/>
      <c r="AG144" s="177" t="str">
        <f t="shared" si="91"/>
        <v/>
      </c>
      <c r="AH144" s="177"/>
      <c r="AI144" s="172" t="str">
        <f t="shared" si="92"/>
        <v/>
      </c>
      <c r="AJ144" s="170" t="str">
        <f t="shared" si="93"/>
        <v/>
      </c>
      <c r="AK144" s="170" t="str">
        <f t="shared" si="94"/>
        <v/>
      </c>
      <c r="AL144" s="160"/>
      <c r="AM144" s="160"/>
      <c r="AN144" s="160"/>
      <c r="AO144" s="160"/>
      <c r="AP144" s="160"/>
      <c r="AQ144" s="63"/>
      <c r="AR144" s="63"/>
      <c r="AS144" s="41" t="e">
        <f>#VALUE!</f>
        <v>#VALUE!</v>
      </c>
      <c r="AT144" s="41"/>
      <c r="AU144" s="30"/>
      <c r="AV144" s="40" t="str">
        <f t="shared" si="95"/>
        <v>Débil</v>
      </c>
      <c r="AW144" s="40" t="str">
        <f t="shared" si="96"/>
        <v>Débil</v>
      </c>
      <c r="AX144" s="170">
        <f t="shared" si="97"/>
        <v>0</v>
      </c>
      <c r="AY144" s="245"/>
      <c r="AZ144" s="245"/>
      <c r="BA144" s="291"/>
      <c r="BB144" s="245"/>
      <c r="BC144" s="109" t="e">
        <f>+IF(AND(U144="Preventivo",BB141="Fuerte"),2,IF(AND(U144="Preventivo",BB141="Moderado"),1,0))</f>
        <v>#DIV/0!</v>
      </c>
      <c r="BD144" s="109" t="e">
        <f>+IF(AND(U144="Detectivo/Correctivo",$BB141="Fuerte"),2,IF(AND(U144="Detectivo/Correctivo",$BB144="Moderado"),1,IF(AND(U144="Preventivo",$BB141="Fuerte"),1,0)))</f>
        <v>#DIV/0!</v>
      </c>
      <c r="BE144" s="109" t="e">
        <f>+L141-BC144</f>
        <v>#DIV/0!</v>
      </c>
      <c r="BF144" s="109" t="e">
        <f>+N141-BD144</f>
        <v>#N/A</v>
      </c>
      <c r="BG144" s="248"/>
      <c r="BH144" s="248"/>
      <c r="BI144" s="295"/>
      <c r="BJ144" s="374"/>
      <c r="BK144" s="374"/>
      <c r="BL144" s="374"/>
      <c r="BM144" s="375"/>
    </row>
    <row r="145" spans="1:65" ht="65.150000000000006" customHeight="1">
      <c r="A145" s="371"/>
      <c r="B145" s="231"/>
      <c r="C145" s="171"/>
      <c r="D145" s="231"/>
      <c r="E145" s="247"/>
      <c r="F145" s="34"/>
      <c r="G145" s="34"/>
      <c r="H145" s="34"/>
      <c r="I145" s="36"/>
      <c r="J145" s="29"/>
      <c r="K145" s="249"/>
      <c r="L145" s="370"/>
      <c r="M145" s="335"/>
      <c r="N145" s="345"/>
      <c r="O145" s="295"/>
      <c r="P145" s="248"/>
      <c r="Q145" s="177"/>
      <c r="R145" s="177"/>
      <c r="S145" s="37"/>
      <c r="T145" s="39"/>
      <c r="U145" s="38"/>
      <c r="V145" s="177"/>
      <c r="W145" s="177" t="str">
        <f t="shared" si="86"/>
        <v/>
      </c>
      <c r="X145" s="177"/>
      <c r="Y145" s="177" t="str">
        <f t="shared" si="87"/>
        <v/>
      </c>
      <c r="Z145" s="177"/>
      <c r="AA145" s="177" t="str">
        <f t="shared" si="88"/>
        <v/>
      </c>
      <c r="AB145" s="177"/>
      <c r="AC145" s="177" t="str">
        <f t="shared" si="89"/>
        <v/>
      </c>
      <c r="AD145" s="177"/>
      <c r="AE145" s="177" t="str">
        <f t="shared" si="90"/>
        <v/>
      </c>
      <c r="AF145" s="177"/>
      <c r="AG145" s="177" t="str">
        <f t="shared" si="91"/>
        <v/>
      </c>
      <c r="AH145" s="177"/>
      <c r="AI145" s="172" t="str">
        <f t="shared" si="92"/>
        <v/>
      </c>
      <c r="AJ145" s="170" t="str">
        <f t="shared" si="93"/>
        <v/>
      </c>
      <c r="AK145" s="170" t="str">
        <f t="shared" si="94"/>
        <v/>
      </c>
      <c r="AL145" s="160"/>
      <c r="AM145" s="160"/>
      <c r="AN145" s="160"/>
      <c r="AO145" s="160"/>
      <c r="AP145" s="160"/>
      <c r="AQ145" s="63"/>
      <c r="AR145" s="63"/>
      <c r="AS145" s="41" t="e">
        <f>#VALUE!</f>
        <v>#VALUE!</v>
      </c>
      <c r="AT145" s="41"/>
      <c r="AU145" s="30"/>
      <c r="AV145" s="40" t="str">
        <f t="shared" si="95"/>
        <v>Débil</v>
      </c>
      <c r="AW145" s="40" t="str">
        <f t="shared" si="96"/>
        <v>Débil</v>
      </c>
      <c r="AX145" s="170">
        <f t="shared" si="97"/>
        <v>0</v>
      </c>
      <c r="AY145" s="245"/>
      <c r="AZ145" s="245"/>
      <c r="BA145" s="291"/>
      <c r="BB145" s="245"/>
      <c r="BC145" s="109" t="e">
        <f>+IF(AND(U145="Preventivo",BB141="Fuerte"),2,IF(AND(U145="Preventivo",BB141="Moderado"),1,0))</f>
        <v>#DIV/0!</v>
      </c>
      <c r="BD145" s="109" t="e">
        <f>+IF(AND(U145="Detectivo/Correctivo",$BB141="Fuerte"),2,IF(AND(U145="Detectivo/Correctivo",$BB145="Moderado"),1,IF(AND(U145="Preventivo",$BB141="Fuerte"),1,0)))</f>
        <v>#DIV/0!</v>
      </c>
      <c r="BE145" s="109" t="e">
        <f>+L141-BC145</f>
        <v>#DIV/0!</v>
      </c>
      <c r="BF145" s="109" t="e">
        <f>+N141-BD145</f>
        <v>#N/A</v>
      </c>
      <c r="BG145" s="248"/>
      <c r="BH145" s="248"/>
      <c r="BI145" s="295"/>
      <c r="BJ145" s="374"/>
      <c r="BK145" s="374"/>
      <c r="BL145" s="374"/>
      <c r="BM145" s="375"/>
    </row>
    <row r="146" spans="1:65" ht="65.150000000000006" customHeight="1">
      <c r="A146" s="371"/>
      <c r="B146" s="231"/>
      <c r="C146" s="171"/>
      <c r="D146" s="231"/>
      <c r="E146" s="247"/>
      <c r="F146" s="34"/>
      <c r="G146" s="34"/>
      <c r="H146" s="34"/>
      <c r="I146" s="36"/>
      <c r="J146" s="29"/>
      <c r="K146" s="249"/>
      <c r="L146" s="370"/>
      <c r="M146" s="335"/>
      <c r="N146" s="345"/>
      <c r="O146" s="295"/>
      <c r="P146" s="248"/>
      <c r="Q146" s="177"/>
      <c r="R146" s="177"/>
      <c r="S146" s="37"/>
      <c r="T146" s="39"/>
      <c r="U146" s="38"/>
      <c r="V146" s="177"/>
      <c r="W146" s="177" t="str">
        <f t="shared" si="86"/>
        <v/>
      </c>
      <c r="X146" s="177"/>
      <c r="Y146" s="177" t="str">
        <f t="shared" si="87"/>
        <v/>
      </c>
      <c r="Z146" s="177"/>
      <c r="AA146" s="177" t="str">
        <f t="shared" si="88"/>
        <v/>
      </c>
      <c r="AB146" s="177"/>
      <c r="AC146" s="177" t="str">
        <f t="shared" si="89"/>
        <v/>
      </c>
      <c r="AD146" s="177"/>
      <c r="AE146" s="177" t="str">
        <f t="shared" si="90"/>
        <v/>
      </c>
      <c r="AF146" s="177"/>
      <c r="AG146" s="177" t="str">
        <f t="shared" si="91"/>
        <v/>
      </c>
      <c r="AH146" s="177"/>
      <c r="AI146" s="172" t="str">
        <f t="shared" si="92"/>
        <v/>
      </c>
      <c r="AJ146" s="170" t="str">
        <f t="shared" si="93"/>
        <v/>
      </c>
      <c r="AK146" s="170" t="str">
        <f t="shared" si="94"/>
        <v/>
      </c>
      <c r="AL146" s="160"/>
      <c r="AM146" s="160"/>
      <c r="AN146" s="160"/>
      <c r="AO146" s="160"/>
      <c r="AP146" s="160"/>
      <c r="AQ146" s="63"/>
      <c r="AR146" s="63"/>
      <c r="AS146" s="41" t="e">
        <f>#VALUE!</f>
        <v>#VALUE!</v>
      </c>
      <c r="AT146" s="41"/>
      <c r="AU146" s="30"/>
      <c r="AV146" s="40" t="str">
        <f t="shared" si="95"/>
        <v>Débil</v>
      </c>
      <c r="AW146" s="40" t="str">
        <f t="shared" si="96"/>
        <v>Débil</v>
      </c>
      <c r="AX146" s="170">
        <f t="shared" si="97"/>
        <v>0</v>
      </c>
      <c r="AY146" s="245"/>
      <c r="AZ146" s="245"/>
      <c r="BA146" s="292"/>
      <c r="BB146" s="245"/>
      <c r="BC146" s="109" t="e">
        <f>+IF(AND(U146="Preventivo",BB141="Fuerte"),2,IF(AND(U146="Preventivo",BB141="Moderado"),1,0))</f>
        <v>#DIV/0!</v>
      </c>
      <c r="BD146" s="109" t="e">
        <f>+IF(AND(U146="Detectivo/Correctivo",$BB141="Fuerte"),2,IF(AND(U146="Detectivo/Correctivo",$BB146="Moderado"),1,IF(AND(U146="Preventivo",$BB141="Fuerte"),1,0)))</f>
        <v>#DIV/0!</v>
      </c>
      <c r="BE146" s="109" t="e">
        <f>+L141-BC146</f>
        <v>#DIV/0!</v>
      </c>
      <c r="BF146" s="109" t="e">
        <f>+N141-BD146</f>
        <v>#N/A</v>
      </c>
      <c r="BG146" s="248"/>
      <c r="BH146" s="248"/>
      <c r="BI146" s="295"/>
      <c r="BJ146" s="374"/>
      <c r="BK146" s="374"/>
      <c r="BL146" s="374"/>
      <c r="BM146" s="375"/>
    </row>
    <row r="147" spans="1:65" ht="65.150000000000006" customHeight="1">
      <c r="A147" s="371" t="s">
        <v>139</v>
      </c>
      <c r="B147" s="231"/>
      <c r="C147" s="171"/>
      <c r="D147" s="231"/>
      <c r="E147" s="247"/>
      <c r="F147" s="34"/>
      <c r="G147" s="34"/>
      <c r="H147" s="34"/>
      <c r="I147" s="36"/>
      <c r="J147" s="29"/>
      <c r="K147" s="249"/>
      <c r="L147" s="370"/>
      <c r="M147" s="335"/>
      <c r="N147" s="345" t="e">
        <f>+VLOOKUP(M147,Listados!$K$13:$L$17,2,0)</f>
        <v>#N/A</v>
      </c>
      <c r="O147" s="295" t="str">
        <f>IF(AND(K147&lt;&gt;"",M147&lt;&gt;""),VLOOKUP(K147&amp;M147,Listados!$M$3:$N$27,2,FALSE),"")</f>
        <v/>
      </c>
      <c r="P147" s="248" t="e">
        <f>+VLOOKUP(O147,Listados!$P$3:$Q$6,2,FALSE)</f>
        <v>#N/A</v>
      </c>
      <c r="Q147" s="177"/>
      <c r="R147" s="177"/>
      <c r="S147" s="37"/>
      <c r="T147" s="39"/>
      <c r="U147" s="38"/>
      <c r="V147" s="177"/>
      <c r="W147" s="177" t="str">
        <f t="shared" si="86"/>
        <v/>
      </c>
      <c r="X147" s="177"/>
      <c r="Y147" s="177" t="str">
        <f t="shared" si="87"/>
        <v/>
      </c>
      <c r="Z147" s="177"/>
      <c r="AA147" s="177" t="str">
        <f t="shared" si="88"/>
        <v/>
      </c>
      <c r="AB147" s="177"/>
      <c r="AC147" s="177" t="str">
        <f t="shared" si="89"/>
        <v/>
      </c>
      <c r="AD147" s="177"/>
      <c r="AE147" s="177" t="str">
        <f t="shared" si="90"/>
        <v/>
      </c>
      <c r="AF147" s="177"/>
      <c r="AG147" s="177" t="str">
        <f t="shared" si="91"/>
        <v/>
      </c>
      <c r="AH147" s="177"/>
      <c r="AI147" s="172" t="str">
        <f t="shared" si="92"/>
        <v/>
      </c>
      <c r="AJ147" s="170" t="str">
        <f t="shared" si="93"/>
        <v/>
      </c>
      <c r="AK147" s="170" t="str">
        <f t="shared" si="94"/>
        <v/>
      </c>
      <c r="AL147" s="160"/>
      <c r="AM147" s="160"/>
      <c r="AN147" s="160"/>
      <c r="AO147" s="160"/>
      <c r="AP147" s="160"/>
      <c r="AQ147" s="63"/>
      <c r="AR147" s="63"/>
      <c r="AS147" s="41" t="e">
        <f>#VALUE!</f>
        <v>#VALUE!</v>
      </c>
      <c r="AT147" s="41"/>
      <c r="AU147" s="30"/>
      <c r="AV147" s="40" t="str">
        <f t="shared" si="95"/>
        <v>Débil</v>
      </c>
      <c r="AW147" s="40" t="str">
        <f t="shared" si="96"/>
        <v>Débil</v>
      </c>
      <c r="AX147" s="170">
        <f t="shared" si="97"/>
        <v>0</v>
      </c>
      <c r="AY147" s="245">
        <f t="shared" ref="AY147" si="101">SUM(AX147:AX152)</f>
        <v>0</v>
      </c>
      <c r="AZ147" s="245">
        <v>0</v>
      </c>
      <c r="BA147" s="290" t="e">
        <f t="shared" ref="BA147" si="102">AY147/AZ147</f>
        <v>#DIV/0!</v>
      </c>
      <c r="BB147" s="245" t="e">
        <f t="shared" ref="BB147" si="103">IF(BA147&lt;=50, "Débil", IF(BA147&lt;=99,"Moderado","Fuerte"))</f>
        <v>#DIV/0!</v>
      </c>
      <c r="BC147" s="109" t="e">
        <f>+IF(AND(U147="Preventivo",BB147="Fuerte"),2,IF(AND(U147="Preventivo",BB147="Moderado"),1,0))</f>
        <v>#DIV/0!</v>
      </c>
      <c r="BD147" s="109" t="e">
        <f>+IF(AND(U147="Detectivo/Correctivo",$BB147="Fuerte"),2,IF(AND(U147="Detectivo/Correctivo",$BB147="Moderado"),1,IF(AND(U147="Preventivo",$BB147="Fuerte"),1,0)))</f>
        <v>#DIV/0!</v>
      </c>
      <c r="BE147" s="109" t="e">
        <f>+L147-BC147</f>
        <v>#DIV/0!</v>
      </c>
      <c r="BF147" s="109" t="e">
        <f>+N147-BD147</f>
        <v>#N/A</v>
      </c>
      <c r="BG147" s="248" t="e">
        <f>+VLOOKUP(MIN(BE147,BE148,BE149,BE150,BE151,BE152),Listados!$J$18:$K$24,2,TRUE)</f>
        <v>#DIV/0!</v>
      </c>
      <c r="BH147" s="248" t="e">
        <f>+VLOOKUP(MIN(BF147,BF148,BF149,BF150,BF151,BF152),Listados!$J$27:$K$32,2,TRUE)</f>
        <v>#N/A</v>
      </c>
      <c r="BI147" s="295" t="e">
        <f>IF(AND(BG147&lt;&gt;"",BH147&lt;&gt;""),VLOOKUP(BG147&amp;BH147,Listados!$M$3:$N$27,2,FALSE),"")</f>
        <v>#DIV/0!</v>
      </c>
      <c r="BJ147" s="374" t="e">
        <f>+IF($P147="Asumir el riesgo","NA","")</f>
        <v>#N/A</v>
      </c>
      <c r="BK147" s="374" t="e">
        <f>+IF($P147="Asumir el riesgo","NA","")</f>
        <v>#N/A</v>
      </c>
      <c r="BL147" s="374" t="e">
        <f>+IF($P147="Asumir el riesgo","NA","")</f>
        <v>#N/A</v>
      </c>
      <c r="BM147" s="375" t="e">
        <f>+IF($P147="Asumir el riesgo","NA","")</f>
        <v>#N/A</v>
      </c>
    </row>
    <row r="148" spans="1:65" ht="65.150000000000006" customHeight="1">
      <c r="A148" s="371"/>
      <c r="B148" s="231"/>
      <c r="C148" s="171"/>
      <c r="D148" s="231"/>
      <c r="E148" s="247"/>
      <c r="F148" s="34"/>
      <c r="G148" s="34"/>
      <c r="H148" s="34"/>
      <c r="I148" s="36"/>
      <c r="J148" s="29"/>
      <c r="K148" s="249"/>
      <c r="L148" s="370"/>
      <c r="M148" s="335"/>
      <c r="N148" s="345"/>
      <c r="O148" s="295"/>
      <c r="P148" s="248"/>
      <c r="Q148" s="177"/>
      <c r="R148" s="177"/>
      <c r="S148" s="37"/>
      <c r="T148" s="39"/>
      <c r="U148" s="38"/>
      <c r="V148" s="177"/>
      <c r="W148" s="177" t="str">
        <f t="shared" si="86"/>
        <v/>
      </c>
      <c r="X148" s="177"/>
      <c r="Y148" s="177" t="str">
        <f t="shared" si="87"/>
        <v/>
      </c>
      <c r="Z148" s="177"/>
      <c r="AA148" s="177" t="str">
        <f t="shared" si="88"/>
        <v/>
      </c>
      <c r="AB148" s="177"/>
      <c r="AC148" s="177" t="str">
        <f t="shared" si="89"/>
        <v/>
      </c>
      <c r="AD148" s="177"/>
      <c r="AE148" s="177" t="str">
        <f t="shared" si="90"/>
        <v/>
      </c>
      <c r="AF148" s="177"/>
      <c r="AG148" s="177" t="str">
        <f t="shared" si="91"/>
        <v/>
      </c>
      <c r="AH148" s="177"/>
      <c r="AI148" s="172" t="str">
        <f t="shared" si="92"/>
        <v/>
      </c>
      <c r="AJ148" s="170" t="str">
        <f t="shared" si="93"/>
        <v/>
      </c>
      <c r="AK148" s="170" t="str">
        <f t="shared" si="94"/>
        <v/>
      </c>
      <c r="AL148" s="160"/>
      <c r="AM148" s="160"/>
      <c r="AN148" s="160"/>
      <c r="AO148" s="160"/>
      <c r="AP148" s="160"/>
      <c r="AQ148" s="63"/>
      <c r="AR148" s="63"/>
      <c r="AS148" s="41" t="e">
        <f>#VALUE!</f>
        <v>#VALUE!</v>
      </c>
      <c r="AT148" s="41"/>
      <c r="AU148" s="30"/>
      <c r="AV148" s="40" t="str">
        <f t="shared" si="95"/>
        <v>Débil</v>
      </c>
      <c r="AW148" s="40" t="str">
        <f t="shared" si="96"/>
        <v>Débil</v>
      </c>
      <c r="AX148" s="170">
        <f t="shared" si="97"/>
        <v>0</v>
      </c>
      <c r="AY148" s="245"/>
      <c r="AZ148" s="245"/>
      <c r="BA148" s="291"/>
      <c r="BB148" s="245"/>
      <c r="BC148" s="109" t="e">
        <f>+IF(AND(U148="Preventivo",BB147="Fuerte"),2,IF(AND(U148="Preventivo",BB147="Moderado"),1,0))</f>
        <v>#DIV/0!</v>
      </c>
      <c r="BD148" s="109" t="e">
        <f>+IF(AND(U148="Detectivo/Correctivo",$BB147="Fuerte"),2,IF(AND(U148="Detectivo/Correctivo",$BB148="Moderado"),1,IF(AND(U148="Preventivo",$BB147="Fuerte"),1,0)))</f>
        <v>#DIV/0!</v>
      </c>
      <c r="BE148" s="109" t="e">
        <f>+L147-BC148</f>
        <v>#DIV/0!</v>
      </c>
      <c r="BF148" s="109" t="e">
        <f>+N147-BD148</f>
        <v>#N/A</v>
      </c>
      <c r="BG148" s="248"/>
      <c r="BH148" s="248"/>
      <c r="BI148" s="295"/>
      <c r="BJ148" s="374"/>
      <c r="BK148" s="374"/>
      <c r="BL148" s="374"/>
      <c r="BM148" s="375"/>
    </row>
    <row r="149" spans="1:65" ht="65.150000000000006" customHeight="1">
      <c r="A149" s="371"/>
      <c r="B149" s="231"/>
      <c r="C149" s="171"/>
      <c r="D149" s="231"/>
      <c r="E149" s="247"/>
      <c r="F149" s="34"/>
      <c r="G149" s="34"/>
      <c r="H149" s="34"/>
      <c r="I149" s="36"/>
      <c r="J149" s="29"/>
      <c r="K149" s="249"/>
      <c r="L149" s="370"/>
      <c r="M149" s="335"/>
      <c r="N149" s="345"/>
      <c r="O149" s="295"/>
      <c r="P149" s="248"/>
      <c r="Q149" s="177"/>
      <c r="R149" s="177"/>
      <c r="S149" s="37"/>
      <c r="T149" s="39"/>
      <c r="U149" s="38"/>
      <c r="V149" s="177"/>
      <c r="W149" s="177" t="str">
        <f t="shared" si="86"/>
        <v/>
      </c>
      <c r="X149" s="177"/>
      <c r="Y149" s="177" t="str">
        <f t="shared" si="87"/>
        <v/>
      </c>
      <c r="Z149" s="177"/>
      <c r="AA149" s="177" t="str">
        <f t="shared" si="88"/>
        <v/>
      </c>
      <c r="AB149" s="177"/>
      <c r="AC149" s="177" t="str">
        <f t="shared" si="89"/>
        <v/>
      </c>
      <c r="AD149" s="177"/>
      <c r="AE149" s="177" t="str">
        <f t="shared" si="90"/>
        <v/>
      </c>
      <c r="AF149" s="177"/>
      <c r="AG149" s="177" t="str">
        <f t="shared" si="91"/>
        <v/>
      </c>
      <c r="AH149" s="177"/>
      <c r="AI149" s="172" t="str">
        <f t="shared" si="92"/>
        <v/>
      </c>
      <c r="AJ149" s="170" t="str">
        <f t="shared" si="93"/>
        <v/>
      </c>
      <c r="AK149" s="170" t="str">
        <f t="shared" si="94"/>
        <v/>
      </c>
      <c r="AL149" s="160"/>
      <c r="AM149" s="160"/>
      <c r="AN149" s="160"/>
      <c r="AO149" s="160"/>
      <c r="AP149" s="160"/>
      <c r="AQ149" s="63"/>
      <c r="AR149" s="63"/>
      <c r="AS149" s="41" t="e">
        <f>#VALUE!</f>
        <v>#VALUE!</v>
      </c>
      <c r="AT149" s="41"/>
      <c r="AU149" s="30"/>
      <c r="AV149" s="40" t="str">
        <f t="shared" si="95"/>
        <v>Débil</v>
      </c>
      <c r="AW149" s="40" t="str">
        <f t="shared" si="96"/>
        <v>Débil</v>
      </c>
      <c r="AX149" s="170">
        <f t="shared" si="97"/>
        <v>0</v>
      </c>
      <c r="AY149" s="245"/>
      <c r="AZ149" s="245"/>
      <c r="BA149" s="291"/>
      <c r="BB149" s="245"/>
      <c r="BC149" s="109" t="e">
        <f>+IF(AND(U149="Preventivo",BB147="Fuerte"),2,IF(AND(U149="Preventivo",BB147="Moderado"),1,0))</f>
        <v>#DIV/0!</v>
      </c>
      <c r="BD149" s="109" t="e">
        <f>+IF(AND(U149="Detectivo/Correctivo",$BB147="Fuerte"),2,IF(AND(U149="Detectivo/Correctivo",$BB149="Moderado"),1,IF(AND(U149="Preventivo",$BB147="Fuerte"),1,0)))</f>
        <v>#DIV/0!</v>
      </c>
      <c r="BE149" s="109" t="e">
        <f>+L147-BC149</f>
        <v>#DIV/0!</v>
      </c>
      <c r="BF149" s="109" t="e">
        <f>+N147-BD149</f>
        <v>#N/A</v>
      </c>
      <c r="BG149" s="248"/>
      <c r="BH149" s="248"/>
      <c r="BI149" s="295"/>
      <c r="BJ149" s="374"/>
      <c r="BK149" s="374"/>
      <c r="BL149" s="374"/>
      <c r="BM149" s="375"/>
    </row>
    <row r="150" spans="1:65" ht="65.150000000000006" customHeight="1">
      <c r="A150" s="371"/>
      <c r="B150" s="231"/>
      <c r="C150" s="171"/>
      <c r="D150" s="231"/>
      <c r="E150" s="247"/>
      <c r="F150" s="34"/>
      <c r="G150" s="34"/>
      <c r="H150" s="34"/>
      <c r="I150" s="36"/>
      <c r="J150" s="29"/>
      <c r="K150" s="249"/>
      <c r="L150" s="370"/>
      <c r="M150" s="335"/>
      <c r="N150" s="345"/>
      <c r="O150" s="295"/>
      <c r="P150" s="248"/>
      <c r="Q150" s="177"/>
      <c r="R150" s="177"/>
      <c r="S150" s="37"/>
      <c r="T150" s="39"/>
      <c r="U150" s="38"/>
      <c r="V150" s="177"/>
      <c r="W150" s="177" t="str">
        <f t="shared" si="86"/>
        <v/>
      </c>
      <c r="X150" s="177"/>
      <c r="Y150" s="177" t="str">
        <f t="shared" si="87"/>
        <v/>
      </c>
      <c r="Z150" s="177"/>
      <c r="AA150" s="177" t="str">
        <f t="shared" si="88"/>
        <v/>
      </c>
      <c r="AB150" s="177"/>
      <c r="AC150" s="177" t="str">
        <f t="shared" si="89"/>
        <v/>
      </c>
      <c r="AD150" s="177"/>
      <c r="AE150" s="177" t="str">
        <f t="shared" si="90"/>
        <v/>
      </c>
      <c r="AF150" s="177"/>
      <c r="AG150" s="177" t="str">
        <f t="shared" si="91"/>
        <v/>
      </c>
      <c r="AH150" s="177"/>
      <c r="AI150" s="172" t="str">
        <f t="shared" si="92"/>
        <v/>
      </c>
      <c r="AJ150" s="170" t="str">
        <f t="shared" si="93"/>
        <v/>
      </c>
      <c r="AK150" s="170" t="str">
        <f t="shared" si="94"/>
        <v/>
      </c>
      <c r="AL150" s="160"/>
      <c r="AM150" s="160"/>
      <c r="AN150" s="160"/>
      <c r="AO150" s="160"/>
      <c r="AP150" s="160"/>
      <c r="AQ150" s="63"/>
      <c r="AR150" s="63"/>
      <c r="AS150" s="41" t="e">
        <f>#VALUE!</f>
        <v>#VALUE!</v>
      </c>
      <c r="AT150" s="41"/>
      <c r="AU150" s="30"/>
      <c r="AV150" s="40" t="str">
        <f t="shared" si="95"/>
        <v>Débil</v>
      </c>
      <c r="AW150" s="40" t="str">
        <f t="shared" si="96"/>
        <v>Débil</v>
      </c>
      <c r="AX150" s="170">
        <f t="shared" si="97"/>
        <v>0</v>
      </c>
      <c r="AY150" s="245"/>
      <c r="AZ150" s="245"/>
      <c r="BA150" s="291"/>
      <c r="BB150" s="245"/>
      <c r="BC150" s="109" t="e">
        <f>+IF(AND(U150="Preventivo",BB147="Fuerte"),2,IF(AND(U150="Preventivo",BB147="Moderado"),1,0))</f>
        <v>#DIV/0!</v>
      </c>
      <c r="BD150" s="109" t="e">
        <f>+IF(AND(U150="Detectivo/Correctivo",$BB147="Fuerte"),2,IF(AND(U150="Detectivo/Correctivo",$BB150="Moderado"),1,IF(AND(U150="Preventivo",$BB147="Fuerte"),1,0)))</f>
        <v>#DIV/0!</v>
      </c>
      <c r="BE150" s="109" t="e">
        <f>+L147-BC150</f>
        <v>#DIV/0!</v>
      </c>
      <c r="BF150" s="109" t="e">
        <f>+N147-BD150</f>
        <v>#N/A</v>
      </c>
      <c r="BG150" s="248"/>
      <c r="BH150" s="248"/>
      <c r="BI150" s="295"/>
      <c r="BJ150" s="374"/>
      <c r="BK150" s="374"/>
      <c r="BL150" s="374"/>
      <c r="BM150" s="375"/>
    </row>
    <row r="151" spans="1:65" ht="65.150000000000006" customHeight="1">
      <c r="A151" s="371"/>
      <c r="B151" s="231"/>
      <c r="C151" s="171"/>
      <c r="D151" s="231"/>
      <c r="E151" s="247"/>
      <c r="F151" s="34"/>
      <c r="G151" s="34"/>
      <c r="H151" s="34"/>
      <c r="I151" s="36"/>
      <c r="J151" s="29"/>
      <c r="K151" s="249"/>
      <c r="L151" s="370"/>
      <c r="M151" s="335"/>
      <c r="N151" s="345"/>
      <c r="O151" s="295"/>
      <c r="P151" s="248"/>
      <c r="Q151" s="177"/>
      <c r="R151" s="177"/>
      <c r="S151" s="37"/>
      <c r="T151" s="39"/>
      <c r="U151" s="38"/>
      <c r="V151" s="177"/>
      <c r="W151" s="177" t="str">
        <f t="shared" si="86"/>
        <v/>
      </c>
      <c r="X151" s="177"/>
      <c r="Y151" s="177" t="str">
        <f t="shared" si="87"/>
        <v/>
      </c>
      <c r="Z151" s="177"/>
      <c r="AA151" s="177" t="str">
        <f t="shared" si="88"/>
        <v/>
      </c>
      <c r="AB151" s="177"/>
      <c r="AC151" s="177" t="str">
        <f t="shared" si="89"/>
        <v/>
      </c>
      <c r="AD151" s="177"/>
      <c r="AE151" s="177" t="str">
        <f t="shared" si="90"/>
        <v/>
      </c>
      <c r="AF151" s="177"/>
      <c r="AG151" s="177" t="str">
        <f t="shared" si="91"/>
        <v/>
      </c>
      <c r="AH151" s="177"/>
      <c r="AI151" s="172" t="str">
        <f t="shared" si="92"/>
        <v/>
      </c>
      <c r="AJ151" s="170" t="str">
        <f t="shared" si="93"/>
        <v/>
      </c>
      <c r="AK151" s="170" t="str">
        <f t="shared" si="94"/>
        <v/>
      </c>
      <c r="AL151" s="160"/>
      <c r="AM151" s="160"/>
      <c r="AN151" s="160"/>
      <c r="AO151" s="160"/>
      <c r="AP151" s="160"/>
      <c r="AQ151" s="63"/>
      <c r="AR151" s="63"/>
      <c r="AS151" s="41" t="e">
        <f>#VALUE!</f>
        <v>#VALUE!</v>
      </c>
      <c r="AT151" s="41"/>
      <c r="AU151" s="30"/>
      <c r="AV151" s="40" t="str">
        <f t="shared" si="95"/>
        <v>Débil</v>
      </c>
      <c r="AW151" s="40" t="str">
        <f t="shared" si="96"/>
        <v>Débil</v>
      </c>
      <c r="AX151" s="170">
        <f t="shared" si="97"/>
        <v>0</v>
      </c>
      <c r="AY151" s="245"/>
      <c r="AZ151" s="245"/>
      <c r="BA151" s="291"/>
      <c r="BB151" s="245"/>
      <c r="BC151" s="109" t="e">
        <f>+IF(AND(U151="Preventivo",BB147="Fuerte"),2,IF(AND(U151="Preventivo",BB147="Moderado"),1,0))</f>
        <v>#DIV/0!</v>
      </c>
      <c r="BD151" s="109" t="e">
        <f>+IF(AND(U151="Detectivo/Correctivo",$BB147="Fuerte"),2,IF(AND(U151="Detectivo/Correctivo",$BB151="Moderado"),1,IF(AND(U151="Preventivo",$BB147="Fuerte"),1,0)))</f>
        <v>#DIV/0!</v>
      </c>
      <c r="BE151" s="109" t="e">
        <f>+L147-BC151</f>
        <v>#DIV/0!</v>
      </c>
      <c r="BF151" s="109" t="e">
        <f>+N147-BD151</f>
        <v>#N/A</v>
      </c>
      <c r="BG151" s="248"/>
      <c r="BH151" s="248"/>
      <c r="BI151" s="295"/>
      <c r="BJ151" s="374"/>
      <c r="BK151" s="374"/>
      <c r="BL151" s="374"/>
      <c r="BM151" s="375"/>
    </row>
    <row r="152" spans="1:65" ht="65.150000000000006" customHeight="1">
      <c r="A152" s="371"/>
      <c r="B152" s="231"/>
      <c r="C152" s="171"/>
      <c r="D152" s="231"/>
      <c r="E152" s="247"/>
      <c r="F152" s="34"/>
      <c r="G152" s="34"/>
      <c r="H152" s="34"/>
      <c r="I152" s="36"/>
      <c r="J152" s="29"/>
      <c r="K152" s="249"/>
      <c r="L152" s="370"/>
      <c r="M152" s="335"/>
      <c r="N152" s="345"/>
      <c r="O152" s="295"/>
      <c r="P152" s="248"/>
      <c r="Q152" s="177"/>
      <c r="R152" s="177"/>
      <c r="S152" s="37"/>
      <c r="T152" s="39"/>
      <c r="U152" s="38"/>
      <c r="V152" s="177"/>
      <c r="W152" s="177" t="str">
        <f t="shared" si="86"/>
        <v/>
      </c>
      <c r="X152" s="177"/>
      <c r="Y152" s="177" t="str">
        <f t="shared" si="87"/>
        <v/>
      </c>
      <c r="Z152" s="177"/>
      <c r="AA152" s="177" t="str">
        <f t="shared" si="88"/>
        <v/>
      </c>
      <c r="AB152" s="177"/>
      <c r="AC152" s="177" t="str">
        <f t="shared" si="89"/>
        <v/>
      </c>
      <c r="AD152" s="177"/>
      <c r="AE152" s="177" t="str">
        <f t="shared" si="90"/>
        <v/>
      </c>
      <c r="AF152" s="177"/>
      <c r="AG152" s="177" t="str">
        <f t="shared" si="91"/>
        <v/>
      </c>
      <c r="AH152" s="177"/>
      <c r="AI152" s="172" t="str">
        <f t="shared" si="92"/>
        <v/>
      </c>
      <c r="AJ152" s="170" t="str">
        <f t="shared" si="93"/>
        <v/>
      </c>
      <c r="AK152" s="170" t="str">
        <f t="shared" si="94"/>
        <v/>
      </c>
      <c r="AL152" s="160"/>
      <c r="AM152" s="160"/>
      <c r="AN152" s="160"/>
      <c r="AO152" s="160"/>
      <c r="AP152" s="160"/>
      <c r="AQ152" s="63"/>
      <c r="AR152" s="63"/>
      <c r="AS152" s="41" t="e">
        <f>#VALUE!</f>
        <v>#VALUE!</v>
      </c>
      <c r="AT152" s="41"/>
      <c r="AU152" s="30"/>
      <c r="AV152" s="40" t="str">
        <f t="shared" si="95"/>
        <v>Débil</v>
      </c>
      <c r="AW152" s="40" t="str">
        <f t="shared" si="96"/>
        <v>Débil</v>
      </c>
      <c r="AX152" s="170">
        <f t="shared" si="97"/>
        <v>0</v>
      </c>
      <c r="AY152" s="245"/>
      <c r="AZ152" s="245"/>
      <c r="BA152" s="292"/>
      <c r="BB152" s="245"/>
      <c r="BC152" s="109" t="e">
        <f>+IF(AND(U152="Preventivo",BB147="Fuerte"),2,IF(AND(U152="Preventivo",BB147="Moderado"),1,0))</f>
        <v>#DIV/0!</v>
      </c>
      <c r="BD152" s="109" t="e">
        <f>+IF(AND(U152="Detectivo/Correctivo",$BB147="Fuerte"),2,IF(AND(U152="Detectivo/Correctivo",$BB152="Moderado"),1,IF(AND(U152="Preventivo",$BB147="Fuerte"),1,0)))</f>
        <v>#DIV/0!</v>
      </c>
      <c r="BE152" s="109" t="e">
        <f>+L147-BC152</f>
        <v>#DIV/0!</v>
      </c>
      <c r="BF152" s="109" t="e">
        <f>+N147-BD152</f>
        <v>#N/A</v>
      </c>
      <c r="BG152" s="248"/>
      <c r="BH152" s="248"/>
      <c r="BI152" s="295"/>
      <c r="BJ152" s="374"/>
      <c r="BK152" s="374"/>
      <c r="BL152" s="374"/>
      <c r="BM152" s="375"/>
    </row>
    <row r="153" spans="1:65" ht="65.150000000000006" customHeight="1">
      <c r="A153" s="371" t="s">
        <v>140</v>
      </c>
      <c r="B153" s="231"/>
      <c r="C153" s="171"/>
      <c r="D153" s="231"/>
      <c r="E153" s="247"/>
      <c r="F153" s="34"/>
      <c r="G153" s="34"/>
      <c r="H153" s="34"/>
      <c r="I153" s="36"/>
      <c r="J153" s="29"/>
      <c r="K153" s="249"/>
      <c r="L153" s="370"/>
      <c r="M153" s="335"/>
      <c r="N153" s="345" t="e">
        <f>+VLOOKUP(M153,Listados!$K$13:$L$17,2,0)</f>
        <v>#N/A</v>
      </c>
      <c r="O153" s="295" t="str">
        <f>IF(AND(K153&lt;&gt;"",M153&lt;&gt;""),VLOOKUP(K153&amp;M153,Listados!$M$3:$N$27,2,FALSE),"")</f>
        <v/>
      </c>
      <c r="P153" s="248" t="e">
        <f>+VLOOKUP(O153,Listados!$P$3:$Q$6,2,FALSE)</f>
        <v>#N/A</v>
      </c>
      <c r="Q153" s="177"/>
      <c r="R153" s="177"/>
      <c r="S153" s="37"/>
      <c r="T153" s="39"/>
      <c r="U153" s="38"/>
      <c r="V153" s="177"/>
      <c r="W153" s="177" t="str">
        <f t="shared" si="86"/>
        <v/>
      </c>
      <c r="X153" s="177"/>
      <c r="Y153" s="177" t="str">
        <f t="shared" si="87"/>
        <v/>
      </c>
      <c r="Z153" s="177"/>
      <c r="AA153" s="177" t="str">
        <f t="shared" si="88"/>
        <v/>
      </c>
      <c r="AB153" s="177"/>
      <c r="AC153" s="177" t="str">
        <f t="shared" si="89"/>
        <v/>
      </c>
      <c r="AD153" s="177"/>
      <c r="AE153" s="177" t="str">
        <f t="shared" si="90"/>
        <v/>
      </c>
      <c r="AF153" s="177"/>
      <c r="AG153" s="177" t="str">
        <f t="shared" si="91"/>
        <v/>
      </c>
      <c r="AH153" s="177"/>
      <c r="AI153" s="172" t="str">
        <f t="shared" si="92"/>
        <v/>
      </c>
      <c r="AJ153" s="170" t="str">
        <f t="shared" si="93"/>
        <v/>
      </c>
      <c r="AK153" s="170" t="str">
        <f t="shared" si="94"/>
        <v/>
      </c>
      <c r="AL153" s="160"/>
      <c r="AM153" s="160"/>
      <c r="AN153" s="160"/>
      <c r="AO153" s="160"/>
      <c r="AP153" s="160"/>
      <c r="AQ153" s="63"/>
      <c r="AR153" s="63"/>
      <c r="AS153" s="41" t="e">
        <f>#VALUE!</f>
        <v>#VALUE!</v>
      </c>
      <c r="AT153" s="41"/>
      <c r="AU153" s="30"/>
      <c r="AV153" s="40" t="str">
        <f t="shared" si="95"/>
        <v>Débil</v>
      </c>
      <c r="AW153" s="40" t="str">
        <f t="shared" si="96"/>
        <v>Débil</v>
      </c>
      <c r="AX153" s="170">
        <f t="shared" si="97"/>
        <v>0</v>
      </c>
      <c r="AY153" s="245">
        <f t="shared" ref="AY153" si="104">SUM(AX153:AX158)</f>
        <v>0</v>
      </c>
      <c r="AZ153" s="245">
        <v>0</v>
      </c>
      <c r="BA153" s="290" t="e">
        <f t="shared" ref="BA153" si="105">AY153/AZ153</f>
        <v>#DIV/0!</v>
      </c>
      <c r="BB153" s="245" t="e">
        <f t="shared" ref="BB153" si="106">IF(BA153&lt;=50, "Débil", IF(BA153&lt;=99,"Moderado","Fuerte"))</f>
        <v>#DIV/0!</v>
      </c>
      <c r="BC153" s="109" t="e">
        <f>+IF(AND(U153="Preventivo",BB153="Fuerte"),2,IF(AND(U153="Preventivo",BB153="Moderado"),1,0))</f>
        <v>#DIV/0!</v>
      </c>
      <c r="BD153" s="109" t="e">
        <f>+IF(AND(U153="Detectivo/Correctivo",$BB153="Fuerte"),2,IF(AND(U153="Detectivo/Correctivo",$BB153="Moderado"),1,IF(AND(U153="Preventivo",$BB153="Fuerte"),1,0)))</f>
        <v>#DIV/0!</v>
      </c>
      <c r="BE153" s="109" t="e">
        <f>+L153-BC153</f>
        <v>#DIV/0!</v>
      </c>
      <c r="BF153" s="109" t="e">
        <f>+N153-BD153</f>
        <v>#N/A</v>
      </c>
      <c r="BG153" s="248" t="e">
        <f>+VLOOKUP(MIN(BE153,BE154,BE155,BE156,BE157,BE158),Listados!$J$18:$K$24,2,TRUE)</f>
        <v>#DIV/0!</v>
      </c>
      <c r="BH153" s="248" t="e">
        <f>+VLOOKUP(MIN(BF153,BF154,BF155,BF156,BF157,BF158),Listados!$J$27:$K$32,2,TRUE)</f>
        <v>#N/A</v>
      </c>
      <c r="BI153" s="295" t="e">
        <f>IF(AND(BG153&lt;&gt;"",BH153&lt;&gt;""),VLOOKUP(BG153&amp;BH153,Listados!$M$3:$N$27,2,FALSE),"")</f>
        <v>#DIV/0!</v>
      </c>
      <c r="BJ153" s="374" t="e">
        <f>+IF($P153="Asumir el riesgo","NA","")</f>
        <v>#N/A</v>
      </c>
      <c r="BK153" s="374" t="e">
        <f>+IF($P153="Asumir el riesgo","NA","")</f>
        <v>#N/A</v>
      </c>
      <c r="BL153" s="374" t="e">
        <f>+IF($P153="Asumir el riesgo","NA","")</f>
        <v>#N/A</v>
      </c>
      <c r="BM153" s="375" t="e">
        <f>+IF($P153="Asumir el riesgo","NA","")</f>
        <v>#N/A</v>
      </c>
    </row>
    <row r="154" spans="1:65" ht="65.150000000000006" customHeight="1">
      <c r="A154" s="371"/>
      <c r="B154" s="231"/>
      <c r="C154" s="171"/>
      <c r="D154" s="231"/>
      <c r="E154" s="247"/>
      <c r="F154" s="34"/>
      <c r="G154" s="34"/>
      <c r="H154" s="34"/>
      <c r="I154" s="36"/>
      <c r="J154" s="29"/>
      <c r="K154" s="249"/>
      <c r="L154" s="370"/>
      <c r="M154" s="335"/>
      <c r="N154" s="345"/>
      <c r="O154" s="295"/>
      <c r="P154" s="248"/>
      <c r="Q154" s="177"/>
      <c r="R154" s="177"/>
      <c r="S154" s="37"/>
      <c r="T154" s="39"/>
      <c r="U154" s="38"/>
      <c r="V154" s="177"/>
      <c r="W154" s="177" t="str">
        <f t="shared" si="86"/>
        <v/>
      </c>
      <c r="X154" s="177"/>
      <c r="Y154" s="177" t="str">
        <f t="shared" si="87"/>
        <v/>
      </c>
      <c r="Z154" s="177"/>
      <c r="AA154" s="177" t="str">
        <f t="shared" si="88"/>
        <v/>
      </c>
      <c r="AB154" s="177"/>
      <c r="AC154" s="177" t="str">
        <f t="shared" si="89"/>
        <v/>
      </c>
      <c r="AD154" s="177"/>
      <c r="AE154" s="177" t="str">
        <f t="shared" si="90"/>
        <v/>
      </c>
      <c r="AF154" s="177"/>
      <c r="AG154" s="177" t="str">
        <f t="shared" si="91"/>
        <v/>
      </c>
      <c r="AH154" s="177"/>
      <c r="AI154" s="172" t="str">
        <f t="shared" si="92"/>
        <v/>
      </c>
      <c r="AJ154" s="170" t="str">
        <f t="shared" si="93"/>
        <v/>
      </c>
      <c r="AK154" s="170" t="str">
        <f t="shared" si="94"/>
        <v/>
      </c>
      <c r="AL154" s="160"/>
      <c r="AM154" s="160"/>
      <c r="AN154" s="160"/>
      <c r="AO154" s="160"/>
      <c r="AP154" s="160"/>
      <c r="AQ154" s="63"/>
      <c r="AR154" s="63"/>
      <c r="AS154" s="41" t="e">
        <f>#VALUE!</f>
        <v>#VALUE!</v>
      </c>
      <c r="AT154" s="41"/>
      <c r="AU154" s="30"/>
      <c r="AV154" s="40" t="str">
        <f t="shared" si="95"/>
        <v>Débil</v>
      </c>
      <c r="AW154" s="40" t="str">
        <f t="shared" si="96"/>
        <v>Débil</v>
      </c>
      <c r="AX154" s="170">
        <f t="shared" si="97"/>
        <v>0</v>
      </c>
      <c r="AY154" s="245"/>
      <c r="AZ154" s="245"/>
      <c r="BA154" s="291"/>
      <c r="BB154" s="245"/>
      <c r="BC154" s="109" t="e">
        <f>+IF(AND(U154="Preventivo",BB153="Fuerte"),2,IF(AND(U154="Preventivo",BB153="Moderado"),1,0))</f>
        <v>#DIV/0!</v>
      </c>
      <c r="BD154" s="109" t="e">
        <f>+IF(AND(U154="Detectivo/Correctivo",$BB153="Fuerte"),2,IF(AND(U154="Detectivo/Correctivo",$BB154="Moderado"),1,IF(AND(U154="Preventivo",$BB153="Fuerte"),1,0)))</f>
        <v>#DIV/0!</v>
      </c>
      <c r="BE154" s="109" t="e">
        <f>+L153-BC154</f>
        <v>#DIV/0!</v>
      </c>
      <c r="BF154" s="109" t="e">
        <f>+N153-BD154</f>
        <v>#N/A</v>
      </c>
      <c r="BG154" s="248"/>
      <c r="BH154" s="248"/>
      <c r="BI154" s="295"/>
      <c r="BJ154" s="374"/>
      <c r="BK154" s="374"/>
      <c r="BL154" s="374"/>
      <c r="BM154" s="375"/>
    </row>
    <row r="155" spans="1:65" ht="65.150000000000006" customHeight="1">
      <c r="A155" s="371"/>
      <c r="B155" s="231"/>
      <c r="C155" s="171"/>
      <c r="D155" s="231"/>
      <c r="E155" s="247"/>
      <c r="F155" s="34"/>
      <c r="G155" s="34"/>
      <c r="H155" s="34"/>
      <c r="I155" s="36"/>
      <c r="J155" s="29"/>
      <c r="K155" s="249"/>
      <c r="L155" s="370"/>
      <c r="M155" s="335"/>
      <c r="N155" s="345"/>
      <c r="O155" s="295"/>
      <c r="P155" s="248"/>
      <c r="Q155" s="177"/>
      <c r="R155" s="177"/>
      <c r="S155" s="37"/>
      <c r="T155" s="39"/>
      <c r="U155" s="38"/>
      <c r="V155" s="177"/>
      <c r="W155" s="177" t="str">
        <f t="shared" si="86"/>
        <v/>
      </c>
      <c r="X155" s="177"/>
      <c r="Y155" s="177" t="str">
        <f t="shared" si="87"/>
        <v/>
      </c>
      <c r="Z155" s="177"/>
      <c r="AA155" s="177" t="str">
        <f t="shared" si="88"/>
        <v/>
      </c>
      <c r="AB155" s="177"/>
      <c r="AC155" s="177" t="str">
        <f t="shared" si="89"/>
        <v/>
      </c>
      <c r="AD155" s="177"/>
      <c r="AE155" s="177" t="str">
        <f t="shared" si="90"/>
        <v/>
      </c>
      <c r="AF155" s="177"/>
      <c r="AG155" s="177" t="str">
        <f t="shared" si="91"/>
        <v/>
      </c>
      <c r="AH155" s="177"/>
      <c r="AI155" s="172" t="str">
        <f t="shared" si="92"/>
        <v/>
      </c>
      <c r="AJ155" s="170" t="str">
        <f t="shared" si="93"/>
        <v/>
      </c>
      <c r="AK155" s="170" t="str">
        <f t="shared" si="94"/>
        <v/>
      </c>
      <c r="AL155" s="160"/>
      <c r="AM155" s="160"/>
      <c r="AN155" s="160"/>
      <c r="AO155" s="160"/>
      <c r="AP155" s="160"/>
      <c r="AQ155" s="63"/>
      <c r="AR155" s="63"/>
      <c r="AS155" s="41" t="e">
        <f>#VALUE!</f>
        <v>#VALUE!</v>
      </c>
      <c r="AT155" s="41"/>
      <c r="AU155" s="30"/>
      <c r="AV155" s="40" t="str">
        <f t="shared" si="95"/>
        <v>Débil</v>
      </c>
      <c r="AW155" s="40" t="str">
        <f t="shared" si="96"/>
        <v>Débil</v>
      </c>
      <c r="AX155" s="170">
        <f t="shared" si="97"/>
        <v>0</v>
      </c>
      <c r="AY155" s="245"/>
      <c r="AZ155" s="245"/>
      <c r="BA155" s="291"/>
      <c r="BB155" s="245"/>
      <c r="BC155" s="109" t="e">
        <f>+IF(AND(U155="Preventivo",BB153="Fuerte"),2,IF(AND(U155="Preventivo",BB153="Moderado"),1,0))</f>
        <v>#DIV/0!</v>
      </c>
      <c r="BD155" s="109" t="e">
        <f>+IF(AND(U155="Detectivo/Correctivo",$BB153="Fuerte"),2,IF(AND(U155="Detectivo/Correctivo",$BB155="Moderado"),1,IF(AND(U155="Preventivo",$BB153="Fuerte"),1,0)))</f>
        <v>#DIV/0!</v>
      </c>
      <c r="BE155" s="109" t="e">
        <f>+L153-BC155</f>
        <v>#DIV/0!</v>
      </c>
      <c r="BF155" s="109" t="e">
        <f>+N153-BD155</f>
        <v>#N/A</v>
      </c>
      <c r="BG155" s="248"/>
      <c r="BH155" s="248"/>
      <c r="BI155" s="295"/>
      <c r="BJ155" s="374"/>
      <c r="BK155" s="374"/>
      <c r="BL155" s="374"/>
      <c r="BM155" s="375"/>
    </row>
    <row r="156" spans="1:65" ht="65.150000000000006" customHeight="1">
      <c r="A156" s="371"/>
      <c r="B156" s="231"/>
      <c r="C156" s="171"/>
      <c r="D156" s="231"/>
      <c r="E156" s="247"/>
      <c r="F156" s="34"/>
      <c r="G156" s="34"/>
      <c r="H156" s="34"/>
      <c r="I156" s="36"/>
      <c r="J156" s="29"/>
      <c r="K156" s="249"/>
      <c r="L156" s="370"/>
      <c r="M156" s="335"/>
      <c r="N156" s="345"/>
      <c r="O156" s="295"/>
      <c r="P156" s="248"/>
      <c r="Q156" s="177"/>
      <c r="R156" s="177"/>
      <c r="S156" s="37"/>
      <c r="T156" s="39"/>
      <c r="U156" s="38"/>
      <c r="V156" s="177"/>
      <c r="W156" s="177" t="str">
        <f t="shared" si="86"/>
        <v/>
      </c>
      <c r="X156" s="177"/>
      <c r="Y156" s="177" t="str">
        <f t="shared" si="87"/>
        <v/>
      </c>
      <c r="Z156" s="177"/>
      <c r="AA156" s="177" t="str">
        <f t="shared" si="88"/>
        <v/>
      </c>
      <c r="AB156" s="177"/>
      <c r="AC156" s="177" t="str">
        <f t="shared" si="89"/>
        <v/>
      </c>
      <c r="AD156" s="177"/>
      <c r="AE156" s="177" t="str">
        <f t="shared" si="90"/>
        <v/>
      </c>
      <c r="AF156" s="177"/>
      <c r="AG156" s="177" t="str">
        <f t="shared" si="91"/>
        <v/>
      </c>
      <c r="AH156" s="177"/>
      <c r="AI156" s="172" t="str">
        <f t="shared" si="92"/>
        <v/>
      </c>
      <c r="AJ156" s="170" t="str">
        <f t="shared" si="93"/>
        <v/>
      </c>
      <c r="AK156" s="170" t="str">
        <f t="shared" si="94"/>
        <v/>
      </c>
      <c r="AL156" s="160"/>
      <c r="AM156" s="160"/>
      <c r="AN156" s="160"/>
      <c r="AO156" s="160"/>
      <c r="AP156" s="160"/>
      <c r="AQ156" s="63"/>
      <c r="AR156" s="63"/>
      <c r="AS156" s="41" t="e">
        <f>#VALUE!</f>
        <v>#VALUE!</v>
      </c>
      <c r="AT156" s="41"/>
      <c r="AU156" s="30"/>
      <c r="AV156" s="40" t="str">
        <f t="shared" si="95"/>
        <v>Débil</v>
      </c>
      <c r="AW156" s="40" t="str">
        <f t="shared" si="96"/>
        <v>Débil</v>
      </c>
      <c r="AX156" s="170">
        <f t="shared" si="97"/>
        <v>0</v>
      </c>
      <c r="AY156" s="245"/>
      <c r="AZ156" s="245"/>
      <c r="BA156" s="291"/>
      <c r="BB156" s="245"/>
      <c r="BC156" s="109" t="e">
        <f>+IF(AND(U156="Preventivo",BB153="Fuerte"),2,IF(AND(U156="Preventivo",BB153="Moderado"),1,0))</f>
        <v>#DIV/0!</v>
      </c>
      <c r="BD156" s="109" t="e">
        <f>+IF(AND(U156="Detectivo/Correctivo",$BB153="Fuerte"),2,IF(AND(U156="Detectivo/Correctivo",$BB156="Moderado"),1,IF(AND(U156="Preventivo",$BB153="Fuerte"),1,0)))</f>
        <v>#DIV/0!</v>
      </c>
      <c r="BE156" s="109" t="e">
        <f>+L153-BC156</f>
        <v>#DIV/0!</v>
      </c>
      <c r="BF156" s="109" t="e">
        <f>+N153-BD156</f>
        <v>#N/A</v>
      </c>
      <c r="BG156" s="248"/>
      <c r="BH156" s="248"/>
      <c r="BI156" s="295"/>
      <c r="BJ156" s="374"/>
      <c r="BK156" s="374"/>
      <c r="BL156" s="374"/>
      <c r="BM156" s="375"/>
    </row>
    <row r="157" spans="1:65" ht="65.150000000000006" customHeight="1">
      <c r="A157" s="371"/>
      <c r="B157" s="231"/>
      <c r="C157" s="171"/>
      <c r="D157" s="231"/>
      <c r="E157" s="247"/>
      <c r="F157" s="34"/>
      <c r="G157" s="34"/>
      <c r="H157" s="34"/>
      <c r="I157" s="36"/>
      <c r="J157" s="29"/>
      <c r="K157" s="249"/>
      <c r="L157" s="370"/>
      <c r="M157" s="335"/>
      <c r="N157" s="345"/>
      <c r="O157" s="295"/>
      <c r="P157" s="248"/>
      <c r="Q157" s="177"/>
      <c r="R157" s="177"/>
      <c r="S157" s="37"/>
      <c r="T157" s="39"/>
      <c r="U157" s="38"/>
      <c r="V157" s="177"/>
      <c r="W157" s="177" t="str">
        <f t="shared" si="86"/>
        <v/>
      </c>
      <c r="X157" s="177"/>
      <c r="Y157" s="177" t="str">
        <f t="shared" si="87"/>
        <v/>
      </c>
      <c r="Z157" s="177"/>
      <c r="AA157" s="177" t="str">
        <f t="shared" si="88"/>
        <v/>
      </c>
      <c r="AB157" s="177"/>
      <c r="AC157" s="177" t="str">
        <f t="shared" si="89"/>
        <v/>
      </c>
      <c r="AD157" s="177"/>
      <c r="AE157" s="177" t="str">
        <f t="shared" si="90"/>
        <v/>
      </c>
      <c r="AF157" s="177"/>
      <c r="AG157" s="177" t="str">
        <f t="shared" si="91"/>
        <v/>
      </c>
      <c r="AH157" s="177"/>
      <c r="AI157" s="172" t="str">
        <f t="shared" si="92"/>
        <v/>
      </c>
      <c r="AJ157" s="170" t="str">
        <f t="shared" si="93"/>
        <v/>
      </c>
      <c r="AK157" s="170" t="str">
        <f t="shared" si="94"/>
        <v/>
      </c>
      <c r="AL157" s="160"/>
      <c r="AM157" s="160"/>
      <c r="AN157" s="160"/>
      <c r="AO157" s="160"/>
      <c r="AP157" s="160"/>
      <c r="AQ157" s="63"/>
      <c r="AR157" s="63"/>
      <c r="AS157" s="41" t="e">
        <f>#VALUE!</f>
        <v>#VALUE!</v>
      </c>
      <c r="AT157" s="41"/>
      <c r="AU157" s="30"/>
      <c r="AV157" s="40" t="str">
        <f t="shared" si="95"/>
        <v>Débil</v>
      </c>
      <c r="AW157" s="40" t="str">
        <f t="shared" si="96"/>
        <v>Débil</v>
      </c>
      <c r="AX157" s="170">
        <f t="shared" si="97"/>
        <v>0</v>
      </c>
      <c r="AY157" s="245"/>
      <c r="AZ157" s="245"/>
      <c r="BA157" s="291"/>
      <c r="BB157" s="245"/>
      <c r="BC157" s="109" t="e">
        <f>+IF(AND(U157="Preventivo",BB153="Fuerte"),2,IF(AND(U157="Preventivo",BB153="Moderado"),1,0))</f>
        <v>#DIV/0!</v>
      </c>
      <c r="BD157" s="109" t="e">
        <f>+IF(AND(U157="Detectivo/Correctivo",$BB153="Fuerte"),2,IF(AND(U157="Detectivo/Correctivo",$BB157="Moderado"),1,IF(AND(U157="Preventivo",$BB153="Fuerte"),1,0)))</f>
        <v>#DIV/0!</v>
      </c>
      <c r="BE157" s="109" t="e">
        <f>+L153-BC157</f>
        <v>#DIV/0!</v>
      </c>
      <c r="BF157" s="109" t="e">
        <f>+N153-BD157</f>
        <v>#N/A</v>
      </c>
      <c r="BG157" s="248"/>
      <c r="BH157" s="248"/>
      <c r="BI157" s="295"/>
      <c r="BJ157" s="374"/>
      <c r="BK157" s="374"/>
      <c r="BL157" s="374"/>
      <c r="BM157" s="375"/>
    </row>
    <row r="158" spans="1:65" ht="65.150000000000006" customHeight="1">
      <c r="A158" s="371"/>
      <c r="B158" s="231"/>
      <c r="C158" s="171"/>
      <c r="D158" s="231"/>
      <c r="E158" s="247"/>
      <c r="F158" s="34"/>
      <c r="G158" s="34"/>
      <c r="H158" s="34"/>
      <c r="I158" s="36"/>
      <c r="J158" s="29"/>
      <c r="K158" s="249"/>
      <c r="L158" s="370"/>
      <c r="M158" s="335"/>
      <c r="N158" s="345"/>
      <c r="O158" s="295"/>
      <c r="P158" s="248"/>
      <c r="Q158" s="177"/>
      <c r="R158" s="177"/>
      <c r="S158" s="37"/>
      <c r="T158" s="39"/>
      <c r="U158" s="38"/>
      <c r="V158" s="177"/>
      <c r="W158" s="177" t="str">
        <f t="shared" si="86"/>
        <v/>
      </c>
      <c r="X158" s="177"/>
      <c r="Y158" s="177" t="str">
        <f t="shared" si="87"/>
        <v/>
      </c>
      <c r="Z158" s="177"/>
      <c r="AA158" s="177" t="str">
        <f t="shared" si="88"/>
        <v/>
      </c>
      <c r="AB158" s="177"/>
      <c r="AC158" s="177" t="str">
        <f t="shared" si="89"/>
        <v/>
      </c>
      <c r="AD158" s="177"/>
      <c r="AE158" s="177" t="str">
        <f t="shared" si="90"/>
        <v/>
      </c>
      <c r="AF158" s="177"/>
      <c r="AG158" s="177" t="str">
        <f t="shared" si="91"/>
        <v/>
      </c>
      <c r="AH158" s="177"/>
      <c r="AI158" s="172" t="str">
        <f t="shared" si="92"/>
        <v/>
      </c>
      <c r="AJ158" s="170" t="str">
        <f t="shared" si="93"/>
        <v/>
      </c>
      <c r="AK158" s="170" t="str">
        <f t="shared" si="94"/>
        <v/>
      </c>
      <c r="AL158" s="160"/>
      <c r="AM158" s="160"/>
      <c r="AN158" s="160"/>
      <c r="AO158" s="160"/>
      <c r="AP158" s="160"/>
      <c r="AQ158" s="63"/>
      <c r="AR158" s="63"/>
      <c r="AS158" s="41" t="e">
        <f>#VALUE!</f>
        <v>#VALUE!</v>
      </c>
      <c r="AT158" s="41"/>
      <c r="AU158" s="30"/>
      <c r="AV158" s="40" t="str">
        <f t="shared" si="95"/>
        <v>Débil</v>
      </c>
      <c r="AW158" s="40" t="str">
        <f t="shared" si="96"/>
        <v>Débil</v>
      </c>
      <c r="AX158" s="170">
        <f t="shared" si="97"/>
        <v>0</v>
      </c>
      <c r="AY158" s="245"/>
      <c r="AZ158" s="245"/>
      <c r="BA158" s="292"/>
      <c r="BB158" s="245"/>
      <c r="BC158" s="109" t="e">
        <f>+IF(AND(U158="Preventivo",BB153="Fuerte"),2,IF(AND(U158="Preventivo",BB153="Moderado"),1,0))</f>
        <v>#DIV/0!</v>
      </c>
      <c r="BD158" s="109" t="e">
        <f>+IF(AND(U158="Detectivo/Correctivo",$BB153="Fuerte"),2,IF(AND(U158="Detectivo/Correctivo",$BB158="Moderado"),1,IF(AND(U158="Preventivo",$BB153="Fuerte"),1,0)))</f>
        <v>#DIV/0!</v>
      </c>
      <c r="BE158" s="109" t="e">
        <f>+L153-BC158</f>
        <v>#DIV/0!</v>
      </c>
      <c r="BF158" s="109" t="e">
        <f>+N153-BD158</f>
        <v>#N/A</v>
      </c>
      <c r="BG158" s="248"/>
      <c r="BH158" s="248"/>
      <c r="BI158" s="295"/>
      <c r="BJ158" s="374"/>
      <c r="BK158" s="374"/>
      <c r="BL158" s="374"/>
      <c r="BM158" s="375"/>
    </row>
    <row r="159" spans="1:65" ht="65.150000000000006" customHeight="1">
      <c r="A159" s="371" t="s">
        <v>141</v>
      </c>
      <c r="B159" s="231"/>
      <c r="C159" s="171"/>
      <c r="D159" s="231"/>
      <c r="E159" s="247"/>
      <c r="F159" s="34"/>
      <c r="G159" s="34"/>
      <c r="H159" s="34"/>
      <c r="I159" s="36"/>
      <c r="J159" s="29"/>
      <c r="K159" s="249"/>
      <c r="L159" s="370"/>
      <c r="M159" s="335"/>
      <c r="N159" s="345" t="e">
        <f>+VLOOKUP(M159,Listados!$K$13:$L$17,2,0)</f>
        <v>#N/A</v>
      </c>
      <c r="O159" s="295" t="str">
        <f>IF(AND(K159&lt;&gt;"",M159&lt;&gt;""),VLOOKUP(K159&amp;M159,Listados!$M$3:$N$27,2,FALSE),"")</f>
        <v/>
      </c>
      <c r="P159" s="248" t="e">
        <f>+VLOOKUP(O159,Listados!$P$3:$Q$6,2,FALSE)</f>
        <v>#N/A</v>
      </c>
      <c r="Q159" s="177"/>
      <c r="R159" s="177"/>
      <c r="S159" s="37"/>
      <c r="T159" s="39"/>
      <c r="U159" s="38"/>
      <c r="V159" s="177"/>
      <c r="W159" s="177" t="str">
        <f t="shared" si="86"/>
        <v/>
      </c>
      <c r="X159" s="177"/>
      <c r="Y159" s="177" t="str">
        <f t="shared" si="87"/>
        <v/>
      </c>
      <c r="Z159" s="177"/>
      <c r="AA159" s="177" t="str">
        <f t="shared" si="88"/>
        <v/>
      </c>
      <c r="AB159" s="177"/>
      <c r="AC159" s="177" t="str">
        <f t="shared" si="89"/>
        <v/>
      </c>
      <c r="AD159" s="177"/>
      <c r="AE159" s="177" t="str">
        <f t="shared" si="90"/>
        <v/>
      </c>
      <c r="AF159" s="177"/>
      <c r="AG159" s="177" t="str">
        <f t="shared" si="91"/>
        <v/>
      </c>
      <c r="AH159" s="177"/>
      <c r="AI159" s="172" t="str">
        <f t="shared" si="92"/>
        <v/>
      </c>
      <c r="AJ159" s="170" t="str">
        <f t="shared" si="93"/>
        <v/>
      </c>
      <c r="AK159" s="170" t="str">
        <f t="shared" si="94"/>
        <v/>
      </c>
      <c r="AL159" s="160"/>
      <c r="AM159" s="160"/>
      <c r="AN159" s="160"/>
      <c r="AO159" s="160"/>
      <c r="AP159" s="160"/>
      <c r="AQ159" s="63"/>
      <c r="AR159" s="63"/>
      <c r="AS159" s="41" t="e">
        <f>#VALUE!</f>
        <v>#VALUE!</v>
      </c>
      <c r="AT159" s="41"/>
      <c r="AU159" s="30"/>
      <c r="AV159" s="40" t="str">
        <f t="shared" si="95"/>
        <v>Débil</v>
      </c>
      <c r="AW159" s="40" t="str">
        <f t="shared" si="96"/>
        <v>Débil</v>
      </c>
      <c r="AX159" s="170">
        <f t="shared" si="97"/>
        <v>0</v>
      </c>
      <c r="AY159" s="245">
        <f t="shared" ref="AY159" si="107">SUM(AX159:AX164)</f>
        <v>0</v>
      </c>
      <c r="AZ159" s="245">
        <v>0</v>
      </c>
      <c r="BA159" s="290" t="e">
        <f t="shared" ref="BA159" si="108">AY159/AZ159</f>
        <v>#DIV/0!</v>
      </c>
      <c r="BB159" s="245" t="e">
        <f t="shared" ref="BB159" si="109">IF(BA159&lt;=50, "Débil", IF(BA159&lt;=99,"Moderado","Fuerte"))</f>
        <v>#DIV/0!</v>
      </c>
      <c r="BC159" s="109" t="e">
        <f>+IF(AND(U159="Preventivo",BB159="Fuerte"),2,IF(AND(U159="Preventivo",BB159="Moderado"),1,0))</f>
        <v>#DIV/0!</v>
      </c>
      <c r="BD159" s="109" t="e">
        <f>+IF(AND(U159="Detectivo/Correctivo",$BB159="Fuerte"),2,IF(AND(U159="Detectivo/Correctivo",$BB159="Moderado"),1,IF(AND(U159="Preventivo",$BB159="Fuerte"),1,0)))</f>
        <v>#DIV/0!</v>
      </c>
      <c r="BE159" s="109" t="e">
        <f>+L159-BC159</f>
        <v>#DIV/0!</v>
      </c>
      <c r="BF159" s="109" t="e">
        <f>+N159-BD159</f>
        <v>#N/A</v>
      </c>
      <c r="BG159" s="248" t="e">
        <f>+VLOOKUP(MIN(BE159,BE160,BE161,BE162,BE163,BE164),Listados!$J$18:$K$24,2,TRUE)</f>
        <v>#DIV/0!</v>
      </c>
      <c r="BH159" s="248" t="e">
        <f>+VLOOKUP(MIN(BF159,BF160,BF161,BF162,BF163,BF164),Listados!$J$27:$K$32,2,TRUE)</f>
        <v>#N/A</v>
      </c>
      <c r="BI159" s="295" t="e">
        <f>IF(AND(BG159&lt;&gt;"",BH159&lt;&gt;""),VLOOKUP(BG159&amp;BH159,Listados!$M$3:$N$27,2,FALSE),"")</f>
        <v>#DIV/0!</v>
      </c>
      <c r="BJ159" s="374" t="e">
        <f>+IF($P159="Asumir el riesgo","NA","")</f>
        <v>#N/A</v>
      </c>
      <c r="BK159" s="374" t="e">
        <f>+IF($P159="Asumir el riesgo","NA","")</f>
        <v>#N/A</v>
      </c>
      <c r="BL159" s="374" t="e">
        <f>+IF($P159="Asumir el riesgo","NA","")</f>
        <v>#N/A</v>
      </c>
      <c r="BM159" s="375" t="e">
        <f>+IF($P159="Asumir el riesgo","NA","")</f>
        <v>#N/A</v>
      </c>
    </row>
    <row r="160" spans="1:65" ht="65.150000000000006" customHeight="1">
      <c r="A160" s="371"/>
      <c r="B160" s="231"/>
      <c r="C160" s="171"/>
      <c r="D160" s="231"/>
      <c r="E160" s="247"/>
      <c r="F160" s="34"/>
      <c r="G160" s="34"/>
      <c r="H160" s="34"/>
      <c r="I160" s="36"/>
      <c r="J160" s="29"/>
      <c r="K160" s="249"/>
      <c r="L160" s="370"/>
      <c r="M160" s="335"/>
      <c r="N160" s="345"/>
      <c r="O160" s="295"/>
      <c r="P160" s="248"/>
      <c r="Q160" s="177"/>
      <c r="R160" s="177"/>
      <c r="S160" s="37"/>
      <c r="T160" s="39"/>
      <c r="U160" s="38"/>
      <c r="V160" s="177"/>
      <c r="W160" s="177" t="str">
        <f t="shared" si="86"/>
        <v/>
      </c>
      <c r="X160" s="177"/>
      <c r="Y160" s="177" t="str">
        <f t="shared" si="87"/>
        <v/>
      </c>
      <c r="Z160" s="177"/>
      <c r="AA160" s="177" t="str">
        <f t="shared" si="88"/>
        <v/>
      </c>
      <c r="AB160" s="177"/>
      <c r="AC160" s="177" t="str">
        <f t="shared" si="89"/>
        <v/>
      </c>
      <c r="AD160" s="177"/>
      <c r="AE160" s="177" t="str">
        <f t="shared" si="90"/>
        <v/>
      </c>
      <c r="AF160" s="177"/>
      <c r="AG160" s="177" t="str">
        <f t="shared" si="91"/>
        <v/>
      </c>
      <c r="AH160" s="177"/>
      <c r="AI160" s="172" t="str">
        <f t="shared" si="92"/>
        <v/>
      </c>
      <c r="AJ160" s="170" t="str">
        <f t="shared" si="93"/>
        <v/>
      </c>
      <c r="AK160" s="170" t="str">
        <f t="shared" si="94"/>
        <v/>
      </c>
      <c r="AL160" s="160"/>
      <c r="AM160" s="160"/>
      <c r="AN160" s="160"/>
      <c r="AO160" s="160"/>
      <c r="AP160" s="160"/>
      <c r="AQ160" s="63"/>
      <c r="AR160" s="63"/>
      <c r="AS160" s="41" t="e">
        <f>#VALUE!</f>
        <v>#VALUE!</v>
      </c>
      <c r="AT160" s="41"/>
      <c r="AU160" s="30"/>
      <c r="AV160" s="40" t="str">
        <f t="shared" si="95"/>
        <v>Débil</v>
      </c>
      <c r="AW160" s="40" t="str">
        <f t="shared" si="96"/>
        <v>Débil</v>
      </c>
      <c r="AX160" s="170">
        <f t="shared" si="97"/>
        <v>0</v>
      </c>
      <c r="AY160" s="245"/>
      <c r="AZ160" s="245"/>
      <c r="BA160" s="291"/>
      <c r="BB160" s="245"/>
      <c r="BC160" s="109" t="e">
        <f>+IF(AND(U160="Preventivo",BB159="Fuerte"),2,IF(AND(U160="Preventivo",BB159="Moderado"),1,0))</f>
        <v>#DIV/0!</v>
      </c>
      <c r="BD160" s="109" t="e">
        <f>+IF(AND(U160="Detectivo/Correctivo",$BB159="Fuerte"),2,IF(AND(U160="Detectivo/Correctivo",$BB160="Moderado"),1,IF(AND(U160="Preventivo",$BB159="Fuerte"),1,0)))</f>
        <v>#DIV/0!</v>
      </c>
      <c r="BE160" s="109" t="e">
        <f>+L159-BC160</f>
        <v>#DIV/0!</v>
      </c>
      <c r="BF160" s="109" t="e">
        <f>+N159-BD160</f>
        <v>#N/A</v>
      </c>
      <c r="BG160" s="248"/>
      <c r="BH160" s="248"/>
      <c r="BI160" s="295"/>
      <c r="BJ160" s="374"/>
      <c r="BK160" s="374"/>
      <c r="BL160" s="374"/>
      <c r="BM160" s="375"/>
    </row>
    <row r="161" spans="1:65" ht="65.150000000000006" customHeight="1">
      <c r="A161" s="371"/>
      <c r="B161" s="231"/>
      <c r="C161" s="171"/>
      <c r="D161" s="231"/>
      <c r="E161" s="247"/>
      <c r="F161" s="34"/>
      <c r="G161" s="34"/>
      <c r="H161" s="34"/>
      <c r="I161" s="36"/>
      <c r="J161" s="29"/>
      <c r="K161" s="249"/>
      <c r="L161" s="370"/>
      <c r="M161" s="335"/>
      <c r="N161" s="345"/>
      <c r="O161" s="295"/>
      <c r="P161" s="248"/>
      <c r="Q161" s="177"/>
      <c r="R161" s="177"/>
      <c r="S161" s="37"/>
      <c r="T161" s="39"/>
      <c r="U161" s="38"/>
      <c r="V161" s="177"/>
      <c r="W161" s="177" t="str">
        <f t="shared" si="86"/>
        <v/>
      </c>
      <c r="X161" s="177"/>
      <c r="Y161" s="177" t="str">
        <f t="shared" si="87"/>
        <v/>
      </c>
      <c r="Z161" s="177"/>
      <c r="AA161" s="177" t="str">
        <f t="shared" si="88"/>
        <v/>
      </c>
      <c r="AB161" s="177"/>
      <c r="AC161" s="177" t="str">
        <f t="shared" si="89"/>
        <v/>
      </c>
      <c r="AD161" s="177"/>
      <c r="AE161" s="177" t="str">
        <f t="shared" si="90"/>
        <v/>
      </c>
      <c r="AF161" s="177"/>
      <c r="AG161" s="177" t="str">
        <f t="shared" si="91"/>
        <v/>
      </c>
      <c r="AH161" s="177"/>
      <c r="AI161" s="172" t="str">
        <f t="shared" si="92"/>
        <v/>
      </c>
      <c r="AJ161" s="170" t="str">
        <f t="shared" si="93"/>
        <v/>
      </c>
      <c r="AK161" s="170" t="str">
        <f t="shared" si="94"/>
        <v/>
      </c>
      <c r="AL161" s="160"/>
      <c r="AM161" s="160"/>
      <c r="AN161" s="160"/>
      <c r="AO161" s="160"/>
      <c r="AP161" s="160"/>
      <c r="AQ161" s="63"/>
      <c r="AR161" s="63"/>
      <c r="AS161" s="41" t="e">
        <f>#VALUE!</f>
        <v>#VALUE!</v>
      </c>
      <c r="AT161" s="41"/>
      <c r="AU161" s="30"/>
      <c r="AV161" s="40" t="str">
        <f t="shared" si="95"/>
        <v>Débil</v>
      </c>
      <c r="AW161" s="40" t="str">
        <f t="shared" si="96"/>
        <v>Débil</v>
      </c>
      <c r="AX161" s="170">
        <f t="shared" si="97"/>
        <v>0</v>
      </c>
      <c r="AY161" s="245"/>
      <c r="AZ161" s="245"/>
      <c r="BA161" s="291"/>
      <c r="BB161" s="245"/>
      <c r="BC161" s="109" t="e">
        <f>+IF(AND(U161="Preventivo",BB159="Fuerte"),2,IF(AND(U161="Preventivo",BB159="Moderado"),1,0))</f>
        <v>#DIV/0!</v>
      </c>
      <c r="BD161" s="109" t="e">
        <f>+IF(AND(U161="Detectivo/Correctivo",$BB159="Fuerte"),2,IF(AND(U161="Detectivo/Correctivo",$BB161="Moderado"),1,IF(AND(U161="Preventivo",$BB159="Fuerte"),1,0)))</f>
        <v>#DIV/0!</v>
      </c>
      <c r="BE161" s="109" t="e">
        <f>+L159-BC161</f>
        <v>#DIV/0!</v>
      </c>
      <c r="BF161" s="109" t="e">
        <f>+N159-BD161</f>
        <v>#N/A</v>
      </c>
      <c r="BG161" s="248"/>
      <c r="BH161" s="248"/>
      <c r="BI161" s="295"/>
      <c r="BJ161" s="374"/>
      <c r="BK161" s="374"/>
      <c r="BL161" s="374"/>
      <c r="BM161" s="375"/>
    </row>
    <row r="162" spans="1:65" ht="65.150000000000006" customHeight="1">
      <c r="A162" s="371"/>
      <c r="B162" s="231"/>
      <c r="C162" s="171"/>
      <c r="D162" s="231"/>
      <c r="E162" s="247"/>
      <c r="F162" s="34"/>
      <c r="G162" s="34"/>
      <c r="H162" s="34"/>
      <c r="I162" s="36"/>
      <c r="J162" s="29"/>
      <c r="K162" s="249"/>
      <c r="L162" s="370"/>
      <c r="M162" s="335"/>
      <c r="N162" s="345"/>
      <c r="O162" s="295"/>
      <c r="P162" s="248"/>
      <c r="Q162" s="177"/>
      <c r="R162" s="177"/>
      <c r="S162" s="37"/>
      <c r="T162" s="39"/>
      <c r="U162" s="38"/>
      <c r="V162" s="177"/>
      <c r="W162" s="177" t="str">
        <f t="shared" si="86"/>
        <v/>
      </c>
      <c r="X162" s="177"/>
      <c r="Y162" s="177" t="str">
        <f t="shared" si="87"/>
        <v/>
      </c>
      <c r="Z162" s="177"/>
      <c r="AA162" s="177" t="str">
        <f t="shared" si="88"/>
        <v/>
      </c>
      <c r="AB162" s="177"/>
      <c r="AC162" s="177" t="str">
        <f t="shared" si="89"/>
        <v/>
      </c>
      <c r="AD162" s="177"/>
      <c r="AE162" s="177" t="str">
        <f t="shared" si="90"/>
        <v/>
      </c>
      <c r="AF162" s="177"/>
      <c r="AG162" s="177" t="str">
        <f t="shared" si="91"/>
        <v/>
      </c>
      <c r="AH162" s="177"/>
      <c r="AI162" s="172" t="str">
        <f t="shared" si="92"/>
        <v/>
      </c>
      <c r="AJ162" s="170" t="str">
        <f t="shared" si="93"/>
        <v/>
      </c>
      <c r="AK162" s="170" t="str">
        <f t="shared" si="94"/>
        <v/>
      </c>
      <c r="AL162" s="160"/>
      <c r="AM162" s="160"/>
      <c r="AN162" s="160"/>
      <c r="AO162" s="160"/>
      <c r="AP162" s="160"/>
      <c r="AQ162" s="63"/>
      <c r="AR162" s="63"/>
      <c r="AS162" s="41" t="e">
        <f>#VALUE!</f>
        <v>#VALUE!</v>
      </c>
      <c r="AT162" s="41"/>
      <c r="AU162" s="30"/>
      <c r="AV162" s="40" t="str">
        <f t="shared" si="95"/>
        <v>Débil</v>
      </c>
      <c r="AW162" s="40" t="str">
        <f t="shared" si="96"/>
        <v>Débil</v>
      </c>
      <c r="AX162" s="170">
        <f t="shared" si="97"/>
        <v>0</v>
      </c>
      <c r="AY162" s="245"/>
      <c r="AZ162" s="245"/>
      <c r="BA162" s="291"/>
      <c r="BB162" s="245"/>
      <c r="BC162" s="109" t="e">
        <f>+IF(AND(U162="Preventivo",BB159="Fuerte"),2,IF(AND(U162="Preventivo",BB159="Moderado"),1,0))</f>
        <v>#DIV/0!</v>
      </c>
      <c r="BD162" s="109" t="e">
        <f>+IF(AND(U162="Detectivo/Correctivo",$BB159="Fuerte"),2,IF(AND(U162="Detectivo/Correctivo",$BB162="Moderado"),1,IF(AND(U162="Preventivo",$BB159="Fuerte"),1,0)))</f>
        <v>#DIV/0!</v>
      </c>
      <c r="BE162" s="109" t="e">
        <f>+L159-BC162</f>
        <v>#DIV/0!</v>
      </c>
      <c r="BF162" s="109" t="e">
        <f>+N159-BD162</f>
        <v>#N/A</v>
      </c>
      <c r="BG162" s="248"/>
      <c r="BH162" s="248"/>
      <c r="BI162" s="295"/>
      <c r="BJ162" s="374"/>
      <c r="BK162" s="374"/>
      <c r="BL162" s="374"/>
      <c r="BM162" s="375"/>
    </row>
    <row r="163" spans="1:65" ht="65.150000000000006" customHeight="1">
      <c r="A163" s="371"/>
      <c r="B163" s="231"/>
      <c r="C163" s="171"/>
      <c r="D163" s="231"/>
      <c r="E163" s="247"/>
      <c r="F163" s="34"/>
      <c r="G163" s="34"/>
      <c r="H163" s="34"/>
      <c r="I163" s="36"/>
      <c r="J163" s="29"/>
      <c r="K163" s="249"/>
      <c r="L163" s="370"/>
      <c r="M163" s="335"/>
      <c r="N163" s="345"/>
      <c r="O163" s="295"/>
      <c r="P163" s="248"/>
      <c r="Q163" s="177"/>
      <c r="R163" s="177"/>
      <c r="S163" s="37"/>
      <c r="T163" s="39"/>
      <c r="U163" s="38"/>
      <c r="V163" s="177"/>
      <c r="W163" s="177" t="str">
        <f t="shared" si="86"/>
        <v/>
      </c>
      <c r="X163" s="177"/>
      <c r="Y163" s="177" t="str">
        <f t="shared" si="87"/>
        <v/>
      </c>
      <c r="Z163" s="177"/>
      <c r="AA163" s="177" t="str">
        <f t="shared" si="88"/>
        <v/>
      </c>
      <c r="AB163" s="177"/>
      <c r="AC163" s="177" t="str">
        <f t="shared" si="89"/>
        <v/>
      </c>
      <c r="AD163" s="177"/>
      <c r="AE163" s="177" t="str">
        <f t="shared" si="90"/>
        <v/>
      </c>
      <c r="AF163" s="177"/>
      <c r="AG163" s="177" t="str">
        <f t="shared" si="91"/>
        <v/>
      </c>
      <c r="AH163" s="177"/>
      <c r="AI163" s="172" t="str">
        <f t="shared" si="92"/>
        <v/>
      </c>
      <c r="AJ163" s="170" t="str">
        <f t="shared" si="93"/>
        <v/>
      </c>
      <c r="AK163" s="170" t="str">
        <f t="shared" si="94"/>
        <v/>
      </c>
      <c r="AL163" s="160"/>
      <c r="AM163" s="160"/>
      <c r="AN163" s="160"/>
      <c r="AO163" s="160"/>
      <c r="AP163" s="160"/>
      <c r="AQ163" s="63"/>
      <c r="AR163" s="63"/>
      <c r="AS163" s="41" t="e">
        <f>#VALUE!</f>
        <v>#VALUE!</v>
      </c>
      <c r="AT163" s="41"/>
      <c r="AU163" s="30"/>
      <c r="AV163" s="40" t="str">
        <f t="shared" si="95"/>
        <v>Débil</v>
      </c>
      <c r="AW163" s="40" t="str">
        <f t="shared" si="96"/>
        <v>Débil</v>
      </c>
      <c r="AX163" s="170">
        <f t="shared" si="97"/>
        <v>0</v>
      </c>
      <c r="AY163" s="245"/>
      <c r="AZ163" s="245"/>
      <c r="BA163" s="291"/>
      <c r="BB163" s="245"/>
      <c r="BC163" s="109" t="e">
        <f>+IF(AND(U163="Preventivo",BB159="Fuerte"),2,IF(AND(U163="Preventivo",BB159="Moderado"),1,0))</f>
        <v>#DIV/0!</v>
      </c>
      <c r="BD163" s="109" t="e">
        <f>+IF(AND(U163="Detectivo/Correctivo",$BB159="Fuerte"),2,IF(AND(U163="Detectivo/Correctivo",$BB163="Moderado"),1,IF(AND(U163="Preventivo",$BB159="Fuerte"),1,0)))</f>
        <v>#DIV/0!</v>
      </c>
      <c r="BE163" s="109" t="e">
        <f>+L159-BC163</f>
        <v>#DIV/0!</v>
      </c>
      <c r="BF163" s="109" t="e">
        <f>+N159-BD163</f>
        <v>#N/A</v>
      </c>
      <c r="BG163" s="248"/>
      <c r="BH163" s="248"/>
      <c r="BI163" s="295"/>
      <c r="BJ163" s="374"/>
      <c r="BK163" s="374"/>
      <c r="BL163" s="374"/>
      <c r="BM163" s="375"/>
    </row>
    <row r="164" spans="1:65" ht="65.150000000000006" customHeight="1">
      <c r="A164" s="371"/>
      <c r="B164" s="231"/>
      <c r="C164" s="171"/>
      <c r="D164" s="231"/>
      <c r="E164" s="247"/>
      <c r="F164" s="34"/>
      <c r="G164" s="34"/>
      <c r="H164" s="34"/>
      <c r="I164" s="36"/>
      <c r="J164" s="29"/>
      <c r="K164" s="249"/>
      <c r="L164" s="370"/>
      <c r="M164" s="335"/>
      <c r="N164" s="345"/>
      <c r="O164" s="295"/>
      <c r="P164" s="248"/>
      <c r="Q164" s="177"/>
      <c r="R164" s="177"/>
      <c r="S164" s="37"/>
      <c r="T164" s="39"/>
      <c r="U164" s="38"/>
      <c r="V164" s="177"/>
      <c r="W164" s="177" t="str">
        <f t="shared" si="86"/>
        <v/>
      </c>
      <c r="X164" s="177"/>
      <c r="Y164" s="177" t="str">
        <f t="shared" si="87"/>
        <v/>
      </c>
      <c r="Z164" s="177"/>
      <c r="AA164" s="177" t="str">
        <f t="shared" si="88"/>
        <v/>
      </c>
      <c r="AB164" s="177"/>
      <c r="AC164" s="177" t="str">
        <f t="shared" si="89"/>
        <v/>
      </c>
      <c r="AD164" s="177"/>
      <c r="AE164" s="177" t="str">
        <f t="shared" si="90"/>
        <v/>
      </c>
      <c r="AF164" s="177"/>
      <c r="AG164" s="177" t="str">
        <f t="shared" si="91"/>
        <v/>
      </c>
      <c r="AH164" s="177"/>
      <c r="AI164" s="172" t="str">
        <f t="shared" si="92"/>
        <v/>
      </c>
      <c r="AJ164" s="170" t="str">
        <f t="shared" si="93"/>
        <v/>
      </c>
      <c r="AK164" s="170" t="str">
        <f t="shared" si="94"/>
        <v/>
      </c>
      <c r="AL164" s="160"/>
      <c r="AM164" s="160"/>
      <c r="AN164" s="160"/>
      <c r="AO164" s="160"/>
      <c r="AP164" s="160"/>
      <c r="AQ164" s="63"/>
      <c r="AR164" s="63"/>
      <c r="AS164" s="41" t="e">
        <f>#VALUE!</f>
        <v>#VALUE!</v>
      </c>
      <c r="AT164" s="41"/>
      <c r="AU164" s="30"/>
      <c r="AV164" s="40" t="str">
        <f t="shared" si="95"/>
        <v>Débil</v>
      </c>
      <c r="AW164" s="40" t="str">
        <f t="shared" si="96"/>
        <v>Débil</v>
      </c>
      <c r="AX164" s="170">
        <f t="shared" si="97"/>
        <v>0</v>
      </c>
      <c r="AY164" s="245"/>
      <c r="AZ164" s="245"/>
      <c r="BA164" s="292"/>
      <c r="BB164" s="245"/>
      <c r="BC164" s="109" t="e">
        <f>+IF(AND(U164="Preventivo",BB159="Fuerte"),2,IF(AND(U164="Preventivo",BB159="Moderado"),1,0))</f>
        <v>#DIV/0!</v>
      </c>
      <c r="BD164" s="109" t="e">
        <f>+IF(AND(U164="Detectivo/Correctivo",$BB159="Fuerte"),2,IF(AND(U164="Detectivo/Correctivo",$BB164="Moderado"),1,IF(AND(U164="Preventivo",$BB159="Fuerte"),1,0)))</f>
        <v>#DIV/0!</v>
      </c>
      <c r="BE164" s="109" t="e">
        <f>+L159-BC164</f>
        <v>#DIV/0!</v>
      </c>
      <c r="BF164" s="109" t="e">
        <f>+N159-BD164</f>
        <v>#N/A</v>
      </c>
      <c r="BG164" s="248"/>
      <c r="BH164" s="248"/>
      <c r="BI164" s="295"/>
      <c r="BJ164" s="374"/>
      <c r="BK164" s="374"/>
      <c r="BL164" s="374"/>
      <c r="BM164" s="375"/>
    </row>
    <row r="165" spans="1:65" ht="65.150000000000006" customHeight="1">
      <c r="A165" s="371" t="s">
        <v>142</v>
      </c>
      <c r="B165" s="231"/>
      <c r="C165" s="171"/>
      <c r="D165" s="231"/>
      <c r="E165" s="247"/>
      <c r="F165" s="34"/>
      <c r="G165" s="34"/>
      <c r="H165" s="34"/>
      <c r="I165" s="36"/>
      <c r="J165" s="29"/>
      <c r="K165" s="249"/>
      <c r="L165" s="370"/>
      <c r="M165" s="335"/>
      <c r="N165" s="345" t="e">
        <f>+VLOOKUP(M165,Listados!$K$13:$L$17,2,0)</f>
        <v>#N/A</v>
      </c>
      <c r="O165" s="295" t="str">
        <f>IF(AND(K165&lt;&gt;"",M165&lt;&gt;""),VLOOKUP(K165&amp;M165,Listados!$M$3:$N$27,2,FALSE),"")</f>
        <v/>
      </c>
      <c r="P165" s="248" t="e">
        <f>+VLOOKUP(O165,Listados!$P$3:$Q$6,2,FALSE)</f>
        <v>#N/A</v>
      </c>
      <c r="Q165" s="177"/>
      <c r="R165" s="177"/>
      <c r="S165" s="37"/>
      <c r="T165" s="39"/>
      <c r="U165" s="38"/>
      <c r="V165" s="177"/>
      <c r="W165" s="177" t="str">
        <f t="shared" si="86"/>
        <v/>
      </c>
      <c r="X165" s="177"/>
      <c r="Y165" s="177" t="str">
        <f t="shared" si="87"/>
        <v/>
      </c>
      <c r="Z165" s="177"/>
      <c r="AA165" s="177" t="str">
        <f t="shared" si="88"/>
        <v/>
      </c>
      <c r="AB165" s="177"/>
      <c r="AC165" s="177" t="str">
        <f t="shared" si="89"/>
        <v/>
      </c>
      <c r="AD165" s="177"/>
      <c r="AE165" s="177" t="str">
        <f t="shared" si="90"/>
        <v/>
      </c>
      <c r="AF165" s="177"/>
      <c r="AG165" s="177" t="str">
        <f t="shared" si="91"/>
        <v/>
      </c>
      <c r="AH165" s="177"/>
      <c r="AI165" s="172" t="str">
        <f t="shared" si="92"/>
        <v/>
      </c>
      <c r="AJ165" s="170" t="str">
        <f t="shared" si="93"/>
        <v/>
      </c>
      <c r="AK165" s="170" t="str">
        <f t="shared" si="94"/>
        <v/>
      </c>
      <c r="AL165" s="160"/>
      <c r="AM165" s="160"/>
      <c r="AN165" s="160"/>
      <c r="AO165" s="160"/>
      <c r="AP165" s="160"/>
      <c r="AQ165" s="63"/>
      <c r="AR165" s="63"/>
      <c r="AS165" s="41" t="e">
        <f>#VALUE!</f>
        <v>#VALUE!</v>
      </c>
      <c r="AT165" s="41"/>
      <c r="AU165" s="30"/>
      <c r="AV165" s="40" t="str">
        <f t="shared" si="95"/>
        <v>Débil</v>
      </c>
      <c r="AW165" s="40" t="str">
        <f t="shared" si="96"/>
        <v>Débil</v>
      </c>
      <c r="AX165" s="170">
        <f t="shared" si="97"/>
        <v>0</v>
      </c>
      <c r="AY165" s="245">
        <f t="shared" ref="AY165" si="110">SUM(AX165:AX170)</f>
        <v>0</v>
      </c>
      <c r="AZ165" s="245">
        <v>0</v>
      </c>
      <c r="BA165" s="290" t="e">
        <f t="shared" ref="BA165" si="111">AY165/AZ165</f>
        <v>#DIV/0!</v>
      </c>
      <c r="BB165" s="245" t="e">
        <f t="shared" ref="BB165" si="112">IF(BA165&lt;=50, "Débil", IF(BA165&lt;=99,"Moderado","Fuerte"))</f>
        <v>#DIV/0!</v>
      </c>
      <c r="BC165" s="109" t="e">
        <f>+IF(AND(U165="Preventivo",BB165="Fuerte"),2,IF(AND(U165="Preventivo",BB165="Moderado"),1,0))</f>
        <v>#DIV/0!</v>
      </c>
      <c r="BD165" s="109" t="e">
        <f>+IF(AND(U165="Detectivo/Correctivo",$BB165="Fuerte"),2,IF(AND(U165="Detectivo/Correctivo",$BB165="Moderado"),1,IF(AND(U165="Preventivo",$BB165="Fuerte"),1,0)))</f>
        <v>#DIV/0!</v>
      </c>
      <c r="BE165" s="109" t="e">
        <f>+L165-BC165</f>
        <v>#DIV/0!</v>
      </c>
      <c r="BF165" s="109" t="e">
        <f>+N165-BD165</f>
        <v>#N/A</v>
      </c>
      <c r="BG165" s="248" t="e">
        <f>+VLOOKUP(MIN(BE165,BE166,BE167,BE168,BE169,BE170),Listados!$J$18:$K$24,2,TRUE)</f>
        <v>#DIV/0!</v>
      </c>
      <c r="BH165" s="248" t="e">
        <f>+VLOOKUP(MIN(BF165,BF166,BF167,BF168,BF169,BF170),Listados!$J$27:$K$32,2,TRUE)</f>
        <v>#N/A</v>
      </c>
      <c r="BI165" s="295" t="e">
        <f>IF(AND(BG165&lt;&gt;"",BH165&lt;&gt;""),VLOOKUP(BG165&amp;BH165,Listados!$M$3:$N$27,2,FALSE),"")</f>
        <v>#DIV/0!</v>
      </c>
      <c r="BJ165" s="374" t="e">
        <f>+IF($P165="Asumir el riesgo","NA","")</f>
        <v>#N/A</v>
      </c>
      <c r="BK165" s="374" t="e">
        <f>+IF($P165="Asumir el riesgo","NA","")</f>
        <v>#N/A</v>
      </c>
      <c r="BL165" s="374" t="e">
        <f>+IF($P165="Asumir el riesgo","NA","")</f>
        <v>#N/A</v>
      </c>
      <c r="BM165" s="375" t="e">
        <f>+IF($P165="Asumir el riesgo","NA","")</f>
        <v>#N/A</v>
      </c>
    </row>
    <row r="166" spans="1:65" ht="65.150000000000006" customHeight="1">
      <c r="A166" s="371"/>
      <c r="B166" s="231"/>
      <c r="C166" s="171"/>
      <c r="D166" s="231"/>
      <c r="E166" s="247"/>
      <c r="F166" s="34"/>
      <c r="G166" s="34"/>
      <c r="H166" s="34"/>
      <c r="I166" s="36"/>
      <c r="J166" s="29"/>
      <c r="K166" s="249"/>
      <c r="L166" s="370"/>
      <c r="M166" s="335"/>
      <c r="N166" s="345"/>
      <c r="O166" s="295"/>
      <c r="P166" s="248"/>
      <c r="Q166" s="177"/>
      <c r="R166" s="177"/>
      <c r="S166" s="37"/>
      <c r="T166" s="39"/>
      <c r="U166" s="38"/>
      <c r="V166" s="177"/>
      <c r="W166" s="177" t="str">
        <f t="shared" si="86"/>
        <v/>
      </c>
      <c r="X166" s="177"/>
      <c r="Y166" s="177" t="str">
        <f t="shared" si="87"/>
        <v/>
      </c>
      <c r="Z166" s="177"/>
      <c r="AA166" s="177" t="str">
        <f t="shared" si="88"/>
        <v/>
      </c>
      <c r="AB166" s="177"/>
      <c r="AC166" s="177" t="str">
        <f t="shared" si="89"/>
        <v/>
      </c>
      <c r="AD166" s="177"/>
      <c r="AE166" s="177" t="str">
        <f t="shared" si="90"/>
        <v/>
      </c>
      <c r="AF166" s="177"/>
      <c r="AG166" s="177" t="str">
        <f t="shared" si="91"/>
        <v/>
      </c>
      <c r="AH166" s="177"/>
      <c r="AI166" s="172" t="str">
        <f t="shared" si="92"/>
        <v/>
      </c>
      <c r="AJ166" s="170" t="str">
        <f t="shared" si="93"/>
        <v/>
      </c>
      <c r="AK166" s="170" t="str">
        <f t="shared" si="94"/>
        <v/>
      </c>
      <c r="AL166" s="160"/>
      <c r="AM166" s="160"/>
      <c r="AN166" s="160"/>
      <c r="AO166" s="160"/>
      <c r="AP166" s="160"/>
      <c r="AQ166" s="63"/>
      <c r="AR166" s="63"/>
      <c r="AS166" s="41" t="e">
        <f>#VALUE!</f>
        <v>#VALUE!</v>
      </c>
      <c r="AT166" s="41"/>
      <c r="AU166" s="30"/>
      <c r="AV166" s="40" t="str">
        <f t="shared" si="95"/>
        <v>Débil</v>
      </c>
      <c r="AW166" s="40" t="str">
        <f t="shared" si="96"/>
        <v>Débil</v>
      </c>
      <c r="AX166" s="170">
        <f t="shared" si="97"/>
        <v>0</v>
      </c>
      <c r="AY166" s="245"/>
      <c r="AZ166" s="245"/>
      <c r="BA166" s="291"/>
      <c r="BB166" s="245"/>
      <c r="BC166" s="109" t="e">
        <f>+IF(AND(U166="Preventivo",BB165="Fuerte"),2,IF(AND(U166="Preventivo",BB165="Moderado"),1,0))</f>
        <v>#DIV/0!</v>
      </c>
      <c r="BD166" s="109" t="e">
        <f>+IF(AND(U166="Detectivo/Correctivo",$BB165="Fuerte"),2,IF(AND(U166="Detectivo/Correctivo",$BB166="Moderado"),1,IF(AND(U166="Preventivo",$BB165="Fuerte"),1,0)))</f>
        <v>#DIV/0!</v>
      </c>
      <c r="BE166" s="109" t="e">
        <f>+L165-BC166</f>
        <v>#DIV/0!</v>
      </c>
      <c r="BF166" s="109" t="e">
        <f>+N165-BD166</f>
        <v>#N/A</v>
      </c>
      <c r="BG166" s="248"/>
      <c r="BH166" s="248"/>
      <c r="BI166" s="295"/>
      <c r="BJ166" s="374"/>
      <c r="BK166" s="374"/>
      <c r="BL166" s="374"/>
      <c r="BM166" s="375"/>
    </row>
    <row r="167" spans="1:65" ht="65.150000000000006" customHeight="1">
      <c r="A167" s="371"/>
      <c r="B167" s="231"/>
      <c r="C167" s="171"/>
      <c r="D167" s="231"/>
      <c r="E167" s="247"/>
      <c r="F167" s="34"/>
      <c r="G167" s="34"/>
      <c r="H167" s="34"/>
      <c r="I167" s="36"/>
      <c r="J167" s="29"/>
      <c r="K167" s="249"/>
      <c r="L167" s="370"/>
      <c r="M167" s="335"/>
      <c r="N167" s="345"/>
      <c r="O167" s="295"/>
      <c r="P167" s="248"/>
      <c r="Q167" s="177"/>
      <c r="R167" s="177"/>
      <c r="S167" s="37"/>
      <c r="T167" s="39"/>
      <c r="U167" s="38"/>
      <c r="V167" s="177"/>
      <c r="W167" s="177" t="str">
        <f t="shared" si="86"/>
        <v/>
      </c>
      <c r="X167" s="177"/>
      <c r="Y167" s="177" t="str">
        <f t="shared" si="87"/>
        <v/>
      </c>
      <c r="Z167" s="177"/>
      <c r="AA167" s="177" t="str">
        <f t="shared" si="88"/>
        <v/>
      </c>
      <c r="AB167" s="177"/>
      <c r="AC167" s="177" t="str">
        <f t="shared" si="89"/>
        <v/>
      </c>
      <c r="AD167" s="177"/>
      <c r="AE167" s="177" t="str">
        <f t="shared" si="90"/>
        <v/>
      </c>
      <c r="AF167" s="177"/>
      <c r="AG167" s="177" t="str">
        <f t="shared" si="91"/>
        <v/>
      </c>
      <c r="AH167" s="177"/>
      <c r="AI167" s="172" t="str">
        <f t="shared" si="92"/>
        <v/>
      </c>
      <c r="AJ167" s="170" t="str">
        <f t="shared" si="93"/>
        <v/>
      </c>
      <c r="AK167" s="170" t="str">
        <f t="shared" si="94"/>
        <v/>
      </c>
      <c r="AL167" s="160"/>
      <c r="AM167" s="160"/>
      <c r="AN167" s="160"/>
      <c r="AO167" s="160"/>
      <c r="AP167" s="160"/>
      <c r="AQ167" s="63"/>
      <c r="AR167" s="63"/>
      <c r="AS167" s="41" t="e">
        <f>#VALUE!</f>
        <v>#VALUE!</v>
      </c>
      <c r="AT167" s="41"/>
      <c r="AU167" s="30"/>
      <c r="AV167" s="40" t="str">
        <f t="shared" si="95"/>
        <v>Débil</v>
      </c>
      <c r="AW167" s="40" t="str">
        <f t="shared" si="96"/>
        <v>Débil</v>
      </c>
      <c r="AX167" s="170">
        <f t="shared" si="97"/>
        <v>0</v>
      </c>
      <c r="AY167" s="245"/>
      <c r="AZ167" s="245"/>
      <c r="BA167" s="291"/>
      <c r="BB167" s="245"/>
      <c r="BC167" s="109" t="e">
        <f>+IF(AND(U167="Preventivo",BB165="Fuerte"),2,IF(AND(U167="Preventivo",BB165="Moderado"),1,0))</f>
        <v>#DIV/0!</v>
      </c>
      <c r="BD167" s="109" t="e">
        <f>+IF(AND(U167="Detectivo/Correctivo",$BB165="Fuerte"),2,IF(AND(U167="Detectivo/Correctivo",$BB167="Moderado"),1,IF(AND(U167="Preventivo",$BB165="Fuerte"),1,0)))</f>
        <v>#DIV/0!</v>
      </c>
      <c r="BE167" s="109" t="e">
        <f>+L165-BC167</f>
        <v>#DIV/0!</v>
      </c>
      <c r="BF167" s="109" t="e">
        <f>+N165-BD167</f>
        <v>#N/A</v>
      </c>
      <c r="BG167" s="248"/>
      <c r="BH167" s="248"/>
      <c r="BI167" s="295"/>
      <c r="BJ167" s="374"/>
      <c r="BK167" s="374"/>
      <c r="BL167" s="374"/>
      <c r="BM167" s="375"/>
    </row>
    <row r="168" spans="1:65" ht="65.150000000000006" customHeight="1">
      <c r="A168" s="371"/>
      <c r="B168" s="231"/>
      <c r="C168" s="171"/>
      <c r="D168" s="231"/>
      <c r="E168" s="247"/>
      <c r="F168" s="34"/>
      <c r="G168" s="34"/>
      <c r="H168" s="34"/>
      <c r="I168" s="36"/>
      <c r="J168" s="29"/>
      <c r="K168" s="249"/>
      <c r="L168" s="370"/>
      <c r="M168" s="335"/>
      <c r="N168" s="345"/>
      <c r="O168" s="295"/>
      <c r="P168" s="248"/>
      <c r="Q168" s="177"/>
      <c r="R168" s="177"/>
      <c r="S168" s="37"/>
      <c r="T168" s="39"/>
      <c r="U168" s="38"/>
      <c r="V168" s="177"/>
      <c r="W168" s="177" t="str">
        <f t="shared" si="86"/>
        <v/>
      </c>
      <c r="X168" s="177"/>
      <c r="Y168" s="177" t="str">
        <f t="shared" si="87"/>
        <v/>
      </c>
      <c r="Z168" s="177"/>
      <c r="AA168" s="177" t="str">
        <f t="shared" si="88"/>
        <v/>
      </c>
      <c r="AB168" s="177"/>
      <c r="AC168" s="177" t="str">
        <f t="shared" si="89"/>
        <v/>
      </c>
      <c r="AD168" s="177"/>
      <c r="AE168" s="177" t="str">
        <f t="shared" si="90"/>
        <v/>
      </c>
      <c r="AF168" s="177"/>
      <c r="AG168" s="177" t="str">
        <f t="shared" si="91"/>
        <v/>
      </c>
      <c r="AH168" s="177"/>
      <c r="AI168" s="172" t="str">
        <f t="shared" si="92"/>
        <v/>
      </c>
      <c r="AJ168" s="170" t="str">
        <f t="shared" si="93"/>
        <v/>
      </c>
      <c r="AK168" s="170" t="str">
        <f t="shared" si="94"/>
        <v/>
      </c>
      <c r="AL168" s="160"/>
      <c r="AM168" s="160"/>
      <c r="AN168" s="160"/>
      <c r="AO168" s="160"/>
      <c r="AP168" s="160"/>
      <c r="AQ168" s="63"/>
      <c r="AR168" s="63"/>
      <c r="AS168" s="41" t="e">
        <f>#VALUE!</f>
        <v>#VALUE!</v>
      </c>
      <c r="AT168" s="41"/>
      <c r="AU168" s="30"/>
      <c r="AV168" s="40" t="str">
        <f t="shared" si="95"/>
        <v>Débil</v>
      </c>
      <c r="AW168" s="40" t="str">
        <f t="shared" si="96"/>
        <v>Débil</v>
      </c>
      <c r="AX168" s="170">
        <f t="shared" si="97"/>
        <v>0</v>
      </c>
      <c r="AY168" s="245"/>
      <c r="AZ168" s="245"/>
      <c r="BA168" s="291"/>
      <c r="BB168" s="245"/>
      <c r="BC168" s="109" t="e">
        <f>+IF(AND(U168="Preventivo",BB165="Fuerte"),2,IF(AND(U168="Preventivo",BB165="Moderado"),1,0))</f>
        <v>#DIV/0!</v>
      </c>
      <c r="BD168" s="109" t="e">
        <f>+IF(AND(U168="Detectivo/Correctivo",$BB165="Fuerte"),2,IF(AND(U168="Detectivo/Correctivo",$BB168="Moderado"),1,IF(AND(U168="Preventivo",$BB165="Fuerte"),1,0)))</f>
        <v>#DIV/0!</v>
      </c>
      <c r="BE168" s="109" t="e">
        <f>+L165-BC168</f>
        <v>#DIV/0!</v>
      </c>
      <c r="BF168" s="109" t="e">
        <f>+N165-BD168</f>
        <v>#N/A</v>
      </c>
      <c r="BG168" s="248"/>
      <c r="BH168" s="248"/>
      <c r="BI168" s="295"/>
      <c r="BJ168" s="374"/>
      <c r="BK168" s="374"/>
      <c r="BL168" s="374"/>
      <c r="BM168" s="375"/>
    </row>
    <row r="169" spans="1:65" ht="65.150000000000006" customHeight="1">
      <c r="A169" s="371"/>
      <c r="B169" s="231"/>
      <c r="C169" s="171"/>
      <c r="D169" s="231"/>
      <c r="E169" s="247"/>
      <c r="F169" s="34"/>
      <c r="G169" s="34"/>
      <c r="H169" s="34"/>
      <c r="I169" s="36"/>
      <c r="J169" s="29"/>
      <c r="K169" s="249"/>
      <c r="L169" s="370"/>
      <c r="M169" s="335"/>
      <c r="N169" s="345"/>
      <c r="O169" s="295"/>
      <c r="P169" s="248"/>
      <c r="Q169" s="177"/>
      <c r="R169" s="177"/>
      <c r="S169" s="37"/>
      <c r="T169" s="39"/>
      <c r="U169" s="38"/>
      <c r="V169" s="177"/>
      <c r="W169" s="177" t="str">
        <f t="shared" si="86"/>
        <v/>
      </c>
      <c r="X169" s="177"/>
      <c r="Y169" s="177" t="str">
        <f t="shared" si="87"/>
        <v/>
      </c>
      <c r="Z169" s="177"/>
      <c r="AA169" s="177" t="str">
        <f t="shared" si="88"/>
        <v/>
      </c>
      <c r="AB169" s="177"/>
      <c r="AC169" s="177" t="str">
        <f t="shared" si="89"/>
        <v/>
      </c>
      <c r="AD169" s="177"/>
      <c r="AE169" s="177" t="str">
        <f t="shared" si="90"/>
        <v/>
      </c>
      <c r="AF169" s="177"/>
      <c r="AG169" s="177" t="str">
        <f t="shared" si="91"/>
        <v/>
      </c>
      <c r="AH169" s="177"/>
      <c r="AI169" s="172" t="str">
        <f t="shared" si="92"/>
        <v/>
      </c>
      <c r="AJ169" s="170" t="str">
        <f t="shared" si="93"/>
        <v/>
      </c>
      <c r="AK169" s="170" t="str">
        <f t="shared" si="94"/>
        <v/>
      </c>
      <c r="AL169" s="160"/>
      <c r="AM169" s="160"/>
      <c r="AN169" s="160"/>
      <c r="AO169" s="160"/>
      <c r="AP169" s="160"/>
      <c r="AQ169" s="63"/>
      <c r="AR169" s="63"/>
      <c r="AS169" s="41" t="e">
        <f>#VALUE!</f>
        <v>#VALUE!</v>
      </c>
      <c r="AT169" s="41"/>
      <c r="AU169" s="30"/>
      <c r="AV169" s="40" t="str">
        <f t="shared" si="95"/>
        <v>Débil</v>
      </c>
      <c r="AW169" s="40" t="str">
        <f t="shared" si="96"/>
        <v>Débil</v>
      </c>
      <c r="AX169" s="170">
        <f t="shared" si="97"/>
        <v>0</v>
      </c>
      <c r="AY169" s="245"/>
      <c r="AZ169" s="245"/>
      <c r="BA169" s="291"/>
      <c r="BB169" s="245"/>
      <c r="BC169" s="109" t="e">
        <f>+IF(AND(U169="Preventivo",BB165="Fuerte"),2,IF(AND(U169="Preventivo",BB165="Moderado"),1,0))</f>
        <v>#DIV/0!</v>
      </c>
      <c r="BD169" s="109" t="e">
        <f>+IF(AND(U169="Detectivo/Correctivo",$BB165="Fuerte"),2,IF(AND(U169="Detectivo/Correctivo",$BB169="Moderado"),1,IF(AND(U169="Preventivo",$BB165="Fuerte"),1,0)))</f>
        <v>#DIV/0!</v>
      </c>
      <c r="BE169" s="109" t="e">
        <f>+L165-BC169</f>
        <v>#DIV/0!</v>
      </c>
      <c r="BF169" s="109" t="e">
        <f>+N165-BD169</f>
        <v>#N/A</v>
      </c>
      <c r="BG169" s="248"/>
      <c r="BH169" s="248"/>
      <c r="BI169" s="295"/>
      <c r="BJ169" s="374"/>
      <c r="BK169" s="374"/>
      <c r="BL169" s="374"/>
      <c r="BM169" s="375"/>
    </row>
    <row r="170" spans="1:65" ht="65.150000000000006" customHeight="1">
      <c r="A170" s="371"/>
      <c r="B170" s="231"/>
      <c r="C170" s="171"/>
      <c r="D170" s="231"/>
      <c r="E170" s="247"/>
      <c r="F170" s="34"/>
      <c r="G170" s="34"/>
      <c r="H170" s="34"/>
      <c r="I170" s="36"/>
      <c r="J170" s="29"/>
      <c r="K170" s="249"/>
      <c r="L170" s="370"/>
      <c r="M170" s="335"/>
      <c r="N170" s="345"/>
      <c r="O170" s="295"/>
      <c r="P170" s="248"/>
      <c r="Q170" s="177"/>
      <c r="R170" s="177"/>
      <c r="S170" s="37"/>
      <c r="T170" s="39"/>
      <c r="U170" s="38"/>
      <c r="V170" s="177"/>
      <c r="W170" s="177" t="str">
        <f t="shared" si="86"/>
        <v/>
      </c>
      <c r="X170" s="177"/>
      <c r="Y170" s="177" t="str">
        <f t="shared" si="87"/>
        <v/>
      </c>
      <c r="Z170" s="177"/>
      <c r="AA170" s="177" t="str">
        <f t="shared" si="88"/>
        <v/>
      </c>
      <c r="AB170" s="177"/>
      <c r="AC170" s="177" t="str">
        <f t="shared" si="89"/>
        <v/>
      </c>
      <c r="AD170" s="177"/>
      <c r="AE170" s="177" t="str">
        <f t="shared" si="90"/>
        <v/>
      </c>
      <c r="AF170" s="177"/>
      <c r="AG170" s="177" t="str">
        <f t="shared" si="91"/>
        <v/>
      </c>
      <c r="AH170" s="177"/>
      <c r="AI170" s="172" t="str">
        <f t="shared" si="92"/>
        <v/>
      </c>
      <c r="AJ170" s="170" t="str">
        <f t="shared" si="93"/>
        <v/>
      </c>
      <c r="AK170" s="170" t="str">
        <f t="shared" si="94"/>
        <v/>
      </c>
      <c r="AL170" s="160"/>
      <c r="AM170" s="160"/>
      <c r="AN170" s="160"/>
      <c r="AO170" s="160"/>
      <c r="AP170" s="160"/>
      <c r="AQ170" s="63"/>
      <c r="AR170" s="63"/>
      <c r="AS170" s="41" t="e">
        <f>#VALUE!</f>
        <v>#VALUE!</v>
      </c>
      <c r="AT170" s="41"/>
      <c r="AU170" s="30"/>
      <c r="AV170" s="40" t="str">
        <f t="shared" si="95"/>
        <v>Débil</v>
      </c>
      <c r="AW170" s="40" t="str">
        <f t="shared" si="96"/>
        <v>Débil</v>
      </c>
      <c r="AX170" s="170">
        <f t="shared" si="97"/>
        <v>0</v>
      </c>
      <c r="AY170" s="245"/>
      <c r="AZ170" s="245"/>
      <c r="BA170" s="292"/>
      <c r="BB170" s="245"/>
      <c r="BC170" s="109" t="e">
        <f>+IF(AND(U170="Preventivo",BB165="Fuerte"),2,IF(AND(U170="Preventivo",BB165="Moderado"),1,0))</f>
        <v>#DIV/0!</v>
      </c>
      <c r="BD170" s="109" t="e">
        <f>+IF(AND(U170="Detectivo/Correctivo",$BB165="Fuerte"),2,IF(AND(U170="Detectivo/Correctivo",$BB170="Moderado"),1,IF(AND(U170="Preventivo",$BB165="Fuerte"),1,0)))</f>
        <v>#DIV/0!</v>
      </c>
      <c r="BE170" s="109" t="e">
        <f>+L165-BC170</f>
        <v>#DIV/0!</v>
      </c>
      <c r="BF170" s="109" t="e">
        <f>+N165-BD170</f>
        <v>#N/A</v>
      </c>
      <c r="BG170" s="248"/>
      <c r="BH170" s="248"/>
      <c r="BI170" s="295"/>
      <c r="BJ170" s="374"/>
      <c r="BK170" s="374"/>
      <c r="BL170" s="374"/>
      <c r="BM170" s="375"/>
    </row>
    <row r="171" spans="1:65" ht="65.150000000000006" customHeight="1">
      <c r="A171" s="371" t="s">
        <v>143</v>
      </c>
      <c r="B171" s="231"/>
      <c r="C171" s="171"/>
      <c r="D171" s="231"/>
      <c r="E171" s="247"/>
      <c r="F171" s="34"/>
      <c r="G171" s="34"/>
      <c r="H171" s="34"/>
      <c r="I171" s="36"/>
      <c r="J171" s="29"/>
      <c r="K171" s="249"/>
      <c r="L171" s="370"/>
      <c r="M171" s="335"/>
      <c r="N171" s="345" t="e">
        <f>+VLOOKUP(M171,Listados!$K$13:$L$17,2,0)</f>
        <v>#N/A</v>
      </c>
      <c r="O171" s="295" t="str">
        <f>IF(AND(K171&lt;&gt;"",M171&lt;&gt;""),VLOOKUP(K171&amp;M171,Listados!$M$3:$N$27,2,FALSE),"")</f>
        <v/>
      </c>
      <c r="P171" s="248" t="e">
        <f>+VLOOKUP(O171,Listados!$P$3:$Q$6,2,FALSE)</f>
        <v>#N/A</v>
      </c>
      <c r="Q171" s="177"/>
      <c r="R171" s="177"/>
      <c r="S171" s="37"/>
      <c r="T171" s="39"/>
      <c r="U171" s="38"/>
      <c r="V171" s="177"/>
      <c r="W171" s="177" t="str">
        <f t="shared" si="86"/>
        <v/>
      </c>
      <c r="X171" s="177"/>
      <c r="Y171" s="177" t="str">
        <f t="shared" si="87"/>
        <v/>
      </c>
      <c r="Z171" s="177"/>
      <c r="AA171" s="177" t="str">
        <f t="shared" si="88"/>
        <v/>
      </c>
      <c r="AB171" s="177"/>
      <c r="AC171" s="177" t="str">
        <f t="shared" si="89"/>
        <v/>
      </c>
      <c r="AD171" s="177"/>
      <c r="AE171" s="177" t="str">
        <f t="shared" si="90"/>
        <v/>
      </c>
      <c r="AF171" s="177"/>
      <c r="AG171" s="177" t="str">
        <f t="shared" si="91"/>
        <v/>
      </c>
      <c r="AH171" s="177"/>
      <c r="AI171" s="172" t="str">
        <f t="shared" si="92"/>
        <v/>
      </c>
      <c r="AJ171" s="170" t="str">
        <f t="shared" si="93"/>
        <v/>
      </c>
      <c r="AK171" s="170" t="str">
        <f t="shared" si="94"/>
        <v/>
      </c>
      <c r="AL171" s="160"/>
      <c r="AM171" s="160"/>
      <c r="AN171" s="160"/>
      <c r="AO171" s="160"/>
      <c r="AP171" s="160"/>
      <c r="AQ171" s="63"/>
      <c r="AR171" s="63"/>
      <c r="AS171" s="41" t="e">
        <f>#VALUE!</f>
        <v>#VALUE!</v>
      </c>
      <c r="AT171" s="41"/>
      <c r="AU171" s="30"/>
      <c r="AV171" s="40" t="str">
        <f t="shared" si="95"/>
        <v>Débil</v>
      </c>
      <c r="AW171" s="40" t="str">
        <f t="shared" si="96"/>
        <v>Débil</v>
      </c>
      <c r="AX171" s="170">
        <f t="shared" si="97"/>
        <v>0</v>
      </c>
      <c r="AY171" s="245">
        <f t="shared" ref="AY171" si="113">SUM(AX171:AX176)</f>
        <v>0</v>
      </c>
      <c r="AZ171" s="245">
        <v>0</v>
      </c>
      <c r="BA171" s="290" t="e">
        <f t="shared" ref="BA171" si="114">AY171/AZ171</f>
        <v>#DIV/0!</v>
      </c>
      <c r="BB171" s="245" t="e">
        <f t="shared" ref="BB171" si="115">IF(BA171&lt;=50, "Débil", IF(BA171&lt;=99,"Moderado","Fuerte"))</f>
        <v>#DIV/0!</v>
      </c>
      <c r="BC171" s="109" t="e">
        <f>+IF(AND(U171="Preventivo",BB171="Fuerte"),2,IF(AND(U171="Preventivo",BB171="Moderado"),1,0))</f>
        <v>#DIV/0!</v>
      </c>
      <c r="BD171" s="109" t="e">
        <f>+IF(AND(U171="Detectivo/Correctivo",$BB171="Fuerte"),2,IF(AND(U171="Detectivo/Correctivo",$BB171="Moderado"),1,IF(AND(U171="Preventivo",$BB171="Fuerte"),1,0)))</f>
        <v>#DIV/0!</v>
      </c>
      <c r="BE171" s="109" t="e">
        <f>+L171-BC171</f>
        <v>#DIV/0!</v>
      </c>
      <c r="BF171" s="109" t="e">
        <f>+N171-BD171</f>
        <v>#N/A</v>
      </c>
      <c r="BG171" s="248" t="e">
        <f>+VLOOKUP(MIN(BE171,BE172,BE173,BE174,BE175,BE176),Listados!$J$18:$K$24,2,TRUE)</f>
        <v>#DIV/0!</v>
      </c>
      <c r="BH171" s="248" t="e">
        <f>+VLOOKUP(MIN(BF171,BF172,BF173,BF174,BF175,BF176),Listados!$J$27:$K$32,2,TRUE)</f>
        <v>#N/A</v>
      </c>
      <c r="BI171" s="295" t="e">
        <f>IF(AND(BG171&lt;&gt;"",BH171&lt;&gt;""),VLOOKUP(BG171&amp;BH171,Listados!$M$3:$N$27,2,FALSE),"")</f>
        <v>#DIV/0!</v>
      </c>
      <c r="BJ171" s="374" t="e">
        <f>+IF($P171="Asumir el riesgo","NA","")</f>
        <v>#N/A</v>
      </c>
      <c r="BK171" s="374" t="e">
        <f>+IF($P171="Asumir el riesgo","NA","")</f>
        <v>#N/A</v>
      </c>
      <c r="BL171" s="374" t="e">
        <f>+IF($P171="Asumir el riesgo","NA","")</f>
        <v>#N/A</v>
      </c>
      <c r="BM171" s="375" t="e">
        <f>+IF($P171="Asumir el riesgo","NA","")</f>
        <v>#N/A</v>
      </c>
    </row>
    <row r="172" spans="1:65" ht="65.150000000000006" customHeight="1">
      <c r="A172" s="371"/>
      <c r="B172" s="231"/>
      <c r="C172" s="171"/>
      <c r="D172" s="231"/>
      <c r="E172" s="247"/>
      <c r="F172" s="34"/>
      <c r="G172" s="34"/>
      <c r="H172" s="34"/>
      <c r="I172" s="36"/>
      <c r="J172" s="29"/>
      <c r="K172" s="249"/>
      <c r="L172" s="370"/>
      <c r="M172" s="335"/>
      <c r="N172" s="345"/>
      <c r="O172" s="295"/>
      <c r="P172" s="248"/>
      <c r="Q172" s="177"/>
      <c r="R172" s="177"/>
      <c r="S172" s="37"/>
      <c r="T172" s="39"/>
      <c r="U172" s="38"/>
      <c r="V172" s="177"/>
      <c r="W172" s="177" t="str">
        <f t="shared" si="86"/>
        <v/>
      </c>
      <c r="X172" s="177"/>
      <c r="Y172" s="177" t="str">
        <f t="shared" si="87"/>
        <v/>
      </c>
      <c r="Z172" s="177"/>
      <c r="AA172" s="177" t="str">
        <f t="shared" si="88"/>
        <v/>
      </c>
      <c r="AB172" s="177"/>
      <c r="AC172" s="177" t="str">
        <f t="shared" si="89"/>
        <v/>
      </c>
      <c r="AD172" s="177"/>
      <c r="AE172" s="177" t="str">
        <f t="shared" si="90"/>
        <v/>
      </c>
      <c r="AF172" s="177"/>
      <c r="AG172" s="177" t="str">
        <f t="shared" si="91"/>
        <v/>
      </c>
      <c r="AH172" s="177"/>
      <c r="AI172" s="172" t="str">
        <f t="shared" si="92"/>
        <v/>
      </c>
      <c r="AJ172" s="170" t="str">
        <f t="shared" si="93"/>
        <v/>
      </c>
      <c r="AK172" s="170" t="str">
        <f t="shared" si="94"/>
        <v/>
      </c>
      <c r="AL172" s="160"/>
      <c r="AM172" s="160"/>
      <c r="AN172" s="160"/>
      <c r="AO172" s="160"/>
      <c r="AP172" s="160"/>
      <c r="AQ172" s="63"/>
      <c r="AR172" s="63"/>
      <c r="AS172" s="41" t="e">
        <f>#VALUE!</f>
        <v>#VALUE!</v>
      </c>
      <c r="AT172" s="41"/>
      <c r="AU172" s="30"/>
      <c r="AV172" s="40" t="str">
        <f t="shared" si="95"/>
        <v>Débil</v>
      </c>
      <c r="AW172" s="40" t="str">
        <f t="shared" si="96"/>
        <v>Débil</v>
      </c>
      <c r="AX172" s="170">
        <f t="shared" si="97"/>
        <v>0</v>
      </c>
      <c r="AY172" s="245"/>
      <c r="AZ172" s="245"/>
      <c r="BA172" s="291"/>
      <c r="BB172" s="245"/>
      <c r="BC172" s="109" t="e">
        <f>+IF(AND(U172="Preventivo",BB171="Fuerte"),2,IF(AND(U172="Preventivo",BB171="Moderado"),1,0))</f>
        <v>#DIV/0!</v>
      </c>
      <c r="BD172" s="109" t="e">
        <f>+IF(AND(U172="Detectivo/Correctivo",$BB171="Fuerte"),2,IF(AND(U172="Detectivo/Correctivo",$BB172="Moderado"),1,IF(AND(U172="Preventivo",$BB171="Fuerte"),1,0)))</f>
        <v>#DIV/0!</v>
      </c>
      <c r="BE172" s="109" t="e">
        <f>+L171-BC172</f>
        <v>#DIV/0!</v>
      </c>
      <c r="BF172" s="109" t="e">
        <f>+N171-BD172</f>
        <v>#N/A</v>
      </c>
      <c r="BG172" s="248"/>
      <c r="BH172" s="248"/>
      <c r="BI172" s="295"/>
      <c r="BJ172" s="374"/>
      <c r="BK172" s="374"/>
      <c r="BL172" s="374"/>
      <c r="BM172" s="375"/>
    </row>
    <row r="173" spans="1:65" ht="65.150000000000006" customHeight="1">
      <c r="A173" s="371"/>
      <c r="B173" s="231"/>
      <c r="C173" s="171"/>
      <c r="D173" s="231"/>
      <c r="E173" s="247"/>
      <c r="F173" s="34"/>
      <c r="G173" s="34"/>
      <c r="H173" s="34"/>
      <c r="I173" s="36"/>
      <c r="J173" s="29"/>
      <c r="K173" s="249"/>
      <c r="L173" s="370"/>
      <c r="M173" s="335"/>
      <c r="N173" s="345"/>
      <c r="O173" s="295"/>
      <c r="P173" s="248"/>
      <c r="Q173" s="177"/>
      <c r="R173" s="177"/>
      <c r="S173" s="37"/>
      <c r="T173" s="39"/>
      <c r="U173" s="38"/>
      <c r="V173" s="177"/>
      <c r="W173" s="177" t="str">
        <f t="shared" si="86"/>
        <v/>
      </c>
      <c r="X173" s="177"/>
      <c r="Y173" s="177" t="str">
        <f t="shared" si="87"/>
        <v/>
      </c>
      <c r="Z173" s="177"/>
      <c r="AA173" s="177" t="str">
        <f t="shared" si="88"/>
        <v/>
      </c>
      <c r="AB173" s="177"/>
      <c r="AC173" s="177" t="str">
        <f t="shared" si="89"/>
        <v/>
      </c>
      <c r="AD173" s="177"/>
      <c r="AE173" s="177" t="str">
        <f t="shared" si="90"/>
        <v/>
      </c>
      <c r="AF173" s="177"/>
      <c r="AG173" s="177" t="str">
        <f t="shared" si="91"/>
        <v/>
      </c>
      <c r="AH173" s="177"/>
      <c r="AI173" s="172" t="str">
        <f t="shared" si="92"/>
        <v/>
      </c>
      <c r="AJ173" s="170" t="str">
        <f t="shared" si="93"/>
        <v/>
      </c>
      <c r="AK173" s="170" t="str">
        <f t="shared" si="94"/>
        <v/>
      </c>
      <c r="AL173" s="160"/>
      <c r="AM173" s="160"/>
      <c r="AN173" s="160"/>
      <c r="AO173" s="160"/>
      <c r="AP173" s="160"/>
      <c r="AQ173" s="63"/>
      <c r="AR173" s="63"/>
      <c r="AS173" s="41" t="e">
        <f>#VALUE!</f>
        <v>#VALUE!</v>
      </c>
      <c r="AT173" s="41"/>
      <c r="AU173" s="30"/>
      <c r="AV173" s="40" t="str">
        <f t="shared" si="95"/>
        <v>Débil</v>
      </c>
      <c r="AW173" s="40" t="str">
        <f t="shared" si="96"/>
        <v>Débil</v>
      </c>
      <c r="AX173" s="170">
        <f t="shared" si="97"/>
        <v>0</v>
      </c>
      <c r="AY173" s="245"/>
      <c r="AZ173" s="245"/>
      <c r="BA173" s="291"/>
      <c r="BB173" s="245"/>
      <c r="BC173" s="109" t="e">
        <f>+IF(AND(U173="Preventivo",BB171="Fuerte"),2,IF(AND(U173="Preventivo",BB171="Moderado"),1,0))</f>
        <v>#DIV/0!</v>
      </c>
      <c r="BD173" s="109" t="e">
        <f>+IF(AND(U173="Detectivo/Correctivo",$BB171="Fuerte"),2,IF(AND(U173="Detectivo/Correctivo",$BB173="Moderado"),1,IF(AND(U173="Preventivo",$BB171="Fuerte"),1,0)))</f>
        <v>#DIV/0!</v>
      </c>
      <c r="BE173" s="109" t="e">
        <f>+L171-BC173</f>
        <v>#DIV/0!</v>
      </c>
      <c r="BF173" s="109" t="e">
        <f>+N171-BD173</f>
        <v>#N/A</v>
      </c>
      <c r="BG173" s="248"/>
      <c r="BH173" s="248"/>
      <c r="BI173" s="295"/>
      <c r="BJ173" s="374"/>
      <c r="BK173" s="374"/>
      <c r="BL173" s="374"/>
      <c r="BM173" s="375"/>
    </row>
    <row r="174" spans="1:65" ht="65.150000000000006" customHeight="1">
      <c r="A174" s="371"/>
      <c r="B174" s="231"/>
      <c r="C174" s="171"/>
      <c r="D174" s="231"/>
      <c r="E174" s="247"/>
      <c r="F174" s="34"/>
      <c r="G174" s="34"/>
      <c r="H174" s="34"/>
      <c r="I174" s="36"/>
      <c r="J174" s="29"/>
      <c r="K174" s="249"/>
      <c r="L174" s="370"/>
      <c r="M174" s="335"/>
      <c r="N174" s="345"/>
      <c r="O174" s="295"/>
      <c r="P174" s="248"/>
      <c r="Q174" s="177"/>
      <c r="R174" s="177"/>
      <c r="S174" s="37"/>
      <c r="T174" s="39"/>
      <c r="U174" s="38"/>
      <c r="V174" s="177"/>
      <c r="W174" s="177" t="str">
        <f t="shared" si="86"/>
        <v/>
      </c>
      <c r="X174" s="177"/>
      <c r="Y174" s="177" t="str">
        <f t="shared" si="87"/>
        <v/>
      </c>
      <c r="Z174" s="177"/>
      <c r="AA174" s="177" t="str">
        <f t="shared" si="88"/>
        <v/>
      </c>
      <c r="AB174" s="177"/>
      <c r="AC174" s="177" t="str">
        <f t="shared" si="89"/>
        <v/>
      </c>
      <c r="AD174" s="177"/>
      <c r="AE174" s="177" t="str">
        <f t="shared" si="90"/>
        <v/>
      </c>
      <c r="AF174" s="177"/>
      <c r="AG174" s="177" t="str">
        <f t="shared" si="91"/>
        <v/>
      </c>
      <c r="AH174" s="177"/>
      <c r="AI174" s="172" t="str">
        <f t="shared" si="92"/>
        <v/>
      </c>
      <c r="AJ174" s="170" t="str">
        <f t="shared" si="93"/>
        <v/>
      </c>
      <c r="AK174" s="170" t="str">
        <f t="shared" si="94"/>
        <v/>
      </c>
      <c r="AL174" s="160"/>
      <c r="AM174" s="160"/>
      <c r="AN174" s="160"/>
      <c r="AO174" s="160"/>
      <c r="AP174" s="160"/>
      <c r="AQ174" s="63"/>
      <c r="AR174" s="63"/>
      <c r="AS174" s="41" t="e">
        <f>#VALUE!</f>
        <v>#VALUE!</v>
      </c>
      <c r="AT174" s="41"/>
      <c r="AU174" s="30"/>
      <c r="AV174" s="40" t="str">
        <f t="shared" si="95"/>
        <v>Débil</v>
      </c>
      <c r="AW174" s="40" t="str">
        <f t="shared" si="96"/>
        <v>Débil</v>
      </c>
      <c r="AX174" s="170">
        <f t="shared" si="97"/>
        <v>0</v>
      </c>
      <c r="AY174" s="245"/>
      <c r="AZ174" s="245"/>
      <c r="BA174" s="291"/>
      <c r="BB174" s="245"/>
      <c r="BC174" s="109" t="e">
        <f>+IF(AND(U174="Preventivo",BB171="Fuerte"),2,IF(AND(U174="Preventivo",BB171="Moderado"),1,0))</f>
        <v>#DIV/0!</v>
      </c>
      <c r="BD174" s="109" t="e">
        <f>+IF(AND(U174="Detectivo/Correctivo",$BB171="Fuerte"),2,IF(AND(U174="Detectivo/Correctivo",$BB174="Moderado"),1,IF(AND(U174="Preventivo",$BB171="Fuerte"),1,0)))</f>
        <v>#DIV/0!</v>
      </c>
      <c r="BE174" s="109" t="e">
        <f>+L171-BC174</f>
        <v>#DIV/0!</v>
      </c>
      <c r="BF174" s="109" t="e">
        <f>+N171-BD174</f>
        <v>#N/A</v>
      </c>
      <c r="BG174" s="248"/>
      <c r="BH174" s="248"/>
      <c r="BI174" s="295"/>
      <c r="BJ174" s="374"/>
      <c r="BK174" s="374"/>
      <c r="BL174" s="374"/>
      <c r="BM174" s="375"/>
    </row>
    <row r="175" spans="1:65" ht="65.150000000000006" customHeight="1">
      <c r="A175" s="371"/>
      <c r="B175" s="231"/>
      <c r="C175" s="171"/>
      <c r="D175" s="231"/>
      <c r="E175" s="247"/>
      <c r="F175" s="34"/>
      <c r="G175" s="34"/>
      <c r="H175" s="34"/>
      <c r="I175" s="36"/>
      <c r="J175" s="29"/>
      <c r="K175" s="249"/>
      <c r="L175" s="370"/>
      <c r="M175" s="335"/>
      <c r="N175" s="345"/>
      <c r="O175" s="295"/>
      <c r="P175" s="248"/>
      <c r="Q175" s="177"/>
      <c r="R175" s="177"/>
      <c r="S175" s="37"/>
      <c r="T175" s="39"/>
      <c r="U175" s="38"/>
      <c r="V175" s="177"/>
      <c r="W175" s="177" t="str">
        <f t="shared" si="86"/>
        <v/>
      </c>
      <c r="X175" s="177"/>
      <c r="Y175" s="177" t="str">
        <f t="shared" si="87"/>
        <v/>
      </c>
      <c r="Z175" s="177"/>
      <c r="AA175" s="177" t="str">
        <f t="shared" si="88"/>
        <v/>
      </c>
      <c r="AB175" s="177"/>
      <c r="AC175" s="177" t="str">
        <f t="shared" si="89"/>
        <v/>
      </c>
      <c r="AD175" s="177"/>
      <c r="AE175" s="177" t="str">
        <f t="shared" si="90"/>
        <v/>
      </c>
      <c r="AF175" s="177"/>
      <c r="AG175" s="177" t="str">
        <f t="shared" si="91"/>
        <v/>
      </c>
      <c r="AH175" s="177"/>
      <c r="AI175" s="172" t="str">
        <f t="shared" si="92"/>
        <v/>
      </c>
      <c r="AJ175" s="170" t="str">
        <f t="shared" si="93"/>
        <v/>
      </c>
      <c r="AK175" s="170" t="str">
        <f t="shared" si="94"/>
        <v/>
      </c>
      <c r="AL175" s="160"/>
      <c r="AM175" s="160"/>
      <c r="AN175" s="160"/>
      <c r="AO175" s="160"/>
      <c r="AP175" s="160"/>
      <c r="AQ175" s="63"/>
      <c r="AR175" s="63"/>
      <c r="AS175" s="41" t="e">
        <f>#VALUE!</f>
        <v>#VALUE!</v>
      </c>
      <c r="AT175" s="41"/>
      <c r="AU175" s="30"/>
      <c r="AV175" s="40" t="str">
        <f t="shared" si="95"/>
        <v>Débil</v>
      </c>
      <c r="AW175" s="40" t="str">
        <f t="shared" si="96"/>
        <v>Débil</v>
      </c>
      <c r="AX175" s="170">
        <f t="shared" si="97"/>
        <v>0</v>
      </c>
      <c r="AY175" s="245"/>
      <c r="AZ175" s="245"/>
      <c r="BA175" s="291"/>
      <c r="BB175" s="245"/>
      <c r="BC175" s="109" t="e">
        <f>+IF(AND(U175="Preventivo",BB171="Fuerte"),2,IF(AND(U175="Preventivo",BB171="Moderado"),1,0))</f>
        <v>#DIV/0!</v>
      </c>
      <c r="BD175" s="109" t="e">
        <f>+IF(AND(U175="Detectivo/Correctivo",$BB171="Fuerte"),2,IF(AND(U175="Detectivo/Correctivo",$BB175="Moderado"),1,IF(AND(U175="Preventivo",$BB171="Fuerte"),1,0)))</f>
        <v>#DIV/0!</v>
      </c>
      <c r="BE175" s="109" t="e">
        <f>+L171-BC175</f>
        <v>#DIV/0!</v>
      </c>
      <c r="BF175" s="109" t="e">
        <f>+N171-BD175</f>
        <v>#N/A</v>
      </c>
      <c r="BG175" s="248"/>
      <c r="BH175" s="248"/>
      <c r="BI175" s="295"/>
      <c r="BJ175" s="374"/>
      <c r="BK175" s="374"/>
      <c r="BL175" s="374"/>
      <c r="BM175" s="375"/>
    </row>
    <row r="176" spans="1:65" ht="65.150000000000006" customHeight="1">
      <c r="A176" s="371"/>
      <c r="B176" s="231"/>
      <c r="C176" s="171"/>
      <c r="D176" s="231"/>
      <c r="E176" s="247"/>
      <c r="F176" s="34"/>
      <c r="G176" s="34"/>
      <c r="H176" s="34"/>
      <c r="I176" s="36"/>
      <c r="J176" s="29"/>
      <c r="K176" s="249"/>
      <c r="L176" s="370"/>
      <c r="M176" s="335"/>
      <c r="N176" s="345"/>
      <c r="O176" s="295"/>
      <c r="P176" s="248"/>
      <c r="Q176" s="177"/>
      <c r="R176" s="177"/>
      <c r="S176" s="37"/>
      <c r="T176" s="39"/>
      <c r="U176" s="38"/>
      <c r="V176" s="177"/>
      <c r="W176" s="177" t="str">
        <f t="shared" si="86"/>
        <v/>
      </c>
      <c r="X176" s="177"/>
      <c r="Y176" s="177" t="str">
        <f t="shared" si="87"/>
        <v/>
      </c>
      <c r="Z176" s="177"/>
      <c r="AA176" s="177" t="str">
        <f t="shared" si="88"/>
        <v/>
      </c>
      <c r="AB176" s="177"/>
      <c r="AC176" s="177" t="str">
        <f t="shared" si="89"/>
        <v/>
      </c>
      <c r="AD176" s="177"/>
      <c r="AE176" s="177" t="str">
        <f t="shared" si="90"/>
        <v/>
      </c>
      <c r="AF176" s="177"/>
      <c r="AG176" s="177" t="str">
        <f t="shared" si="91"/>
        <v/>
      </c>
      <c r="AH176" s="177"/>
      <c r="AI176" s="172" t="str">
        <f t="shared" si="92"/>
        <v/>
      </c>
      <c r="AJ176" s="170" t="str">
        <f t="shared" si="93"/>
        <v/>
      </c>
      <c r="AK176" s="170" t="str">
        <f t="shared" si="94"/>
        <v/>
      </c>
      <c r="AL176" s="160"/>
      <c r="AM176" s="160"/>
      <c r="AN176" s="160"/>
      <c r="AO176" s="160"/>
      <c r="AP176" s="160"/>
      <c r="AQ176" s="63"/>
      <c r="AR176" s="63"/>
      <c r="AS176" s="41" t="e">
        <f>#VALUE!</f>
        <v>#VALUE!</v>
      </c>
      <c r="AT176" s="41"/>
      <c r="AU176" s="30"/>
      <c r="AV176" s="40" t="str">
        <f t="shared" si="95"/>
        <v>Débil</v>
      </c>
      <c r="AW176" s="40" t="str">
        <f t="shared" si="96"/>
        <v>Débil</v>
      </c>
      <c r="AX176" s="170">
        <f t="shared" si="97"/>
        <v>0</v>
      </c>
      <c r="AY176" s="245"/>
      <c r="AZ176" s="245"/>
      <c r="BA176" s="292"/>
      <c r="BB176" s="245"/>
      <c r="BC176" s="109" t="e">
        <f>+IF(AND(U176="Preventivo",BB171="Fuerte"),2,IF(AND(U176="Preventivo",BB171="Moderado"),1,0))</f>
        <v>#DIV/0!</v>
      </c>
      <c r="BD176" s="109" t="e">
        <f>+IF(AND(U176="Detectivo/Correctivo",$BB171="Fuerte"),2,IF(AND(U176="Detectivo/Correctivo",$BB176="Moderado"),1,IF(AND(U176="Preventivo",$BB171="Fuerte"),1,0)))</f>
        <v>#DIV/0!</v>
      </c>
      <c r="BE176" s="109" t="e">
        <f>+L171-BC176</f>
        <v>#DIV/0!</v>
      </c>
      <c r="BF176" s="109" t="e">
        <f>+N171-BD176</f>
        <v>#N/A</v>
      </c>
      <c r="BG176" s="248"/>
      <c r="BH176" s="248"/>
      <c r="BI176" s="295"/>
      <c r="BJ176" s="374"/>
      <c r="BK176" s="374"/>
      <c r="BL176" s="374"/>
      <c r="BM176" s="375"/>
    </row>
    <row r="177" spans="1:65" ht="65.150000000000006" customHeight="1">
      <c r="A177" s="371" t="s">
        <v>144</v>
      </c>
      <c r="B177" s="231"/>
      <c r="C177" s="171"/>
      <c r="D177" s="231"/>
      <c r="E177" s="247"/>
      <c r="F177" s="34"/>
      <c r="G177" s="34"/>
      <c r="H177" s="34"/>
      <c r="I177" s="36"/>
      <c r="J177" s="29"/>
      <c r="K177" s="249"/>
      <c r="L177" s="370"/>
      <c r="M177" s="335"/>
      <c r="N177" s="345" t="e">
        <f>+VLOOKUP(M177,Listados!$K$13:$L$17,2,0)</f>
        <v>#N/A</v>
      </c>
      <c r="O177" s="295" t="str">
        <f>IF(AND(K177&lt;&gt;"",M177&lt;&gt;""),VLOOKUP(K177&amp;M177,Listados!$M$3:$N$27,2,FALSE),"")</f>
        <v/>
      </c>
      <c r="P177" s="248" t="e">
        <f>+VLOOKUP(O177,Listados!$P$3:$Q$6,2,FALSE)</f>
        <v>#N/A</v>
      </c>
      <c r="Q177" s="177"/>
      <c r="R177" s="177"/>
      <c r="S177" s="37"/>
      <c r="T177" s="39"/>
      <c r="U177" s="38"/>
      <c r="V177" s="177"/>
      <c r="W177" s="177" t="str">
        <f t="shared" si="86"/>
        <v/>
      </c>
      <c r="X177" s="177"/>
      <c r="Y177" s="177" t="str">
        <f t="shared" si="87"/>
        <v/>
      </c>
      <c r="Z177" s="177"/>
      <c r="AA177" s="177" t="str">
        <f t="shared" si="88"/>
        <v/>
      </c>
      <c r="AB177" s="177"/>
      <c r="AC177" s="177" t="str">
        <f t="shared" si="89"/>
        <v/>
      </c>
      <c r="AD177" s="177"/>
      <c r="AE177" s="177" t="str">
        <f t="shared" si="90"/>
        <v/>
      </c>
      <c r="AF177" s="177"/>
      <c r="AG177" s="177" t="str">
        <f t="shared" si="91"/>
        <v/>
      </c>
      <c r="AH177" s="177"/>
      <c r="AI177" s="172" t="str">
        <f t="shared" si="92"/>
        <v/>
      </c>
      <c r="AJ177" s="170" t="str">
        <f t="shared" si="93"/>
        <v/>
      </c>
      <c r="AK177" s="170" t="str">
        <f t="shared" si="94"/>
        <v/>
      </c>
      <c r="AL177" s="160"/>
      <c r="AM177" s="160"/>
      <c r="AN177" s="160"/>
      <c r="AO177" s="160"/>
      <c r="AP177" s="160"/>
      <c r="AQ177" s="63"/>
      <c r="AR177" s="63"/>
      <c r="AS177" s="41" t="e">
        <f>#VALUE!</f>
        <v>#VALUE!</v>
      </c>
      <c r="AT177" s="41"/>
      <c r="AU177" s="30"/>
      <c r="AV177" s="40" t="str">
        <f t="shared" si="95"/>
        <v>Débil</v>
      </c>
      <c r="AW177" s="40" t="str">
        <f t="shared" si="96"/>
        <v>Débil</v>
      </c>
      <c r="AX177" s="170">
        <f t="shared" si="97"/>
        <v>0</v>
      </c>
      <c r="AY177" s="245">
        <f t="shared" ref="AY177" si="116">SUM(AX177:AX182)</f>
        <v>0</v>
      </c>
      <c r="AZ177" s="245">
        <v>0</v>
      </c>
      <c r="BA177" s="290" t="e">
        <f t="shared" ref="BA177" si="117">AY177/AZ177</f>
        <v>#DIV/0!</v>
      </c>
      <c r="BB177" s="245" t="e">
        <f t="shared" ref="BB177" si="118">IF(BA177&lt;=50, "Débil", IF(BA177&lt;=99,"Moderado","Fuerte"))</f>
        <v>#DIV/0!</v>
      </c>
      <c r="BC177" s="109" t="e">
        <f>+IF(AND(U177="Preventivo",BB177="Fuerte"),2,IF(AND(U177="Preventivo",BB177="Moderado"),1,0))</f>
        <v>#DIV/0!</v>
      </c>
      <c r="BD177" s="109" t="e">
        <f>+IF(AND(U177="Detectivo/Correctivo",$BB177="Fuerte"),2,IF(AND(U177="Detectivo/Correctivo",$BB177="Moderado"),1,IF(AND(U177="Preventivo",$BB177="Fuerte"),1,0)))</f>
        <v>#DIV/0!</v>
      </c>
      <c r="BE177" s="109" t="e">
        <f>+L177-BC177</f>
        <v>#DIV/0!</v>
      </c>
      <c r="BF177" s="109" t="e">
        <f>+N177-BD177</f>
        <v>#N/A</v>
      </c>
      <c r="BG177" s="248" t="e">
        <f>+VLOOKUP(MIN(BE177,BE178,BE179,BE180,BE181,BE182),Listados!$J$18:$K$24,2,TRUE)</f>
        <v>#DIV/0!</v>
      </c>
      <c r="BH177" s="248" t="e">
        <f>+VLOOKUP(MIN(BF177,BF178,BF179,BF180,BF181,BF182),Listados!$J$27:$K$32,2,TRUE)</f>
        <v>#N/A</v>
      </c>
      <c r="BI177" s="295" t="e">
        <f>IF(AND(BG177&lt;&gt;"",BH177&lt;&gt;""),VLOOKUP(BG177&amp;BH177,Listados!$M$3:$N$27,2,FALSE),"")</f>
        <v>#DIV/0!</v>
      </c>
      <c r="BJ177" s="374" t="e">
        <f>+IF($P177="Asumir el riesgo","NA","")</f>
        <v>#N/A</v>
      </c>
      <c r="BK177" s="374" t="e">
        <f>+IF($P177="Asumir el riesgo","NA","")</f>
        <v>#N/A</v>
      </c>
      <c r="BL177" s="374" t="e">
        <f>+IF($P177="Asumir el riesgo","NA","")</f>
        <v>#N/A</v>
      </c>
      <c r="BM177" s="375" t="e">
        <f>+IF($P177="Asumir el riesgo","NA","")</f>
        <v>#N/A</v>
      </c>
    </row>
    <row r="178" spans="1:65" ht="65.150000000000006" customHeight="1">
      <c r="A178" s="371"/>
      <c r="B178" s="231"/>
      <c r="C178" s="171"/>
      <c r="D178" s="231"/>
      <c r="E178" s="247"/>
      <c r="F178" s="34"/>
      <c r="G178" s="34"/>
      <c r="H178" s="34"/>
      <c r="I178" s="36"/>
      <c r="J178" s="29"/>
      <c r="K178" s="249"/>
      <c r="L178" s="370"/>
      <c r="M178" s="335"/>
      <c r="N178" s="345"/>
      <c r="O178" s="295"/>
      <c r="P178" s="248"/>
      <c r="Q178" s="177"/>
      <c r="R178" s="177"/>
      <c r="S178" s="37"/>
      <c r="T178" s="39"/>
      <c r="U178" s="38"/>
      <c r="V178" s="177"/>
      <c r="W178" s="177" t="str">
        <f t="shared" si="86"/>
        <v/>
      </c>
      <c r="X178" s="177"/>
      <c r="Y178" s="177" t="str">
        <f t="shared" si="87"/>
        <v/>
      </c>
      <c r="Z178" s="177"/>
      <c r="AA178" s="177" t="str">
        <f t="shared" si="88"/>
        <v/>
      </c>
      <c r="AB178" s="177"/>
      <c r="AC178" s="177" t="str">
        <f t="shared" si="89"/>
        <v/>
      </c>
      <c r="AD178" s="177"/>
      <c r="AE178" s="177" t="str">
        <f t="shared" si="90"/>
        <v/>
      </c>
      <c r="AF178" s="177"/>
      <c r="AG178" s="177" t="str">
        <f t="shared" si="91"/>
        <v/>
      </c>
      <c r="AH178" s="177"/>
      <c r="AI178" s="172" t="str">
        <f t="shared" si="92"/>
        <v/>
      </c>
      <c r="AJ178" s="170" t="str">
        <f t="shared" si="93"/>
        <v/>
      </c>
      <c r="AK178" s="170" t="str">
        <f t="shared" si="94"/>
        <v/>
      </c>
      <c r="AL178" s="160"/>
      <c r="AM178" s="160"/>
      <c r="AN178" s="160"/>
      <c r="AO178" s="160"/>
      <c r="AP178" s="160"/>
      <c r="AQ178" s="63"/>
      <c r="AR178" s="63"/>
      <c r="AS178" s="41" t="e">
        <f>#VALUE!</f>
        <v>#VALUE!</v>
      </c>
      <c r="AT178" s="41"/>
      <c r="AU178" s="30"/>
      <c r="AV178" s="40" t="str">
        <f t="shared" si="95"/>
        <v>Débil</v>
      </c>
      <c r="AW178" s="40" t="str">
        <f t="shared" si="96"/>
        <v>Débil</v>
      </c>
      <c r="AX178" s="170">
        <f t="shared" si="97"/>
        <v>0</v>
      </c>
      <c r="AY178" s="245"/>
      <c r="AZ178" s="245"/>
      <c r="BA178" s="291"/>
      <c r="BB178" s="245"/>
      <c r="BC178" s="109" t="e">
        <f>+IF(AND(U178="Preventivo",BB177="Fuerte"),2,IF(AND(U178="Preventivo",BB177="Moderado"),1,0))</f>
        <v>#DIV/0!</v>
      </c>
      <c r="BD178" s="109" t="e">
        <f>+IF(AND(U178="Detectivo/Correctivo",$BB177="Fuerte"),2,IF(AND(U178="Detectivo/Correctivo",$BB178="Moderado"),1,IF(AND(U178="Preventivo",$BB177="Fuerte"),1,0)))</f>
        <v>#DIV/0!</v>
      </c>
      <c r="BE178" s="109" t="e">
        <f>+L177-BC178</f>
        <v>#DIV/0!</v>
      </c>
      <c r="BF178" s="109" t="e">
        <f>+N177-BD178</f>
        <v>#N/A</v>
      </c>
      <c r="BG178" s="248"/>
      <c r="BH178" s="248"/>
      <c r="BI178" s="295"/>
      <c r="BJ178" s="374"/>
      <c r="BK178" s="374"/>
      <c r="BL178" s="374"/>
      <c r="BM178" s="375"/>
    </row>
    <row r="179" spans="1:65" ht="65.150000000000006" customHeight="1">
      <c r="A179" s="371"/>
      <c r="B179" s="231"/>
      <c r="C179" s="171"/>
      <c r="D179" s="231"/>
      <c r="E179" s="247"/>
      <c r="F179" s="34"/>
      <c r="G179" s="34"/>
      <c r="H179" s="34"/>
      <c r="I179" s="36"/>
      <c r="J179" s="29"/>
      <c r="K179" s="249"/>
      <c r="L179" s="370"/>
      <c r="M179" s="335"/>
      <c r="N179" s="345"/>
      <c r="O179" s="295"/>
      <c r="P179" s="248"/>
      <c r="Q179" s="177"/>
      <c r="R179" s="177"/>
      <c r="S179" s="37"/>
      <c r="T179" s="39"/>
      <c r="U179" s="38"/>
      <c r="V179" s="177"/>
      <c r="W179" s="177" t="str">
        <f t="shared" si="86"/>
        <v/>
      </c>
      <c r="X179" s="177"/>
      <c r="Y179" s="177" t="str">
        <f t="shared" si="87"/>
        <v/>
      </c>
      <c r="Z179" s="177"/>
      <c r="AA179" s="177" t="str">
        <f t="shared" si="88"/>
        <v/>
      </c>
      <c r="AB179" s="177"/>
      <c r="AC179" s="177" t="str">
        <f t="shared" si="89"/>
        <v/>
      </c>
      <c r="AD179" s="177"/>
      <c r="AE179" s="177" t="str">
        <f t="shared" si="90"/>
        <v/>
      </c>
      <c r="AF179" s="177"/>
      <c r="AG179" s="177" t="str">
        <f t="shared" si="91"/>
        <v/>
      </c>
      <c r="AH179" s="177"/>
      <c r="AI179" s="172" t="str">
        <f t="shared" si="92"/>
        <v/>
      </c>
      <c r="AJ179" s="170" t="str">
        <f t="shared" si="93"/>
        <v/>
      </c>
      <c r="AK179" s="170" t="str">
        <f t="shared" si="94"/>
        <v/>
      </c>
      <c r="AL179" s="160"/>
      <c r="AM179" s="160"/>
      <c r="AN179" s="160"/>
      <c r="AO179" s="160"/>
      <c r="AP179" s="160"/>
      <c r="AQ179" s="63"/>
      <c r="AR179" s="63"/>
      <c r="AS179" s="41" t="e">
        <f>#VALUE!</f>
        <v>#VALUE!</v>
      </c>
      <c r="AT179" s="41"/>
      <c r="AU179" s="30"/>
      <c r="AV179" s="40" t="str">
        <f t="shared" si="95"/>
        <v>Débil</v>
      </c>
      <c r="AW179" s="40" t="str">
        <f t="shared" si="96"/>
        <v>Débil</v>
      </c>
      <c r="AX179" s="170">
        <f t="shared" si="97"/>
        <v>0</v>
      </c>
      <c r="AY179" s="245"/>
      <c r="AZ179" s="245"/>
      <c r="BA179" s="291"/>
      <c r="BB179" s="245"/>
      <c r="BC179" s="109" t="e">
        <f>+IF(AND(U179="Preventivo",BB177="Fuerte"),2,IF(AND(U179="Preventivo",BB177="Moderado"),1,0))</f>
        <v>#DIV/0!</v>
      </c>
      <c r="BD179" s="109" t="e">
        <f>+IF(AND(U179="Detectivo/Correctivo",$BB177="Fuerte"),2,IF(AND(U179="Detectivo/Correctivo",$BB179="Moderado"),1,IF(AND(U179="Preventivo",$BB177="Fuerte"),1,0)))</f>
        <v>#DIV/0!</v>
      </c>
      <c r="BE179" s="109" t="e">
        <f>+L177-BC179</f>
        <v>#DIV/0!</v>
      </c>
      <c r="BF179" s="109" t="e">
        <f>+N177-BD179</f>
        <v>#N/A</v>
      </c>
      <c r="BG179" s="248"/>
      <c r="BH179" s="248"/>
      <c r="BI179" s="295"/>
      <c r="BJ179" s="374"/>
      <c r="BK179" s="374"/>
      <c r="BL179" s="374"/>
      <c r="BM179" s="375"/>
    </row>
    <row r="180" spans="1:65" ht="65.150000000000006" customHeight="1">
      <c r="A180" s="371"/>
      <c r="B180" s="231"/>
      <c r="C180" s="171"/>
      <c r="D180" s="231"/>
      <c r="E180" s="247"/>
      <c r="F180" s="34"/>
      <c r="G180" s="34"/>
      <c r="H180" s="34"/>
      <c r="I180" s="36"/>
      <c r="J180" s="29"/>
      <c r="K180" s="249"/>
      <c r="L180" s="370"/>
      <c r="M180" s="335"/>
      <c r="N180" s="345"/>
      <c r="O180" s="295"/>
      <c r="P180" s="248"/>
      <c r="Q180" s="177"/>
      <c r="R180" s="177"/>
      <c r="S180" s="37"/>
      <c r="T180" s="39"/>
      <c r="U180" s="38"/>
      <c r="V180" s="177"/>
      <c r="W180" s="177" t="str">
        <f t="shared" si="86"/>
        <v/>
      </c>
      <c r="X180" s="177"/>
      <c r="Y180" s="177" t="str">
        <f t="shared" si="87"/>
        <v/>
      </c>
      <c r="Z180" s="177"/>
      <c r="AA180" s="177" t="str">
        <f t="shared" si="88"/>
        <v/>
      </c>
      <c r="AB180" s="177"/>
      <c r="AC180" s="177" t="str">
        <f t="shared" si="89"/>
        <v/>
      </c>
      <c r="AD180" s="177"/>
      <c r="AE180" s="177" t="str">
        <f t="shared" si="90"/>
        <v/>
      </c>
      <c r="AF180" s="177"/>
      <c r="AG180" s="177" t="str">
        <f t="shared" si="91"/>
        <v/>
      </c>
      <c r="AH180" s="177"/>
      <c r="AI180" s="172" t="str">
        <f t="shared" si="92"/>
        <v/>
      </c>
      <c r="AJ180" s="170" t="str">
        <f t="shared" si="93"/>
        <v/>
      </c>
      <c r="AK180" s="170" t="str">
        <f t="shared" si="94"/>
        <v/>
      </c>
      <c r="AL180" s="160"/>
      <c r="AM180" s="160"/>
      <c r="AN180" s="160"/>
      <c r="AO180" s="160"/>
      <c r="AP180" s="160"/>
      <c r="AQ180" s="63"/>
      <c r="AR180" s="63"/>
      <c r="AS180" s="41" t="e">
        <f>#VALUE!</f>
        <v>#VALUE!</v>
      </c>
      <c r="AT180" s="41"/>
      <c r="AU180" s="30"/>
      <c r="AV180" s="40" t="str">
        <f t="shared" si="95"/>
        <v>Débil</v>
      </c>
      <c r="AW180" s="40" t="str">
        <f t="shared" si="96"/>
        <v>Débil</v>
      </c>
      <c r="AX180" s="170">
        <f t="shared" si="97"/>
        <v>0</v>
      </c>
      <c r="AY180" s="245"/>
      <c r="AZ180" s="245"/>
      <c r="BA180" s="291"/>
      <c r="BB180" s="245"/>
      <c r="BC180" s="109" t="e">
        <f>+IF(AND(U180="Preventivo",BB177="Fuerte"),2,IF(AND(U180="Preventivo",BB177="Moderado"),1,0))</f>
        <v>#DIV/0!</v>
      </c>
      <c r="BD180" s="109" t="e">
        <f>+IF(AND(U180="Detectivo/Correctivo",$BB177="Fuerte"),2,IF(AND(U180="Detectivo/Correctivo",$BB180="Moderado"),1,IF(AND(U180="Preventivo",$BB177="Fuerte"),1,0)))</f>
        <v>#DIV/0!</v>
      </c>
      <c r="BE180" s="109" t="e">
        <f>+L177-BC180</f>
        <v>#DIV/0!</v>
      </c>
      <c r="BF180" s="109" t="e">
        <f>+N177-BD180</f>
        <v>#N/A</v>
      </c>
      <c r="BG180" s="248"/>
      <c r="BH180" s="248"/>
      <c r="BI180" s="295"/>
      <c r="BJ180" s="374"/>
      <c r="BK180" s="374"/>
      <c r="BL180" s="374"/>
      <c r="BM180" s="375"/>
    </row>
    <row r="181" spans="1:65" ht="65.150000000000006" customHeight="1">
      <c r="A181" s="371"/>
      <c r="B181" s="231"/>
      <c r="C181" s="171"/>
      <c r="D181" s="231"/>
      <c r="E181" s="247"/>
      <c r="F181" s="34"/>
      <c r="G181" s="34"/>
      <c r="H181" s="34"/>
      <c r="I181" s="36"/>
      <c r="J181" s="29"/>
      <c r="K181" s="249"/>
      <c r="L181" s="370"/>
      <c r="M181" s="335"/>
      <c r="N181" s="345"/>
      <c r="O181" s="295"/>
      <c r="P181" s="248"/>
      <c r="Q181" s="177"/>
      <c r="R181" s="177"/>
      <c r="S181" s="37"/>
      <c r="T181" s="39"/>
      <c r="U181" s="38"/>
      <c r="V181" s="177"/>
      <c r="W181" s="177" t="str">
        <f t="shared" si="86"/>
        <v/>
      </c>
      <c r="X181" s="177"/>
      <c r="Y181" s="177" t="str">
        <f t="shared" si="87"/>
        <v/>
      </c>
      <c r="Z181" s="177"/>
      <c r="AA181" s="177" t="str">
        <f t="shared" si="88"/>
        <v/>
      </c>
      <c r="AB181" s="177"/>
      <c r="AC181" s="177" t="str">
        <f t="shared" si="89"/>
        <v/>
      </c>
      <c r="AD181" s="177"/>
      <c r="AE181" s="177" t="str">
        <f t="shared" si="90"/>
        <v/>
      </c>
      <c r="AF181" s="177"/>
      <c r="AG181" s="177" t="str">
        <f t="shared" si="91"/>
        <v/>
      </c>
      <c r="AH181" s="177"/>
      <c r="AI181" s="172" t="str">
        <f t="shared" si="92"/>
        <v/>
      </c>
      <c r="AJ181" s="170" t="str">
        <f t="shared" si="93"/>
        <v/>
      </c>
      <c r="AK181" s="170" t="str">
        <f t="shared" si="94"/>
        <v/>
      </c>
      <c r="AL181" s="160"/>
      <c r="AM181" s="160"/>
      <c r="AN181" s="160"/>
      <c r="AO181" s="160"/>
      <c r="AP181" s="160"/>
      <c r="AQ181" s="63"/>
      <c r="AR181" s="63"/>
      <c r="AS181" s="41" t="e">
        <f>#VALUE!</f>
        <v>#VALUE!</v>
      </c>
      <c r="AT181" s="41"/>
      <c r="AU181" s="30"/>
      <c r="AV181" s="40" t="str">
        <f t="shared" si="95"/>
        <v>Débil</v>
      </c>
      <c r="AW181" s="40" t="str">
        <f t="shared" si="96"/>
        <v>Débil</v>
      </c>
      <c r="AX181" s="170">
        <f t="shared" si="97"/>
        <v>0</v>
      </c>
      <c r="AY181" s="245"/>
      <c r="AZ181" s="245"/>
      <c r="BA181" s="291"/>
      <c r="BB181" s="245"/>
      <c r="BC181" s="109" t="e">
        <f>+IF(AND(U181="Preventivo",BB177="Fuerte"),2,IF(AND(U181="Preventivo",BB177="Moderado"),1,0))</f>
        <v>#DIV/0!</v>
      </c>
      <c r="BD181" s="109" t="e">
        <f>+IF(AND(U181="Detectivo/Correctivo",$BB177="Fuerte"),2,IF(AND(U181="Detectivo/Correctivo",$BB181="Moderado"),1,IF(AND(U181="Preventivo",$BB177="Fuerte"),1,0)))</f>
        <v>#DIV/0!</v>
      </c>
      <c r="BE181" s="109" t="e">
        <f>+L177-BC181</f>
        <v>#DIV/0!</v>
      </c>
      <c r="BF181" s="109" t="e">
        <f>+N177-BD181</f>
        <v>#N/A</v>
      </c>
      <c r="BG181" s="248"/>
      <c r="BH181" s="248"/>
      <c r="BI181" s="295"/>
      <c r="BJ181" s="374"/>
      <c r="BK181" s="374"/>
      <c r="BL181" s="374"/>
      <c r="BM181" s="375"/>
    </row>
    <row r="182" spans="1:65" ht="65.150000000000006" customHeight="1">
      <c r="A182" s="371"/>
      <c r="B182" s="326"/>
      <c r="C182" s="171"/>
      <c r="D182" s="231"/>
      <c r="E182" s="247"/>
      <c r="F182" s="34"/>
      <c r="G182" s="34"/>
      <c r="H182" s="34"/>
      <c r="I182" s="36"/>
      <c r="J182" s="29"/>
      <c r="K182" s="249"/>
      <c r="L182" s="370"/>
      <c r="M182" s="335"/>
      <c r="N182" s="345"/>
      <c r="O182" s="295"/>
      <c r="P182" s="248"/>
      <c r="Q182" s="177"/>
      <c r="R182" s="177"/>
      <c r="S182" s="37"/>
      <c r="T182" s="39"/>
      <c r="U182" s="38"/>
      <c r="V182" s="177"/>
      <c r="W182" s="177" t="str">
        <f t="shared" si="86"/>
        <v/>
      </c>
      <c r="X182" s="177"/>
      <c r="Y182" s="177" t="str">
        <f t="shared" si="87"/>
        <v/>
      </c>
      <c r="Z182" s="177"/>
      <c r="AA182" s="177" t="str">
        <f t="shared" si="88"/>
        <v/>
      </c>
      <c r="AB182" s="177"/>
      <c r="AC182" s="177" t="str">
        <f t="shared" si="89"/>
        <v/>
      </c>
      <c r="AD182" s="177"/>
      <c r="AE182" s="177" t="str">
        <f t="shared" si="90"/>
        <v/>
      </c>
      <c r="AF182" s="177"/>
      <c r="AG182" s="177" t="str">
        <f t="shared" si="91"/>
        <v/>
      </c>
      <c r="AH182" s="177"/>
      <c r="AI182" s="172" t="str">
        <f t="shared" si="92"/>
        <v/>
      </c>
      <c r="AJ182" s="170" t="str">
        <f t="shared" si="93"/>
        <v/>
      </c>
      <c r="AK182" s="170" t="str">
        <f t="shared" si="94"/>
        <v/>
      </c>
      <c r="AL182" s="160"/>
      <c r="AM182" s="160"/>
      <c r="AN182" s="160"/>
      <c r="AO182" s="160"/>
      <c r="AP182" s="160"/>
      <c r="AQ182" s="63"/>
      <c r="AR182" s="63"/>
      <c r="AS182" s="41" t="e">
        <f>#VALUE!</f>
        <v>#VALUE!</v>
      </c>
      <c r="AT182" s="41"/>
      <c r="AU182" s="30"/>
      <c r="AV182" s="40" t="str">
        <f t="shared" si="95"/>
        <v>Débil</v>
      </c>
      <c r="AW182" s="40" t="str">
        <f t="shared" si="96"/>
        <v>Débil</v>
      </c>
      <c r="AX182" s="170">
        <f t="shared" si="97"/>
        <v>0</v>
      </c>
      <c r="AY182" s="245"/>
      <c r="AZ182" s="245"/>
      <c r="BA182" s="292"/>
      <c r="BB182" s="245"/>
      <c r="BC182" s="109" t="e">
        <f>+IF(AND(U182="Preventivo",BB177="Fuerte"),2,IF(AND(U182="Preventivo",BB177="Moderado"),1,0))</f>
        <v>#DIV/0!</v>
      </c>
      <c r="BD182" s="109" t="e">
        <f>+IF(AND(U182="Detectivo/Correctivo",$BB177="Fuerte"),2,IF(AND(U182="Detectivo/Correctivo",$BB182="Moderado"),1,IF(AND(U182="Preventivo",$BB177="Fuerte"),1,0)))</f>
        <v>#DIV/0!</v>
      </c>
      <c r="BE182" s="109" t="e">
        <f>+L177-BC182</f>
        <v>#DIV/0!</v>
      </c>
      <c r="BF182" s="109" t="e">
        <f>+N177-BD182</f>
        <v>#N/A</v>
      </c>
      <c r="BG182" s="248"/>
      <c r="BH182" s="248"/>
      <c r="BI182" s="295"/>
      <c r="BJ182" s="374"/>
      <c r="BK182" s="374"/>
      <c r="BL182" s="374"/>
      <c r="BM182" s="375"/>
    </row>
    <row r="183" spans="1:65" ht="65.150000000000006" customHeight="1">
      <c r="A183" s="373" t="s">
        <v>145</v>
      </c>
      <c r="B183" s="231"/>
      <c r="C183" s="158"/>
      <c r="D183" s="231"/>
      <c r="E183" s="247"/>
      <c r="F183" s="34"/>
      <c r="G183" s="34"/>
      <c r="H183" s="34"/>
      <c r="I183" s="36"/>
      <c r="J183" s="29"/>
      <c r="K183" s="249"/>
      <c r="L183" s="370"/>
      <c r="M183" s="335"/>
      <c r="N183" s="345" t="e">
        <f>+VLOOKUP(M183,Listados!$K$13:$L$17,2,0)</f>
        <v>#N/A</v>
      </c>
      <c r="O183" s="295" t="str">
        <f>IF(AND(K183&lt;&gt;"",M183&lt;&gt;""),VLOOKUP(K183&amp;M183,Listados!$M$3:$N$27,2,FALSE),"")</f>
        <v/>
      </c>
      <c r="P183" s="248" t="e">
        <f>+VLOOKUP(O183,Listados!$P$3:$Q$6,2,FALSE)</f>
        <v>#N/A</v>
      </c>
      <c r="Q183" s="177"/>
      <c r="R183" s="177"/>
      <c r="S183" s="37"/>
      <c r="T183" s="39"/>
      <c r="U183" s="38"/>
      <c r="V183" s="177"/>
      <c r="W183" s="177" t="str">
        <f t="shared" si="86"/>
        <v/>
      </c>
      <c r="X183" s="177"/>
      <c r="Y183" s="177" t="str">
        <f t="shared" si="87"/>
        <v/>
      </c>
      <c r="Z183" s="177"/>
      <c r="AA183" s="177" t="str">
        <f t="shared" si="88"/>
        <v/>
      </c>
      <c r="AB183" s="177"/>
      <c r="AC183" s="177" t="str">
        <f t="shared" si="89"/>
        <v/>
      </c>
      <c r="AD183" s="177"/>
      <c r="AE183" s="177" t="str">
        <f t="shared" si="90"/>
        <v/>
      </c>
      <c r="AF183" s="177"/>
      <c r="AG183" s="177" t="str">
        <f t="shared" si="91"/>
        <v/>
      </c>
      <c r="AH183" s="177"/>
      <c r="AI183" s="172" t="str">
        <f t="shared" si="92"/>
        <v/>
      </c>
      <c r="AJ183" s="170" t="str">
        <f t="shared" si="93"/>
        <v/>
      </c>
      <c r="AK183" s="170" t="str">
        <f t="shared" si="94"/>
        <v/>
      </c>
      <c r="AL183" s="160"/>
      <c r="AM183" s="160"/>
      <c r="AN183" s="160"/>
      <c r="AO183" s="160"/>
      <c r="AP183" s="160"/>
      <c r="AQ183" s="63"/>
      <c r="AR183" s="63"/>
      <c r="AS183" s="41" t="e">
        <f>#VALUE!</f>
        <v>#VALUE!</v>
      </c>
      <c r="AT183" s="41"/>
      <c r="AU183" s="30"/>
      <c r="AV183" s="40" t="str">
        <f t="shared" si="95"/>
        <v>Débil</v>
      </c>
      <c r="AW183" s="40" t="str">
        <f t="shared" si="96"/>
        <v>Débil</v>
      </c>
      <c r="AX183" s="170">
        <f t="shared" si="97"/>
        <v>0</v>
      </c>
      <c r="AY183" s="245">
        <f t="shared" ref="AY183" si="119">SUM(AX183:AX188)</f>
        <v>0</v>
      </c>
      <c r="AZ183" s="245">
        <v>0</v>
      </c>
      <c r="BA183" s="290" t="e">
        <f t="shared" ref="BA183" si="120">AY183/AZ183</f>
        <v>#DIV/0!</v>
      </c>
      <c r="BB183" s="245" t="e">
        <f t="shared" ref="BB183" si="121">IF(BA183&lt;=50, "Débil", IF(BA183&lt;=99,"Moderado","Fuerte"))</f>
        <v>#DIV/0!</v>
      </c>
      <c r="BC183" s="109" t="e">
        <f>+IF(AND(U183="Preventivo",BB183="Fuerte"),2,IF(AND(U183="Preventivo",BB183="Moderado"),1,0))</f>
        <v>#DIV/0!</v>
      </c>
      <c r="BD183" s="109" t="e">
        <f>+IF(AND(U183="Detectivo/Correctivo",$BB183="Fuerte"),2,IF(AND(U183="Detectivo/Correctivo",$BB183="Moderado"),1,IF(AND(U183="Preventivo",$BB183="Fuerte"),1,0)))</f>
        <v>#DIV/0!</v>
      </c>
      <c r="BE183" s="109" t="e">
        <f>+L183-BC183</f>
        <v>#DIV/0!</v>
      </c>
      <c r="BF183" s="109" t="e">
        <f>+N183-BD183</f>
        <v>#N/A</v>
      </c>
      <c r="BG183" s="248" t="e">
        <f>+VLOOKUP(MIN(BE183,BE184,BE185,BE186,BE187,BE188),Listados!$J$18:$K$24,2,TRUE)</f>
        <v>#DIV/0!</v>
      </c>
      <c r="BH183" s="248" t="e">
        <f>+VLOOKUP(MIN(BF183,BF184,BF185,BF186,BF187,BF188),Listados!$J$27:$K$32,2,TRUE)</f>
        <v>#N/A</v>
      </c>
      <c r="BI183" s="295" t="e">
        <f>IF(AND(BG183&lt;&gt;"",BH183&lt;&gt;""),VLOOKUP(BG183&amp;BH183,Listados!$M$3:$N$27,2,FALSE),"")</f>
        <v>#DIV/0!</v>
      </c>
      <c r="BJ183" s="374" t="e">
        <f>+IF($P183="Asumir el riesgo","NA","")</f>
        <v>#N/A</v>
      </c>
      <c r="BK183" s="374" t="e">
        <f>+IF($P183="Asumir el riesgo","NA","")</f>
        <v>#N/A</v>
      </c>
      <c r="BL183" s="374" t="e">
        <f>+IF($P183="Asumir el riesgo","NA","")</f>
        <v>#N/A</v>
      </c>
      <c r="BM183" s="375" t="e">
        <f>+IF($P183="Asumir el riesgo","NA","")</f>
        <v>#N/A</v>
      </c>
    </row>
    <row r="184" spans="1:65" ht="65.150000000000006" customHeight="1">
      <c r="A184" s="373"/>
      <c r="B184" s="231"/>
      <c r="C184" s="158"/>
      <c r="D184" s="231"/>
      <c r="E184" s="247"/>
      <c r="F184" s="34"/>
      <c r="G184" s="34"/>
      <c r="H184" s="34"/>
      <c r="I184" s="36"/>
      <c r="J184" s="29"/>
      <c r="K184" s="249"/>
      <c r="L184" s="370"/>
      <c r="M184" s="335"/>
      <c r="N184" s="345"/>
      <c r="O184" s="295"/>
      <c r="P184" s="248"/>
      <c r="Q184" s="177"/>
      <c r="R184" s="177"/>
      <c r="S184" s="37"/>
      <c r="T184" s="39"/>
      <c r="U184" s="38"/>
      <c r="V184" s="177"/>
      <c r="W184" s="177" t="str">
        <f t="shared" si="86"/>
        <v/>
      </c>
      <c r="X184" s="177"/>
      <c r="Y184" s="177" t="str">
        <f t="shared" si="87"/>
        <v/>
      </c>
      <c r="Z184" s="177"/>
      <c r="AA184" s="177" t="str">
        <f t="shared" si="88"/>
        <v/>
      </c>
      <c r="AB184" s="177"/>
      <c r="AC184" s="177" t="str">
        <f t="shared" si="89"/>
        <v/>
      </c>
      <c r="AD184" s="177"/>
      <c r="AE184" s="177" t="str">
        <f t="shared" si="90"/>
        <v/>
      </c>
      <c r="AF184" s="177"/>
      <c r="AG184" s="177" t="str">
        <f t="shared" si="91"/>
        <v/>
      </c>
      <c r="AH184" s="177"/>
      <c r="AI184" s="172" t="str">
        <f t="shared" si="92"/>
        <v/>
      </c>
      <c r="AJ184" s="170" t="str">
        <f t="shared" si="93"/>
        <v/>
      </c>
      <c r="AK184" s="170" t="str">
        <f t="shared" si="94"/>
        <v/>
      </c>
      <c r="AL184" s="160"/>
      <c r="AM184" s="160"/>
      <c r="AN184" s="160"/>
      <c r="AO184" s="160"/>
      <c r="AP184" s="160"/>
      <c r="AQ184" s="63"/>
      <c r="AR184" s="63"/>
      <c r="AS184" s="41" t="e">
        <f>#VALUE!</f>
        <v>#VALUE!</v>
      </c>
      <c r="AT184" s="41"/>
      <c r="AU184" s="30"/>
      <c r="AV184" s="40" t="str">
        <f t="shared" si="95"/>
        <v>Débil</v>
      </c>
      <c r="AW184" s="40" t="str">
        <f t="shared" si="96"/>
        <v>Débil</v>
      </c>
      <c r="AX184" s="170">
        <f t="shared" si="97"/>
        <v>0</v>
      </c>
      <c r="AY184" s="245"/>
      <c r="AZ184" s="245"/>
      <c r="BA184" s="291"/>
      <c r="BB184" s="245"/>
      <c r="BC184" s="109" t="e">
        <f>+IF(AND(U184="Preventivo",BB183="Fuerte"),2,IF(AND(U184="Preventivo",BB183="Moderado"),1,0))</f>
        <v>#DIV/0!</v>
      </c>
      <c r="BD184" s="109" t="e">
        <f>+IF(AND(U184="Detectivo/Correctivo",$BB183="Fuerte"),2,IF(AND(U184="Detectivo/Correctivo",$BB184="Moderado"),1,IF(AND(U184="Preventivo",$BB183="Fuerte"),1,0)))</f>
        <v>#DIV/0!</v>
      </c>
      <c r="BE184" s="109" t="e">
        <f>+L183-BC184</f>
        <v>#DIV/0!</v>
      </c>
      <c r="BF184" s="109" t="e">
        <f>+N183-BD184</f>
        <v>#N/A</v>
      </c>
      <c r="BG184" s="248"/>
      <c r="BH184" s="248"/>
      <c r="BI184" s="295"/>
      <c r="BJ184" s="374"/>
      <c r="BK184" s="374"/>
      <c r="BL184" s="374"/>
      <c r="BM184" s="375"/>
    </row>
    <row r="185" spans="1:65" ht="65.150000000000006" customHeight="1">
      <c r="A185" s="373"/>
      <c r="B185" s="231"/>
      <c r="C185" s="158"/>
      <c r="D185" s="231"/>
      <c r="E185" s="247"/>
      <c r="F185" s="34"/>
      <c r="G185" s="34"/>
      <c r="H185" s="34"/>
      <c r="I185" s="36"/>
      <c r="J185" s="29"/>
      <c r="K185" s="249"/>
      <c r="L185" s="370"/>
      <c r="M185" s="335"/>
      <c r="N185" s="345"/>
      <c r="O185" s="295"/>
      <c r="P185" s="248"/>
      <c r="Q185" s="177"/>
      <c r="R185" s="177"/>
      <c r="S185" s="37"/>
      <c r="T185" s="39"/>
      <c r="U185" s="38"/>
      <c r="V185" s="177"/>
      <c r="W185" s="177" t="str">
        <f t="shared" si="86"/>
        <v/>
      </c>
      <c r="X185" s="177"/>
      <c r="Y185" s="177" t="str">
        <f t="shared" si="87"/>
        <v/>
      </c>
      <c r="Z185" s="177"/>
      <c r="AA185" s="177" t="str">
        <f t="shared" si="88"/>
        <v/>
      </c>
      <c r="AB185" s="177"/>
      <c r="AC185" s="177" t="str">
        <f t="shared" si="89"/>
        <v/>
      </c>
      <c r="AD185" s="177"/>
      <c r="AE185" s="177" t="str">
        <f t="shared" si="90"/>
        <v/>
      </c>
      <c r="AF185" s="177"/>
      <c r="AG185" s="177" t="str">
        <f t="shared" si="91"/>
        <v/>
      </c>
      <c r="AH185" s="177"/>
      <c r="AI185" s="172" t="str">
        <f t="shared" si="92"/>
        <v/>
      </c>
      <c r="AJ185" s="170" t="str">
        <f t="shared" si="93"/>
        <v/>
      </c>
      <c r="AK185" s="170" t="str">
        <f t="shared" si="94"/>
        <v/>
      </c>
      <c r="AL185" s="160"/>
      <c r="AM185" s="160"/>
      <c r="AN185" s="160"/>
      <c r="AO185" s="160"/>
      <c r="AP185" s="160"/>
      <c r="AQ185" s="63"/>
      <c r="AR185" s="63"/>
      <c r="AS185" s="41" t="e">
        <f>#VALUE!</f>
        <v>#VALUE!</v>
      </c>
      <c r="AT185" s="41"/>
      <c r="AU185" s="30"/>
      <c r="AV185" s="40" t="str">
        <f t="shared" si="95"/>
        <v>Débil</v>
      </c>
      <c r="AW185" s="40" t="str">
        <f t="shared" si="96"/>
        <v>Débil</v>
      </c>
      <c r="AX185" s="170">
        <f t="shared" si="97"/>
        <v>0</v>
      </c>
      <c r="AY185" s="245"/>
      <c r="AZ185" s="245"/>
      <c r="BA185" s="291"/>
      <c r="BB185" s="245"/>
      <c r="BC185" s="109" t="e">
        <f>+IF(AND(U185="Preventivo",BB183="Fuerte"),2,IF(AND(U185="Preventivo",BB183="Moderado"),1,0))</f>
        <v>#DIV/0!</v>
      </c>
      <c r="BD185" s="109" t="e">
        <f>+IF(AND(U185="Detectivo/Correctivo",$BB183="Fuerte"),2,IF(AND(U185="Detectivo/Correctivo",$BB185="Moderado"),1,IF(AND(U185="Preventivo",$BB183="Fuerte"),1,0)))</f>
        <v>#DIV/0!</v>
      </c>
      <c r="BE185" s="109" t="e">
        <f>+L183-BC185</f>
        <v>#DIV/0!</v>
      </c>
      <c r="BF185" s="109" t="e">
        <f>+N183-BD185</f>
        <v>#N/A</v>
      </c>
      <c r="BG185" s="248"/>
      <c r="BH185" s="248"/>
      <c r="BI185" s="295"/>
      <c r="BJ185" s="374"/>
      <c r="BK185" s="374"/>
      <c r="BL185" s="374"/>
      <c r="BM185" s="375"/>
    </row>
    <row r="186" spans="1:65" ht="65.150000000000006" customHeight="1">
      <c r="A186" s="373"/>
      <c r="B186" s="231"/>
      <c r="C186" s="158"/>
      <c r="D186" s="231"/>
      <c r="E186" s="247"/>
      <c r="F186" s="34"/>
      <c r="G186" s="34"/>
      <c r="H186" s="34"/>
      <c r="I186" s="36"/>
      <c r="J186" s="29"/>
      <c r="K186" s="249"/>
      <c r="L186" s="370"/>
      <c r="M186" s="335"/>
      <c r="N186" s="345"/>
      <c r="O186" s="295"/>
      <c r="P186" s="248"/>
      <c r="Q186" s="177"/>
      <c r="R186" s="177"/>
      <c r="S186" s="37"/>
      <c r="T186" s="39"/>
      <c r="U186" s="38"/>
      <c r="V186" s="177"/>
      <c r="W186" s="177" t="str">
        <f t="shared" si="86"/>
        <v/>
      </c>
      <c r="X186" s="177"/>
      <c r="Y186" s="177" t="str">
        <f t="shared" si="87"/>
        <v/>
      </c>
      <c r="Z186" s="177"/>
      <c r="AA186" s="177" t="str">
        <f t="shared" si="88"/>
        <v/>
      </c>
      <c r="AB186" s="177"/>
      <c r="AC186" s="177" t="str">
        <f t="shared" si="89"/>
        <v/>
      </c>
      <c r="AD186" s="177"/>
      <c r="AE186" s="177" t="str">
        <f t="shared" si="90"/>
        <v/>
      </c>
      <c r="AF186" s="177"/>
      <c r="AG186" s="177" t="str">
        <f t="shared" si="91"/>
        <v/>
      </c>
      <c r="AH186" s="177"/>
      <c r="AI186" s="172" t="str">
        <f t="shared" si="92"/>
        <v/>
      </c>
      <c r="AJ186" s="170" t="str">
        <f t="shared" si="93"/>
        <v/>
      </c>
      <c r="AK186" s="170" t="str">
        <f t="shared" si="94"/>
        <v/>
      </c>
      <c r="AL186" s="160"/>
      <c r="AM186" s="160"/>
      <c r="AN186" s="160"/>
      <c r="AO186" s="160"/>
      <c r="AP186" s="160"/>
      <c r="AQ186" s="63"/>
      <c r="AR186" s="63"/>
      <c r="AS186" s="41" t="e">
        <f>#VALUE!</f>
        <v>#VALUE!</v>
      </c>
      <c r="AT186" s="41"/>
      <c r="AU186" s="30"/>
      <c r="AV186" s="40" t="str">
        <f t="shared" si="95"/>
        <v>Débil</v>
      </c>
      <c r="AW186" s="40" t="str">
        <f t="shared" si="96"/>
        <v>Débil</v>
      </c>
      <c r="AX186" s="170">
        <f t="shared" si="97"/>
        <v>0</v>
      </c>
      <c r="AY186" s="245"/>
      <c r="AZ186" s="245"/>
      <c r="BA186" s="291"/>
      <c r="BB186" s="245"/>
      <c r="BC186" s="109" t="e">
        <f>+IF(AND(U186="Preventivo",BB183="Fuerte"),2,IF(AND(U186="Preventivo",BB183="Moderado"),1,0))</f>
        <v>#DIV/0!</v>
      </c>
      <c r="BD186" s="109" t="e">
        <f>+IF(AND(U186="Detectivo/Correctivo",$BB183="Fuerte"),2,IF(AND(U186="Detectivo/Correctivo",$BB186="Moderado"),1,IF(AND(U186="Preventivo",$BB183="Fuerte"),1,0)))</f>
        <v>#DIV/0!</v>
      </c>
      <c r="BE186" s="109" t="e">
        <f>+L183-BC186</f>
        <v>#DIV/0!</v>
      </c>
      <c r="BF186" s="109" t="e">
        <f>+N183-BD186</f>
        <v>#N/A</v>
      </c>
      <c r="BG186" s="248"/>
      <c r="BH186" s="248"/>
      <c r="BI186" s="295"/>
      <c r="BJ186" s="374"/>
      <c r="BK186" s="374"/>
      <c r="BL186" s="374"/>
      <c r="BM186" s="375"/>
    </row>
    <row r="187" spans="1:65" ht="65.150000000000006" customHeight="1">
      <c r="A187" s="373"/>
      <c r="B187" s="231"/>
      <c r="C187" s="158"/>
      <c r="D187" s="231"/>
      <c r="E187" s="247"/>
      <c r="F187" s="34"/>
      <c r="G187" s="34"/>
      <c r="H187" s="34"/>
      <c r="I187" s="36"/>
      <c r="J187" s="29"/>
      <c r="K187" s="249"/>
      <c r="L187" s="370"/>
      <c r="M187" s="335"/>
      <c r="N187" s="345"/>
      <c r="O187" s="295"/>
      <c r="P187" s="248"/>
      <c r="Q187" s="177"/>
      <c r="R187" s="177"/>
      <c r="S187" s="37"/>
      <c r="T187" s="39"/>
      <c r="U187" s="38"/>
      <c r="V187" s="177"/>
      <c r="W187" s="177" t="str">
        <f t="shared" si="86"/>
        <v/>
      </c>
      <c r="X187" s="177"/>
      <c r="Y187" s="177" t="str">
        <f t="shared" si="87"/>
        <v/>
      </c>
      <c r="Z187" s="177"/>
      <c r="AA187" s="177" t="str">
        <f t="shared" si="88"/>
        <v/>
      </c>
      <c r="AB187" s="177"/>
      <c r="AC187" s="177" t="str">
        <f t="shared" si="89"/>
        <v/>
      </c>
      <c r="AD187" s="177"/>
      <c r="AE187" s="177" t="str">
        <f t="shared" si="90"/>
        <v/>
      </c>
      <c r="AF187" s="177"/>
      <c r="AG187" s="177" t="str">
        <f t="shared" si="91"/>
        <v/>
      </c>
      <c r="AH187" s="177"/>
      <c r="AI187" s="172" t="str">
        <f t="shared" si="92"/>
        <v/>
      </c>
      <c r="AJ187" s="170" t="str">
        <f t="shared" si="93"/>
        <v/>
      </c>
      <c r="AK187" s="170" t="str">
        <f t="shared" si="94"/>
        <v/>
      </c>
      <c r="AL187" s="160"/>
      <c r="AM187" s="160"/>
      <c r="AN187" s="160"/>
      <c r="AO187" s="160"/>
      <c r="AP187" s="160"/>
      <c r="AQ187" s="63"/>
      <c r="AR187" s="63"/>
      <c r="AS187" s="41" t="e">
        <f>#VALUE!</f>
        <v>#VALUE!</v>
      </c>
      <c r="AT187" s="41"/>
      <c r="AU187" s="30"/>
      <c r="AV187" s="40" t="str">
        <f t="shared" si="95"/>
        <v>Débil</v>
      </c>
      <c r="AW187" s="40" t="str">
        <f t="shared" si="96"/>
        <v>Débil</v>
      </c>
      <c r="AX187" s="170">
        <f t="shared" si="97"/>
        <v>0</v>
      </c>
      <c r="AY187" s="245"/>
      <c r="AZ187" s="245"/>
      <c r="BA187" s="291"/>
      <c r="BB187" s="245"/>
      <c r="BC187" s="109" t="e">
        <f>+IF(AND(U187="Preventivo",BB183="Fuerte"),2,IF(AND(U187="Preventivo",BB183="Moderado"),1,0))</f>
        <v>#DIV/0!</v>
      </c>
      <c r="BD187" s="109" t="e">
        <f>+IF(AND(U187="Detectivo/Correctivo",$BB183="Fuerte"),2,IF(AND(U187="Detectivo/Correctivo",$BB187="Moderado"),1,IF(AND(U187="Preventivo",$BB183="Fuerte"),1,0)))</f>
        <v>#DIV/0!</v>
      </c>
      <c r="BE187" s="109" t="e">
        <f>+L183-BC187</f>
        <v>#DIV/0!</v>
      </c>
      <c r="BF187" s="109" t="e">
        <f>+N183-BD187</f>
        <v>#N/A</v>
      </c>
      <c r="BG187" s="248"/>
      <c r="BH187" s="248"/>
      <c r="BI187" s="295"/>
      <c r="BJ187" s="374"/>
      <c r="BK187" s="374"/>
      <c r="BL187" s="374"/>
      <c r="BM187" s="375"/>
    </row>
    <row r="188" spans="1:65" ht="65.150000000000006" customHeight="1">
      <c r="A188" s="373"/>
      <c r="B188" s="231"/>
      <c r="C188" s="158"/>
      <c r="D188" s="231"/>
      <c r="E188" s="247"/>
      <c r="F188" s="34"/>
      <c r="G188" s="34"/>
      <c r="H188" s="34"/>
      <c r="I188" s="36"/>
      <c r="J188" s="29"/>
      <c r="K188" s="249"/>
      <c r="L188" s="370"/>
      <c r="M188" s="335"/>
      <c r="N188" s="345"/>
      <c r="O188" s="295"/>
      <c r="P188" s="248"/>
      <c r="Q188" s="177"/>
      <c r="R188" s="177"/>
      <c r="S188" s="37"/>
      <c r="T188" s="39"/>
      <c r="U188" s="38"/>
      <c r="V188" s="177"/>
      <c r="W188" s="177" t="str">
        <f t="shared" si="86"/>
        <v/>
      </c>
      <c r="X188" s="177"/>
      <c r="Y188" s="177" t="str">
        <f t="shared" si="87"/>
        <v/>
      </c>
      <c r="Z188" s="177"/>
      <c r="AA188" s="177" t="str">
        <f t="shared" si="88"/>
        <v/>
      </c>
      <c r="AB188" s="177"/>
      <c r="AC188" s="177" t="str">
        <f t="shared" si="89"/>
        <v/>
      </c>
      <c r="AD188" s="177"/>
      <c r="AE188" s="177" t="str">
        <f t="shared" si="90"/>
        <v/>
      </c>
      <c r="AF188" s="177"/>
      <c r="AG188" s="177" t="str">
        <f t="shared" si="91"/>
        <v/>
      </c>
      <c r="AH188" s="177"/>
      <c r="AI188" s="172" t="str">
        <f t="shared" si="92"/>
        <v/>
      </c>
      <c r="AJ188" s="170" t="str">
        <f t="shared" si="93"/>
        <v/>
      </c>
      <c r="AK188" s="170" t="str">
        <f t="shared" si="94"/>
        <v/>
      </c>
      <c r="AL188" s="160"/>
      <c r="AM188" s="160"/>
      <c r="AN188" s="160"/>
      <c r="AO188" s="160"/>
      <c r="AP188" s="160"/>
      <c r="AQ188" s="63"/>
      <c r="AR188" s="63"/>
      <c r="AS188" s="41" t="e">
        <f>#VALUE!</f>
        <v>#VALUE!</v>
      </c>
      <c r="AT188" s="41"/>
      <c r="AU188" s="30"/>
      <c r="AV188" s="40" t="str">
        <f t="shared" si="95"/>
        <v>Débil</v>
      </c>
      <c r="AW188" s="40" t="str">
        <f t="shared" si="96"/>
        <v>Débil</v>
      </c>
      <c r="AX188" s="170">
        <f t="shared" si="97"/>
        <v>0</v>
      </c>
      <c r="AY188" s="245"/>
      <c r="AZ188" s="245"/>
      <c r="BA188" s="292"/>
      <c r="BB188" s="245"/>
      <c r="BC188" s="109" t="e">
        <f>+IF(AND(U188="Preventivo",BB183="Fuerte"),2,IF(AND(U188="Preventivo",BB183="Moderado"),1,0))</f>
        <v>#DIV/0!</v>
      </c>
      <c r="BD188" s="109" t="e">
        <f>+IF(AND(U188="Detectivo/Correctivo",$BB183="Fuerte"),2,IF(AND(U188="Detectivo/Correctivo",$BB188="Moderado"),1,IF(AND(U188="Preventivo",$BB183="Fuerte"),1,0)))</f>
        <v>#DIV/0!</v>
      </c>
      <c r="BE188" s="109" t="e">
        <f>+L183-BC188</f>
        <v>#DIV/0!</v>
      </c>
      <c r="BF188" s="109" t="e">
        <f>+N183-BD188</f>
        <v>#N/A</v>
      </c>
      <c r="BG188" s="248"/>
      <c r="BH188" s="248"/>
      <c r="BI188" s="295"/>
      <c r="BJ188" s="374"/>
      <c r="BK188" s="374"/>
      <c r="BL188" s="374"/>
      <c r="BM188" s="375"/>
    </row>
    <row r="189" spans="1:65">
      <c r="B189" s="232"/>
    </row>
    <row r="190" spans="1:65">
      <c r="B190" s="232"/>
    </row>
    <row r="191" spans="1:65">
      <c r="B191" s="232"/>
    </row>
    <row r="192" spans="1:65">
      <c r="B192" s="232"/>
    </row>
    <row r="193" spans="2:2">
      <c r="B193" s="232"/>
    </row>
    <row r="194" spans="2:2">
      <c r="B194" s="232"/>
    </row>
    <row r="195" spans="2:2">
      <c r="B195" s="232"/>
    </row>
    <row r="196" spans="2:2">
      <c r="B196" s="232"/>
    </row>
    <row r="197" spans="2:2">
      <c r="B197" s="232"/>
    </row>
    <row r="198" spans="2:2">
      <c r="B198" s="232"/>
    </row>
    <row r="199" spans="2:2">
      <c r="B199" s="232"/>
    </row>
    <row r="200" spans="2:2">
      <c r="B200" s="232"/>
    </row>
    <row r="201" spans="2:2">
      <c r="B201" s="232"/>
    </row>
    <row r="202" spans="2:2">
      <c r="B202" s="232"/>
    </row>
    <row r="203" spans="2:2">
      <c r="B203" s="232"/>
    </row>
    <row r="204" spans="2:2">
      <c r="B204" s="232"/>
    </row>
    <row r="205" spans="2:2">
      <c r="B205" s="232"/>
    </row>
    <row r="206" spans="2:2">
      <c r="B206" s="232"/>
    </row>
    <row r="207" spans="2:2">
      <c r="B207" s="232"/>
    </row>
    <row r="208" spans="2:2">
      <c r="B208" s="232"/>
    </row>
    <row r="209" spans="2:2">
      <c r="B209" s="232"/>
    </row>
    <row r="210" spans="2:2">
      <c r="B210" s="232"/>
    </row>
    <row r="211" spans="2:2">
      <c r="B211" s="232"/>
    </row>
    <row r="212" spans="2:2">
      <c r="B212" s="232"/>
    </row>
    <row r="213" spans="2:2">
      <c r="B213" s="232"/>
    </row>
    <row r="214" spans="2:2">
      <c r="B214" s="232"/>
    </row>
    <row r="215" spans="2:2">
      <c r="B215" s="232"/>
    </row>
    <row r="216" spans="2:2">
      <c r="B216" s="232"/>
    </row>
    <row r="217" spans="2:2">
      <c r="B217" s="232"/>
    </row>
    <row r="218" spans="2:2">
      <c r="B218" s="232"/>
    </row>
    <row r="219" spans="2:2">
      <c r="B219" s="232"/>
    </row>
    <row r="220" spans="2:2">
      <c r="B220" s="232"/>
    </row>
    <row r="221" spans="2:2">
      <c r="B221" s="232"/>
    </row>
    <row r="222" spans="2:2">
      <c r="B222" s="232"/>
    </row>
    <row r="223" spans="2:2">
      <c r="B223" s="232"/>
    </row>
    <row r="224" spans="2:2">
      <c r="B224" s="232"/>
    </row>
    <row r="225" spans="2:2">
      <c r="B225" s="232"/>
    </row>
    <row r="226" spans="2:2">
      <c r="B226" s="232"/>
    </row>
    <row r="227" spans="2:2">
      <c r="B227" s="232"/>
    </row>
    <row r="228" spans="2:2">
      <c r="B228" s="232"/>
    </row>
    <row r="229" spans="2:2">
      <c r="B229" s="232"/>
    </row>
    <row r="230" spans="2:2">
      <c r="B230" s="232"/>
    </row>
    <row r="231" spans="2:2">
      <c r="B231" s="232"/>
    </row>
    <row r="232" spans="2:2">
      <c r="B232" s="232"/>
    </row>
    <row r="233" spans="2:2">
      <c r="B233" s="232"/>
    </row>
    <row r="234" spans="2:2">
      <c r="B234" s="232"/>
    </row>
    <row r="235" spans="2:2">
      <c r="B235" s="232"/>
    </row>
    <row r="236" spans="2:2">
      <c r="B236" s="232"/>
    </row>
    <row r="237" spans="2:2">
      <c r="B237" s="232"/>
    </row>
    <row r="238" spans="2:2">
      <c r="B238" s="232"/>
    </row>
    <row r="239" spans="2:2">
      <c r="B239" s="232"/>
    </row>
    <row r="240" spans="2:2">
      <c r="B240" s="232"/>
    </row>
    <row r="241" spans="2:2">
      <c r="B241" s="232"/>
    </row>
    <row r="242" spans="2:2">
      <c r="B242" s="232"/>
    </row>
    <row r="243" spans="2:2">
      <c r="B243" s="232"/>
    </row>
    <row r="244" spans="2:2">
      <c r="B244" s="232"/>
    </row>
    <row r="245" spans="2:2">
      <c r="B245" s="232"/>
    </row>
    <row r="246" spans="2:2">
      <c r="B246" s="232"/>
    </row>
    <row r="247" spans="2:2">
      <c r="B247" s="232"/>
    </row>
    <row r="248" spans="2:2">
      <c r="B248" s="232"/>
    </row>
    <row r="249" spans="2:2">
      <c r="B249" s="232"/>
    </row>
    <row r="250" spans="2:2">
      <c r="B250" s="232"/>
    </row>
    <row r="251" spans="2:2">
      <c r="B251" s="232"/>
    </row>
    <row r="252" spans="2:2">
      <c r="B252" s="232"/>
    </row>
    <row r="253" spans="2:2">
      <c r="B253" s="232"/>
    </row>
    <row r="254" spans="2:2">
      <c r="B254" s="232"/>
    </row>
    <row r="255" spans="2:2">
      <c r="B255" s="232"/>
    </row>
    <row r="256" spans="2:2">
      <c r="B256" s="232"/>
    </row>
    <row r="257" spans="2:2">
      <c r="B257" s="232"/>
    </row>
    <row r="258" spans="2:2">
      <c r="B258" s="232"/>
    </row>
    <row r="259" spans="2:2">
      <c r="B259" s="232"/>
    </row>
    <row r="260" spans="2:2">
      <c r="B260" s="232"/>
    </row>
    <row r="261" spans="2:2">
      <c r="B261" s="232"/>
    </row>
    <row r="262" spans="2:2">
      <c r="B262" s="232"/>
    </row>
    <row r="263" spans="2:2">
      <c r="B263" s="232"/>
    </row>
    <row r="264" spans="2:2">
      <c r="B264" s="232"/>
    </row>
    <row r="265" spans="2:2">
      <c r="B265" s="232"/>
    </row>
    <row r="266" spans="2:2">
      <c r="B266" s="232"/>
    </row>
    <row r="267" spans="2:2">
      <c r="B267" s="232"/>
    </row>
    <row r="268" spans="2:2">
      <c r="B268" s="232"/>
    </row>
    <row r="269" spans="2:2">
      <c r="B269" s="232"/>
    </row>
    <row r="270" spans="2:2">
      <c r="B270" s="232"/>
    </row>
    <row r="271" spans="2:2">
      <c r="B271" s="232"/>
    </row>
    <row r="272" spans="2:2">
      <c r="B272" s="232"/>
    </row>
    <row r="273" spans="2:2">
      <c r="B273" s="232"/>
    </row>
    <row r="274" spans="2:2">
      <c r="B274" s="232"/>
    </row>
    <row r="275" spans="2:2">
      <c r="B275" s="232"/>
    </row>
    <row r="276" spans="2:2">
      <c r="B276" s="232"/>
    </row>
    <row r="277" spans="2:2">
      <c r="B277" s="232"/>
    </row>
    <row r="278" spans="2:2">
      <c r="B278" s="232"/>
    </row>
    <row r="279" spans="2:2">
      <c r="B279" s="232"/>
    </row>
    <row r="280" spans="2:2">
      <c r="B280" s="232"/>
    </row>
    <row r="281" spans="2:2">
      <c r="B281" s="232"/>
    </row>
    <row r="282" spans="2:2">
      <c r="B282" s="232"/>
    </row>
    <row r="283" spans="2:2">
      <c r="B283" s="232"/>
    </row>
    <row r="284" spans="2:2">
      <c r="B284" s="232"/>
    </row>
    <row r="285" spans="2:2">
      <c r="B285" s="232"/>
    </row>
    <row r="286" spans="2:2">
      <c r="B286" s="232"/>
    </row>
    <row r="287" spans="2:2">
      <c r="B287" s="232"/>
    </row>
    <row r="288" spans="2:2">
      <c r="B288" s="232"/>
    </row>
    <row r="289" spans="2:2">
      <c r="B289" s="232"/>
    </row>
    <row r="290" spans="2:2">
      <c r="B290" s="232"/>
    </row>
    <row r="291" spans="2:2">
      <c r="B291" s="232"/>
    </row>
    <row r="292" spans="2:2">
      <c r="B292" s="232"/>
    </row>
    <row r="293" spans="2:2">
      <c r="B293" s="232"/>
    </row>
    <row r="294" spans="2:2">
      <c r="B294" s="232"/>
    </row>
    <row r="295" spans="2:2">
      <c r="B295" s="232"/>
    </row>
    <row r="296" spans="2:2">
      <c r="B296" s="232"/>
    </row>
    <row r="297" spans="2:2">
      <c r="B297" s="232"/>
    </row>
    <row r="298" spans="2:2">
      <c r="B298" s="232"/>
    </row>
    <row r="299" spans="2:2">
      <c r="B299" s="232"/>
    </row>
    <row r="300" spans="2:2">
      <c r="B300" s="232"/>
    </row>
    <row r="301" spans="2:2">
      <c r="B301" s="232"/>
    </row>
    <row r="302" spans="2:2">
      <c r="B302" s="232"/>
    </row>
    <row r="303" spans="2:2">
      <c r="B303" s="232"/>
    </row>
    <row r="304" spans="2:2">
      <c r="B304" s="232"/>
    </row>
    <row r="305" spans="2:2">
      <c r="B305" s="232"/>
    </row>
    <row r="306" spans="2:2">
      <c r="B306" s="232"/>
    </row>
    <row r="307" spans="2:2">
      <c r="B307" s="232"/>
    </row>
    <row r="308" spans="2:2">
      <c r="B308" s="232"/>
    </row>
    <row r="309" spans="2:2">
      <c r="B309" s="232"/>
    </row>
    <row r="310" spans="2:2">
      <c r="B310" s="232"/>
    </row>
    <row r="311" spans="2:2">
      <c r="B311" s="232"/>
    </row>
    <row r="312" spans="2:2">
      <c r="B312" s="232"/>
    </row>
    <row r="313" spans="2:2">
      <c r="B313" s="232"/>
    </row>
    <row r="314" spans="2:2">
      <c r="B314" s="232"/>
    </row>
    <row r="315" spans="2:2">
      <c r="B315" s="232"/>
    </row>
    <row r="316" spans="2:2">
      <c r="B316" s="232"/>
    </row>
    <row r="317" spans="2:2">
      <c r="B317" s="232"/>
    </row>
    <row r="318" spans="2:2">
      <c r="B318" s="232"/>
    </row>
    <row r="319" spans="2:2">
      <c r="B319" s="232"/>
    </row>
    <row r="320" spans="2:2">
      <c r="B320" s="232"/>
    </row>
    <row r="321" spans="2:2">
      <c r="B321" s="232"/>
    </row>
    <row r="322" spans="2:2">
      <c r="B322" s="232"/>
    </row>
    <row r="323" spans="2:2">
      <c r="B323" s="232"/>
    </row>
    <row r="324" spans="2:2">
      <c r="B324" s="232"/>
    </row>
    <row r="325" spans="2:2">
      <c r="B325" s="232"/>
    </row>
    <row r="326" spans="2:2">
      <c r="B326" s="232"/>
    </row>
    <row r="327" spans="2:2">
      <c r="B327" s="232"/>
    </row>
    <row r="328" spans="2:2">
      <c r="B328" s="232"/>
    </row>
    <row r="329" spans="2:2">
      <c r="B329" s="232"/>
    </row>
    <row r="330" spans="2:2">
      <c r="B330" s="232"/>
    </row>
    <row r="331" spans="2:2">
      <c r="B331" s="232"/>
    </row>
    <row r="332" spans="2:2">
      <c r="B332" s="232"/>
    </row>
    <row r="333" spans="2:2">
      <c r="B333" s="232"/>
    </row>
    <row r="334" spans="2:2">
      <c r="B334" s="232"/>
    </row>
    <row r="335" spans="2:2">
      <c r="B335" s="232"/>
    </row>
    <row r="336" spans="2:2">
      <c r="B336" s="232"/>
    </row>
    <row r="337" spans="2:2">
      <c r="B337" s="232"/>
    </row>
    <row r="338" spans="2:2">
      <c r="B338" s="232"/>
    </row>
    <row r="339" spans="2:2">
      <c r="B339" s="232"/>
    </row>
    <row r="340" spans="2:2">
      <c r="B340" s="232"/>
    </row>
    <row r="341" spans="2:2">
      <c r="B341" s="232"/>
    </row>
    <row r="342" spans="2:2">
      <c r="B342" s="232"/>
    </row>
    <row r="343" spans="2:2">
      <c r="B343" s="232"/>
    </row>
    <row r="344" spans="2:2">
      <c r="B344" s="232"/>
    </row>
    <row r="345" spans="2:2">
      <c r="B345" s="232"/>
    </row>
    <row r="346" spans="2:2">
      <c r="B346" s="232"/>
    </row>
    <row r="347" spans="2:2">
      <c r="B347" s="232"/>
    </row>
    <row r="348" spans="2:2">
      <c r="B348" s="232"/>
    </row>
    <row r="349" spans="2:2">
      <c r="B349" s="232"/>
    </row>
    <row r="350" spans="2:2">
      <c r="B350" s="232"/>
    </row>
    <row r="351" spans="2:2">
      <c r="B351" s="232"/>
    </row>
    <row r="352" spans="2:2">
      <c r="B352" s="232"/>
    </row>
    <row r="353" spans="2:2">
      <c r="B353" s="232"/>
    </row>
    <row r="354" spans="2:2">
      <c r="B354" s="232"/>
    </row>
    <row r="355" spans="2:2">
      <c r="B355" s="232"/>
    </row>
    <row r="356" spans="2:2">
      <c r="B356" s="232"/>
    </row>
    <row r="357" spans="2:2">
      <c r="B357" s="232"/>
    </row>
    <row r="358" spans="2:2">
      <c r="B358" s="232"/>
    </row>
    <row r="359" spans="2:2">
      <c r="B359" s="232"/>
    </row>
    <row r="360" spans="2:2">
      <c r="B360" s="232"/>
    </row>
    <row r="361" spans="2:2">
      <c r="B361" s="232"/>
    </row>
    <row r="362" spans="2:2">
      <c r="B362" s="232"/>
    </row>
    <row r="363" spans="2:2">
      <c r="B363" s="232"/>
    </row>
    <row r="364" spans="2:2">
      <c r="B364" s="232"/>
    </row>
    <row r="365" spans="2:2">
      <c r="B365" s="232"/>
    </row>
    <row r="366" spans="2:2">
      <c r="B366" s="232"/>
    </row>
    <row r="367" spans="2:2">
      <c r="B367" s="232"/>
    </row>
    <row r="368" spans="2:2">
      <c r="B368" s="232"/>
    </row>
    <row r="369" spans="2:2">
      <c r="B369" s="232"/>
    </row>
    <row r="370" spans="2:2">
      <c r="B370" s="232"/>
    </row>
    <row r="371" spans="2:2">
      <c r="B371" s="232"/>
    </row>
    <row r="372" spans="2:2">
      <c r="B372" s="232"/>
    </row>
    <row r="373" spans="2:2">
      <c r="B373" s="232"/>
    </row>
    <row r="374" spans="2:2">
      <c r="B374" s="232"/>
    </row>
    <row r="375" spans="2:2">
      <c r="B375" s="232"/>
    </row>
    <row r="376" spans="2:2">
      <c r="B376" s="232"/>
    </row>
    <row r="377" spans="2:2">
      <c r="B377" s="232"/>
    </row>
    <row r="378" spans="2:2">
      <c r="B378" s="232"/>
    </row>
    <row r="379" spans="2:2">
      <c r="B379" s="232"/>
    </row>
    <row r="380" spans="2:2">
      <c r="B380" s="232"/>
    </row>
    <row r="381" spans="2:2">
      <c r="B381" s="232"/>
    </row>
    <row r="382" spans="2:2">
      <c r="B382" s="232"/>
    </row>
    <row r="383" spans="2:2">
      <c r="B383" s="232"/>
    </row>
    <row r="384" spans="2:2">
      <c r="B384" s="232"/>
    </row>
    <row r="385" spans="2:2">
      <c r="B385" s="232"/>
    </row>
    <row r="386" spans="2:2">
      <c r="B386" s="232"/>
    </row>
    <row r="387" spans="2:2">
      <c r="B387" s="232"/>
    </row>
    <row r="388" spans="2:2">
      <c r="B388" s="232"/>
    </row>
    <row r="389" spans="2:2">
      <c r="B389" s="232"/>
    </row>
    <row r="390" spans="2:2">
      <c r="B390" s="232"/>
    </row>
    <row r="391" spans="2:2">
      <c r="B391" s="232"/>
    </row>
    <row r="392" spans="2:2">
      <c r="B392" s="232"/>
    </row>
    <row r="393" spans="2:2">
      <c r="B393" s="232"/>
    </row>
    <row r="394" spans="2:2">
      <c r="B394" s="232"/>
    </row>
    <row r="395" spans="2:2">
      <c r="B395" s="232"/>
    </row>
    <row r="396" spans="2:2">
      <c r="B396" s="232"/>
    </row>
    <row r="397" spans="2:2">
      <c r="B397" s="232"/>
    </row>
    <row r="398" spans="2:2">
      <c r="B398" s="232"/>
    </row>
    <row r="399" spans="2:2">
      <c r="B399" s="232"/>
    </row>
    <row r="400" spans="2:2">
      <c r="B400" s="232"/>
    </row>
    <row r="401" spans="2:2">
      <c r="B401" s="232"/>
    </row>
    <row r="402" spans="2:2">
      <c r="B402" s="232"/>
    </row>
    <row r="403" spans="2:2">
      <c r="B403" s="232"/>
    </row>
    <row r="404" spans="2:2">
      <c r="B404" s="232"/>
    </row>
    <row r="405" spans="2:2">
      <c r="B405" s="232"/>
    </row>
    <row r="406" spans="2:2">
      <c r="B406" s="232"/>
    </row>
    <row r="407" spans="2:2">
      <c r="B407" s="232"/>
    </row>
    <row r="408" spans="2:2">
      <c r="B408" s="232"/>
    </row>
    <row r="409" spans="2:2">
      <c r="B409" s="232"/>
    </row>
    <row r="410" spans="2:2">
      <c r="B410" s="232"/>
    </row>
    <row r="411" spans="2:2">
      <c r="B411" s="232"/>
    </row>
    <row r="412" spans="2:2">
      <c r="B412" s="232"/>
    </row>
    <row r="413" spans="2:2">
      <c r="B413" s="232"/>
    </row>
    <row r="414" spans="2:2">
      <c r="B414" s="232"/>
    </row>
    <row r="415" spans="2:2">
      <c r="B415" s="232"/>
    </row>
    <row r="416" spans="2:2">
      <c r="B416" s="232"/>
    </row>
    <row r="417" spans="2:2">
      <c r="B417" s="232"/>
    </row>
    <row r="418" spans="2:2">
      <c r="B418" s="232"/>
    </row>
    <row r="419" spans="2:2">
      <c r="B419" s="232"/>
    </row>
    <row r="420" spans="2:2">
      <c r="B420" s="232"/>
    </row>
    <row r="421" spans="2:2">
      <c r="B421" s="232"/>
    </row>
    <row r="422" spans="2:2">
      <c r="B422" s="232"/>
    </row>
    <row r="423" spans="2:2">
      <c r="B423" s="232"/>
    </row>
    <row r="424" spans="2:2">
      <c r="B424" s="232"/>
    </row>
    <row r="425" spans="2:2">
      <c r="B425" s="232"/>
    </row>
    <row r="426" spans="2:2">
      <c r="B426" s="232"/>
    </row>
    <row r="427" spans="2:2">
      <c r="B427" s="232"/>
    </row>
    <row r="428" spans="2:2">
      <c r="B428" s="232"/>
    </row>
    <row r="429" spans="2:2">
      <c r="B429" s="232"/>
    </row>
    <row r="430" spans="2:2">
      <c r="B430" s="232"/>
    </row>
    <row r="431" spans="2:2">
      <c r="B431" s="232"/>
    </row>
    <row r="432" spans="2:2">
      <c r="B432" s="232"/>
    </row>
    <row r="433" spans="2:2">
      <c r="B433" s="232"/>
    </row>
    <row r="434" spans="2:2">
      <c r="B434" s="232"/>
    </row>
    <row r="435" spans="2:2">
      <c r="B435" s="232"/>
    </row>
    <row r="436" spans="2:2">
      <c r="B436" s="232"/>
    </row>
    <row r="437" spans="2:2">
      <c r="B437" s="232"/>
    </row>
    <row r="438" spans="2:2">
      <c r="B438" s="232"/>
    </row>
    <row r="439" spans="2:2">
      <c r="B439" s="232"/>
    </row>
    <row r="440" spans="2:2">
      <c r="B440" s="232"/>
    </row>
    <row r="441" spans="2:2">
      <c r="B441" s="232"/>
    </row>
    <row r="442" spans="2:2">
      <c r="B442" s="232"/>
    </row>
    <row r="443" spans="2:2">
      <c r="B443" s="232"/>
    </row>
    <row r="444" spans="2:2">
      <c r="B444" s="232"/>
    </row>
    <row r="445" spans="2:2">
      <c r="B445" s="232"/>
    </row>
    <row r="446" spans="2:2">
      <c r="B446" s="232"/>
    </row>
    <row r="447" spans="2:2">
      <c r="B447" s="157"/>
    </row>
    <row r="448" spans="2:2">
      <c r="B448" s="157"/>
    </row>
    <row r="449" spans="2:2">
      <c r="B449" s="157"/>
    </row>
    <row r="450" spans="2:2">
      <c r="B450" s="157"/>
    </row>
    <row r="451" spans="2:2">
      <c r="B451" s="157"/>
    </row>
    <row r="452" spans="2:2">
      <c r="B452" s="157"/>
    </row>
    <row r="453" spans="2:2">
      <c r="B453" s="157"/>
    </row>
    <row r="454" spans="2:2">
      <c r="B454" s="157"/>
    </row>
    <row r="455" spans="2:2">
      <c r="B455" s="157"/>
    </row>
    <row r="456" spans="2:2">
      <c r="B456" s="157"/>
    </row>
    <row r="457" spans="2:2">
      <c r="B457" s="157"/>
    </row>
    <row r="458" spans="2:2">
      <c r="B458" s="157"/>
    </row>
    <row r="459" spans="2:2">
      <c r="B459" s="157"/>
    </row>
    <row r="460" spans="2:2">
      <c r="B460" s="157"/>
    </row>
    <row r="461" spans="2:2">
      <c r="B461" s="157"/>
    </row>
    <row r="462" spans="2:2">
      <c r="B462" s="157"/>
    </row>
    <row r="463" spans="2:2">
      <c r="B463" s="157"/>
    </row>
    <row r="464" spans="2:2">
      <c r="B464" s="157"/>
    </row>
    <row r="465" spans="2:2">
      <c r="B465" s="157"/>
    </row>
    <row r="466" spans="2:2">
      <c r="B466" s="157"/>
    </row>
    <row r="467" spans="2:2">
      <c r="B467" s="157"/>
    </row>
    <row r="468" spans="2:2">
      <c r="B468" s="157"/>
    </row>
    <row r="469" spans="2:2">
      <c r="B469" s="157"/>
    </row>
    <row r="470" spans="2:2">
      <c r="B470" s="157"/>
    </row>
    <row r="471" spans="2:2">
      <c r="B471" s="157"/>
    </row>
    <row r="472" spans="2:2">
      <c r="B472" s="157"/>
    </row>
    <row r="473" spans="2:2">
      <c r="B473" s="157"/>
    </row>
    <row r="474" spans="2:2">
      <c r="B474" s="157"/>
    </row>
    <row r="475" spans="2:2">
      <c r="B475" s="157"/>
    </row>
    <row r="476" spans="2:2">
      <c r="B476" s="157"/>
    </row>
    <row r="477" spans="2:2">
      <c r="B477" s="157"/>
    </row>
    <row r="478" spans="2:2">
      <c r="B478" s="157"/>
    </row>
    <row r="479" spans="2:2">
      <c r="B479" s="157"/>
    </row>
    <row r="480" spans="2:2">
      <c r="B480" s="157"/>
    </row>
    <row r="481" spans="2:2">
      <c r="B481" s="157"/>
    </row>
    <row r="482" spans="2:2">
      <c r="B482" s="157"/>
    </row>
    <row r="483" spans="2:2">
      <c r="B483" s="157"/>
    </row>
    <row r="484" spans="2:2">
      <c r="B484" s="157"/>
    </row>
    <row r="485" spans="2:2">
      <c r="B485" s="157"/>
    </row>
    <row r="486" spans="2:2">
      <c r="B486" s="157"/>
    </row>
    <row r="487" spans="2:2">
      <c r="B487" s="157"/>
    </row>
    <row r="488" spans="2:2">
      <c r="B488" s="157"/>
    </row>
    <row r="489" spans="2:2">
      <c r="B489" s="157"/>
    </row>
    <row r="490" spans="2:2">
      <c r="B490" s="157"/>
    </row>
    <row r="491" spans="2:2">
      <c r="B491" s="157"/>
    </row>
    <row r="492" spans="2:2">
      <c r="B492" s="157"/>
    </row>
    <row r="493" spans="2:2">
      <c r="B493" s="157"/>
    </row>
    <row r="494" spans="2:2">
      <c r="B494" s="157"/>
    </row>
    <row r="495" spans="2:2">
      <c r="B495" s="157"/>
    </row>
    <row r="496" spans="2:2">
      <c r="B496" s="157"/>
    </row>
    <row r="497" spans="2:2">
      <c r="B497" s="157"/>
    </row>
    <row r="498" spans="2:2">
      <c r="B498" s="157"/>
    </row>
    <row r="499" spans="2:2">
      <c r="B499" s="157"/>
    </row>
    <row r="500" spans="2:2">
      <c r="B500" s="157"/>
    </row>
    <row r="501" spans="2:2">
      <c r="B501" s="157"/>
    </row>
    <row r="502" spans="2:2">
      <c r="B502" s="157"/>
    </row>
    <row r="503" spans="2:2">
      <c r="B503" s="157"/>
    </row>
    <row r="504" spans="2:2">
      <c r="B504" s="157"/>
    </row>
    <row r="505" spans="2:2">
      <c r="B505" s="157"/>
    </row>
    <row r="506" spans="2:2">
      <c r="B506" s="157"/>
    </row>
    <row r="507" spans="2:2">
      <c r="B507" s="157"/>
    </row>
    <row r="508" spans="2:2">
      <c r="B508" s="157"/>
    </row>
    <row r="509" spans="2:2">
      <c r="B509" s="157"/>
    </row>
    <row r="510" spans="2:2">
      <c r="B510" s="157"/>
    </row>
    <row r="511" spans="2:2">
      <c r="B511" s="157"/>
    </row>
    <row r="512" spans="2:2">
      <c r="B512" s="157"/>
    </row>
    <row r="513" spans="2:2">
      <c r="B513" s="157"/>
    </row>
    <row r="514" spans="2:2">
      <c r="B514" s="157"/>
    </row>
    <row r="515" spans="2:2">
      <c r="B515" s="157"/>
    </row>
    <row r="516" spans="2:2">
      <c r="B516" s="157"/>
    </row>
    <row r="517" spans="2:2">
      <c r="B517" s="157"/>
    </row>
    <row r="518" spans="2:2">
      <c r="B518" s="157"/>
    </row>
    <row r="519" spans="2:2">
      <c r="B519" s="157"/>
    </row>
    <row r="520" spans="2:2">
      <c r="B520" s="157"/>
    </row>
    <row r="521" spans="2:2">
      <c r="B521" s="157"/>
    </row>
    <row r="522" spans="2:2">
      <c r="B522" s="157"/>
    </row>
    <row r="523" spans="2:2">
      <c r="B523" s="157"/>
    </row>
    <row r="524" spans="2:2">
      <c r="B524" s="157"/>
    </row>
    <row r="525" spans="2:2">
      <c r="B525" s="157"/>
    </row>
    <row r="526" spans="2:2">
      <c r="B526" s="157"/>
    </row>
    <row r="527" spans="2:2">
      <c r="B527" s="157"/>
    </row>
    <row r="528" spans="2:2">
      <c r="B528" s="157"/>
    </row>
    <row r="529" spans="2:2">
      <c r="B529" s="157"/>
    </row>
    <row r="530" spans="2:2">
      <c r="B530" s="157"/>
    </row>
    <row r="531" spans="2:2">
      <c r="B531" s="157"/>
    </row>
    <row r="532" spans="2:2">
      <c r="B532" s="157"/>
    </row>
    <row r="533" spans="2:2">
      <c r="B533" s="157"/>
    </row>
    <row r="534" spans="2:2">
      <c r="B534" s="157"/>
    </row>
    <row r="535" spans="2:2">
      <c r="B535" s="157"/>
    </row>
    <row r="536" spans="2:2">
      <c r="B536" s="157"/>
    </row>
    <row r="537" spans="2:2">
      <c r="B537" s="157"/>
    </row>
    <row r="538" spans="2:2">
      <c r="B538" s="157"/>
    </row>
    <row r="539" spans="2:2">
      <c r="B539" s="157"/>
    </row>
    <row r="540" spans="2:2">
      <c r="B540" s="157"/>
    </row>
    <row r="541" spans="2:2">
      <c r="B541" s="157"/>
    </row>
    <row r="542" spans="2:2">
      <c r="B542" s="157"/>
    </row>
    <row r="543" spans="2:2">
      <c r="B543" s="157"/>
    </row>
    <row r="544" spans="2:2">
      <c r="B544" s="157"/>
    </row>
    <row r="545" spans="2:2">
      <c r="B545" s="157"/>
    </row>
    <row r="546" spans="2:2">
      <c r="B546" s="157"/>
    </row>
    <row r="547" spans="2:2">
      <c r="B547" s="157"/>
    </row>
    <row r="548" spans="2:2">
      <c r="B548" s="157"/>
    </row>
    <row r="549" spans="2:2">
      <c r="B549" s="157"/>
    </row>
    <row r="550" spans="2:2">
      <c r="B550" s="157"/>
    </row>
    <row r="551" spans="2:2">
      <c r="B551" s="157"/>
    </row>
    <row r="552" spans="2:2">
      <c r="B552" s="157"/>
    </row>
    <row r="553" spans="2:2">
      <c r="B553" s="157"/>
    </row>
    <row r="554" spans="2:2">
      <c r="B554" s="157"/>
    </row>
    <row r="555" spans="2:2">
      <c r="B555" s="157"/>
    </row>
    <row r="556" spans="2:2">
      <c r="B556" s="157"/>
    </row>
    <row r="557" spans="2:2">
      <c r="B557" s="157"/>
    </row>
    <row r="558" spans="2:2">
      <c r="B558" s="157"/>
    </row>
    <row r="559" spans="2:2">
      <c r="B559" s="157"/>
    </row>
    <row r="560" spans="2:2">
      <c r="B560" s="157"/>
    </row>
    <row r="561" spans="2:2">
      <c r="B561" s="157"/>
    </row>
    <row r="562" spans="2:2">
      <c r="B562" s="157"/>
    </row>
    <row r="563" spans="2:2">
      <c r="B563" s="157"/>
    </row>
    <row r="564" spans="2:2">
      <c r="B564" s="157"/>
    </row>
    <row r="565" spans="2:2">
      <c r="B565" s="157"/>
    </row>
    <row r="566" spans="2:2">
      <c r="B566" s="157"/>
    </row>
    <row r="567" spans="2:2">
      <c r="B567" s="157"/>
    </row>
    <row r="568" spans="2:2">
      <c r="B568" s="157"/>
    </row>
    <row r="569" spans="2:2">
      <c r="B569" s="157"/>
    </row>
    <row r="570" spans="2:2">
      <c r="B570" s="157"/>
    </row>
    <row r="571" spans="2:2">
      <c r="B571" s="157"/>
    </row>
    <row r="572" spans="2:2">
      <c r="B572" s="157"/>
    </row>
    <row r="573" spans="2:2">
      <c r="B573" s="157"/>
    </row>
    <row r="574" spans="2:2">
      <c r="B574" s="157"/>
    </row>
    <row r="575" spans="2:2">
      <c r="B575" s="157"/>
    </row>
    <row r="576" spans="2:2">
      <c r="B576" s="157"/>
    </row>
    <row r="577" spans="2:2">
      <c r="B577" s="157"/>
    </row>
    <row r="578" spans="2:2">
      <c r="B578" s="157"/>
    </row>
    <row r="579" spans="2:2">
      <c r="B579" s="157"/>
    </row>
    <row r="580" spans="2:2">
      <c r="B580" s="157"/>
    </row>
    <row r="581" spans="2:2">
      <c r="B581" s="157"/>
    </row>
    <row r="582" spans="2:2">
      <c r="B582" s="157"/>
    </row>
    <row r="583" spans="2:2">
      <c r="B583" s="157"/>
    </row>
    <row r="584" spans="2:2">
      <c r="B584" s="157"/>
    </row>
    <row r="585" spans="2:2">
      <c r="B585" s="157"/>
    </row>
    <row r="586" spans="2:2">
      <c r="B586" s="157"/>
    </row>
    <row r="587" spans="2:2">
      <c r="B587" s="157"/>
    </row>
    <row r="588" spans="2:2">
      <c r="B588" s="157"/>
    </row>
    <row r="589" spans="2:2">
      <c r="B589" s="157"/>
    </row>
    <row r="590" spans="2:2">
      <c r="B590" s="157"/>
    </row>
    <row r="591" spans="2:2">
      <c r="B591" s="157"/>
    </row>
    <row r="592" spans="2:2">
      <c r="B592" s="157"/>
    </row>
    <row r="593" spans="2:2">
      <c r="B593" s="157"/>
    </row>
    <row r="594" spans="2:2">
      <c r="B594" s="157"/>
    </row>
    <row r="595" spans="2:2">
      <c r="B595" s="157"/>
    </row>
    <row r="596" spans="2:2">
      <c r="B596" s="157"/>
    </row>
    <row r="597" spans="2:2">
      <c r="B597" s="157"/>
    </row>
    <row r="598" spans="2:2">
      <c r="B598" s="157"/>
    </row>
    <row r="599" spans="2:2">
      <c r="B599" s="157"/>
    </row>
    <row r="600" spans="2:2">
      <c r="B600" s="157"/>
    </row>
    <row r="601" spans="2:2">
      <c r="B601" s="157"/>
    </row>
    <row r="602" spans="2:2">
      <c r="B602" s="157"/>
    </row>
    <row r="603" spans="2:2">
      <c r="B603" s="157"/>
    </row>
    <row r="604" spans="2:2">
      <c r="B604" s="157"/>
    </row>
    <row r="605" spans="2:2">
      <c r="B605" s="157"/>
    </row>
    <row r="606" spans="2:2">
      <c r="B606" s="157"/>
    </row>
    <row r="607" spans="2:2">
      <c r="B607" s="157"/>
    </row>
    <row r="608" spans="2:2">
      <c r="B608" s="157"/>
    </row>
    <row r="609" spans="2:2">
      <c r="B609" s="157"/>
    </row>
    <row r="610" spans="2:2">
      <c r="B610" s="157"/>
    </row>
    <row r="611" spans="2:2">
      <c r="B611" s="157"/>
    </row>
    <row r="612" spans="2:2">
      <c r="B612" s="157"/>
    </row>
    <row r="613" spans="2:2">
      <c r="B613" s="157"/>
    </row>
    <row r="614" spans="2:2">
      <c r="B614" s="157"/>
    </row>
    <row r="615" spans="2:2">
      <c r="B615" s="157"/>
    </row>
    <row r="616" spans="2:2">
      <c r="B616" s="157"/>
    </row>
    <row r="617" spans="2:2">
      <c r="B617" s="157"/>
    </row>
    <row r="618" spans="2:2">
      <c r="B618" s="157"/>
    </row>
    <row r="619" spans="2:2">
      <c r="B619" s="157"/>
    </row>
    <row r="620" spans="2:2">
      <c r="B620" s="157"/>
    </row>
    <row r="621" spans="2:2">
      <c r="B621" s="157"/>
    </row>
    <row r="622" spans="2:2">
      <c r="B622" s="157"/>
    </row>
    <row r="623" spans="2:2">
      <c r="B623" s="157"/>
    </row>
    <row r="624" spans="2:2">
      <c r="B624" s="157"/>
    </row>
    <row r="625" spans="2:2">
      <c r="B625" s="157"/>
    </row>
    <row r="626" spans="2:2">
      <c r="B626" s="157"/>
    </row>
    <row r="627" spans="2:2">
      <c r="B627" s="157"/>
    </row>
    <row r="628" spans="2:2">
      <c r="B628" s="157"/>
    </row>
    <row r="629" spans="2:2">
      <c r="B629" s="157"/>
    </row>
    <row r="630" spans="2:2">
      <c r="B630" s="157"/>
    </row>
    <row r="631" spans="2:2">
      <c r="B631" s="157"/>
    </row>
    <row r="632" spans="2:2">
      <c r="B632" s="157"/>
    </row>
    <row r="633" spans="2:2">
      <c r="B633" s="157"/>
    </row>
    <row r="634" spans="2:2">
      <c r="B634" s="157"/>
    </row>
    <row r="635" spans="2:2">
      <c r="B635" s="157"/>
    </row>
    <row r="636" spans="2:2">
      <c r="B636" s="157"/>
    </row>
    <row r="637" spans="2:2">
      <c r="B637" s="157"/>
    </row>
    <row r="638" spans="2:2">
      <c r="B638" s="157"/>
    </row>
    <row r="639" spans="2:2">
      <c r="B639" s="157"/>
    </row>
    <row r="640" spans="2:2">
      <c r="B640" s="157"/>
    </row>
    <row r="641" spans="2:2">
      <c r="B641" s="157"/>
    </row>
    <row r="642" spans="2:2">
      <c r="B642" s="157"/>
    </row>
    <row r="643" spans="2:2">
      <c r="B643" s="157"/>
    </row>
    <row r="644" spans="2:2">
      <c r="B644" s="157"/>
    </row>
    <row r="645" spans="2:2">
      <c r="B645" s="157"/>
    </row>
    <row r="646" spans="2:2">
      <c r="B646" s="157"/>
    </row>
    <row r="647" spans="2:2">
      <c r="B647" s="157"/>
    </row>
    <row r="648" spans="2:2">
      <c r="B648" s="157"/>
    </row>
    <row r="649" spans="2:2">
      <c r="B649" s="157"/>
    </row>
    <row r="650" spans="2:2">
      <c r="B650" s="157"/>
    </row>
    <row r="651" spans="2:2">
      <c r="B651" s="157"/>
    </row>
    <row r="652" spans="2:2">
      <c r="B652" s="157"/>
    </row>
    <row r="653" spans="2:2">
      <c r="B653" s="157"/>
    </row>
    <row r="654" spans="2:2">
      <c r="B654" s="157"/>
    </row>
    <row r="655" spans="2:2">
      <c r="B655" s="157"/>
    </row>
    <row r="656" spans="2:2">
      <c r="B656" s="157"/>
    </row>
    <row r="657" spans="2:2">
      <c r="B657" s="157"/>
    </row>
    <row r="658" spans="2:2">
      <c r="B658" s="157"/>
    </row>
    <row r="659" spans="2:2">
      <c r="B659" s="157"/>
    </row>
    <row r="660" spans="2:2">
      <c r="B660" s="157"/>
    </row>
    <row r="661" spans="2:2">
      <c r="B661" s="157"/>
    </row>
    <row r="662" spans="2:2">
      <c r="B662" s="157"/>
    </row>
    <row r="663" spans="2:2">
      <c r="B663" s="157"/>
    </row>
    <row r="664" spans="2:2">
      <c r="B664" s="157"/>
    </row>
    <row r="665" spans="2:2">
      <c r="B665" s="157"/>
    </row>
    <row r="666" spans="2:2">
      <c r="B666" s="157"/>
    </row>
    <row r="667" spans="2:2">
      <c r="B667" s="157"/>
    </row>
    <row r="668" spans="2:2">
      <c r="B668" s="157"/>
    </row>
    <row r="669" spans="2:2">
      <c r="B669" s="157"/>
    </row>
    <row r="670" spans="2:2">
      <c r="B670" s="157"/>
    </row>
    <row r="671" spans="2:2">
      <c r="B671" s="157"/>
    </row>
    <row r="672" spans="2:2">
      <c r="B672" s="157"/>
    </row>
    <row r="673" spans="2:2">
      <c r="B673" s="157"/>
    </row>
    <row r="674" spans="2:2">
      <c r="B674" s="157"/>
    </row>
    <row r="675" spans="2:2">
      <c r="B675" s="157"/>
    </row>
    <row r="676" spans="2:2">
      <c r="B676" s="157"/>
    </row>
    <row r="677" spans="2:2">
      <c r="B677" s="157"/>
    </row>
    <row r="678" spans="2:2">
      <c r="B678" s="157"/>
    </row>
    <row r="679" spans="2:2">
      <c r="B679" s="157"/>
    </row>
    <row r="680" spans="2:2">
      <c r="B680" s="157"/>
    </row>
    <row r="681" spans="2:2">
      <c r="B681" s="157"/>
    </row>
    <row r="682" spans="2:2">
      <c r="B682" s="157"/>
    </row>
    <row r="683" spans="2:2">
      <c r="B683" s="157"/>
    </row>
    <row r="684" spans="2:2">
      <c r="B684" s="157"/>
    </row>
    <row r="685" spans="2:2">
      <c r="B685" s="157"/>
    </row>
    <row r="686" spans="2:2">
      <c r="B686" s="157"/>
    </row>
    <row r="687" spans="2:2">
      <c r="B687" s="157"/>
    </row>
    <row r="688" spans="2:2">
      <c r="B688" s="157"/>
    </row>
    <row r="689" spans="2:2">
      <c r="B689" s="157"/>
    </row>
    <row r="690" spans="2:2">
      <c r="B690" s="157"/>
    </row>
    <row r="691" spans="2:2">
      <c r="B691" s="157"/>
    </row>
    <row r="692" spans="2:2">
      <c r="B692" s="157"/>
    </row>
    <row r="693" spans="2:2">
      <c r="B693" s="157"/>
    </row>
    <row r="694" spans="2:2">
      <c r="B694" s="157"/>
    </row>
    <row r="695" spans="2:2">
      <c r="B695" s="157"/>
    </row>
    <row r="696" spans="2:2">
      <c r="B696" s="157"/>
    </row>
    <row r="697" spans="2:2">
      <c r="B697" s="157"/>
    </row>
    <row r="698" spans="2:2">
      <c r="B698" s="157"/>
    </row>
    <row r="699" spans="2:2">
      <c r="B699" s="157"/>
    </row>
    <row r="700" spans="2:2">
      <c r="B700" s="157"/>
    </row>
    <row r="701" spans="2:2">
      <c r="B701" s="157"/>
    </row>
    <row r="702" spans="2:2">
      <c r="B702" s="157"/>
    </row>
    <row r="703" spans="2:2">
      <c r="B703" s="157"/>
    </row>
    <row r="704" spans="2:2">
      <c r="B704" s="157"/>
    </row>
    <row r="705" spans="2:2">
      <c r="B705" s="157"/>
    </row>
    <row r="706" spans="2:2">
      <c r="B706" s="157"/>
    </row>
    <row r="707" spans="2:2">
      <c r="B707" s="157"/>
    </row>
    <row r="708" spans="2:2">
      <c r="B708" s="157"/>
    </row>
    <row r="709" spans="2:2">
      <c r="B709" s="157"/>
    </row>
    <row r="710" spans="2:2">
      <c r="B710" s="157"/>
    </row>
    <row r="711" spans="2:2">
      <c r="B711" s="157"/>
    </row>
    <row r="712" spans="2:2">
      <c r="B712" s="157"/>
    </row>
    <row r="713" spans="2:2">
      <c r="B713" s="157"/>
    </row>
    <row r="714" spans="2:2">
      <c r="B714" s="157"/>
    </row>
    <row r="715" spans="2:2">
      <c r="B715" s="157"/>
    </row>
    <row r="716" spans="2:2">
      <c r="B716" s="157"/>
    </row>
    <row r="717" spans="2:2">
      <c r="B717" s="157"/>
    </row>
    <row r="718" spans="2:2">
      <c r="B718" s="157"/>
    </row>
    <row r="719" spans="2:2">
      <c r="B719" s="157"/>
    </row>
    <row r="720" spans="2:2">
      <c r="B720" s="157"/>
    </row>
    <row r="721" spans="2:2">
      <c r="B721" s="157"/>
    </row>
    <row r="722" spans="2:2">
      <c r="B722" s="157"/>
    </row>
    <row r="723" spans="2:2">
      <c r="B723" s="157"/>
    </row>
    <row r="724" spans="2:2">
      <c r="B724" s="157"/>
    </row>
    <row r="725" spans="2:2">
      <c r="B725" s="157"/>
    </row>
    <row r="726" spans="2:2">
      <c r="B726" s="157"/>
    </row>
    <row r="727" spans="2:2">
      <c r="B727" s="157"/>
    </row>
    <row r="728" spans="2:2">
      <c r="B728" s="157"/>
    </row>
    <row r="729" spans="2:2">
      <c r="B729" s="157"/>
    </row>
    <row r="730" spans="2:2">
      <c r="B730" s="157"/>
    </row>
    <row r="731" spans="2:2">
      <c r="B731" s="157"/>
    </row>
    <row r="732" spans="2:2">
      <c r="B732" s="157"/>
    </row>
    <row r="733" spans="2:2">
      <c r="B733" s="157"/>
    </row>
    <row r="734" spans="2:2">
      <c r="B734" s="157"/>
    </row>
    <row r="735" spans="2:2">
      <c r="B735" s="157"/>
    </row>
    <row r="736" spans="2:2">
      <c r="B736" s="157"/>
    </row>
    <row r="737" spans="2:2">
      <c r="B737" s="157"/>
    </row>
    <row r="738" spans="2:2">
      <c r="B738" s="157"/>
    </row>
    <row r="739" spans="2:2">
      <c r="B739" s="157"/>
    </row>
    <row r="740" spans="2:2">
      <c r="B740" s="157"/>
    </row>
    <row r="741" spans="2:2">
      <c r="B741" s="157"/>
    </row>
    <row r="742" spans="2:2">
      <c r="B742" s="157"/>
    </row>
    <row r="743" spans="2:2">
      <c r="B743" s="157"/>
    </row>
    <row r="744" spans="2:2">
      <c r="B744" s="157"/>
    </row>
    <row r="745" spans="2:2">
      <c r="B745" s="157"/>
    </row>
    <row r="746" spans="2:2">
      <c r="B746" s="157"/>
    </row>
    <row r="747" spans="2:2">
      <c r="B747" s="157"/>
    </row>
    <row r="748" spans="2:2">
      <c r="B748" s="157"/>
    </row>
    <row r="749" spans="2:2">
      <c r="B749" s="157"/>
    </row>
    <row r="750" spans="2:2">
      <c r="B750" s="157"/>
    </row>
    <row r="751" spans="2:2">
      <c r="B751" s="157"/>
    </row>
    <row r="752" spans="2:2">
      <c r="B752" s="157"/>
    </row>
    <row r="753" spans="2:2">
      <c r="B753" s="157"/>
    </row>
    <row r="754" spans="2:2">
      <c r="B754" s="157"/>
    </row>
    <row r="755" spans="2:2">
      <c r="B755" s="157"/>
    </row>
    <row r="756" spans="2:2">
      <c r="B756" s="157"/>
    </row>
    <row r="757" spans="2:2">
      <c r="B757" s="157"/>
    </row>
    <row r="758" spans="2:2">
      <c r="B758" s="157"/>
    </row>
    <row r="759" spans="2:2">
      <c r="B759" s="157"/>
    </row>
    <row r="760" spans="2:2">
      <c r="B760" s="157"/>
    </row>
    <row r="761" spans="2:2">
      <c r="B761" s="157"/>
    </row>
    <row r="762" spans="2:2">
      <c r="B762" s="157"/>
    </row>
    <row r="763" spans="2:2">
      <c r="B763" s="157"/>
    </row>
    <row r="764" spans="2:2">
      <c r="B764" s="157"/>
    </row>
    <row r="765" spans="2:2">
      <c r="B765" s="157"/>
    </row>
    <row r="766" spans="2:2">
      <c r="B766" s="157"/>
    </row>
    <row r="767" spans="2:2">
      <c r="B767" s="157"/>
    </row>
    <row r="768" spans="2:2">
      <c r="B768" s="157"/>
    </row>
    <row r="769" spans="2:2">
      <c r="B769" s="157"/>
    </row>
    <row r="770" spans="2:2">
      <c r="B770" s="157"/>
    </row>
    <row r="771" spans="2:2">
      <c r="B771" s="157"/>
    </row>
    <row r="772" spans="2:2">
      <c r="B772" s="157"/>
    </row>
    <row r="773" spans="2:2">
      <c r="B773" s="157"/>
    </row>
    <row r="774" spans="2:2">
      <c r="B774" s="157"/>
    </row>
    <row r="775" spans="2:2">
      <c r="B775" s="157"/>
    </row>
    <row r="776" spans="2:2">
      <c r="B776" s="157"/>
    </row>
    <row r="777" spans="2:2">
      <c r="B777" s="157"/>
    </row>
    <row r="778" spans="2:2">
      <c r="B778" s="157"/>
    </row>
    <row r="779" spans="2:2">
      <c r="B779" s="157"/>
    </row>
    <row r="780" spans="2:2">
      <c r="B780" s="157"/>
    </row>
    <row r="781" spans="2:2">
      <c r="B781" s="157"/>
    </row>
    <row r="782" spans="2:2">
      <c r="B782" s="157"/>
    </row>
    <row r="783" spans="2:2">
      <c r="B783" s="157"/>
    </row>
    <row r="784" spans="2:2">
      <c r="B784" s="157"/>
    </row>
    <row r="785" spans="2:2">
      <c r="B785" s="157"/>
    </row>
    <row r="786" spans="2:2">
      <c r="B786" s="157"/>
    </row>
    <row r="787" spans="2:2">
      <c r="B787" s="157"/>
    </row>
    <row r="788" spans="2:2">
      <c r="B788" s="157"/>
    </row>
    <row r="789" spans="2:2">
      <c r="B789" s="157"/>
    </row>
    <row r="790" spans="2:2">
      <c r="B790" s="157"/>
    </row>
    <row r="791" spans="2:2">
      <c r="B791" s="157"/>
    </row>
    <row r="792" spans="2:2">
      <c r="B792" s="157"/>
    </row>
    <row r="793" spans="2:2">
      <c r="B793" s="157"/>
    </row>
    <row r="794" spans="2:2">
      <c r="B794" s="157"/>
    </row>
    <row r="795" spans="2:2">
      <c r="B795" s="157"/>
    </row>
    <row r="796" spans="2:2">
      <c r="B796" s="157"/>
    </row>
    <row r="797" spans="2:2">
      <c r="B797" s="157"/>
    </row>
    <row r="798" spans="2:2">
      <c r="B798" s="157"/>
    </row>
    <row r="799" spans="2:2">
      <c r="B799" s="157"/>
    </row>
    <row r="800" spans="2:2">
      <c r="B800" s="157"/>
    </row>
    <row r="801" spans="2:2">
      <c r="B801" s="157"/>
    </row>
    <row r="802" spans="2:2">
      <c r="B802" s="157"/>
    </row>
    <row r="803" spans="2:2">
      <c r="B803" s="157"/>
    </row>
    <row r="804" spans="2:2">
      <c r="B804" s="157"/>
    </row>
    <row r="805" spans="2:2">
      <c r="B805" s="157"/>
    </row>
    <row r="806" spans="2:2">
      <c r="B806" s="157"/>
    </row>
    <row r="807" spans="2:2">
      <c r="B807" s="157"/>
    </row>
    <row r="808" spans="2:2">
      <c r="B808" s="157"/>
    </row>
    <row r="809" spans="2:2">
      <c r="B809" s="157"/>
    </row>
    <row r="810" spans="2:2">
      <c r="B810" s="157"/>
    </row>
    <row r="811" spans="2:2">
      <c r="B811" s="157"/>
    </row>
    <row r="812" spans="2:2">
      <c r="B812" s="157"/>
    </row>
    <row r="813" spans="2:2">
      <c r="B813" s="157"/>
    </row>
    <row r="814" spans="2:2">
      <c r="B814" s="157"/>
    </row>
    <row r="815" spans="2:2">
      <c r="B815" s="157"/>
    </row>
    <row r="816" spans="2:2">
      <c r="B816" s="157"/>
    </row>
    <row r="817" spans="2:2">
      <c r="B817" s="157"/>
    </row>
    <row r="818" spans="2:2">
      <c r="B818" s="157"/>
    </row>
    <row r="819" spans="2:2">
      <c r="B819" s="157"/>
    </row>
    <row r="820" spans="2:2">
      <c r="B820" s="157"/>
    </row>
    <row r="821" spans="2:2">
      <c r="B821" s="157"/>
    </row>
    <row r="822" spans="2:2">
      <c r="B822" s="157"/>
    </row>
    <row r="823" spans="2:2">
      <c r="B823" s="157"/>
    </row>
    <row r="824" spans="2:2">
      <c r="B824" s="157"/>
    </row>
    <row r="825" spans="2:2">
      <c r="B825" s="157"/>
    </row>
    <row r="826" spans="2:2">
      <c r="B826" s="157"/>
    </row>
    <row r="827" spans="2:2">
      <c r="B827" s="157"/>
    </row>
    <row r="828" spans="2:2">
      <c r="B828" s="157"/>
    </row>
    <row r="829" spans="2:2">
      <c r="B829" s="157"/>
    </row>
    <row r="830" spans="2:2">
      <c r="B830" s="157"/>
    </row>
    <row r="831" spans="2:2">
      <c r="B831" s="157"/>
    </row>
    <row r="832" spans="2:2">
      <c r="B832" s="157"/>
    </row>
    <row r="833" spans="2:2">
      <c r="B833" s="157"/>
    </row>
    <row r="834" spans="2:2">
      <c r="B834" s="157"/>
    </row>
    <row r="835" spans="2:2">
      <c r="B835" s="157"/>
    </row>
    <row r="836" spans="2:2">
      <c r="B836" s="157"/>
    </row>
    <row r="837" spans="2:2">
      <c r="B837" s="157"/>
    </row>
    <row r="838" spans="2:2">
      <c r="B838" s="157"/>
    </row>
    <row r="839" spans="2:2">
      <c r="B839" s="157"/>
    </row>
    <row r="840" spans="2:2">
      <c r="B840" s="157"/>
    </row>
    <row r="841" spans="2:2">
      <c r="B841" s="157"/>
    </row>
    <row r="842" spans="2:2">
      <c r="B842" s="157"/>
    </row>
    <row r="843" spans="2:2">
      <c r="B843" s="157"/>
    </row>
    <row r="844" spans="2:2">
      <c r="B844" s="157"/>
    </row>
    <row r="845" spans="2:2">
      <c r="B845" s="157"/>
    </row>
    <row r="846" spans="2:2">
      <c r="B846" s="157"/>
    </row>
    <row r="847" spans="2:2">
      <c r="B847" s="157"/>
    </row>
    <row r="848" spans="2:2">
      <c r="B848" s="157"/>
    </row>
    <row r="849" spans="2:2">
      <c r="B849" s="157"/>
    </row>
    <row r="850" spans="2:2">
      <c r="B850" s="157"/>
    </row>
    <row r="851" spans="2:2">
      <c r="B851" s="157"/>
    </row>
    <row r="852" spans="2:2">
      <c r="B852" s="157"/>
    </row>
    <row r="853" spans="2:2">
      <c r="B853" s="157"/>
    </row>
    <row r="854" spans="2:2">
      <c r="B854" s="157"/>
    </row>
    <row r="855" spans="2:2">
      <c r="B855" s="157"/>
    </row>
    <row r="856" spans="2:2">
      <c r="B856" s="157"/>
    </row>
    <row r="857" spans="2:2">
      <c r="B857" s="157"/>
    </row>
    <row r="858" spans="2:2">
      <c r="B858" s="157"/>
    </row>
  </sheetData>
  <sheetProtection selectLockedCells="1"/>
  <mergeCells count="694">
    <mergeCell ref="BA21:BA26"/>
    <mergeCell ref="BA99:BA104"/>
    <mergeCell ref="BA105:BA110"/>
    <mergeCell ref="BA93:BA98"/>
    <mergeCell ref="BA27:BA32"/>
    <mergeCell ref="BA33:BA38"/>
    <mergeCell ref="BA39:BA44"/>
    <mergeCell ref="BA45:BA50"/>
    <mergeCell ref="BA51:BA56"/>
    <mergeCell ref="BA57:BA62"/>
    <mergeCell ref="BA63:BA68"/>
    <mergeCell ref="BA69:BA74"/>
    <mergeCell ref="BA75:BA80"/>
    <mergeCell ref="BA81:BA86"/>
    <mergeCell ref="BA87:BA92"/>
    <mergeCell ref="B417:B422"/>
    <mergeCell ref="B423:B428"/>
    <mergeCell ref="B429:B434"/>
    <mergeCell ref="B435:B440"/>
    <mergeCell ref="B441:B446"/>
    <mergeCell ref="AZ9:AZ14"/>
    <mergeCell ref="BA9:BA14"/>
    <mergeCell ref="AZ15:AZ20"/>
    <mergeCell ref="AZ21:AZ26"/>
    <mergeCell ref="AZ27:AZ32"/>
    <mergeCell ref="AZ33:AZ38"/>
    <mergeCell ref="AZ39:AZ44"/>
    <mergeCell ref="AZ45:AZ50"/>
    <mergeCell ref="AZ51:AZ56"/>
    <mergeCell ref="AZ57:AZ62"/>
    <mergeCell ref="AZ63:AZ68"/>
    <mergeCell ref="AZ69:AZ74"/>
    <mergeCell ref="AZ75:AZ80"/>
    <mergeCell ref="AZ81:AZ86"/>
    <mergeCell ref="AZ87:AZ92"/>
    <mergeCell ref="AZ93:AZ98"/>
    <mergeCell ref="AZ99:AZ104"/>
    <mergeCell ref="AZ105:AZ110"/>
    <mergeCell ref="AZ111:AZ116"/>
    <mergeCell ref="B285:B290"/>
    <mergeCell ref="B231:B236"/>
    <mergeCell ref="B237:B242"/>
    <mergeCell ref="B243:B248"/>
    <mergeCell ref="B249:B254"/>
    <mergeCell ref="B255:B260"/>
    <mergeCell ref="B261:B266"/>
    <mergeCell ref="B213:B218"/>
    <mergeCell ref="AZ177:AZ182"/>
    <mergeCell ref="M183:M188"/>
    <mergeCell ref="AZ183:AZ188"/>
    <mergeCell ref="AY177:AY182"/>
    <mergeCell ref="B399:B404"/>
    <mergeCell ref="B405:B410"/>
    <mergeCell ref="B411:B416"/>
    <mergeCell ref="B105:B110"/>
    <mergeCell ref="B111:B116"/>
    <mergeCell ref="B117:B122"/>
    <mergeCell ref="B123:B128"/>
    <mergeCell ref="B129:B134"/>
    <mergeCell ref="B135:B140"/>
    <mergeCell ref="B141:B146"/>
    <mergeCell ref="B147:B152"/>
    <mergeCell ref="B153:B158"/>
    <mergeCell ref="B159:B164"/>
    <mergeCell ref="B165:B170"/>
    <mergeCell ref="B171:B176"/>
    <mergeCell ref="B177:B182"/>
    <mergeCell ref="B183:B188"/>
    <mergeCell ref="B189:B194"/>
    <mergeCell ref="B195:B200"/>
    <mergeCell ref="B201:B206"/>
    <mergeCell ref="B321:B326"/>
    <mergeCell ref="B327:B332"/>
    <mergeCell ref="B333:B338"/>
    <mergeCell ref="B339:B344"/>
    <mergeCell ref="B33:B38"/>
    <mergeCell ref="B39:B44"/>
    <mergeCell ref="B45:B50"/>
    <mergeCell ref="B51:B56"/>
    <mergeCell ref="B375:B380"/>
    <mergeCell ref="B381:B386"/>
    <mergeCell ref="B387:B392"/>
    <mergeCell ref="B393:B398"/>
    <mergeCell ref="B345:B350"/>
    <mergeCell ref="B351:B356"/>
    <mergeCell ref="B357:B362"/>
    <mergeCell ref="B363:B368"/>
    <mergeCell ref="B369:B374"/>
    <mergeCell ref="B219:B224"/>
    <mergeCell ref="B225:B230"/>
    <mergeCell ref="B207:B212"/>
    <mergeCell ref="B315:B320"/>
    <mergeCell ref="B297:B302"/>
    <mergeCell ref="B303:B308"/>
    <mergeCell ref="B309:B314"/>
    <mergeCell ref="B291:B296"/>
    <mergeCell ref="B267:B272"/>
    <mergeCell ref="B273:B278"/>
    <mergeCell ref="B279:B284"/>
    <mergeCell ref="BJ183:BJ188"/>
    <mergeCell ref="BK183:BK188"/>
    <mergeCell ref="BL183:BL188"/>
    <mergeCell ref="BM183:BM188"/>
    <mergeCell ref="B57:B62"/>
    <mergeCell ref="B63:B68"/>
    <mergeCell ref="B69:B74"/>
    <mergeCell ref="B75:B80"/>
    <mergeCell ref="B81:B86"/>
    <mergeCell ref="B87:B92"/>
    <mergeCell ref="B93:B98"/>
    <mergeCell ref="B99:B104"/>
    <mergeCell ref="BL159:BL164"/>
    <mergeCell ref="BJ153:BJ158"/>
    <mergeCell ref="BK153:BK158"/>
    <mergeCell ref="BL153:BL158"/>
    <mergeCell ref="BL123:BL128"/>
    <mergeCell ref="BJ117:BJ122"/>
    <mergeCell ref="BK117:BK122"/>
    <mergeCell ref="BL117:BL122"/>
    <mergeCell ref="BL87:BL92"/>
    <mergeCell ref="BJ81:BJ86"/>
    <mergeCell ref="BK81:BK86"/>
    <mergeCell ref="BL81:BL86"/>
    <mergeCell ref="BJ177:BJ182"/>
    <mergeCell ref="BK177:BK182"/>
    <mergeCell ref="BL177:BL182"/>
    <mergeCell ref="BM177:BM182"/>
    <mergeCell ref="BM159:BM164"/>
    <mergeCell ref="BJ165:BJ170"/>
    <mergeCell ref="BK165:BK170"/>
    <mergeCell ref="BL165:BL170"/>
    <mergeCell ref="BM165:BM170"/>
    <mergeCell ref="BK147:BK152"/>
    <mergeCell ref="BL147:BL152"/>
    <mergeCell ref="BM147:BM152"/>
    <mergeCell ref="BM153:BM158"/>
    <mergeCell ref="BJ159:BJ164"/>
    <mergeCell ref="BK159:BK164"/>
    <mergeCell ref="BJ171:BJ176"/>
    <mergeCell ref="BK171:BK176"/>
    <mergeCell ref="BL171:BL176"/>
    <mergeCell ref="BM171:BM176"/>
    <mergeCell ref="BJ147:BJ152"/>
    <mergeCell ref="BM117:BM122"/>
    <mergeCell ref="BJ123:BJ128"/>
    <mergeCell ref="BK123:BK128"/>
    <mergeCell ref="BJ135:BJ140"/>
    <mergeCell ref="BK135:BK140"/>
    <mergeCell ref="BL135:BL140"/>
    <mergeCell ref="BM135:BM140"/>
    <mergeCell ref="BJ141:BJ146"/>
    <mergeCell ref="BK141:BK146"/>
    <mergeCell ref="BL141:BL146"/>
    <mergeCell ref="BM141:BM146"/>
    <mergeCell ref="BM123:BM128"/>
    <mergeCell ref="BJ129:BJ134"/>
    <mergeCell ref="BK129:BK134"/>
    <mergeCell ref="BL129:BL134"/>
    <mergeCell ref="BM129:BM134"/>
    <mergeCell ref="BM105:BM110"/>
    <mergeCell ref="BM87:BM92"/>
    <mergeCell ref="BJ93:BJ98"/>
    <mergeCell ref="BK93:BK98"/>
    <mergeCell ref="BL93:BL98"/>
    <mergeCell ref="BM93:BM98"/>
    <mergeCell ref="BJ111:BJ116"/>
    <mergeCell ref="BK111:BK116"/>
    <mergeCell ref="BL111:BL116"/>
    <mergeCell ref="BM111:BM116"/>
    <mergeCell ref="BJ105:BJ110"/>
    <mergeCell ref="BK105:BK110"/>
    <mergeCell ref="BL105:BL110"/>
    <mergeCell ref="BM75:BM80"/>
    <mergeCell ref="BJ69:BJ74"/>
    <mergeCell ref="BK69:BK74"/>
    <mergeCell ref="BL69:BL74"/>
    <mergeCell ref="BM69:BM74"/>
    <mergeCell ref="BM81:BM86"/>
    <mergeCell ref="BJ87:BJ92"/>
    <mergeCell ref="BK87:BK92"/>
    <mergeCell ref="BJ99:BJ104"/>
    <mergeCell ref="BK99:BK104"/>
    <mergeCell ref="BL99:BL104"/>
    <mergeCell ref="BM99:BM104"/>
    <mergeCell ref="BJ75:BJ80"/>
    <mergeCell ref="BK75:BK80"/>
    <mergeCell ref="BL75:BL80"/>
    <mergeCell ref="BJ45:BJ50"/>
    <mergeCell ref="BK45:BK50"/>
    <mergeCell ref="BL45:BL50"/>
    <mergeCell ref="BM45:BM50"/>
    <mergeCell ref="BJ51:BJ56"/>
    <mergeCell ref="BK51:BK56"/>
    <mergeCell ref="BJ63:BJ68"/>
    <mergeCell ref="BK63:BK68"/>
    <mergeCell ref="BL63:BL68"/>
    <mergeCell ref="BM63:BM68"/>
    <mergeCell ref="BM51:BM56"/>
    <mergeCell ref="BJ57:BJ62"/>
    <mergeCell ref="BK57:BK62"/>
    <mergeCell ref="BL57:BL62"/>
    <mergeCell ref="BM57:BM62"/>
    <mergeCell ref="BL51:BL56"/>
    <mergeCell ref="BL15:BL20"/>
    <mergeCell ref="BM15:BM20"/>
    <mergeCell ref="BJ21:BJ26"/>
    <mergeCell ref="BK21:BK26"/>
    <mergeCell ref="BL21:BL26"/>
    <mergeCell ref="BM21:BM26"/>
    <mergeCell ref="BJ39:BJ44"/>
    <mergeCell ref="BK39:BK44"/>
    <mergeCell ref="BL39:BL44"/>
    <mergeCell ref="BM39:BM44"/>
    <mergeCell ref="BJ9:BJ14"/>
    <mergeCell ref="BK9:BK14"/>
    <mergeCell ref="BL9:BL14"/>
    <mergeCell ref="BM9:BM14"/>
    <mergeCell ref="BJ15:BJ20"/>
    <mergeCell ref="BK15:BK20"/>
    <mergeCell ref="BH183:BH188"/>
    <mergeCell ref="BI183:BI188"/>
    <mergeCell ref="BB171:BB176"/>
    <mergeCell ref="BJ27:BJ32"/>
    <mergeCell ref="BK27:BK32"/>
    <mergeCell ref="BL27:BL32"/>
    <mergeCell ref="BM27:BM32"/>
    <mergeCell ref="BJ33:BJ38"/>
    <mergeCell ref="BK33:BK38"/>
    <mergeCell ref="BL33:BL38"/>
    <mergeCell ref="BM33:BM38"/>
    <mergeCell ref="BH165:BH170"/>
    <mergeCell ref="BH159:BH164"/>
    <mergeCell ref="BB159:BB164"/>
    <mergeCell ref="BG111:BG116"/>
    <mergeCell ref="BI75:BI80"/>
    <mergeCell ref="BI93:BI98"/>
    <mergeCell ref="BI81:BI86"/>
    <mergeCell ref="BB183:BB188"/>
    <mergeCell ref="BG183:BG188"/>
    <mergeCell ref="BI177:BI182"/>
    <mergeCell ref="BG177:BG182"/>
    <mergeCell ref="BH177:BH182"/>
    <mergeCell ref="BI165:BI170"/>
    <mergeCell ref="AY159:AY164"/>
    <mergeCell ref="BB177:BB182"/>
    <mergeCell ref="BI159:BI164"/>
    <mergeCell ref="BB165:BB170"/>
    <mergeCell ref="BG165:BG170"/>
    <mergeCell ref="BG171:BG176"/>
    <mergeCell ref="AZ159:AZ164"/>
    <mergeCell ref="BA183:BA188"/>
    <mergeCell ref="BA171:BA176"/>
    <mergeCell ref="BA177:BA182"/>
    <mergeCell ref="BI171:BI176"/>
    <mergeCell ref="P45:P50"/>
    <mergeCell ref="P51:P56"/>
    <mergeCell ref="P183:P188"/>
    <mergeCell ref="P111:P116"/>
    <mergeCell ref="P117:P122"/>
    <mergeCell ref="P123:P128"/>
    <mergeCell ref="P129:P134"/>
    <mergeCell ref="L171:L176"/>
    <mergeCell ref="M159:M164"/>
    <mergeCell ref="N159:N164"/>
    <mergeCell ref="O141:O146"/>
    <mergeCell ref="M81:M86"/>
    <mergeCell ref="N81:N86"/>
    <mergeCell ref="O81:O86"/>
    <mergeCell ref="N93:N98"/>
    <mergeCell ref="P81:P86"/>
    <mergeCell ref="P87:P92"/>
    <mergeCell ref="P93:P98"/>
    <mergeCell ref="P99:P104"/>
    <mergeCell ref="P105:P110"/>
    <mergeCell ref="P177:P182"/>
    <mergeCell ref="L159:L164"/>
    <mergeCell ref="A171:A176"/>
    <mergeCell ref="N183:N188"/>
    <mergeCell ref="O183:O188"/>
    <mergeCell ref="AY183:AY188"/>
    <mergeCell ref="A183:A188"/>
    <mergeCell ref="E183:E188"/>
    <mergeCell ref="A177:A182"/>
    <mergeCell ref="E177:E182"/>
    <mergeCell ref="K177:K182"/>
    <mergeCell ref="L177:L182"/>
    <mergeCell ref="M177:M182"/>
    <mergeCell ref="K183:K188"/>
    <mergeCell ref="L183:L188"/>
    <mergeCell ref="N177:N182"/>
    <mergeCell ref="O177:O182"/>
    <mergeCell ref="O171:O176"/>
    <mergeCell ref="AY171:AY176"/>
    <mergeCell ref="P171:P176"/>
    <mergeCell ref="E171:E176"/>
    <mergeCell ref="K171:K176"/>
    <mergeCell ref="K159:K164"/>
    <mergeCell ref="BG159:BG164"/>
    <mergeCell ref="E159:E164"/>
    <mergeCell ref="AZ165:AZ170"/>
    <mergeCell ref="BA165:BA170"/>
    <mergeCell ref="BI147:BI152"/>
    <mergeCell ref="BG153:BG158"/>
    <mergeCell ref="BA153:BA158"/>
    <mergeCell ref="BA147:BA152"/>
    <mergeCell ref="K147:K152"/>
    <mergeCell ref="L147:L152"/>
    <mergeCell ref="K153:K158"/>
    <mergeCell ref="L153:L158"/>
    <mergeCell ref="M153:M158"/>
    <mergeCell ref="N153:N158"/>
    <mergeCell ref="O153:O158"/>
    <mergeCell ref="A165:A170"/>
    <mergeCell ref="E165:E170"/>
    <mergeCell ref="P165:P170"/>
    <mergeCell ref="N165:N170"/>
    <mergeCell ref="D165:D170"/>
    <mergeCell ref="O165:O170"/>
    <mergeCell ref="AY165:AY170"/>
    <mergeCell ref="K165:K170"/>
    <mergeCell ref="L165:L170"/>
    <mergeCell ref="M165:M170"/>
    <mergeCell ref="D153:D158"/>
    <mergeCell ref="BI141:BI146"/>
    <mergeCell ref="BH135:BH140"/>
    <mergeCell ref="M141:M146"/>
    <mergeCell ref="M135:M140"/>
    <mergeCell ref="N135:N140"/>
    <mergeCell ref="AY153:AY158"/>
    <mergeCell ref="BB153:BB158"/>
    <mergeCell ref="AY141:AY146"/>
    <mergeCell ref="BB141:BB146"/>
    <mergeCell ref="BG141:BG146"/>
    <mergeCell ref="BH153:BH158"/>
    <mergeCell ref="BI153:BI158"/>
    <mergeCell ref="D147:D152"/>
    <mergeCell ref="D141:D146"/>
    <mergeCell ref="E135:E140"/>
    <mergeCell ref="AZ147:AZ152"/>
    <mergeCell ref="AZ153:AZ158"/>
    <mergeCell ref="A135:A140"/>
    <mergeCell ref="BH171:BH176"/>
    <mergeCell ref="M147:M152"/>
    <mergeCell ref="P147:P152"/>
    <mergeCell ref="P153:P158"/>
    <mergeCell ref="BG147:BG152"/>
    <mergeCell ref="BH147:BH152"/>
    <mergeCell ref="M171:M176"/>
    <mergeCell ref="N171:N176"/>
    <mergeCell ref="AZ141:AZ146"/>
    <mergeCell ref="BA141:BA146"/>
    <mergeCell ref="BA135:BA140"/>
    <mergeCell ref="L135:L140"/>
    <mergeCell ref="BG135:BG140"/>
    <mergeCell ref="BA159:BA164"/>
    <mergeCell ref="AZ171:AZ176"/>
    <mergeCell ref="P159:P164"/>
    <mergeCell ref="O159:O164"/>
    <mergeCell ref="A147:A152"/>
    <mergeCell ref="E147:E152"/>
    <mergeCell ref="A159:A164"/>
    <mergeCell ref="D159:D164"/>
    <mergeCell ref="A153:A158"/>
    <mergeCell ref="E153:E158"/>
    <mergeCell ref="D129:D134"/>
    <mergeCell ref="AY129:AY134"/>
    <mergeCell ref="BB129:BB134"/>
    <mergeCell ref="O147:O152"/>
    <mergeCell ref="AY147:AY152"/>
    <mergeCell ref="BB147:BB152"/>
    <mergeCell ref="P135:P140"/>
    <mergeCell ref="P141:P146"/>
    <mergeCell ref="A129:A134"/>
    <mergeCell ref="E129:E134"/>
    <mergeCell ref="K129:K134"/>
    <mergeCell ref="L129:L134"/>
    <mergeCell ref="N147:N152"/>
    <mergeCell ref="N141:N146"/>
    <mergeCell ref="A141:A146"/>
    <mergeCell ref="E141:E146"/>
    <mergeCell ref="M129:M134"/>
    <mergeCell ref="K141:K146"/>
    <mergeCell ref="L141:L146"/>
    <mergeCell ref="AZ129:AZ134"/>
    <mergeCell ref="AZ135:AZ140"/>
    <mergeCell ref="D135:D140"/>
    <mergeCell ref="K135:K140"/>
    <mergeCell ref="O135:O140"/>
    <mergeCell ref="BG123:BG128"/>
    <mergeCell ref="BH129:BH134"/>
    <mergeCell ref="BA129:BA134"/>
    <mergeCell ref="BA123:BA128"/>
    <mergeCell ref="BI129:BI134"/>
    <mergeCell ref="BH141:BH146"/>
    <mergeCell ref="BH105:BH110"/>
    <mergeCell ref="BI105:BI110"/>
    <mergeCell ref="BI123:BI128"/>
    <mergeCell ref="BI111:BI116"/>
    <mergeCell ref="BH123:BH128"/>
    <mergeCell ref="BI135:BI140"/>
    <mergeCell ref="AZ123:AZ128"/>
    <mergeCell ref="BH99:BH104"/>
    <mergeCell ref="BI99:BI104"/>
    <mergeCell ref="AY135:AY140"/>
    <mergeCell ref="BB135:BB140"/>
    <mergeCell ref="N129:N134"/>
    <mergeCell ref="O129:O134"/>
    <mergeCell ref="BG129:BG134"/>
    <mergeCell ref="BG117:BG122"/>
    <mergeCell ref="AY99:AY104"/>
    <mergeCell ref="O117:O122"/>
    <mergeCell ref="AY117:AY122"/>
    <mergeCell ref="BB117:BB122"/>
    <mergeCell ref="O111:O116"/>
    <mergeCell ref="AY111:AY116"/>
    <mergeCell ref="BB111:BB116"/>
    <mergeCell ref="BG105:BG110"/>
    <mergeCell ref="O123:O128"/>
    <mergeCell ref="AY123:AY128"/>
    <mergeCell ref="BB123:BB128"/>
    <mergeCell ref="BI117:BI122"/>
    <mergeCell ref="BH117:BH122"/>
    <mergeCell ref="BH111:BH116"/>
    <mergeCell ref="BA117:BA122"/>
    <mergeCell ref="A99:A104"/>
    <mergeCell ref="L99:L104"/>
    <mergeCell ref="N99:N104"/>
    <mergeCell ref="E99:E104"/>
    <mergeCell ref="M111:M116"/>
    <mergeCell ref="N111:N116"/>
    <mergeCell ref="AY105:AY110"/>
    <mergeCell ref="BB105:BB110"/>
    <mergeCell ref="N105:N110"/>
    <mergeCell ref="O105:O110"/>
    <mergeCell ref="O99:O104"/>
    <mergeCell ref="BG99:BG104"/>
    <mergeCell ref="D117:D122"/>
    <mergeCell ref="N117:N122"/>
    <mergeCell ref="K105:K110"/>
    <mergeCell ref="L105:L110"/>
    <mergeCell ref="M105:M110"/>
    <mergeCell ref="L117:L122"/>
    <mergeCell ref="BA111:BA116"/>
    <mergeCell ref="M99:M104"/>
    <mergeCell ref="K99:K104"/>
    <mergeCell ref="AZ117:AZ122"/>
    <mergeCell ref="AY93:AY98"/>
    <mergeCell ref="BB93:BB98"/>
    <mergeCell ref="BG93:BG98"/>
    <mergeCell ref="BH93:BH98"/>
    <mergeCell ref="N87:N92"/>
    <mergeCell ref="O87:O92"/>
    <mergeCell ref="AY87:AY92"/>
    <mergeCell ref="A123:A128"/>
    <mergeCell ref="K123:K128"/>
    <mergeCell ref="L123:L128"/>
    <mergeCell ref="M123:M128"/>
    <mergeCell ref="N123:N128"/>
    <mergeCell ref="A117:A122"/>
    <mergeCell ref="E117:E122"/>
    <mergeCell ref="K117:K122"/>
    <mergeCell ref="A111:A116"/>
    <mergeCell ref="E111:E116"/>
    <mergeCell ref="K111:K116"/>
    <mergeCell ref="L111:L116"/>
    <mergeCell ref="E123:E128"/>
    <mergeCell ref="M117:M122"/>
    <mergeCell ref="A105:A110"/>
    <mergeCell ref="E105:E110"/>
    <mergeCell ref="BB99:BB104"/>
    <mergeCell ref="AY81:AY86"/>
    <mergeCell ref="BB81:BB86"/>
    <mergeCell ref="BG81:BG86"/>
    <mergeCell ref="BH81:BH86"/>
    <mergeCell ref="M87:M92"/>
    <mergeCell ref="M93:M98"/>
    <mergeCell ref="A81:A86"/>
    <mergeCell ref="E81:E86"/>
    <mergeCell ref="K81:K86"/>
    <mergeCell ref="A87:A92"/>
    <mergeCell ref="E87:E92"/>
    <mergeCell ref="A93:A98"/>
    <mergeCell ref="E93:E98"/>
    <mergeCell ref="K93:K98"/>
    <mergeCell ref="L93:L98"/>
    <mergeCell ref="K87:K92"/>
    <mergeCell ref="L87:L92"/>
    <mergeCell ref="D81:D86"/>
    <mergeCell ref="D87:D92"/>
    <mergeCell ref="L81:L86"/>
    <mergeCell ref="BH87:BH92"/>
    <mergeCell ref="BB87:BB92"/>
    <mergeCell ref="BG87:BG92"/>
    <mergeCell ref="O93:O98"/>
    <mergeCell ref="BG75:BG80"/>
    <mergeCell ref="BH75:BH80"/>
    <mergeCell ref="P69:P74"/>
    <mergeCell ref="P75:P80"/>
    <mergeCell ref="N75:N80"/>
    <mergeCell ref="N69:N74"/>
    <mergeCell ref="O69:O74"/>
    <mergeCell ref="AY69:AY74"/>
    <mergeCell ref="BB69:BB74"/>
    <mergeCell ref="BG69:BG74"/>
    <mergeCell ref="BI87:BI92"/>
    <mergeCell ref="A75:A80"/>
    <mergeCell ref="E75:E80"/>
    <mergeCell ref="K75:K80"/>
    <mergeCell ref="L75:L80"/>
    <mergeCell ref="N63:N68"/>
    <mergeCell ref="O63:O68"/>
    <mergeCell ref="AY63:AY68"/>
    <mergeCell ref="BB63:BB68"/>
    <mergeCell ref="BG63:BG68"/>
    <mergeCell ref="A63:A68"/>
    <mergeCell ref="E63:E68"/>
    <mergeCell ref="K63:K68"/>
    <mergeCell ref="M69:M74"/>
    <mergeCell ref="M63:M68"/>
    <mergeCell ref="L63:L68"/>
    <mergeCell ref="M75:M80"/>
    <mergeCell ref="D75:D80"/>
    <mergeCell ref="BH69:BH74"/>
    <mergeCell ref="O75:O80"/>
    <mergeCell ref="AY75:AY80"/>
    <mergeCell ref="BB75:BB80"/>
    <mergeCell ref="A69:A74"/>
    <mergeCell ref="D69:D74"/>
    <mergeCell ref="AY57:AY62"/>
    <mergeCell ref="BB57:BB62"/>
    <mergeCell ref="BG57:BG62"/>
    <mergeCell ref="BB51:BB56"/>
    <mergeCell ref="BI69:BI74"/>
    <mergeCell ref="BH63:BH68"/>
    <mergeCell ref="BI63:BI68"/>
    <mergeCell ref="E69:E74"/>
    <mergeCell ref="K69:K74"/>
    <mergeCell ref="L69:L74"/>
    <mergeCell ref="BH57:BH62"/>
    <mergeCell ref="BI57:BI62"/>
    <mergeCell ref="BI51:BI56"/>
    <mergeCell ref="A57:A62"/>
    <mergeCell ref="P57:P62"/>
    <mergeCell ref="D57:D62"/>
    <mergeCell ref="N57:N62"/>
    <mergeCell ref="O57:O62"/>
    <mergeCell ref="E57:E62"/>
    <mergeCell ref="K57:K62"/>
    <mergeCell ref="P63:P68"/>
    <mergeCell ref="D63:D68"/>
    <mergeCell ref="BI33:BI38"/>
    <mergeCell ref="P39:P44"/>
    <mergeCell ref="A45:A50"/>
    <mergeCell ref="A39:A44"/>
    <mergeCell ref="E39:E44"/>
    <mergeCell ref="E45:E50"/>
    <mergeCell ref="D39:D44"/>
    <mergeCell ref="D45:D50"/>
    <mergeCell ref="BI45:BI50"/>
    <mergeCell ref="AY33:AY38"/>
    <mergeCell ref="BB33:BB38"/>
    <mergeCell ref="BI39:BI44"/>
    <mergeCell ref="K45:K50"/>
    <mergeCell ref="E33:E38"/>
    <mergeCell ref="K33:K38"/>
    <mergeCell ref="L33:L38"/>
    <mergeCell ref="D33:D38"/>
    <mergeCell ref="P33:P38"/>
    <mergeCell ref="AY45:AY50"/>
    <mergeCell ref="BB45:BB50"/>
    <mergeCell ref="BG45:BG50"/>
    <mergeCell ref="BH45:BH50"/>
    <mergeCell ref="BG33:BG38"/>
    <mergeCell ref="BH33:BH38"/>
    <mergeCell ref="A51:A56"/>
    <mergeCell ref="M51:M56"/>
    <mergeCell ref="N51:N56"/>
    <mergeCell ref="N39:N44"/>
    <mergeCell ref="O39:O44"/>
    <mergeCell ref="AY39:AY44"/>
    <mergeCell ref="BB39:BB44"/>
    <mergeCell ref="BG39:BG44"/>
    <mergeCell ref="BH51:BH56"/>
    <mergeCell ref="BH39:BH44"/>
    <mergeCell ref="K39:K44"/>
    <mergeCell ref="L39:L44"/>
    <mergeCell ref="N45:N50"/>
    <mergeCell ref="L45:L50"/>
    <mergeCell ref="M45:M50"/>
    <mergeCell ref="M39:M44"/>
    <mergeCell ref="O45:O50"/>
    <mergeCell ref="BG51:BG56"/>
    <mergeCell ref="D51:D56"/>
    <mergeCell ref="O51:O56"/>
    <mergeCell ref="AY51:AY56"/>
    <mergeCell ref="E51:E56"/>
    <mergeCell ref="K51:K56"/>
    <mergeCell ref="L51:L56"/>
    <mergeCell ref="D15:D20"/>
    <mergeCell ref="O27:O32"/>
    <mergeCell ref="AW7:AX7"/>
    <mergeCell ref="AY7:BB7"/>
    <mergeCell ref="BG7:BI7"/>
    <mergeCell ref="E9:E14"/>
    <mergeCell ref="N27:N32"/>
    <mergeCell ref="N21:N26"/>
    <mergeCell ref="BH15:BH20"/>
    <mergeCell ref="BI15:BI20"/>
    <mergeCell ref="M21:M26"/>
    <mergeCell ref="A6:J7"/>
    <mergeCell ref="K6:O6"/>
    <mergeCell ref="K7:O7"/>
    <mergeCell ref="S7:U7"/>
    <mergeCell ref="V7:AK7"/>
    <mergeCell ref="BH27:BH32"/>
    <mergeCell ref="A27:A32"/>
    <mergeCell ref="B21:B26"/>
    <mergeCell ref="BI9:BI14"/>
    <mergeCell ref="O9:O14"/>
    <mergeCell ref="B27:B32"/>
    <mergeCell ref="AY9:AY14"/>
    <mergeCell ref="BA15:BA20"/>
    <mergeCell ref="A33:A38"/>
    <mergeCell ref="BB21:BB26"/>
    <mergeCell ref="BG21:BG26"/>
    <mergeCell ref="BH21:BH26"/>
    <mergeCell ref="A15:A20"/>
    <mergeCell ref="E15:E20"/>
    <mergeCell ref="K15:K20"/>
    <mergeCell ref="P6:P7"/>
    <mergeCell ref="K27:K32"/>
    <mergeCell ref="BH9:BH14"/>
    <mergeCell ref="M27:M32"/>
    <mergeCell ref="AL7:AV7"/>
    <mergeCell ref="BC7:BD7"/>
    <mergeCell ref="BG27:BG32"/>
    <mergeCell ref="D9:D14"/>
    <mergeCell ref="D21:D26"/>
    <mergeCell ref="D27:D32"/>
    <mergeCell ref="P9:P14"/>
    <mergeCell ref="P15:P20"/>
    <mergeCell ref="P21:P26"/>
    <mergeCell ref="P27:P32"/>
    <mergeCell ref="B9:B14"/>
    <mergeCell ref="C9:C14"/>
    <mergeCell ref="B15:B20"/>
    <mergeCell ref="BB9:BB14"/>
    <mergeCell ref="BI21:BI26"/>
    <mergeCell ref="A21:A26"/>
    <mergeCell ref="E21:E26"/>
    <mergeCell ref="AY27:AY32"/>
    <mergeCell ref="BB27:BB32"/>
    <mergeCell ref="M15:M20"/>
    <mergeCell ref="N15:N20"/>
    <mergeCell ref="O15:O20"/>
    <mergeCell ref="AY15:AY20"/>
    <mergeCell ref="BB15:BB20"/>
    <mergeCell ref="O21:O26"/>
    <mergeCell ref="AY21:AY26"/>
    <mergeCell ref="BG9:BG14"/>
    <mergeCell ref="E27:E32"/>
    <mergeCell ref="K21:K26"/>
    <mergeCell ref="L21:L26"/>
    <mergeCell ref="L15:L20"/>
    <mergeCell ref="L9:L14"/>
    <mergeCell ref="M9:M14"/>
    <mergeCell ref="L27:L32"/>
    <mergeCell ref="N9:N14"/>
    <mergeCell ref="A9:A14"/>
    <mergeCell ref="K9:K14"/>
    <mergeCell ref="A1:AQ1"/>
    <mergeCell ref="B4:D4"/>
    <mergeCell ref="BI27:BI32"/>
    <mergeCell ref="BJ6:BM7"/>
    <mergeCell ref="D123:D128"/>
    <mergeCell ref="D171:D176"/>
    <mergeCell ref="D177:D182"/>
    <mergeCell ref="D183:D188"/>
    <mergeCell ref="D93:D98"/>
    <mergeCell ref="D99:D104"/>
    <mergeCell ref="D105:D110"/>
    <mergeCell ref="D111:D116"/>
    <mergeCell ref="S6:AD6"/>
    <mergeCell ref="AE6:AP6"/>
    <mergeCell ref="AQ6:BD6"/>
    <mergeCell ref="BE6:BI6"/>
    <mergeCell ref="Q6:R6"/>
    <mergeCell ref="Q7:R7"/>
    <mergeCell ref="L57:L62"/>
    <mergeCell ref="M57:M62"/>
    <mergeCell ref="BG15:BG20"/>
    <mergeCell ref="M33:M38"/>
    <mergeCell ref="N33:N38"/>
    <mergeCell ref="O33:O38"/>
  </mergeCells>
  <phoneticPr fontId="52" type="noConversion"/>
  <conditionalFormatting sqref="O9 Q9:R9 R10:R188">
    <cfRule type="cellIs" dxfId="15" priority="23" operator="equal">
      <formula>"Extremo"</formula>
    </cfRule>
    <cfRule type="cellIs" dxfId="14" priority="24" operator="equal">
      <formula>"Alto"</formula>
    </cfRule>
    <cfRule type="cellIs" dxfId="13" priority="25" operator="equal">
      <formula>"Moderado"</formula>
    </cfRule>
    <cfRule type="cellIs" dxfId="12" priority="26" operator="equal">
      <formula>"Bajo"</formula>
    </cfRule>
  </conditionalFormatting>
  <conditionalFormatting sqref="BI9">
    <cfRule type="cellIs" dxfId="11" priority="19" operator="equal">
      <formula>"Extremo"</formula>
    </cfRule>
    <cfRule type="cellIs" dxfId="10" priority="20" operator="equal">
      <formula>"Alto"</formula>
    </cfRule>
    <cfRule type="cellIs" dxfId="9" priority="21" operator="equal">
      <formula>"Moderado"</formula>
    </cfRule>
    <cfRule type="cellIs" dxfId="8" priority="22" operator="equal">
      <formula>"Bajo"</formula>
    </cfRule>
  </conditionalFormatting>
  <conditionalFormatting sqref="O15 O21 O27 O33 O39 O45 O51 O57 O63 O69 O75 O81 O87 O93 O99 O105 O111 O117 O123 O129 O135 O141 O147 O153 O159 O165 O171 O177 O183 Q183 Q177 Q171 Q165 Q159 Q153 Q147 Q141 Q135 Q129 Q123 Q117 Q111 Q105 Q99 Q93 Q87 Q81 Q75 Q69 Q63 Q57 Q51 Q45 Q39 Q33 Q27 Q21 Q15">
    <cfRule type="cellIs" dxfId="7" priority="15" operator="equal">
      <formula>"Extremo"</formula>
    </cfRule>
    <cfRule type="cellIs" dxfId="6" priority="16" operator="equal">
      <formula>"Alto"</formula>
    </cfRule>
    <cfRule type="cellIs" dxfId="5" priority="17" operator="equal">
      <formula>"Moderado"</formula>
    </cfRule>
    <cfRule type="cellIs" dxfId="4" priority="18" operator="equal">
      <formula>"Bajo"</formula>
    </cfRule>
  </conditionalFormatting>
  <conditionalFormatting sqref="BI15 BI21 BI27 BI33 BI39 BI45 BI51 BI57 BI63 BI69 BI75 BI81 BI87 BI93 BI99 BI105 BI111 BI117 BI123 BI129 BI135 BI141 BI147 BI153 BI159 BI165 BI171 BI177 BI183">
    <cfRule type="cellIs" dxfId="3" priority="11" operator="equal">
      <formula>"Extremo"</formula>
    </cfRule>
    <cfRule type="cellIs" dxfId="2" priority="12" operator="equal">
      <formula>"Alto"</formula>
    </cfRule>
    <cfRule type="cellIs" dxfId="1" priority="13" operator="equal">
      <formula>"Moderado"</formula>
    </cfRule>
    <cfRule type="cellIs" dxfId="0" priority="14" operator="equal">
      <formula>"Bajo"</formula>
    </cfRule>
  </conditionalFormatting>
  <dataValidations count="47">
    <dataValidation allowBlank="1" showInputMessage="1" showErrorMessage="1" prompt="Fuerte: 100_x000a__x000a_Moderado: Entre 50 y 99_x000a__x000a_Débil: Menor a 50" sqref="BB8" xr:uid="{00000000-0002-0000-0300-000000000000}"/>
    <dataValidation allowBlank="1" showInputMessage="1" showErrorMessage="1" prompt="Fuerte: 100_x000a__x000a_Moderado: 50_x000a__x000a_Débil: 0" sqref="AX8" xr:uid="{00000000-0002-0000-0300-000001000000}"/>
    <dataValidation allowBlank="1" showInputMessage="1" showErrorMessage="1" prompt="Fuerte: Siempre se ejecuta_x000a__x000a_Moderado: Algunas veces_x000a__x000a_Débil: No se ejecuta " sqref="AL8:AM8" xr:uid="{00000000-0002-0000-0300-000002000000}"/>
    <dataValidation allowBlank="1" showInputMessage="1" showErrorMessage="1" prompt="Fuerte: Calificación entre 96 y 100_x000a__x000a_Moderado: Calificación entre 86 y 95_x000a__x000a_Débil: Calificación entre 0 y 85" sqref="AK8 AV8" xr:uid="{00000000-0002-0000-0300-000003000000}"/>
    <dataValidation allowBlank="1" showInputMessage="1" showErrorMessage="1" prompt="- Confiable (15)_x000a__x000a_- No Confiable (0)_x000a_" sqref="AD8:AE8" xr:uid="{00000000-0002-0000-0300-000004000000}"/>
    <dataValidation allowBlank="1" showInputMessage="1" showErrorMessage="1" prompt="- Prevenir (15)_x000a__x000a_- Detectar (10)_x000a__x000a_- No es un Control (0)" sqref="AB8:AC8" xr:uid="{00000000-0002-0000-0300-000005000000}"/>
    <dataValidation allowBlank="1" showInputMessage="1" showErrorMessage="1" prompt="- Oportuna (15)_x000a__x000a_- Inoportuna (0)_x000a_" sqref="Z8:AA8" xr:uid="{00000000-0002-0000-0300-000006000000}"/>
    <dataValidation allowBlank="1" showInputMessage="1" showErrorMessage="1" prompt="- Asignado (15)_x000a__x000a_- No Asignado (0)" sqref="V8:W8" xr:uid="{00000000-0002-0000-03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U8" xr:uid="{00000000-0002-0000-0300-000008000000}"/>
    <dataValidation allowBlank="1" showInputMessage="1" showErrorMessage="1" prompt="Completa (10)_x000a__x000a_Incompleta (5)_x000a__x000a_No esxiste (0)" sqref="AH8:AI8" xr:uid="{00000000-0002-0000-0300-000009000000}"/>
    <dataValidation allowBlank="1" showInputMessage="1" showErrorMessage="1" prompt="- Se investigan y se resuelven Oportunamente (15)_x000a__x000a_- No se investigan y resuelven Oportunamente (0)_x000a_" sqref="AF8:AG8" xr:uid="{00000000-0002-0000-0300-00000A000000}"/>
    <dataValidation allowBlank="1" showInputMessage="1" showErrorMessage="1" prompt="- Adecuado (15)_x000a__x000a_- Inadecuado (0)_x000a_" sqref="X8:Y8" xr:uid="{00000000-0002-0000-0300-00000B000000}"/>
    <dataValidation allowBlank="1" showInputMessage="1" showErrorMessage="1" prompt="Promedio entre el diseño Total de Control y Total Solidez Individual " sqref="AY8:BA8" xr:uid="{00000000-0002-0000-03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W8" xr:uid="{00000000-0002-0000-03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J8 AU8" xr:uid="{00000000-0002-0000-03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L8:N8" xr:uid="{00000000-0002-0000-03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K8" xr:uid="{00000000-0002-0000-0300-000010000000}"/>
    <dataValidation type="list" allowBlank="1" showInputMessage="1" showErrorMessage="1" sqref="T33:T38" xr:uid="{00000000-0002-0000-0300-000011000000}">
      <formula1>$F$33:$F$38</formula1>
    </dataValidation>
    <dataValidation type="list" allowBlank="1" showInputMessage="1" showErrorMessage="1" sqref="T39:T44" xr:uid="{00000000-0002-0000-0300-000012000000}">
      <formula1>$F$39:$F$44</formula1>
    </dataValidation>
    <dataValidation type="list" allowBlank="1" showInputMessage="1" showErrorMessage="1" sqref="T45:T50" xr:uid="{00000000-0002-0000-0300-000013000000}">
      <formula1>$F$45:$F$50</formula1>
    </dataValidation>
    <dataValidation type="list" allowBlank="1" showInputMessage="1" showErrorMessage="1" sqref="T51:T56" xr:uid="{00000000-0002-0000-0300-000014000000}">
      <formula1>$F$51:$F$56</formula1>
    </dataValidation>
    <dataValidation type="list" allowBlank="1" showInputMessage="1" showErrorMessage="1" sqref="T57:T62" xr:uid="{00000000-0002-0000-0300-000015000000}">
      <formula1>$F$57:$F$62</formula1>
    </dataValidation>
    <dataValidation type="list" allowBlank="1" showInputMessage="1" showErrorMessage="1" sqref="T63:T68" xr:uid="{00000000-0002-0000-0300-000016000000}">
      <formula1>$F$63:$F$68</formula1>
    </dataValidation>
    <dataValidation type="list" allowBlank="1" showInputMessage="1" showErrorMessage="1" sqref="T69:T74" xr:uid="{00000000-0002-0000-0300-000017000000}">
      <formula1>$F$69:$F$74</formula1>
    </dataValidation>
    <dataValidation type="list" allowBlank="1" showInputMessage="1" showErrorMessage="1" sqref="T75:T80" xr:uid="{00000000-0002-0000-0300-000018000000}">
      <formula1>$F$75:$F$80</formula1>
    </dataValidation>
    <dataValidation type="list" allowBlank="1" showInputMessage="1" showErrorMessage="1" sqref="T81:T86" xr:uid="{00000000-0002-0000-0300-000019000000}">
      <formula1>$F$81:$F$86</formula1>
    </dataValidation>
    <dataValidation type="list" allowBlank="1" showInputMessage="1" showErrorMessage="1" sqref="T87:T92" xr:uid="{00000000-0002-0000-0300-00001A000000}">
      <formula1>$F$87:$F$92</formula1>
    </dataValidation>
    <dataValidation type="list" allowBlank="1" showInputMessage="1" showErrorMessage="1" sqref="T93:T98" xr:uid="{00000000-0002-0000-0300-00001B000000}">
      <formula1>$F$93:$F$98</formula1>
    </dataValidation>
    <dataValidation type="list" allowBlank="1" showInputMessage="1" showErrorMessage="1" sqref="T99:T104" xr:uid="{00000000-0002-0000-0300-00001C000000}">
      <formula1>$F$99:$F$104</formula1>
    </dataValidation>
    <dataValidation type="list" allowBlank="1" showInputMessage="1" showErrorMessage="1" sqref="T105:T110" xr:uid="{00000000-0002-0000-0300-00001D000000}">
      <formula1>$F$105:$F$110</formula1>
    </dataValidation>
    <dataValidation type="list" allowBlank="1" showInputMessage="1" showErrorMessage="1" sqref="T111:T116" xr:uid="{00000000-0002-0000-0300-00001E000000}">
      <formula1>$F$111:$F$116</formula1>
    </dataValidation>
    <dataValidation type="list" allowBlank="1" showInputMessage="1" showErrorMessage="1" sqref="T117:T122" xr:uid="{00000000-0002-0000-0300-00001F000000}">
      <formula1>$F$117:$F$122</formula1>
    </dataValidation>
    <dataValidation type="list" allowBlank="1" showInputMessage="1" showErrorMessage="1" sqref="T123:T128" xr:uid="{00000000-0002-0000-0300-000020000000}">
      <formula1>$F$123:$F$128</formula1>
    </dataValidation>
    <dataValidation type="list" allowBlank="1" showInputMessage="1" showErrorMessage="1" sqref="T129:T134" xr:uid="{00000000-0002-0000-0300-000021000000}">
      <formula1>$F$129:$F$134</formula1>
    </dataValidation>
    <dataValidation type="list" allowBlank="1" showInputMessage="1" showErrorMessage="1" sqref="T135:T140" xr:uid="{00000000-0002-0000-0300-000022000000}">
      <formula1>$F$135:$F$140</formula1>
    </dataValidation>
    <dataValidation type="list" allowBlank="1" showInputMessage="1" showErrorMessage="1" sqref="T141:T146" xr:uid="{00000000-0002-0000-0300-000023000000}">
      <formula1>$F$141:$F$146</formula1>
    </dataValidation>
    <dataValidation type="list" allowBlank="1" showInputMessage="1" showErrorMessage="1" sqref="T147:T152" xr:uid="{00000000-0002-0000-0300-000024000000}">
      <formula1>$F$147:$F$152</formula1>
    </dataValidation>
    <dataValidation type="list" allowBlank="1" showInputMessage="1" showErrorMessage="1" sqref="T153:T158" xr:uid="{00000000-0002-0000-0300-000025000000}">
      <formula1>$F$153:$F$158</formula1>
    </dataValidation>
    <dataValidation type="list" allowBlank="1" showInputMessage="1" showErrorMessage="1" sqref="T159:T164" xr:uid="{00000000-0002-0000-0300-000026000000}">
      <formula1>$F$159:$F$164</formula1>
    </dataValidation>
    <dataValidation type="list" allowBlank="1" showInputMessage="1" showErrorMessage="1" sqref="T165:T170" xr:uid="{00000000-0002-0000-0300-000027000000}">
      <formula1>$F$165:$F$170</formula1>
    </dataValidation>
    <dataValidation type="list" allowBlank="1" showInputMessage="1" showErrorMessage="1" sqref="T171:T176" xr:uid="{00000000-0002-0000-0300-000028000000}">
      <formula1>$F$171:$F$176</formula1>
    </dataValidation>
    <dataValidation type="list" allowBlank="1" showInputMessage="1" showErrorMessage="1" sqref="T177:T182" xr:uid="{00000000-0002-0000-0300-000029000000}">
      <formula1>$F$177:$F$182</formula1>
    </dataValidation>
    <dataValidation type="list" allowBlank="1" showInputMessage="1" showErrorMessage="1" sqref="T183:T188" xr:uid="{00000000-0002-0000-0300-00002A000000}">
      <formula1>$F$183:$F$188</formula1>
    </dataValidation>
    <dataValidation type="list" allowBlank="1" showInputMessage="1" showErrorMessage="1" sqref="E15:E20 H10:H188" xr:uid="{00000000-0002-0000-0300-00002B000000}">
      <formula1>INDIRECT(D10)</formula1>
    </dataValidation>
    <dataValidation type="list" allowBlank="1" showInputMessage="1" showErrorMessage="1" sqref="T9:T32" xr:uid="{00000000-0002-0000-0300-00002C000000}">
      <formula1>$H9:$H14</formula1>
    </dataValidation>
    <dataValidation type="list" allowBlank="1" showInputMessage="1" showErrorMessage="1" sqref="F10:F188" xr:uid="{00000000-0002-0000-0300-00002D000000}">
      <formula1>INDIRECT(C10)</formula1>
    </dataValidation>
    <dataValidation type="list" allowBlank="1" showInputMessage="1" showErrorMessage="1" sqref="AE4:AG4 B4:D4" xr:uid="{00000000-0002-0000-0300-00002E000000}">
      <formula1>#REF!</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ignoredErrors>
    <ignoredError sqref="Y9 AA9 AC9 AE9 AG9 AC186" unlockedFormula="1"/>
    <ignoredError sqref="P9" evalError="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8E58F4CA-711B-4565-AF4D-C9A241E72222}">
          <x14:formula1>
            <xm:f>Listados!$E$36:$E$38</xm:f>
          </x14:formula1>
          <xm:sqref>D9:D188</xm:sqref>
        </x14:dataValidation>
        <x14:dataValidation type="list" allowBlank="1" showInputMessage="1" showErrorMessage="1" xr:uid="{F01D37DB-C915-48C8-8B93-1EBDE921A7D1}">
          <x14:formula1>
            <xm:f>Listados!$G$36:$G$37</xm:f>
          </x14:formula1>
          <xm:sqref>I9:I188</xm:sqref>
        </x14:dataValidation>
        <x14:dataValidation type="list" allowBlank="1" showInputMessage="1" showErrorMessage="1" xr:uid="{7C4CE275-2AFC-4847-B86B-09A1088C5D67}">
          <x14:formula1>
            <xm:f>Listados!$K$3:$K$7</xm:f>
          </x14:formula1>
          <xm:sqref>K9:K188</xm:sqref>
        </x14:dataValidation>
        <x14:dataValidation type="list" allowBlank="1" showInputMessage="1" showErrorMessage="1" xr:uid="{BDDD4350-98BD-4292-94F2-56D34D56726F}">
          <x14:formula1>
            <xm:f>Listados!$L$3:$L$7</xm:f>
          </x14:formula1>
          <xm:sqref>M9:M188</xm:sqref>
        </x14:dataValidation>
        <x14:dataValidation type="list" allowBlank="1" showInputMessage="1" showErrorMessage="1" xr:uid="{DBD465E1-65DC-4954-9855-145211A1FC94}">
          <x14:formula1>
            <xm:f>Listados!$G$29:$G$30</xm:f>
          </x14:formula1>
          <xm:sqref>U9:U188</xm:sqref>
        </x14:dataValidation>
        <x14:dataValidation type="list" allowBlank="1" showInputMessage="1" showErrorMessage="1" xr:uid="{2FAC6A76-B692-4B68-B4FF-89FCF61FAEF4}">
          <x14:formula1>
            <xm:f>Listados!$B$26:$B$27</xm:f>
          </x14:formula1>
          <xm:sqref>V9:V188 X9:X188 Z9:Z188 AB9:AB188 AD9:AD188 AF9:AF188</xm:sqref>
        </x14:dataValidation>
        <x14:dataValidation type="list" allowBlank="1" showInputMessage="1" showErrorMessage="1" xr:uid="{DADD97F2-774C-4163-8F44-9C082C84ED6E}">
          <x14:formula1>
            <xm:f>Listados!$C$26:$C$28</xm:f>
          </x14:formula1>
          <xm:sqref>AH9:AH188</xm:sqref>
        </x14:dataValidation>
        <x14:dataValidation type="list" allowBlank="1" showInputMessage="1" showErrorMessage="1" xr:uid="{DC1261BC-4DD2-4B49-BB61-12CA81A4A427}">
          <x14:formula1>
            <xm:f>Listados!$H$36:$H$38</xm:f>
          </x14:formula1>
          <xm:sqref>AL9:AL188</xm:sqref>
        </x14:dataValidation>
        <x14:dataValidation type="list" allowBlank="1" showInputMessage="1" showErrorMessage="1" xr:uid="{70D7DB79-3CB9-470D-B18F-51E838CC363E}">
          <x14:formula1>
            <xm:f>Listados!$I$36:$I$39</xm:f>
          </x14:formula1>
          <xm:sqref>AN9:AN188</xm:sqref>
        </x14:dataValidation>
        <x14:dataValidation type="list" allowBlank="1" showInputMessage="1" showErrorMessage="1" xr:uid="{95994164-3E68-4FD6-B827-8B198AD81D21}">
          <x14:formula1>
            <xm:f>Listados!$K$36:$K$39</xm:f>
          </x14:formula1>
          <xm:sqref>AP9:AP188</xm:sqref>
        </x14:dataValidation>
        <x14:dataValidation type="list" allowBlank="1" showInputMessage="1" showErrorMessage="1" xr:uid="{AD0B23BD-B545-4579-A71C-73692792D34A}">
          <x14:formula1>
            <xm:f>Listados!$E$26:$E$28</xm:f>
          </x14:formula1>
          <xm:sqref>AU9:AU188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O121"/>
  <sheetViews>
    <sheetView workbookViewId="0">
      <selection activeCell="G9" sqref="G9"/>
    </sheetView>
  </sheetViews>
  <sheetFormatPr baseColWidth="10" defaultColWidth="11.453125" defaultRowHeight="14.5"/>
  <cols>
    <col min="7" max="7" width="27" customWidth="1"/>
    <col min="8" max="8" width="16.26953125" customWidth="1"/>
    <col min="9" max="9" width="20.1796875" customWidth="1"/>
    <col min="11" max="11" width="76.453125" customWidth="1"/>
    <col min="12" max="12" width="39.1796875" customWidth="1"/>
  </cols>
  <sheetData>
    <row r="1" spans="2:13">
      <c r="B1" s="44" t="s">
        <v>220</v>
      </c>
      <c r="G1" s="376" t="s">
        <v>221</v>
      </c>
      <c r="H1" s="376"/>
      <c r="I1" s="376"/>
      <c r="J1" s="376"/>
      <c r="K1" s="376"/>
      <c r="L1" s="376"/>
      <c r="M1" s="376"/>
    </row>
    <row r="2" spans="2:13">
      <c r="B2" s="41" t="s">
        <v>222</v>
      </c>
      <c r="G2" s="41" t="s">
        <v>222</v>
      </c>
      <c r="H2" s="42" t="s">
        <v>223</v>
      </c>
      <c r="I2" s="41" t="s">
        <v>224</v>
      </c>
      <c r="J2" s="41" t="s">
        <v>225</v>
      </c>
      <c r="K2" s="41" t="s">
        <v>226</v>
      </c>
      <c r="L2" s="43" t="s">
        <v>227</v>
      </c>
      <c r="M2" s="41" t="s">
        <v>228</v>
      </c>
    </row>
    <row r="3" spans="2:13">
      <c r="B3" s="41" t="s">
        <v>228</v>
      </c>
      <c r="G3" s="41" t="s">
        <v>229</v>
      </c>
      <c r="H3" s="42" t="s">
        <v>230</v>
      </c>
      <c r="I3" s="41" t="s">
        <v>231</v>
      </c>
      <c r="J3" s="41" t="s">
        <v>232</v>
      </c>
      <c r="K3" s="41" t="s">
        <v>233</v>
      </c>
      <c r="L3" s="43" t="s">
        <v>234</v>
      </c>
      <c r="M3" s="41" t="s">
        <v>235</v>
      </c>
    </row>
    <row r="4" spans="2:13">
      <c r="B4" s="41" t="s">
        <v>226</v>
      </c>
      <c r="G4" s="41" t="s">
        <v>236</v>
      </c>
      <c r="I4" s="41" t="s">
        <v>237</v>
      </c>
      <c r="J4" s="41" t="s">
        <v>238</v>
      </c>
      <c r="K4" s="41" t="s">
        <v>239</v>
      </c>
      <c r="L4" s="43" t="s">
        <v>240</v>
      </c>
      <c r="M4" s="41" t="s">
        <v>241</v>
      </c>
    </row>
    <row r="5" spans="2:13">
      <c r="B5" s="41" t="s">
        <v>242</v>
      </c>
      <c r="G5" s="41" t="s">
        <v>243</v>
      </c>
      <c r="I5" s="41" t="s">
        <v>244</v>
      </c>
      <c r="J5" s="41" t="s">
        <v>245</v>
      </c>
      <c r="K5" s="41" t="s">
        <v>246</v>
      </c>
      <c r="L5" s="43" t="s">
        <v>247</v>
      </c>
      <c r="M5" s="41" t="s">
        <v>248</v>
      </c>
    </row>
    <row r="6" spans="2:13">
      <c r="B6" s="41" t="s">
        <v>249</v>
      </c>
      <c r="G6" s="41" t="s">
        <v>250</v>
      </c>
      <c r="J6" s="41" t="s">
        <v>251</v>
      </c>
      <c r="K6" s="41" t="s">
        <v>252</v>
      </c>
      <c r="L6" s="43" t="s">
        <v>253</v>
      </c>
      <c r="M6" s="41" t="s">
        <v>254</v>
      </c>
    </row>
    <row r="7" spans="2:13">
      <c r="B7" s="41" t="s">
        <v>255</v>
      </c>
      <c r="G7" s="41" t="s">
        <v>256</v>
      </c>
      <c r="J7" s="41" t="s">
        <v>257</v>
      </c>
      <c r="K7" s="41" t="s">
        <v>258</v>
      </c>
      <c r="L7" s="43" t="s">
        <v>259</v>
      </c>
      <c r="M7" s="41"/>
    </row>
    <row r="8" spans="2:13">
      <c r="B8" s="41" t="s">
        <v>260</v>
      </c>
      <c r="G8" s="41" t="s">
        <v>261</v>
      </c>
      <c r="J8" s="41" t="s">
        <v>262</v>
      </c>
      <c r="K8" s="41" t="s">
        <v>263</v>
      </c>
      <c r="L8" s="43" t="s">
        <v>264</v>
      </c>
      <c r="M8" s="41"/>
    </row>
    <row r="9" spans="2:13">
      <c r="G9" s="41" t="s">
        <v>265</v>
      </c>
      <c r="J9" s="41" t="s">
        <v>266</v>
      </c>
      <c r="K9" s="41" t="s">
        <v>267</v>
      </c>
      <c r="M9" s="41"/>
    </row>
    <row r="10" spans="2:13">
      <c r="J10" s="41" t="s">
        <v>268</v>
      </c>
      <c r="K10" s="41" t="s">
        <v>269</v>
      </c>
      <c r="M10" s="41"/>
    </row>
    <row r="11" spans="2:13">
      <c r="K11" s="41" t="s">
        <v>270</v>
      </c>
      <c r="M11" s="41"/>
    </row>
    <row r="12" spans="2:13">
      <c r="B12" s="377" t="s">
        <v>271</v>
      </c>
      <c r="C12" s="378"/>
      <c r="D12" s="378"/>
      <c r="E12" s="378"/>
      <c r="F12" s="378"/>
      <c r="G12" s="378"/>
      <c r="H12" s="379"/>
      <c r="K12" s="41" t="s">
        <v>272</v>
      </c>
    </row>
    <row r="13" spans="2:13">
      <c r="B13" s="41" t="s">
        <v>273</v>
      </c>
      <c r="C13" s="43" t="s">
        <v>274</v>
      </c>
      <c r="D13" s="41" t="s">
        <v>275</v>
      </c>
      <c r="E13" s="41" t="s">
        <v>276</v>
      </c>
      <c r="F13" s="41" t="s">
        <v>277</v>
      </c>
      <c r="G13" s="43" t="s">
        <v>278</v>
      </c>
      <c r="H13" s="41" t="s">
        <v>279</v>
      </c>
      <c r="K13" s="41" t="s">
        <v>280</v>
      </c>
    </row>
    <row r="14" spans="2:13">
      <c r="B14" s="41" t="s">
        <v>281</v>
      </c>
      <c r="C14" s="43" t="s">
        <v>282</v>
      </c>
      <c r="D14" s="41" t="s">
        <v>283</v>
      </c>
      <c r="E14" s="41" t="s">
        <v>284</v>
      </c>
      <c r="F14" s="41" t="s">
        <v>285</v>
      </c>
      <c r="G14" s="43" t="s">
        <v>286</v>
      </c>
      <c r="H14" s="41" t="s">
        <v>287</v>
      </c>
      <c r="K14" s="41" t="s">
        <v>288</v>
      </c>
    </row>
    <row r="15" spans="2:13">
      <c r="B15" s="41" t="s">
        <v>289</v>
      </c>
      <c r="D15" s="41" t="s">
        <v>290</v>
      </c>
      <c r="H15" s="41" t="s">
        <v>291</v>
      </c>
      <c r="K15" s="41" t="s">
        <v>292</v>
      </c>
    </row>
    <row r="16" spans="2:13">
      <c r="B16" s="41" t="s">
        <v>293</v>
      </c>
      <c r="D16" s="41" t="s">
        <v>294</v>
      </c>
      <c r="H16" s="41" t="s">
        <v>295</v>
      </c>
      <c r="K16" s="41" t="s">
        <v>296</v>
      </c>
    </row>
    <row r="17" spans="2:11">
      <c r="H17" s="41" t="s">
        <v>297</v>
      </c>
      <c r="K17" s="41" t="s">
        <v>298</v>
      </c>
    </row>
    <row r="18" spans="2:11">
      <c r="B18" s="377" t="s">
        <v>299</v>
      </c>
      <c r="C18" s="378"/>
      <c r="D18" s="378"/>
      <c r="E18" s="378"/>
      <c r="F18" s="378"/>
      <c r="G18" s="378"/>
      <c r="H18" s="379"/>
      <c r="K18" s="41" t="s">
        <v>300</v>
      </c>
    </row>
    <row r="19" spans="2:11">
      <c r="B19" s="45" t="s">
        <v>301</v>
      </c>
      <c r="C19" s="47" t="s">
        <v>302</v>
      </c>
      <c r="D19" s="45" t="s">
        <v>303</v>
      </c>
      <c r="E19" s="45" t="s">
        <v>304</v>
      </c>
      <c r="F19" s="45" t="s">
        <v>305</v>
      </c>
      <c r="G19" s="47" t="s">
        <v>306</v>
      </c>
      <c r="H19" s="45" t="s">
        <v>307</v>
      </c>
    </row>
    <row r="20" spans="2:11">
      <c r="B20" s="46" t="s">
        <v>308</v>
      </c>
      <c r="C20" s="46" t="s">
        <v>309</v>
      </c>
      <c r="D20" s="46" t="s">
        <v>310</v>
      </c>
      <c r="E20" s="46" t="s">
        <v>311</v>
      </c>
      <c r="F20" s="46" t="s">
        <v>312</v>
      </c>
      <c r="G20" s="46" t="s">
        <v>313</v>
      </c>
      <c r="H20" s="46" t="s">
        <v>314</v>
      </c>
    </row>
    <row r="21" spans="2:11">
      <c r="B21" s="46" t="s">
        <v>315</v>
      </c>
      <c r="C21" s="46" t="s">
        <v>316</v>
      </c>
      <c r="D21" s="46" t="s">
        <v>317</v>
      </c>
      <c r="E21" s="46" t="s">
        <v>318</v>
      </c>
      <c r="G21" s="46" t="s">
        <v>319</v>
      </c>
      <c r="H21" s="46" t="s">
        <v>320</v>
      </c>
    </row>
    <row r="22" spans="2:11">
      <c r="B22" s="46" t="s">
        <v>321</v>
      </c>
      <c r="C22" s="46" t="s">
        <v>322</v>
      </c>
      <c r="D22" s="46" t="s">
        <v>323</v>
      </c>
      <c r="E22" s="46" t="s">
        <v>324</v>
      </c>
      <c r="G22" s="46" t="s">
        <v>325</v>
      </c>
      <c r="H22" s="46" t="s">
        <v>326</v>
      </c>
    </row>
    <row r="23" spans="2:11">
      <c r="B23" s="46" t="s">
        <v>315</v>
      </c>
      <c r="C23" s="46" t="s">
        <v>327</v>
      </c>
      <c r="D23" s="46" t="s">
        <v>328</v>
      </c>
      <c r="E23" s="46" t="s">
        <v>329</v>
      </c>
      <c r="G23" s="46" t="s">
        <v>330</v>
      </c>
      <c r="H23" s="46" t="s">
        <v>331</v>
      </c>
    </row>
    <row r="24" spans="2:11">
      <c r="B24" s="46" t="s">
        <v>332</v>
      </c>
      <c r="C24" s="46" t="s">
        <v>333</v>
      </c>
      <c r="D24" s="46" t="s">
        <v>334</v>
      </c>
      <c r="E24" s="46" t="s">
        <v>335</v>
      </c>
      <c r="G24" s="46" t="s">
        <v>336</v>
      </c>
      <c r="H24" s="46" t="s">
        <v>337</v>
      </c>
    </row>
    <row r="25" spans="2:11">
      <c r="B25" s="46" t="s">
        <v>338</v>
      </c>
      <c r="D25" s="46" t="s">
        <v>339</v>
      </c>
      <c r="E25" s="46" t="s">
        <v>340</v>
      </c>
      <c r="G25" s="46" t="s">
        <v>341</v>
      </c>
      <c r="H25" s="46" t="s">
        <v>342</v>
      </c>
    </row>
    <row r="26" spans="2:11">
      <c r="B26" s="46" t="s">
        <v>343</v>
      </c>
      <c r="D26" s="46" t="s">
        <v>344</v>
      </c>
      <c r="E26" s="46" t="s">
        <v>345</v>
      </c>
      <c r="H26" s="46" t="s">
        <v>346</v>
      </c>
    </row>
    <row r="27" spans="2:11">
      <c r="B27" s="46" t="s">
        <v>347</v>
      </c>
      <c r="D27" s="46" t="s">
        <v>348</v>
      </c>
      <c r="E27" s="46" t="s">
        <v>349</v>
      </c>
      <c r="H27" s="46" t="s">
        <v>350</v>
      </c>
    </row>
    <row r="28" spans="2:11">
      <c r="B28" s="46" t="s">
        <v>351</v>
      </c>
      <c r="D28" s="46" t="s">
        <v>352</v>
      </c>
      <c r="E28" s="46" t="s">
        <v>353</v>
      </c>
      <c r="H28" s="46" t="s">
        <v>354</v>
      </c>
    </row>
    <row r="29" spans="2:11">
      <c r="B29" s="46" t="s">
        <v>355</v>
      </c>
      <c r="D29" s="46" t="s">
        <v>356</v>
      </c>
      <c r="E29" s="46" t="s">
        <v>357</v>
      </c>
      <c r="H29" s="46" t="s">
        <v>358</v>
      </c>
    </row>
    <row r="30" spans="2:11">
      <c r="B30" s="46" t="s">
        <v>359</v>
      </c>
      <c r="D30" s="46" t="s">
        <v>360</v>
      </c>
      <c r="E30" s="46" t="s">
        <v>361</v>
      </c>
      <c r="H30" s="46" t="s">
        <v>362</v>
      </c>
    </row>
    <row r="31" spans="2:11">
      <c r="B31" s="46" t="s">
        <v>363</v>
      </c>
      <c r="D31" s="46" t="s">
        <v>364</v>
      </c>
      <c r="E31" s="46" t="s">
        <v>365</v>
      </c>
      <c r="H31" s="46" t="s">
        <v>366</v>
      </c>
    </row>
    <row r="32" spans="2:11">
      <c r="B32" s="46" t="s">
        <v>367</v>
      </c>
      <c r="D32" s="46" t="s">
        <v>368</v>
      </c>
      <c r="E32" s="46" t="s">
        <v>369</v>
      </c>
      <c r="H32" s="46" t="s">
        <v>370</v>
      </c>
    </row>
    <row r="33" spans="2:15">
      <c r="D33" s="46" t="s">
        <v>371</v>
      </c>
      <c r="H33" s="46" t="s">
        <v>372</v>
      </c>
    </row>
    <row r="34" spans="2:15">
      <c r="H34" s="46" t="s">
        <v>373</v>
      </c>
    </row>
    <row r="35" spans="2:15">
      <c r="H35" s="46" t="s">
        <v>374</v>
      </c>
    </row>
    <row r="36" spans="2:15">
      <c r="H36" s="46" t="s">
        <v>375</v>
      </c>
    </row>
    <row r="37" spans="2:15">
      <c r="H37" s="46" t="s">
        <v>376</v>
      </c>
    </row>
    <row r="38" spans="2:15">
      <c r="H38" s="46" t="s">
        <v>257</v>
      </c>
    </row>
    <row r="39" spans="2:15">
      <c r="H39" s="46" t="s">
        <v>377</v>
      </c>
    </row>
    <row r="40" spans="2:15">
      <c r="H40" s="46" t="s">
        <v>378</v>
      </c>
    </row>
    <row r="41" spans="2:15">
      <c r="H41" s="46" t="s">
        <v>379</v>
      </c>
    </row>
    <row r="44" spans="2:15">
      <c r="B44" s="49" t="s">
        <v>380</v>
      </c>
      <c r="C44" s="49" t="s">
        <v>381</v>
      </c>
      <c r="D44" s="49" t="s">
        <v>382</v>
      </c>
      <c r="E44" s="49" t="s">
        <v>383</v>
      </c>
      <c r="F44" s="49" t="s">
        <v>384</v>
      </c>
      <c r="G44" s="49" t="s">
        <v>385</v>
      </c>
      <c r="H44" s="49" t="s">
        <v>386</v>
      </c>
      <c r="I44" s="49" t="s">
        <v>387</v>
      </c>
      <c r="J44" s="49" t="s">
        <v>388</v>
      </c>
      <c r="K44" s="49" t="s">
        <v>389</v>
      </c>
      <c r="L44" s="49" t="s">
        <v>390</v>
      </c>
      <c r="M44" s="49" t="s">
        <v>391</v>
      </c>
      <c r="N44" s="49" t="s">
        <v>392</v>
      </c>
      <c r="O44" s="49" t="s">
        <v>393</v>
      </c>
    </row>
    <row r="45" spans="2:15">
      <c r="B45" s="48" t="s">
        <v>394</v>
      </c>
      <c r="C45" s="48" t="s">
        <v>395</v>
      </c>
      <c r="D45" s="48" t="s">
        <v>396</v>
      </c>
      <c r="E45" s="48" t="s">
        <v>397</v>
      </c>
      <c r="F45" s="48" t="s">
        <v>398</v>
      </c>
      <c r="G45" s="48" t="s">
        <v>399</v>
      </c>
      <c r="H45" s="48" t="s">
        <v>400</v>
      </c>
      <c r="I45" s="48" t="s">
        <v>401</v>
      </c>
      <c r="J45" s="48" t="s">
        <v>402</v>
      </c>
      <c r="K45" s="48" t="s">
        <v>403</v>
      </c>
      <c r="L45" s="48" t="s">
        <v>404</v>
      </c>
      <c r="M45" s="48" t="s">
        <v>405</v>
      </c>
      <c r="N45" s="48" t="s">
        <v>406</v>
      </c>
      <c r="O45" s="48" t="s">
        <v>407</v>
      </c>
    </row>
    <row r="46" spans="2:15">
      <c r="B46" s="48" t="s">
        <v>408</v>
      </c>
      <c r="C46" s="48" t="s">
        <v>409</v>
      </c>
      <c r="D46" s="48" t="s">
        <v>410</v>
      </c>
      <c r="E46" s="48" t="s">
        <v>411</v>
      </c>
      <c r="F46" s="48" t="s">
        <v>412</v>
      </c>
      <c r="G46" s="48" t="s">
        <v>413</v>
      </c>
      <c r="H46" s="48" t="s">
        <v>414</v>
      </c>
      <c r="I46" s="48" t="s">
        <v>415</v>
      </c>
      <c r="J46" s="48" t="s">
        <v>416</v>
      </c>
      <c r="K46" s="48" t="s">
        <v>417</v>
      </c>
      <c r="L46" s="48" t="s">
        <v>418</v>
      </c>
      <c r="M46" s="48" t="s">
        <v>419</v>
      </c>
      <c r="N46" s="48" t="s">
        <v>420</v>
      </c>
      <c r="O46" s="48" t="s">
        <v>421</v>
      </c>
    </row>
    <row r="47" spans="2:15">
      <c r="C47" s="48" t="s">
        <v>422</v>
      </c>
      <c r="D47" s="48" t="s">
        <v>423</v>
      </c>
      <c r="E47" s="48" t="s">
        <v>424</v>
      </c>
      <c r="F47" s="48" t="s">
        <v>425</v>
      </c>
      <c r="H47" s="48" t="s">
        <v>426</v>
      </c>
      <c r="I47" s="48" t="s">
        <v>427</v>
      </c>
      <c r="J47" s="48" t="s">
        <v>428</v>
      </c>
      <c r="K47" s="48" t="s">
        <v>429</v>
      </c>
      <c r="L47" s="48" t="s">
        <v>430</v>
      </c>
      <c r="M47" s="48" t="s">
        <v>431</v>
      </c>
      <c r="N47" s="48" t="s">
        <v>432</v>
      </c>
      <c r="O47" s="48" t="s">
        <v>433</v>
      </c>
    </row>
    <row r="48" spans="2:15">
      <c r="B48" s="48"/>
      <c r="C48" s="48" t="s">
        <v>434</v>
      </c>
      <c r="D48" s="48" t="s">
        <v>435</v>
      </c>
      <c r="E48" s="48" t="s">
        <v>436</v>
      </c>
      <c r="F48" s="48" t="s">
        <v>437</v>
      </c>
      <c r="H48" s="48" t="s">
        <v>438</v>
      </c>
      <c r="I48" s="48" t="s">
        <v>439</v>
      </c>
      <c r="J48" s="48" t="s">
        <v>440</v>
      </c>
      <c r="K48" s="48" t="s">
        <v>441</v>
      </c>
      <c r="L48" s="48" t="s">
        <v>442</v>
      </c>
      <c r="M48" s="48" t="s">
        <v>443</v>
      </c>
      <c r="N48" s="48" t="s">
        <v>444</v>
      </c>
      <c r="O48" s="48" t="s">
        <v>445</v>
      </c>
    </row>
    <row r="49" spans="2:15">
      <c r="C49" s="48" t="s">
        <v>446</v>
      </c>
      <c r="D49" s="48" t="s">
        <v>447</v>
      </c>
      <c r="E49" s="48" t="s">
        <v>448</v>
      </c>
      <c r="F49" s="48" t="s">
        <v>449</v>
      </c>
      <c r="H49" s="48" t="s">
        <v>450</v>
      </c>
      <c r="I49" s="48" t="s">
        <v>451</v>
      </c>
      <c r="J49" s="48" t="s">
        <v>452</v>
      </c>
      <c r="K49" s="48" t="s">
        <v>453</v>
      </c>
      <c r="L49" s="48" t="s">
        <v>454</v>
      </c>
      <c r="M49" s="48" t="s">
        <v>455</v>
      </c>
      <c r="N49" s="48"/>
      <c r="O49" s="48" t="s">
        <v>456</v>
      </c>
    </row>
    <row r="50" spans="2:15">
      <c r="C50" s="48" t="s">
        <v>457</v>
      </c>
      <c r="D50" s="48" t="s">
        <v>458</v>
      </c>
      <c r="E50" s="48" t="s">
        <v>459</v>
      </c>
      <c r="F50" s="48" t="s">
        <v>460</v>
      </c>
      <c r="H50" s="48" t="s">
        <v>461</v>
      </c>
      <c r="I50" s="48" t="s">
        <v>462</v>
      </c>
      <c r="J50" s="48" t="s">
        <v>463</v>
      </c>
      <c r="K50" s="48" t="s">
        <v>464</v>
      </c>
      <c r="M50" s="48" t="s">
        <v>465</v>
      </c>
      <c r="O50" s="48" t="s">
        <v>466</v>
      </c>
    </row>
    <row r="51" spans="2:15">
      <c r="C51" s="48" t="s">
        <v>467</v>
      </c>
      <c r="E51" s="48" t="s">
        <v>468</v>
      </c>
      <c r="F51" s="48" t="s">
        <v>469</v>
      </c>
      <c r="H51" s="48" t="s">
        <v>470</v>
      </c>
      <c r="I51" s="48" t="s">
        <v>471</v>
      </c>
      <c r="J51" s="48" t="s">
        <v>472</v>
      </c>
      <c r="K51" s="48" t="s">
        <v>473</v>
      </c>
      <c r="M51" s="48" t="s">
        <v>474</v>
      </c>
      <c r="O51" s="48" t="s">
        <v>475</v>
      </c>
    </row>
    <row r="52" spans="2:15">
      <c r="D52" s="48"/>
      <c r="E52" s="48" t="s">
        <v>476</v>
      </c>
      <c r="F52" s="48" t="s">
        <v>477</v>
      </c>
      <c r="H52" s="48" t="s">
        <v>478</v>
      </c>
      <c r="I52" s="48" t="s">
        <v>479</v>
      </c>
      <c r="K52" s="48" t="s">
        <v>480</v>
      </c>
      <c r="O52" s="48" t="s">
        <v>481</v>
      </c>
    </row>
    <row r="53" spans="2:15">
      <c r="E53" s="48" t="s">
        <v>482</v>
      </c>
      <c r="F53" s="48" t="s">
        <v>483</v>
      </c>
      <c r="H53" s="48" t="s">
        <v>484</v>
      </c>
      <c r="I53" s="48" t="s">
        <v>485</v>
      </c>
      <c r="K53" s="48" t="s">
        <v>486</v>
      </c>
    </row>
    <row r="54" spans="2:15">
      <c r="E54" s="48"/>
      <c r="F54" s="48" t="s">
        <v>487</v>
      </c>
      <c r="H54" s="48" t="s">
        <v>488</v>
      </c>
      <c r="I54" s="48" t="s">
        <v>489</v>
      </c>
      <c r="K54" s="48" t="s">
        <v>490</v>
      </c>
    </row>
    <row r="55" spans="2:15">
      <c r="F55" s="48" t="s">
        <v>491</v>
      </c>
      <c r="H55" s="48" t="s">
        <v>492</v>
      </c>
      <c r="I55" s="48" t="s">
        <v>493</v>
      </c>
      <c r="K55" s="48" t="s">
        <v>494</v>
      </c>
    </row>
    <row r="56" spans="2:15">
      <c r="F56" s="48" t="s">
        <v>495</v>
      </c>
      <c r="H56" s="48" t="s">
        <v>496</v>
      </c>
      <c r="I56" s="48" t="s">
        <v>497</v>
      </c>
      <c r="K56" s="48" t="s">
        <v>498</v>
      </c>
    </row>
    <row r="57" spans="2:15">
      <c r="F57" s="48" t="s">
        <v>499</v>
      </c>
      <c r="H57" s="48" t="s">
        <v>500</v>
      </c>
      <c r="I57" s="48" t="s">
        <v>501</v>
      </c>
      <c r="K57" s="48" t="s">
        <v>502</v>
      </c>
    </row>
    <row r="58" spans="2:15">
      <c r="F58" s="48" t="s">
        <v>503</v>
      </c>
      <c r="H58" s="48" t="s">
        <v>504</v>
      </c>
      <c r="I58" s="48" t="s">
        <v>505</v>
      </c>
    </row>
    <row r="59" spans="2:15">
      <c r="B59" s="48"/>
      <c r="H59" s="48" t="s">
        <v>506</v>
      </c>
      <c r="I59" s="48"/>
      <c r="K59" s="48"/>
    </row>
    <row r="60" spans="2:15">
      <c r="C60" s="50" t="s">
        <v>507</v>
      </c>
      <c r="E60" s="50" t="s">
        <v>508</v>
      </c>
      <c r="G60" t="s">
        <v>509</v>
      </c>
      <c r="I60" s="50" t="s">
        <v>510</v>
      </c>
    </row>
    <row r="61" spans="2:15">
      <c r="C61" t="s">
        <v>511</v>
      </c>
      <c r="D61" s="51">
        <v>100</v>
      </c>
      <c r="E61" s="50" t="s">
        <v>512</v>
      </c>
      <c r="F61" s="52">
        <v>100</v>
      </c>
      <c r="G61" t="s">
        <v>513</v>
      </c>
      <c r="H61" s="52">
        <v>100</v>
      </c>
      <c r="I61" s="50" t="s">
        <v>514</v>
      </c>
      <c r="J61" s="54">
        <v>100</v>
      </c>
      <c r="K61" s="48"/>
    </row>
    <row r="62" spans="2:15">
      <c r="C62" s="50" t="s">
        <v>515</v>
      </c>
      <c r="D62" s="51">
        <v>60</v>
      </c>
      <c r="E62" s="50" t="s">
        <v>516</v>
      </c>
      <c r="F62" s="52">
        <v>60</v>
      </c>
      <c r="G62" s="50" t="s">
        <v>517</v>
      </c>
      <c r="H62" s="52">
        <v>60</v>
      </c>
      <c r="I62" s="48" t="s">
        <v>518</v>
      </c>
      <c r="J62" s="54">
        <v>60</v>
      </c>
    </row>
    <row r="63" spans="2:15">
      <c r="C63" t="s">
        <v>519</v>
      </c>
      <c r="D63" s="51">
        <v>20</v>
      </c>
      <c r="E63" s="50" t="s">
        <v>520</v>
      </c>
      <c r="F63" s="53">
        <v>40</v>
      </c>
      <c r="G63" s="50" t="s">
        <v>521</v>
      </c>
      <c r="H63" s="53">
        <v>40</v>
      </c>
      <c r="I63" s="48" t="s">
        <v>522</v>
      </c>
      <c r="J63" s="54">
        <v>20</v>
      </c>
    </row>
    <row r="64" spans="2:15">
      <c r="E64" s="50" t="s">
        <v>523</v>
      </c>
      <c r="F64" s="52">
        <v>0</v>
      </c>
      <c r="G64" t="s">
        <v>524</v>
      </c>
      <c r="H64" s="52">
        <v>0</v>
      </c>
      <c r="I64" s="48" t="s">
        <v>525</v>
      </c>
      <c r="J64" s="54">
        <v>0</v>
      </c>
    </row>
    <row r="65" spans="2:11">
      <c r="I65" s="48" t="s">
        <v>526</v>
      </c>
      <c r="J65" t="s">
        <v>527</v>
      </c>
    </row>
    <row r="68" spans="2:11">
      <c r="F68" s="48"/>
    </row>
    <row r="70" spans="2:11">
      <c r="B70" s="48"/>
      <c r="K70" s="49"/>
    </row>
    <row r="71" spans="2:11">
      <c r="B71" s="48"/>
    </row>
    <row r="86" spans="2:11">
      <c r="B86" s="49"/>
    </row>
    <row r="87" spans="2:11">
      <c r="F87" s="48" t="s">
        <v>528</v>
      </c>
      <c r="K87" s="49"/>
    </row>
    <row r="110" spans="6:6">
      <c r="F110" s="48"/>
    </row>
    <row r="121" spans="6:6">
      <c r="F121" s="48"/>
    </row>
  </sheetData>
  <mergeCells count="3">
    <mergeCell ref="G1:M1"/>
    <mergeCell ref="B12:H12"/>
    <mergeCell ref="B18:H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B2:F9"/>
  <sheetViews>
    <sheetView zoomScale="120" zoomScaleNormal="120" workbookViewId="0">
      <selection activeCell="D13" sqref="D13"/>
    </sheetView>
  </sheetViews>
  <sheetFormatPr baseColWidth="10" defaultColWidth="11.453125" defaultRowHeight="14.5"/>
  <cols>
    <col min="2" max="2" width="2.1796875" bestFit="1" customWidth="1"/>
    <col min="3" max="3" width="14.453125" bestFit="1" customWidth="1"/>
    <col min="4" max="5" width="39.1796875" customWidth="1"/>
  </cols>
  <sheetData>
    <row r="2" spans="2:6" ht="15" thickBot="1"/>
    <row r="3" spans="2:6" ht="15.5">
      <c r="B3" s="260" t="s">
        <v>529</v>
      </c>
      <c r="C3" s="261"/>
      <c r="D3" s="261"/>
      <c r="E3" s="293"/>
    </row>
    <row r="4" spans="2:6" ht="15.5">
      <c r="B4" s="380" t="s">
        <v>530</v>
      </c>
      <c r="C4" s="259"/>
      <c r="D4" s="174" t="s">
        <v>531</v>
      </c>
      <c r="E4" s="118" t="s">
        <v>532</v>
      </c>
      <c r="F4" s="117"/>
    </row>
    <row r="5" spans="2:6" ht="27">
      <c r="B5" s="55">
        <v>5</v>
      </c>
      <c r="C5" s="56" t="s">
        <v>533</v>
      </c>
      <c r="D5" s="57" t="s">
        <v>534</v>
      </c>
      <c r="E5" s="58" t="s">
        <v>535</v>
      </c>
    </row>
    <row r="6" spans="2:6" ht="27">
      <c r="B6" s="55">
        <v>4</v>
      </c>
      <c r="C6" s="56" t="s">
        <v>536</v>
      </c>
      <c r="D6" s="57" t="s">
        <v>537</v>
      </c>
      <c r="E6" s="58" t="s">
        <v>538</v>
      </c>
    </row>
    <row r="7" spans="2:6" ht="27">
      <c r="B7" s="55">
        <v>3</v>
      </c>
      <c r="C7" s="56" t="s">
        <v>101</v>
      </c>
      <c r="D7" s="57" t="s">
        <v>539</v>
      </c>
      <c r="E7" s="58" t="s">
        <v>540</v>
      </c>
    </row>
    <row r="8" spans="2:6" ht="27">
      <c r="B8" s="55">
        <v>2</v>
      </c>
      <c r="C8" s="56" t="s">
        <v>541</v>
      </c>
      <c r="D8" s="57" t="s">
        <v>542</v>
      </c>
      <c r="E8" s="58" t="s">
        <v>543</v>
      </c>
    </row>
    <row r="9" spans="2:6" ht="27.5" thickBot="1">
      <c r="B9" s="59">
        <v>1</v>
      </c>
      <c r="C9" s="60" t="s">
        <v>544</v>
      </c>
      <c r="D9" s="61" t="s">
        <v>545</v>
      </c>
      <c r="E9" s="62" t="s">
        <v>546</v>
      </c>
    </row>
  </sheetData>
  <mergeCells count="2">
    <mergeCell ref="B3:E3"/>
    <mergeCell ref="B4: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2:P28"/>
  <sheetViews>
    <sheetView topLeftCell="F3" workbookViewId="0">
      <selection activeCell="F3" sqref="A1:IV65536"/>
    </sheetView>
  </sheetViews>
  <sheetFormatPr baseColWidth="10" defaultColWidth="11.453125" defaultRowHeight="14.5"/>
  <cols>
    <col min="1" max="1" width="11.453125" style="1"/>
    <col min="2" max="2" width="13.81640625" style="1" customWidth="1"/>
    <col min="3" max="3" width="11.453125" style="1" customWidth="1"/>
    <col min="4" max="4" width="13.26953125" style="1" customWidth="1"/>
    <col min="5" max="5" width="12.26953125" style="1" bestFit="1" customWidth="1"/>
    <col min="6" max="6" width="23.54296875" style="1" customWidth="1"/>
    <col min="7" max="7" width="24.81640625" style="1" customWidth="1"/>
    <col min="8" max="8" width="17.7265625" style="1" customWidth="1"/>
    <col min="9" max="9" width="11.453125" style="1"/>
    <col min="10" max="10" width="17.1796875" style="1" customWidth="1"/>
    <col min="11" max="11" width="19.54296875" style="1" customWidth="1"/>
    <col min="12" max="12" width="37.26953125" style="1" customWidth="1"/>
    <col min="13" max="13" width="21.453125" style="1" customWidth="1"/>
    <col min="14" max="16384" width="11.453125" style="1"/>
  </cols>
  <sheetData>
    <row r="2" spans="2:16">
      <c r="B2" s="22" t="s">
        <v>95</v>
      </c>
      <c r="C2" s="22" t="s">
        <v>95</v>
      </c>
      <c r="D2" s="22" t="s">
        <v>547</v>
      </c>
      <c r="E2" s="22" t="s">
        <v>166</v>
      </c>
      <c r="F2" s="22" t="s">
        <v>167</v>
      </c>
      <c r="G2" s="22" t="s">
        <v>548</v>
      </c>
      <c r="H2" s="22" t="s">
        <v>549</v>
      </c>
      <c r="J2" s="22" t="s">
        <v>166</v>
      </c>
      <c r="K2" s="22" t="s">
        <v>167</v>
      </c>
      <c r="L2" s="22" t="s">
        <v>168</v>
      </c>
      <c r="O2" s="22" t="s">
        <v>550</v>
      </c>
    </row>
    <row r="3" spans="2:16">
      <c r="B3" s="1" t="s">
        <v>551</v>
      </c>
      <c r="C3" s="1" t="s">
        <v>552</v>
      </c>
      <c r="D3" s="1" t="s">
        <v>553</v>
      </c>
      <c r="E3" s="23" t="s">
        <v>554</v>
      </c>
      <c r="F3" s="23" t="s">
        <v>555</v>
      </c>
      <c r="G3" s="1" t="s">
        <v>556</v>
      </c>
      <c r="H3" s="1" t="s">
        <v>104</v>
      </c>
      <c r="J3" s="23" t="s">
        <v>557</v>
      </c>
      <c r="K3" s="23" t="s">
        <v>555</v>
      </c>
      <c r="L3" s="1" t="s">
        <v>558</v>
      </c>
      <c r="M3" s="1" t="s">
        <v>559</v>
      </c>
      <c r="O3" s="1" t="s">
        <v>560</v>
      </c>
      <c r="P3" s="1" t="s">
        <v>561</v>
      </c>
    </row>
    <row r="4" spans="2:16">
      <c r="B4" s="1" t="s">
        <v>562</v>
      </c>
      <c r="C4" s="1" t="s">
        <v>563</v>
      </c>
      <c r="D4" s="1" t="s">
        <v>564</v>
      </c>
      <c r="E4" s="23" t="s">
        <v>541</v>
      </c>
      <c r="F4" s="23" t="s">
        <v>116</v>
      </c>
      <c r="G4" s="23" t="s">
        <v>565</v>
      </c>
      <c r="H4" s="1" t="s">
        <v>566</v>
      </c>
      <c r="J4" s="23" t="s">
        <v>541</v>
      </c>
      <c r="K4" s="23" t="s">
        <v>116</v>
      </c>
      <c r="L4" s="1" t="s">
        <v>567</v>
      </c>
      <c r="M4" s="1" t="s">
        <v>559</v>
      </c>
      <c r="O4" s="1" t="s">
        <v>102</v>
      </c>
      <c r="P4" s="1" t="s">
        <v>568</v>
      </c>
    </row>
    <row r="5" spans="2:16">
      <c r="B5" s="1" t="s">
        <v>569</v>
      </c>
      <c r="C5" s="1" t="s">
        <v>570</v>
      </c>
      <c r="D5" s="1" t="s">
        <v>571</v>
      </c>
      <c r="E5" s="23" t="s">
        <v>572</v>
      </c>
      <c r="F5" s="23" t="s">
        <v>102</v>
      </c>
      <c r="G5" s="1" t="s">
        <v>573</v>
      </c>
      <c r="J5" s="23" t="s">
        <v>101</v>
      </c>
      <c r="K5" s="23" t="s">
        <v>102</v>
      </c>
      <c r="L5" s="1" t="s">
        <v>574</v>
      </c>
      <c r="M5" s="1" t="s">
        <v>102</v>
      </c>
      <c r="O5" s="1" t="s">
        <v>575</v>
      </c>
      <c r="P5" s="1" t="s">
        <v>576</v>
      </c>
    </row>
    <row r="6" spans="2:16">
      <c r="B6" s="1" t="s">
        <v>577</v>
      </c>
      <c r="C6" s="1" t="s">
        <v>577</v>
      </c>
      <c r="D6" s="1" t="s">
        <v>578</v>
      </c>
      <c r="E6" s="23" t="s">
        <v>536</v>
      </c>
      <c r="F6" s="23" t="s">
        <v>579</v>
      </c>
      <c r="G6" s="1" t="s">
        <v>580</v>
      </c>
      <c r="J6" s="23" t="s">
        <v>536</v>
      </c>
      <c r="K6" s="23" t="s">
        <v>579</v>
      </c>
      <c r="L6" s="1" t="s">
        <v>581</v>
      </c>
      <c r="M6" s="1" t="s">
        <v>575</v>
      </c>
      <c r="O6" s="1" t="s">
        <v>582</v>
      </c>
      <c r="P6" s="1" t="s">
        <v>583</v>
      </c>
    </row>
    <row r="7" spans="2:16">
      <c r="B7" s="1" t="s">
        <v>584</v>
      </c>
      <c r="C7" s="1" t="s">
        <v>585</v>
      </c>
      <c r="D7" s="1" t="s">
        <v>586</v>
      </c>
      <c r="E7" s="23" t="s">
        <v>533</v>
      </c>
      <c r="F7" s="23" t="s">
        <v>587</v>
      </c>
      <c r="G7" s="23"/>
      <c r="J7" s="23" t="s">
        <v>533</v>
      </c>
      <c r="K7" s="23" t="s">
        <v>587</v>
      </c>
      <c r="L7" s="1" t="s">
        <v>588</v>
      </c>
      <c r="M7" s="1" t="s">
        <v>582</v>
      </c>
    </row>
    <row r="8" spans="2:16">
      <c r="B8" s="1" t="s">
        <v>585</v>
      </c>
      <c r="C8" s="1" t="s">
        <v>584</v>
      </c>
      <c r="D8" s="1" t="s">
        <v>589</v>
      </c>
      <c r="L8" s="1" t="s">
        <v>590</v>
      </c>
      <c r="M8" s="1" t="s">
        <v>559</v>
      </c>
    </row>
    <row r="9" spans="2:16">
      <c r="B9" s="1" t="s">
        <v>563</v>
      </c>
      <c r="C9" s="1" t="s">
        <v>562</v>
      </c>
      <c r="D9" s="1" t="s">
        <v>591</v>
      </c>
      <c r="L9" s="1" t="s">
        <v>592</v>
      </c>
      <c r="M9" s="1" t="s">
        <v>559</v>
      </c>
    </row>
    <row r="10" spans="2:16">
      <c r="B10" s="1" t="s">
        <v>593</v>
      </c>
      <c r="C10" s="1" t="s">
        <v>594</v>
      </c>
      <c r="L10" s="1" t="s">
        <v>595</v>
      </c>
      <c r="M10" s="1" t="s">
        <v>102</v>
      </c>
    </row>
    <row r="11" spans="2:16">
      <c r="B11" s="1" t="s">
        <v>552</v>
      </c>
      <c r="C11" s="1" t="s">
        <v>596</v>
      </c>
      <c r="L11" s="1" t="s">
        <v>597</v>
      </c>
      <c r="M11" s="1" t="s">
        <v>575</v>
      </c>
    </row>
    <row r="12" spans="2:16">
      <c r="B12" s="1" t="s">
        <v>598</v>
      </c>
      <c r="C12" s="1" t="s">
        <v>598</v>
      </c>
      <c r="L12" s="1" t="s">
        <v>599</v>
      </c>
      <c r="M12" s="1" t="s">
        <v>582</v>
      </c>
    </row>
    <row r="13" spans="2:16">
      <c r="B13" s="1" t="s">
        <v>600</v>
      </c>
      <c r="C13" s="1" t="s">
        <v>601</v>
      </c>
      <c r="L13" s="1" t="s">
        <v>602</v>
      </c>
      <c r="M13" s="1" t="s">
        <v>559</v>
      </c>
    </row>
    <row r="14" spans="2:16">
      <c r="B14" s="1" t="s">
        <v>570</v>
      </c>
      <c r="C14" s="1" t="s">
        <v>603</v>
      </c>
      <c r="L14" s="1" t="s">
        <v>604</v>
      </c>
      <c r="M14" s="1" t="s">
        <v>102</v>
      </c>
    </row>
    <row r="15" spans="2:16">
      <c r="B15" s="1" t="s">
        <v>601</v>
      </c>
      <c r="C15" s="1" t="s">
        <v>605</v>
      </c>
      <c r="L15" s="1" t="s">
        <v>606</v>
      </c>
      <c r="M15" s="1" t="s">
        <v>575</v>
      </c>
    </row>
    <row r="16" spans="2:16">
      <c r="B16" s="1" t="s">
        <v>607</v>
      </c>
      <c r="C16" s="1" t="s">
        <v>608</v>
      </c>
      <c r="L16" s="1" t="s">
        <v>609</v>
      </c>
      <c r="M16" s="1" t="s">
        <v>582</v>
      </c>
    </row>
    <row r="17" spans="2:13">
      <c r="B17" s="1" t="s">
        <v>603</v>
      </c>
      <c r="C17" s="1" t="s">
        <v>610</v>
      </c>
      <c r="L17" s="1" t="s">
        <v>611</v>
      </c>
      <c r="M17" s="1" t="s">
        <v>582</v>
      </c>
    </row>
    <row r="18" spans="2:13">
      <c r="B18" s="1" t="s">
        <v>612</v>
      </c>
      <c r="C18" s="1" t="s">
        <v>612</v>
      </c>
      <c r="L18" s="1" t="s">
        <v>613</v>
      </c>
      <c r="M18" s="1" t="s">
        <v>102</v>
      </c>
    </row>
    <row r="19" spans="2:13">
      <c r="B19" s="1" t="s">
        <v>610</v>
      </c>
      <c r="C19" s="1" t="s">
        <v>569</v>
      </c>
      <c r="L19" s="1" t="s">
        <v>614</v>
      </c>
      <c r="M19" s="1" t="s">
        <v>575</v>
      </c>
    </row>
    <row r="20" spans="2:13">
      <c r="B20" s="1" t="s">
        <v>596</v>
      </c>
      <c r="C20" s="1" t="s">
        <v>607</v>
      </c>
      <c r="L20" s="1" t="s">
        <v>615</v>
      </c>
      <c r="M20" s="1" t="s">
        <v>575</v>
      </c>
    </row>
    <row r="21" spans="2:13">
      <c r="B21" s="1" t="s">
        <v>605</v>
      </c>
      <c r="C21" s="1" t="s">
        <v>593</v>
      </c>
      <c r="L21" s="1" t="s">
        <v>616</v>
      </c>
      <c r="M21" s="1" t="s">
        <v>582</v>
      </c>
    </row>
    <row r="22" spans="2:13">
      <c r="B22" s="1" t="s">
        <v>608</v>
      </c>
      <c r="C22" s="1" t="s">
        <v>600</v>
      </c>
      <c r="L22" s="1" t="s">
        <v>617</v>
      </c>
      <c r="M22" s="1" t="s">
        <v>582</v>
      </c>
    </row>
    <row r="23" spans="2:13">
      <c r="B23" s="1" t="s">
        <v>594</v>
      </c>
      <c r="C23" s="1" t="s">
        <v>551</v>
      </c>
      <c r="L23" s="1" t="s">
        <v>618</v>
      </c>
      <c r="M23" s="1" t="s">
        <v>575</v>
      </c>
    </row>
    <row r="24" spans="2:13">
      <c r="L24" s="1" t="s">
        <v>619</v>
      </c>
      <c r="M24" s="1" t="s">
        <v>575</v>
      </c>
    </row>
    <row r="25" spans="2:13">
      <c r="B25" s="22" t="s">
        <v>620</v>
      </c>
      <c r="D25" s="22" t="s">
        <v>59</v>
      </c>
      <c r="F25" s="22" t="s">
        <v>621</v>
      </c>
      <c r="L25" s="1" t="s">
        <v>622</v>
      </c>
      <c r="M25" s="1" t="s">
        <v>582</v>
      </c>
    </row>
    <row r="26" spans="2:13">
      <c r="B26" s="1" t="s">
        <v>105</v>
      </c>
      <c r="D26" s="1" t="s">
        <v>623</v>
      </c>
      <c r="F26" s="1" t="s">
        <v>104</v>
      </c>
      <c r="L26" s="1" t="s">
        <v>624</v>
      </c>
      <c r="M26" s="1" t="s">
        <v>582</v>
      </c>
    </row>
    <row r="27" spans="2:13">
      <c r="B27" s="1" t="s">
        <v>165</v>
      </c>
      <c r="D27" s="1" t="s">
        <v>102</v>
      </c>
      <c r="F27" s="1" t="s">
        <v>625</v>
      </c>
      <c r="L27" s="1" t="s">
        <v>626</v>
      </c>
      <c r="M27" s="1" t="s">
        <v>582</v>
      </c>
    </row>
    <row r="28" spans="2:13">
      <c r="D28" s="1" t="s">
        <v>627</v>
      </c>
    </row>
  </sheetData>
  <customSheetViews>
    <customSheetView guid="{F8FDF2EC-A9AD-41AC-8138-AA3657B53E6D}" state="hidden" topLeftCell="C1">
      <selection activeCell="F23" sqref="F23"/>
      <pageMargins left="0" right="0" top="0" bottom="0" header="0" footer="0"/>
      <pageSetup orientation="portrait" r:id="rId1"/>
      <headerFooter alignWithMargins="0"/>
    </customSheetView>
    <customSheetView guid="{795C8354-6623-430F-B16F-866AD45BC174}" state="hidden" topLeftCell="C1">
      <selection activeCell="F23" sqref="F23"/>
      <pageMargins left="0" right="0" top="0" bottom="0" header="0" footer="0"/>
      <pageSetup orientation="portrait" r:id="rId2"/>
      <headerFooter alignWithMargins="0"/>
    </customSheetView>
    <customSheetView guid="{82BC0C9B-70E2-44EC-8408-64CC9B36E280}" state="hidden" topLeftCell="C1">
      <selection activeCell="F23" sqref="F23"/>
      <pageMargins left="0" right="0" top="0" bottom="0" header="0" footer="0"/>
      <pageSetup orientation="portrait" r:id="rId3"/>
      <headerFooter alignWithMargins="0"/>
    </customSheetView>
  </customSheetViews>
  <pageMargins left="0.7" right="0.7" top="0.75" bottom="0.75" header="0.3" footer="0.3"/>
  <pageSetup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
  <dimension ref="A2:X39"/>
  <sheetViews>
    <sheetView topLeftCell="E15" workbookViewId="0">
      <selection activeCell="K28" sqref="K28"/>
    </sheetView>
  </sheetViews>
  <sheetFormatPr baseColWidth="10" defaultColWidth="11.453125" defaultRowHeight="14.5"/>
  <cols>
    <col min="1" max="1" width="18.1796875" style="149" customWidth="1"/>
    <col min="2" max="2" width="20.81640625" style="149" customWidth="1"/>
    <col min="3" max="3" width="48.7265625" style="149" customWidth="1"/>
    <col min="4" max="4" width="35" style="149" customWidth="1"/>
    <col min="5" max="5" width="13.26953125" style="149" customWidth="1"/>
    <col min="6" max="6" width="12.26953125" style="149" bestFit="1" customWidth="1"/>
    <col min="7" max="7" width="23.54296875" style="149" customWidth="1"/>
    <col min="8" max="8" width="24.81640625" style="149" customWidth="1"/>
    <col min="9" max="9" width="17.7265625" style="149" customWidth="1"/>
    <col min="10" max="10" width="11.453125" style="149"/>
    <col min="11" max="11" width="17.1796875" style="149" customWidth="1"/>
    <col min="12" max="12" width="19.54296875" style="149" customWidth="1"/>
    <col min="13" max="13" width="37.26953125" style="149" customWidth="1"/>
    <col min="14" max="14" width="21.453125" style="149" customWidth="1"/>
    <col min="15" max="20" width="11.453125" style="149"/>
    <col min="21" max="21" width="19.453125" style="149" bestFit="1" customWidth="1"/>
    <col min="22" max="16384" width="11.453125" style="149"/>
  </cols>
  <sheetData>
    <row r="2" spans="1:24" ht="15" thickBot="1">
      <c r="A2" s="148" t="s">
        <v>628</v>
      </c>
      <c r="B2" s="148" t="s">
        <v>629</v>
      </c>
      <c r="C2" s="148" t="s">
        <v>630</v>
      </c>
      <c r="D2" s="148" t="s">
        <v>547</v>
      </c>
      <c r="E2" s="148" t="s">
        <v>631</v>
      </c>
      <c r="F2" s="148" t="s">
        <v>166</v>
      </c>
      <c r="G2" s="148" t="s">
        <v>167</v>
      </c>
      <c r="H2" s="148" t="s">
        <v>548</v>
      </c>
      <c r="I2" s="148" t="s">
        <v>549</v>
      </c>
      <c r="K2" s="148" t="s">
        <v>166</v>
      </c>
      <c r="L2" s="148" t="s">
        <v>167</v>
      </c>
      <c r="M2" s="148" t="s">
        <v>168</v>
      </c>
      <c r="P2" s="148" t="s">
        <v>550</v>
      </c>
      <c r="S2" s="381" t="s">
        <v>632</v>
      </c>
      <c r="T2" s="381"/>
      <c r="U2" s="381"/>
      <c r="V2" s="381"/>
    </row>
    <row r="3" spans="1:24" ht="21.5" thickBot="1">
      <c r="A3" s="150" t="s">
        <v>111</v>
      </c>
      <c r="B3" s="150" t="s">
        <v>97</v>
      </c>
      <c r="C3" s="150" t="s">
        <v>633</v>
      </c>
      <c r="D3" s="150" t="s">
        <v>100</v>
      </c>
      <c r="E3" s="151" t="s">
        <v>634</v>
      </c>
      <c r="F3" s="150" t="s">
        <v>554</v>
      </c>
      <c r="G3" s="150" t="s">
        <v>555</v>
      </c>
      <c r="H3" s="149" t="s">
        <v>556</v>
      </c>
      <c r="I3" s="149" t="s">
        <v>104</v>
      </c>
      <c r="K3" s="150" t="s">
        <v>557</v>
      </c>
      <c r="L3" s="150" t="s">
        <v>555</v>
      </c>
      <c r="M3" s="149" t="s">
        <v>558</v>
      </c>
      <c r="N3" s="149" t="s">
        <v>559</v>
      </c>
      <c r="P3" s="149" t="s">
        <v>559</v>
      </c>
      <c r="Q3" s="149" t="s">
        <v>561</v>
      </c>
      <c r="S3" s="149" t="s">
        <v>623</v>
      </c>
      <c r="T3" s="149" t="s">
        <v>623</v>
      </c>
      <c r="U3" s="149" t="str">
        <f>+CONCATENATE(S3,T3)</f>
        <v>FuerteFuerte</v>
      </c>
      <c r="V3" s="149" t="s">
        <v>623</v>
      </c>
      <c r="W3" s="152"/>
      <c r="X3" s="153"/>
    </row>
    <row r="4" spans="1:24" ht="21.5" thickBot="1">
      <c r="A4" s="150" t="s">
        <v>635</v>
      </c>
      <c r="B4" s="150" t="s">
        <v>636</v>
      </c>
      <c r="C4" s="150" t="s">
        <v>99</v>
      </c>
      <c r="D4" s="150" t="s">
        <v>115</v>
      </c>
      <c r="E4" s="151" t="s">
        <v>637</v>
      </c>
      <c r="F4" s="150" t="s">
        <v>541</v>
      </c>
      <c r="G4" s="150" t="s">
        <v>116</v>
      </c>
      <c r="H4" s="150" t="s">
        <v>565</v>
      </c>
      <c r="I4" s="149" t="s">
        <v>566</v>
      </c>
      <c r="K4" s="150" t="s">
        <v>541</v>
      </c>
      <c r="L4" s="150" t="s">
        <v>116</v>
      </c>
      <c r="M4" s="149" t="s">
        <v>567</v>
      </c>
      <c r="N4" s="149" t="s">
        <v>559</v>
      </c>
      <c r="P4" s="149" t="s">
        <v>102</v>
      </c>
      <c r="Q4" s="149" t="s">
        <v>568</v>
      </c>
      <c r="S4" s="149" t="s">
        <v>623</v>
      </c>
      <c r="T4" s="149" t="s">
        <v>102</v>
      </c>
      <c r="U4" s="149" t="str">
        <f t="shared" ref="U4:U11" si="0">+CONCATENATE(S4,T4)</f>
        <v>FuerteModerado</v>
      </c>
      <c r="V4" s="149" t="s">
        <v>102</v>
      </c>
      <c r="W4" s="152"/>
    </row>
    <row r="5" spans="1:24" ht="21.5" thickBot="1">
      <c r="A5" s="150" t="s">
        <v>95</v>
      </c>
      <c r="B5" s="150" t="s">
        <v>638</v>
      </c>
      <c r="C5" s="150" t="s">
        <v>114</v>
      </c>
      <c r="D5" s="150" t="s">
        <v>639</v>
      </c>
      <c r="E5" s="151"/>
      <c r="F5" s="150" t="s">
        <v>572</v>
      </c>
      <c r="G5" s="150" t="s">
        <v>102</v>
      </c>
      <c r="H5" s="149" t="s">
        <v>573</v>
      </c>
      <c r="K5" s="150" t="s">
        <v>101</v>
      </c>
      <c r="L5" s="150" t="s">
        <v>102</v>
      </c>
      <c r="M5" s="149" t="s">
        <v>574</v>
      </c>
      <c r="N5" s="149" t="s">
        <v>102</v>
      </c>
      <c r="P5" s="149" t="s">
        <v>575</v>
      </c>
      <c r="Q5" s="149" t="s">
        <v>576</v>
      </c>
      <c r="S5" s="149" t="s">
        <v>623</v>
      </c>
      <c r="T5" s="149" t="s">
        <v>627</v>
      </c>
      <c r="U5" s="149" t="str">
        <f t="shared" si="0"/>
        <v>FuerteDébil</v>
      </c>
      <c r="V5" s="149" t="s">
        <v>627</v>
      </c>
      <c r="W5" s="152"/>
    </row>
    <row r="6" spans="1:24" ht="29.5" thickBot="1">
      <c r="A6" s="150" t="s">
        <v>640</v>
      </c>
      <c r="B6" s="154" t="s">
        <v>641</v>
      </c>
      <c r="C6" s="150"/>
      <c r="D6" s="151"/>
      <c r="E6" s="151"/>
      <c r="F6" s="150" t="s">
        <v>536</v>
      </c>
      <c r="G6" s="150" t="s">
        <v>579</v>
      </c>
      <c r="H6" s="149" t="s">
        <v>580</v>
      </c>
      <c r="K6" s="150" t="s">
        <v>536</v>
      </c>
      <c r="L6" s="150" t="s">
        <v>579</v>
      </c>
      <c r="M6" s="149" t="s">
        <v>581</v>
      </c>
      <c r="N6" s="149" t="s">
        <v>575</v>
      </c>
      <c r="P6" s="149" t="s">
        <v>582</v>
      </c>
      <c r="Q6" s="149" t="s">
        <v>583</v>
      </c>
      <c r="S6" s="149" t="s">
        <v>102</v>
      </c>
      <c r="T6" s="149" t="s">
        <v>623</v>
      </c>
      <c r="U6" s="149" t="str">
        <f t="shared" si="0"/>
        <v>ModeradoFuerte</v>
      </c>
      <c r="V6" s="149" t="s">
        <v>102</v>
      </c>
      <c r="W6" s="152"/>
    </row>
    <row r="7" spans="1:24" ht="29">
      <c r="A7" s="154" t="s">
        <v>642</v>
      </c>
      <c r="B7" s="154" t="s">
        <v>643</v>
      </c>
      <c r="C7" s="155"/>
      <c r="D7" s="151"/>
      <c r="E7" s="151"/>
      <c r="F7" s="150" t="s">
        <v>533</v>
      </c>
      <c r="G7" s="150" t="s">
        <v>587</v>
      </c>
      <c r="H7" s="150"/>
      <c r="K7" s="150" t="s">
        <v>533</v>
      </c>
      <c r="L7" s="150" t="s">
        <v>587</v>
      </c>
      <c r="M7" s="149" t="s">
        <v>588</v>
      </c>
      <c r="N7" s="149" t="s">
        <v>582</v>
      </c>
      <c r="S7" s="149" t="s">
        <v>102</v>
      </c>
      <c r="T7" s="149" t="s">
        <v>102</v>
      </c>
      <c r="U7" s="149" t="str">
        <f t="shared" si="0"/>
        <v>ModeradoModerado</v>
      </c>
      <c r="V7" s="149" t="s">
        <v>102</v>
      </c>
      <c r="W7" s="152"/>
    </row>
    <row r="8" spans="1:24" ht="21">
      <c r="A8" s="151"/>
      <c r="B8" s="151"/>
      <c r="C8" s="151"/>
      <c r="D8" s="151"/>
      <c r="E8" s="151"/>
      <c r="K8" s="150" t="s">
        <v>557</v>
      </c>
      <c r="L8" s="149">
        <v>1</v>
      </c>
      <c r="M8" s="149" t="s">
        <v>590</v>
      </c>
      <c r="N8" s="149" t="s">
        <v>559</v>
      </c>
      <c r="S8" s="149" t="s">
        <v>102</v>
      </c>
      <c r="T8" s="149" t="s">
        <v>627</v>
      </c>
      <c r="U8" s="149" t="str">
        <f t="shared" si="0"/>
        <v>ModeradoDébil</v>
      </c>
      <c r="V8" s="149" t="s">
        <v>627</v>
      </c>
    </row>
    <row r="9" spans="1:24" ht="21">
      <c r="A9" s="151"/>
      <c r="B9" s="151"/>
      <c r="C9" s="151"/>
      <c r="D9" s="151"/>
      <c r="E9" s="151"/>
      <c r="K9" s="150" t="s">
        <v>541</v>
      </c>
      <c r="L9" s="149">
        <v>2</v>
      </c>
      <c r="M9" s="149" t="s">
        <v>592</v>
      </c>
      <c r="N9" s="149" t="s">
        <v>559</v>
      </c>
      <c r="S9" s="149" t="s">
        <v>627</v>
      </c>
      <c r="T9" s="149" t="s">
        <v>623</v>
      </c>
      <c r="U9" s="149" t="str">
        <f t="shared" si="0"/>
        <v>DébilFuerte</v>
      </c>
      <c r="V9" s="149" t="s">
        <v>627</v>
      </c>
    </row>
    <row r="10" spans="1:24" ht="21">
      <c r="A10" s="151"/>
      <c r="B10" s="151"/>
      <c r="C10" s="151"/>
      <c r="D10" s="151"/>
      <c r="E10" s="151"/>
      <c r="K10" s="150" t="s">
        <v>101</v>
      </c>
      <c r="L10" s="149">
        <v>3</v>
      </c>
      <c r="M10" s="149" t="s">
        <v>595</v>
      </c>
      <c r="N10" s="149" t="s">
        <v>102</v>
      </c>
      <c r="S10" s="149" t="s">
        <v>627</v>
      </c>
      <c r="T10" s="149" t="s">
        <v>102</v>
      </c>
      <c r="U10" s="149" t="str">
        <f t="shared" si="0"/>
        <v>DébilModerado</v>
      </c>
      <c r="V10" s="149" t="s">
        <v>627</v>
      </c>
    </row>
    <row r="11" spans="1:24" ht="21">
      <c r="A11" s="151"/>
      <c r="B11" s="151"/>
      <c r="C11" s="151"/>
      <c r="D11" s="151"/>
      <c r="E11" s="151"/>
      <c r="K11" s="150" t="s">
        <v>536</v>
      </c>
      <c r="L11" s="149">
        <v>4</v>
      </c>
      <c r="M11" s="149" t="s">
        <v>597</v>
      </c>
      <c r="N11" s="149" t="s">
        <v>575</v>
      </c>
      <c r="S11" s="149" t="s">
        <v>627</v>
      </c>
      <c r="T11" s="149" t="s">
        <v>627</v>
      </c>
      <c r="U11" s="149" t="str">
        <f t="shared" si="0"/>
        <v>DébilDébil</v>
      </c>
      <c r="V11" s="149" t="s">
        <v>627</v>
      </c>
    </row>
    <row r="12" spans="1:24" ht="21">
      <c r="A12" s="151"/>
      <c r="B12" s="151"/>
      <c r="C12" s="151"/>
      <c r="D12" s="151"/>
      <c r="E12" s="151"/>
      <c r="K12" s="150" t="s">
        <v>533</v>
      </c>
      <c r="L12" s="149">
        <v>5</v>
      </c>
      <c r="M12" s="149" t="s">
        <v>599</v>
      </c>
      <c r="N12" s="149" t="s">
        <v>582</v>
      </c>
    </row>
    <row r="13" spans="1:24" ht="21">
      <c r="A13" s="151"/>
      <c r="B13" s="151"/>
      <c r="C13" s="155"/>
      <c r="D13" s="151"/>
      <c r="E13" s="151"/>
      <c r="K13" s="150" t="s">
        <v>555</v>
      </c>
      <c r="L13" s="149">
        <v>1</v>
      </c>
      <c r="M13" s="149" t="s">
        <v>602</v>
      </c>
      <c r="N13" s="149" t="s">
        <v>559</v>
      </c>
    </row>
    <row r="14" spans="1:24" ht="21">
      <c r="A14" s="151"/>
      <c r="B14" s="151"/>
      <c r="C14" s="155"/>
      <c r="D14" s="151"/>
      <c r="E14" s="151"/>
      <c r="K14" s="150" t="s">
        <v>116</v>
      </c>
      <c r="L14" s="149">
        <v>2</v>
      </c>
      <c r="M14" s="149" t="s">
        <v>604</v>
      </c>
      <c r="N14" s="149" t="s">
        <v>102</v>
      </c>
    </row>
    <row r="15" spans="1:24" ht="21">
      <c r="A15" s="151"/>
      <c r="B15" s="151"/>
      <c r="C15" s="155"/>
      <c r="D15" s="151"/>
      <c r="E15" s="151"/>
      <c r="K15" s="150" t="s">
        <v>102</v>
      </c>
      <c r="L15" s="149">
        <v>3</v>
      </c>
      <c r="M15" s="149" t="s">
        <v>606</v>
      </c>
      <c r="N15" s="149" t="s">
        <v>575</v>
      </c>
    </row>
    <row r="16" spans="1:24" ht="21">
      <c r="A16" s="151"/>
      <c r="B16" s="151"/>
      <c r="C16" s="155"/>
      <c r="D16" s="151"/>
      <c r="E16" s="151"/>
      <c r="K16" s="150" t="s">
        <v>579</v>
      </c>
      <c r="L16" s="149">
        <v>4</v>
      </c>
      <c r="M16" s="149" t="s">
        <v>609</v>
      </c>
      <c r="N16" s="149" t="s">
        <v>582</v>
      </c>
    </row>
    <row r="17" spans="1:14" ht="21">
      <c r="A17" s="151"/>
      <c r="B17" s="151"/>
      <c r="C17" s="155"/>
      <c r="D17" s="151"/>
      <c r="E17" s="151"/>
      <c r="K17" s="150" t="s">
        <v>587</v>
      </c>
      <c r="L17" s="149">
        <v>5</v>
      </c>
      <c r="M17" s="149" t="s">
        <v>611</v>
      </c>
      <c r="N17" s="149" t="s">
        <v>582</v>
      </c>
    </row>
    <row r="18" spans="1:14" ht="21">
      <c r="A18" s="151"/>
      <c r="B18" s="151"/>
      <c r="C18" s="155"/>
      <c r="D18" s="151"/>
      <c r="E18" s="151"/>
      <c r="J18" s="149">
        <v>-1</v>
      </c>
      <c r="K18" s="150" t="s">
        <v>557</v>
      </c>
      <c r="M18" s="149" t="s">
        <v>613</v>
      </c>
      <c r="N18" s="149" t="s">
        <v>102</v>
      </c>
    </row>
    <row r="19" spans="1:14" ht="21">
      <c r="A19" s="151"/>
      <c r="B19" s="151"/>
      <c r="C19" s="155"/>
      <c r="D19" s="151"/>
      <c r="E19" s="151"/>
      <c r="J19" s="149">
        <v>0</v>
      </c>
      <c r="K19" s="150" t="s">
        <v>557</v>
      </c>
      <c r="M19" s="149" t="s">
        <v>614</v>
      </c>
      <c r="N19" s="149" t="s">
        <v>575</v>
      </c>
    </row>
    <row r="20" spans="1:14" ht="21">
      <c r="A20" s="151"/>
      <c r="B20" s="151"/>
      <c r="C20" s="155"/>
      <c r="D20" s="151"/>
      <c r="E20" s="151"/>
      <c r="J20" s="149">
        <v>1</v>
      </c>
      <c r="K20" s="150" t="s">
        <v>557</v>
      </c>
      <c r="M20" s="149" t="s">
        <v>615</v>
      </c>
      <c r="N20" s="149" t="s">
        <v>575</v>
      </c>
    </row>
    <row r="21" spans="1:14">
      <c r="J21" s="149">
        <v>2</v>
      </c>
      <c r="K21" s="150" t="s">
        <v>541</v>
      </c>
      <c r="M21" s="149" t="s">
        <v>616</v>
      </c>
      <c r="N21" s="149" t="s">
        <v>582</v>
      </c>
    </row>
    <row r="22" spans="1:14">
      <c r="J22" s="149">
        <v>3</v>
      </c>
      <c r="K22" s="150" t="s">
        <v>101</v>
      </c>
      <c r="M22" s="149" t="s">
        <v>617</v>
      </c>
      <c r="N22" s="149" t="s">
        <v>582</v>
      </c>
    </row>
    <row r="23" spans="1:14">
      <c r="J23" s="149">
        <v>4</v>
      </c>
      <c r="K23" s="150" t="s">
        <v>536</v>
      </c>
      <c r="M23" s="149" t="s">
        <v>618</v>
      </c>
      <c r="N23" s="149" t="s">
        <v>575</v>
      </c>
    </row>
    <row r="24" spans="1:14">
      <c r="J24" s="149">
        <v>5</v>
      </c>
      <c r="K24" s="150" t="s">
        <v>533</v>
      </c>
      <c r="M24" s="149" t="s">
        <v>619</v>
      </c>
      <c r="N24" s="149" t="s">
        <v>575</v>
      </c>
    </row>
    <row r="25" spans="1:14">
      <c r="B25" s="148" t="s">
        <v>620</v>
      </c>
      <c r="C25" s="148" t="s">
        <v>644</v>
      </c>
      <c r="E25" s="148" t="s">
        <v>59</v>
      </c>
      <c r="G25" s="148" t="s">
        <v>621</v>
      </c>
      <c r="M25" s="149" t="s">
        <v>622</v>
      </c>
      <c r="N25" s="149" t="s">
        <v>582</v>
      </c>
    </row>
    <row r="26" spans="1:14">
      <c r="B26" s="149" t="s">
        <v>105</v>
      </c>
      <c r="C26" s="149" t="s">
        <v>106</v>
      </c>
      <c r="E26" s="149" t="s">
        <v>107</v>
      </c>
      <c r="G26" s="149" t="s">
        <v>104</v>
      </c>
      <c r="J26" s="149">
        <v>-1</v>
      </c>
      <c r="K26" s="150" t="s">
        <v>555</v>
      </c>
      <c r="M26" s="149" t="s">
        <v>624</v>
      </c>
      <c r="N26" s="149" t="s">
        <v>582</v>
      </c>
    </row>
    <row r="27" spans="1:14">
      <c r="B27" s="149" t="s">
        <v>165</v>
      </c>
      <c r="C27" s="149" t="s">
        <v>645</v>
      </c>
      <c r="E27" s="149" t="s">
        <v>646</v>
      </c>
      <c r="G27" s="149" t="s">
        <v>625</v>
      </c>
      <c r="J27" s="149">
        <v>0</v>
      </c>
      <c r="K27" s="150" t="s">
        <v>555</v>
      </c>
      <c r="M27" s="149" t="s">
        <v>626</v>
      </c>
      <c r="N27" s="149" t="s">
        <v>582</v>
      </c>
    </row>
    <row r="28" spans="1:14">
      <c r="C28" s="149" t="s">
        <v>647</v>
      </c>
      <c r="E28" s="149" t="s">
        <v>648</v>
      </c>
      <c r="J28" s="149">
        <v>1</v>
      </c>
      <c r="K28" s="150" t="s">
        <v>555</v>
      </c>
    </row>
    <row r="29" spans="1:14">
      <c r="G29" s="149" t="s">
        <v>104</v>
      </c>
      <c r="J29" s="149">
        <v>2</v>
      </c>
      <c r="K29" s="150" t="s">
        <v>116</v>
      </c>
    </row>
    <row r="30" spans="1:14">
      <c r="G30" s="149" t="s">
        <v>649</v>
      </c>
      <c r="J30" s="149">
        <v>3</v>
      </c>
      <c r="K30" s="150" t="s">
        <v>102</v>
      </c>
    </row>
    <row r="31" spans="1:14">
      <c r="B31" s="149" t="s">
        <v>650</v>
      </c>
      <c r="C31" s="149">
        <v>5</v>
      </c>
      <c r="J31" s="149">
        <v>4</v>
      </c>
      <c r="K31" s="150" t="s">
        <v>579</v>
      </c>
    </row>
    <row r="32" spans="1:14">
      <c r="B32" s="149" t="s">
        <v>149</v>
      </c>
      <c r="C32" s="149">
        <v>9</v>
      </c>
      <c r="J32" s="149">
        <v>5</v>
      </c>
      <c r="K32" s="150" t="s">
        <v>587</v>
      </c>
    </row>
    <row r="33" spans="2:12">
      <c r="B33" s="149" t="s">
        <v>651</v>
      </c>
      <c r="C33" s="149">
        <v>15</v>
      </c>
    </row>
    <row r="34" spans="2:12">
      <c r="B34" s="149" t="s">
        <v>652</v>
      </c>
      <c r="C34" s="149">
        <v>25</v>
      </c>
    </row>
    <row r="36" spans="2:12" ht="43.5">
      <c r="E36" s="149" t="s">
        <v>222</v>
      </c>
      <c r="G36" s="149" t="s">
        <v>653</v>
      </c>
      <c r="H36" s="149" t="s">
        <v>511</v>
      </c>
      <c r="I36" s="149" t="s">
        <v>512</v>
      </c>
      <c r="K36" s="159" t="s">
        <v>513</v>
      </c>
      <c r="L36" s="149" t="s">
        <v>514</v>
      </c>
    </row>
    <row r="37" spans="2:12" ht="58">
      <c r="E37" s="149" t="s">
        <v>228</v>
      </c>
      <c r="G37" s="149" t="s">
        <v>654</v>
      </c>
      <c r="H37" s="149" t="s">
        <v>515</v>
      </c>
      <c r="I37" s="149" t="s">
        <v>516</v>
      </c>
      <c r="K37" s="159" t="s">
        <v>517</v>
      </c>
    </row>
    <row r="38" spans="2:12" ht="72.5">
      <c r="E38" s="149" t="s">
        <v>226</v>
      </c>
      <c r="H38" s="149" t="s">
        <v>655</v>
      </c>
      <c r="I38" s="149" t="s">
        <v>520</v>
      </c>
      <c r="K38" s="159" t="s">
        <v>656</v>
      </c>
    </row>
    <row r="39" spans="2:12">
      <c r="I39" s="149" t="s">
        <v>523</v>
      </c>
      <c r="K39" s="149" t="s">
        <v>524</v>
      </c>
    </row>
  </sheetData>
  <sheetProtection selectLockedCells="1"/>
  <mergeCells count="1">
    <mergeCell ref="S2:V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C5:E25"/>
  <sheetViews>
    <sheetView topLeftCell="A4" workbookViewId="0">
      <selection activeCell="C19" sqref="C19:E25"/>
    </sheetView>
  </sheetViews>
  <sheetFormatPr baseColWidth="10" defaultColWidth="11.453125" defaultRowHeight="14.5"/>
  <cols>
    <col min="4" max="4" width="47.7265625" bestFit="1" customWidth="1"/>
    <col min="5" max="5" width="54.1796875" customWidth="1"/>
  </cols>
  <sheetData>
    <row r="5" spans="3:5" ht="14.25" customHeight="1" thickBot="1"/>
    <row r="6" spans="3:5" ht="15.5">
      <c r="C6" s="119" t="s">
        <v>657</v>
      </c>
      <c r="D6" s="120" t="s">
        <v>658</v>
      </c>
      <c r="E6" s="121" t="s">
        <v>659</v>
      </c>
    </row>
    <row r="7" spans="3:5">
      <c r="C7" s="185" t="s">
        <v>660</v>
      </c>
      <c r="D7" s="186" t="s">
        <v>661</v>
      </c>
      <c r="E7" s="187" t="s">
        <v>662</v>
      </c>
    </row>
    <row r="8" spans="3:5" ht="29">
      <c r="C8" s="188" t="s">
        <v>663</v>
      </c>
      <c r="D8" s="189" t="s">
        <v>664</v>
      </c>
      <c r="E8" s="190" t="s">
        <v>665</v>
      </c>
    </row>
    <row r="9" spans="3:5" ht="43.5">
      <c r="C9" s="191" t="s">
        <v>666</v>
      </c>
      <c r="D9" s="192" t="s">
        <v>667</v>
      </c>
      <c r="E9" s="193" t="s">
        <v>668</v>
      </c>
    </row>
    <row r="10" spans="3:5" ht="43.5">
      <c r="C10" s="194" t="s">
        <v>669</v>
      </c>
      <c r="D10" s="195" t="s">
        <v>670</v>
      </c>
      <c r="E10" s="196" t="s">
        <v>671</v>
      </c>
    </row>
    <row r="11" spans="3:5" ht="43.5">
      <c r="C11" s="197" t="s">
        <v>672</v>
      </c>
      <c r="D11" s="198" t="s">
        <v>673</v>
      </c>
      <c r="E11" s="199" t="s">
        <v>674</v>
      </c>
    </row>
    <row r="12" spans="3:5" ht="43.5">
      <c r="C12" s="200" t="s">
        <v>675</v>
      </c>
      <c r="D12" s="201" t="s">
        <v>676</v>
      </c>
      <c r="E12" s="202" t="s">
        <v>677</v>
      </c>
    </row>
    <row r="13" spans="3:5">
      <c r="C13" s="203" t="s">
        <v>678</v>
      </c>
      <c r="D13" s="204" t="s">
        <v>679</v>
      </c>
      <c r="E13" s="205" t="s">
        <v>680</v>
      </c>
    </row>
    <row r="14" spans="3:5">
      <c r="C14" s="203" t="s">
        <v>681</v>
      </c>
      <c r="D14" s="204" t="s">
        <v>682</v>
      </c>
      <c r="E14" s="205" t="s">
        <v>683</v>
      </c>
    </row>
    <row r="15" spans="3:5" ht="44" thickBot="1">
      <c r="C15" s="206" t="s">
        <v>684</v>
      </c>
      <c r="D15" s="207" t="s">
        <v>685</v>
      </c>
      <c r="E15" s="208" t="s">
        <v>686</v>
      </c>
    </row>
    <row r="16" spans="3:5" ht="15" thickBot="1"/>
    <row r="17" spans="3:5" ht="15" thickBot="1">
      <c r="C17" s="382" t="s">
        <v>687</v>
      </c>
      <c r="D17" s="383"/>
      <c r="E17" s="384"/>
    </row>
    <row r="18" spans="3:5" ht="15" thickBot="1"/>
    <row r="19" spans="3:5">
      <c r="C19" s="385" t="str">
        <f>+CONCATENATE(E7," ",E8," ",E9," ",E10," ",E11," ",E12)</f>
        <v>El profesional de contratación cada vez que se va a realizar un contrato con un proveedor de servicios.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el suministro de la información y poder continuar con el proceso de contratación. Evidencia: la lista de chequeo diligenciada, la información de la carpeta del cliente y los correos a que hubo lugar en donde solicitó la información faltante (en los casos que aplique).</v>
      </c>
      <c r="D19" s="386"/>
      <c r="E19" s="387"/>
    </row>
    <row r="20" spans="3:5">
      <c r="C20" s="388"/>
      <c r="D20" s="389"/>
      <c r="E20" s="390"/>
    </row>
    <row r="21" spans="3:5">
      <c r="C21" s="388"/>
      <c r="D21" s="389"/>
      <c r="E21" s="390"/>
    </row>
    <row r="22" spans="3:5">
      <c r="C22" s="388"/>
      <c r="D22" s="389"/>
      <c r="E22" s="390"/>
    </row>
    <row r="23" spans="3:5">
      <c r="C23" s="388"/>
      <c r="D23" s="389"/>
      <c r="E23" s="390"/>
    </row>
    <row r="24" spans="3:5">
      <c r="C24" s="388"/>
      <c r="D24" s="389"/>
      <c r="E24" s="390"/>
    </row>
    <row r="25" spans="3:5" ht="15" thickBot="1">
      <c r="C25" s="391"/>
      <c r="D25" s="392"/>
      <c r="E25" s="393"/>
    </row>
  </sheetData>
  <mergeCells count="2">
    <mergeCell ref="C17:E17"/>
    <mergeCell ref="C19:E2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5DC68DEC931894C9501D5CF1F37FF97" ma:contentTypeVersion="10" ma:contentTypeDescription="Crear nuevo documento." ma:contentTypeScope="" ma:versionID="31810d9265db0fe095ce1a59e5e16d42">
  <xsd:schema xmlns:xsd="http://www.w3.org/2001/XMLSchema" xmlns:xs="http://www.w3.org/2001/XMLSchema" xmlns:p="http://schemas.microsoft.com/office/2006/metadata/properties" xmlns:ns3="a73926ee-391e-43c7-8ce8-9c2728cd45f8" xmlns:ns4="31522cbd-449e-4f17-83d7-d383f3295077" targetNamespace="http://schemas.microsoft.com/office/2006/metadata/properties" ma:root="true" ma:fieldsID="d5283c591db0d983086b2c560a3a3a98" ns3:_="" ns4:_="">
    <xsd:import namespace="a73926ee-391e-43c7-8ce8-9c2728cd45f8"/>
    <xsd:import namespace="31522cbd-449e-4f17-83d7-d383f32950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3926ee-391e-43c7-8ce8-9c2728cd45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522cbd-449e-4f17-83d7-d383f3295077"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080188-CA53-4A34-9BB6-3780251ABAB6}">
  <ds:schemaRefs>
    <ds:schemaRef ds:uri="http://schemas.microsoft.com/sharepoint/v3/contenttype/forms"/>
  </ds:schemaRefs>
</ds:datastoreItem>
</file>

<file path=customXml/itemProps2.xml><?xml version="1.0" encoding="utf-8"?>
<ds:datastoreItem xmlns:ds="http://schemas.openxmlformats.org/officeDocument/2006/customXml" ds:itemID="{D3954F20-F63A-4C8F-8D7C-5BB38F2638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3926ee-391e-43c7-8ce8-9c2728cd45f8"/>
    <ds:schemaRef ds:uri="31522cbd-449e-4f17-83d7-d383f32950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27AA15-F1AE-4D6E-9F9B-251DD4A5685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41</vt:i4>
      </vt:variant>
    </vt:vector>
  </HeadingPairs>
  <TitlesOfParts>
    <vt:vector size="52" baseType="lpstr">
      <vt:lpstr>Contexto proceso</vt:lpstr>
      <vt:lpstr>Matriz Riesgos Gestión</vt:lpstr>
      <vt:lpstr>Mapa_RResidual</vt:lpstr>
      <vt:lpstr>Riesgos Seg. Información</vt:lpstr>
      <vt:lpstr>Seguridad Información</vt:lpstr>
      <vt:lpstr>Probabilidad Seguridad Informac</vt:lpstr>
      <vt:lpstr>Corrupción</vt:lpstr>
      <vt:lpstr>Listados</vt:lpstr>
      <vt:lpstr>CONTROLES</vt:lpstr>
      <vt:lpstr>PERFIL</vt:lpstr>
      <vt:lpstr>Matriz de calificación</vt:lpstr>
      <vt:lpstr>_10._CIFRADO.</vt:lpstr>
      <vt:lpstr>_11._SEGURIDAD_FÍSICA_Y_AMBIENTAL.</vt:lpstr>
      <vt:lpstr>_12._SEGURIDAD_EN_LA_OPERATIVA.</vt:lpstr>
      <vt:lpstr>_13._SEGURIDAD_EN_LAS_TELECOMUNICACIONES.</vt:lpstr>
      <vt:lpstr>_14._ADQUISICIÓN__DESARROLLO_Y_MANTENIMIENTO_DE_LOS_SISTEMAS_DE_INFORMACIÓN.</vt:lpstr>
      <vt:lpstr>_15._RELACIONES_CON_SUMINISTRADORES.</vt:lpstr>
      <vt:lpstr>_16._GESTIÓN_DE_INCIDENTES_EN_LA_SEGURIDAD_DE_LA_INFORMACIÓN.</vt:lpstr>
      <vt:lpstr>_17._ASPECTOS_DE_SEGURIDAD_DE_LA_INFORMACION_EN_LA_GESTIÓN_DE_LA_CONTINUIDAD_DEL_NEGOCIO.</vt:lpstr>
      <vt:lpstr>_18._CUMPLIMIENTO.</vt:lpstr>
      <vt:lpstr>_5._POLÍTICAS_DE_SEGURIDAD.</vt:lpstr>
      <vt:lpstr>_6._ASPECTOS_ORGANIZATIVOS_DE_LA_SEGURIDAD_DE_LA_INFORMAC.</vt:lpstr>
      <vt:lpstr>_7._SEGURIDAD_LIGADA_A_LOS_RECURSOS_HUMANOS.</vt:lpstr>
      <vt:lpstr>_8._GESTIÓN_DE_ACTIVOS.</vt:lpstr>
      <vt:lpstr>_9._CONTROL_DE_ACCESOS.</vt:lpstr>
      <vt:lpstr>'Matriz Riesgos Gestión'!Área_de_impresión</vt:lpstr>
      <vt:lpstr>'Riesgos Seg. Información'!Área_de_impresión</vt:lpstr>
      <vt:lpstr>CD</vt:lpstr>
      <vt:lpstr>CI</vt:lpstr>
      <vt:lpstr>CID</vt:lpstr>
      <vt:lpstr>Confidencialidad</vt:lpstr>
      <vt:lpstr>CONFIDENCIALIDAD.</vt:lpstr>
      <vt:lpstr>CONFIDENCIALIDAD_</vt:lpstr>
      <vt:lpstr>Confidencialidad_Disponibilidad</vt:lpstr>
      <vt:lpstr>CONFIDENCIALIDAD_DISPONIBILIDAD.</vt:lpstr>
      <vt:lpstr>CONFIDENCIALIDAD_DISPONIBILIDAD_</vt:lpstr>
      <vt:lpstr>Confidencialidad_integridad</vt:lpstr>
      <vt:lpstr>CONFIDENCIALIDAD_INTEGRIDAD.</vt:lpstr>
      <vt:lpstr>CONFIDENCIALIDAD_INTEGRIDAD_</vt:lpstr>
      <vt:lpstr>Confidencialidad_Integridad_Disponibilidad</vt:lpstr>
      <vt:lpstr>CONFIDENCIALIDAD_INTEGRIDAD_DISPONIBILIDAD.</vt:lpstr>
      <vt:lpstr>CONFIDENCIALIDAD_INTEGRIDAD_DISPONIBILIDAD_</vt:lpstr>
      <vt:lpstr>Disponibilidad</vt:lpstr>
      <vt:lpstr>DISPONIBILIDAD.</vt:lpstr>
      <vt:lpstr>DISPONIBILIDAD_</vt:lpstr>
      <vt:lpstr>Integridad</vt:lpstr>
      <vt:lpstr>INTEGRIDAD.</vt:lpstr>
      <vt:lpstr>INTEGRIDAD_</vt:lpstr>
      <vt:lpstr>Integridad_Disponibilidad</vt:lpstr>
      <vt:lpstr>INTEGRIDAD_DISPONIBILIDAD.</vt:lpstr>
      <vt:lpstr>INTEGRIDAD_DISPONIBILIDAD_</vt:lpstr>
      <vt:lpstr>'Riesgos Seg. Información'!Títulos_a_imprimir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Liliana Patricia Casas Betancourt</cp:lastModifiedBy>
  <cp:revision/>
  <dcterms:created xsi:type="dcterms:W3CDTF">2014-12-15T18:53:48Z</dcterms:created>
  <dcterms:modified xsi:type="dcterms:W3CDTF">2020-12-23T16:52:55Z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0x010100C5DC68DEC931894C9501D5CF1F37FF97</vt:lpwstr>
  </property>
</Properties>
</file>