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liliana.casas\Desktop\"/>
    </mc:Choice>
  </mc:AlternateContent>
  <xr:revisionPtr revIDLastSave="0" documentId="8_{D8650AA2-196B-47BC-A036-4B3C53063C5B}" xr6:coauthVersionLast="45" xr6:coauthVersionMax="45" xr10:uidLastSave="{00000000-0000-0000-0000-000000000000}"/>
  <bookViews>
    <workbookView xWindow="-110" yWindow="-110" windowWidth="19420" windowHeight="10420" tabRatio="859" activeTab="1" xr2:uid="{00000000-000D-0000-FFFF-FFFF00000000}"/>
  </bookViews>
  <sheets>
    <sheet name="Contexto proceso" sheetId="16" r:id="rId1"/>
    <sheet name="Matriz Riesgos Gestión" sheetId="10" r:id="rId2"/>
    <sheet name="Mapa_RResidual" sheetId="17" state="hidden" r:id="rId3"/>
    <sheet name="Riesgos Seg. Información" sheetId="12" r:id="rId4"/>
    <sheet name="Seguridad Información" sheetId="13" state="hidden" r:id="rId5"/>
    <sheet name="Probabilidad Seguridad Informac" sheetId="14" state="hidden" r:id="rId6"/>
    <sheet name="Corrupción" sheetId="5" state="hidden" r:id="rId7"/>
    <sheet name="Listados" sheetId="7" r:id="rId8"/>
    <sheet name="CONTROLES" sheetId="11" r:id="rId9"/>
    <sheet name="PERFIL" sheetId="18" state="hidden" r:id="rId10"/>
    <sheet name="Matriz de calificación" sheetId="4"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1_SE">#REF!</definedName>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1" hidden="1">'Matriz Riesgos Gestión'!#REF!</definedName>
    <definedName name="_xlnm._FilterDatabase" localSheetId="3" hidden="1">'Riesgos Seg. Información'!$B$8:$BI$8</definedName>
    <definedName name="A">#REF!</definedName>
    <definedName name="AA">#REF!</definedName>
    <definedName name="aaaa">#REF!</definedName>
    <definedName name="accion">#REF!</definedName>
    <definedName name="AGENTE">#REF!</definedName>
    <definedName name="_xlnm.Print_Area" localSheetId="1">'Matriz Riesgos Gestión'!$A$1:$AV$28</definedName>
    <definedName name="_xlnm.Print_Area" localSheetId="3">'Riesgos Seg. Información'!$A$5:$BI$15</definedName>
    <definedName name="AREA_IMPACTO">#REF!</definedName>
    <definedName name="areaimpacto">'[1]SM-FO-27'!$BQ$476:$BQ$482</definedName>
    <definedName name="B">#REF!</definedName>
    <definedName name="CALIFICACION">#REF!</definedName>
    <definedName name="CAUSAS">[2]CAUSAS!$C$6:$O$11</definedName>
    <definedName name="CD">'Seguridad Información'!$H$3</definedName>
    <definedName name="CI">'Seguridad Información'!$I$3:$I$5</definedName>
    <definedName name="CID">'Seguridad Información'!$J$3:$J$10</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Disponibilidad">'Seguridad Información'!$K$3:$K$18</definedName>
    <definedName name="DISPONIBILIDAD.">'Seguridad Información'!$D$20:$D$33</definedName>
    <definedName name="DISPONIBILIDAD_">'Seguridad Información'!$D$14:$D$16</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 localSheetId="2">#REF!</definedName>
    <definedName name="Impacto">[3]Hoja4!$F$3:$F$7</definedName>
    <definedName name="INSTALACIONES">#REF!</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1">'Matriz Riesgos Gestión'!#REF!</definedName>
    <definedName name="_xlnm.Print_Titles" localSheetId="3">'Riesgos Seg. Información'!$5:$8</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1" hidden="1">'Matriz Riesgos Gestión'!#REF!</definedName>
    <definedName name="Z_795C8354_6623_430F_B16F_866AD45BC174_.wvu.FilterData" localSheetId="3" hidden="1">'Riesgos Seg. Información'!$B$8:$BI$8</definedName>
    <definedName name="Z_795C8354_6623_430F_B16F_866AD45BC174_.wvu.PrintArea" localSheetId="1" hidden="1">'Matriz Riesgos Gestión'!$A$22:$AV$28</definedName>
    <definedName name="Z_795C8354_6623_430F_B16F_866AD45BC174_.wvu.PrintArea" localSheetId="3" hidden="1">'Riesgos Seg. Información'!$A$5:$BI$15</definedName>
    <definedName name="Z_795C8354_6623_430F_B16F_866AD45BC174_.wvu.PrintTitles" localSheetId="1" hidden="1">'Matriz Riesgos Gestión'!#REF!</definedName>
    <definedName name="Z_795C8354_6623_430F_B16F_866AD45BC174_.wvu.PrintTitles" localSheetId="3" hidden="1">'Riesgos Seg. Información'!$5:$8</definedName>
    <definedName name="Z_82BC0C9B_70E2_44EC_8408_64CC9B36E280_.wvu.FilterData" localSheetId="1" hidden="1">'Matriz Riesgos Gestión'!#REF!</definedName>
    <definedName name="Z_82BC0C9B_70E2_44EC_8408_64CC9B36E280_.wvu.FilterData" localSheetId="3" hidden="1">'Riesgos Seg. Información'!$B$8:$BI$8</definedName>
    <definedName name="Z_82BC0C9B_70E2_44EC_8408_64CC9B36E280_.wvu.PrintArea" localSheetId="1" hidden="1">'Matriz Riesgos Gestión'!$A$22:$AV$28</definedName>
    <definedName name="Z_82BC0C9B_70E2_44EC_8408_64CC9B36E280_.wvu.PrintArea" localSheetId="3" hidden="1">'Riesgos Seg. Información'!$A$5:$BI$15</definedName>
    <definedName name="Z_82BC0C9B_70E2_44EC_8408_64CC9B36E280_.wvu.PrintTitles" localSheetId="1" hidden="1">'Matriz Riesgos Gestión'!#REF!</definedName>
    <definedName name="Z_82BC0C9B_70E2_44EC_8408_64CC9B36E280_.wvu.PrintTitles" localSheetId="3" hidden="1">'Riesgos Seg. Información'!$5:$8</definedName>
    <definedName name="Z_F8FDF2EC_A9AD_41AC_8138_AA3657B53E6D_.wvu.FilterData" localSheetId="1" hidden="1">'Matriz Riesgos Gestión'!#REF!</definedName>
    <definedName name="Z_F8FDF2EC_A9AD_41AC_8138_AA3657B53E6D_.wvu.FilterData" localSheetId="3" hidden="1">'Riesgos Seg. Información'!$B$8:$BI$8</definedName>
    <definedName name="Z_F8FDF2EC_A9AD_41AC_8138_AA3657B53E6D_.wvu.PrintArea" localSheetId="1" hidden="1">'Matriz Riesgos Gestión'!$A$22:$AV$28</definedName>
    <definedName name="Z_F8FDF2EC_A9AD_41AC_8138_AA3657B53E6D_.wvu.PrintArea" localSheetId="3" hidden="1">'Riesgos Seg. Información'!$A$5:$BI$15</definedName>
    <definedName name="Z_F8FDF2EC_A9AD_41AC_8138_AA3657B53E6D_.wvu.PrintTitles" localSheetId="1" hidden="1">'Matriz Riesgos Gestión'!#REF!</definedName>
    <definedName name="Z_F8FDF2EC_A9AD_41AC_8138_AA3657B53E6D_.wvu.PrintTitles" localSheetId="3" hidden="1">'Riesgos Seg. Información'!$5:$8</definedName>
    <definedName name="zona">#REF!</definedName>
  </definedNames>
  <calcPr calcId="191029" concurrentCalc="0"/>
  <customWorkbookViews>
    <customWorkbookView name="DIEGO ORLANDO BUSTOS FORERO - Vista personalizada" guid="{F8FDF2EC-A9AD-41AC-8138-AA3657B53E6D}" mergeInterval="0" personalView="1" maximized="1" xWindow="-8" yWindow="-8" windowWidth="1936" windowHeight="1056" tabRatio="859" activeSheetId="1" showComments="commIndAndComment"/>
    <customWorkbookView name="MAURICIO ORDOÑEZ GUTIERREZ - Vista personalizada" guid="{795C8354-6623-430F-B16F-866AD45BC174}" mergeInterval="0" personalView="1" maximized="1" xWindow="-8" yWindow="-8" windowWidth="1616" windowHeight="876" tabRatio="859" activeSheetId="1"/>
    <customWorkbookView name="LUCY MARGARITA OSORIO MASTRODOMÉNICO - Vista personalizada" guid="{82BC0C9B-70E2-44EC-8408-64CC9B36E280}" mergeInterval="0" personalView="1" maximized="1" xWindow="-8" yWindow="-8" windowWidth="1616" windowHeight="876" tabRatio="85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5" i="10" l="1"/>
  <c r="AR6" i="10"/>
  <c r="AR7" i="10"/>
  <c r="AR8" i="10"/>
  <c r="AR9" i="10"/>
  <c r="AR15" i="10"/>
  <c r="AR16" i="10"/>
  <c r="J22" i="10"/>
  <c r="L22" i="10"/>
  <c r="M22" i="10"/>
  <c r="R22" i="10"/>
  <c r="T22" i="10"/>
  <c r="V22" i="10"/>
  <c r="Z22" i="10"/>
  <c r="AB22" i="10"/>
  <c r="AD22" i="10"/>
  <c r="AH22" i="10"/>
  <c r="AE23" i="10"/>
  <c r="AF23" i="10"/>
  <c r="AH23" i="10"/>
  <c r="AE24" i="10"/>
  <c r="AF24" i="10"/>
  <c r="AI24" i="10"/>
  <c r="AH24" i="10"/>
  <c r="AE25" i="10"/>
  <c r="AF25" i="10"/>
  <c r="AH25" i="10"/>
  <c r="AE26" i="10"/>
  <c r="AF26" i="10"/>
  <c r="AH26" i="10"/>
  <c r="AE27" i="10"/>
  <c r="AF27" i="10"/>
  <c r="AI27" i="10"/>
  <c r="AJ27" i="10"/>
  <c r="AH27" i="10"/>
  <c r="J28" i="10"/>
  <c r="L28" i="10"/>
  <c r="M28" i="10"/>
  <c r="R28" i="10"/>
  <c r="T28" i="10"/>
  <c r="V28" i="10"/>
  <c r="Z28" i="10"/>
  <c r="AB28" i="10"/>
  <c r="AD28" i="10"/>
  <c r="AH28" i="10"/>
  <c r="AE29" i="10"/>
  <c r="AF29" i="10"/>
  <c r="AH29" i="10"/>
  <c r="AE30" i="10"/>
  <c r="AF30" i="10"/>
  <c r="AH30" i="10"/>
  <c r="AE31" i="10"/>
  <c r="AF31" i="10"/>
  <c r="AI31" i="10"/>
  <c r="AJ31" i="10"/>
  <c r="AH31" i="10"/>
  <c r="AE32" i="10"/>
  <c r="AF32" i="10"/>
  <c r="AI32" i="10"/>
  <c r="AJ32" i="10"/>
  <c r="AH32" i="10"/>
  <c r="AE33" i="10"/>
  <c r="AF33" i="10"/>
  <c r="AH33" i="10"/>
  <c r="J34" i="10"/>
  <c r="L34" i="10"/>
  <c r="M34" i="10"/>
  <c r="AD34" i="10"/>
  <c r="AE34" i="10"/>
  <c r="AF34" i="10"/>
  <c r="AI34" i="10"/>
  <c r="AJ34" i="10"/>
  <c r="AE35" i="10"/>
  <c r="AF35" i="10"/>
  <c r="AH35" i="10"/>
  <c r="AE36" i="10"/>
  <c r="AF36" i="10"/>
  <c r="AH36" i="10"/>
  <c r="AE37" i="10"/>
  <c r="AF37" i="10"/>
  <c r="AI37" i="10"/>
  <c r="AJ37" i="10"/>
  <c r="AH37" i="10"/>
  <c r="AE38" i="10"/>
  <c r="AF38" i="10"/>
  <c r="AH38" i="10"/>
  <c r="AE39" i="10"/>
  <c r="AF39" i="10"/>
  <c r="AH39" i="10"/>
  <c r="J40" i="10"/>
  <c r="L40" i="10"/>
  <c r="M40" i="10"/>
  <c r="X40" i="10"/>
  <c r="AB40" i="10"/>
  <c r="AD40" i="10"/>
  <c r="AH40" i="10"/>
  <c r="AE41" i="10"/>
  <c r="AF41" i="10"/>
  <c r="AH41" i="10"/>
  <c r="AE42" i="10"/>
  <c r="AF42" i="10"/>
  <c r="AH42" i="10"/>
  <c r="AE43" i="10"/>
  <c r="AF43" i="10"/>
  <c r="AI43" i="10"/>
  <c r="AJ43" i="10"/>
  <c r="AH43" i="10"/>
  <c r="AE44" i="10"/>
  <c r="AF44" i="10"/>
  <c r="AH44" i="10"/>
  <c r="AE45" i="10"/>
  <c r="AF45" i="10"/>
  <c r="AH45" i="10"/>
  <c r="J46" i="10"/>
  <c r="L46" i="10"/>
  <c r="M46" i="10"/>
  <c r="X46" i="10"/>
  <c r="AB46" i="10"/>
  <c r="AD46" i="10"/>
  <c r="AH46" i="10"/>
  <c r="AE47" i="10"/>
  <c r="AF47" i="10"/>
  <c r="AH47" i="10"/>
  <c r="AE48" i="10"/>
  <c r="AF48" i="10"/>
  <c r="AH48" i="10"/>
  <c r="AE49" i="10"/>
  <c r="AF49" i="10"/>
  <c r="AI49" i="10"/>
  <c r="AJ49" i="10"/>
  <c r="AH49" i="10"/>
  <c r="AE50" i="10"/>
  <c r="AF50" i="10"/>
  <c r="AH50" i="10"/>
  <c r="AE51" i="10"/>
  <c r="AF51" i="10"/>
  <c r="AH51" i="10"/>
  <c r="J52" i="10"/>
  <c r="L52" i="10"/>
  <c r="M52" i="10"/>
  <c r="AE52" i="10"/>
  <c r="AF52" i="10"/>
  <c r="AH52" i="10"/>
  <c r="AE53" i="10"/>
  <c r="AF53" i="10"/>
  <c r="AH53" i="10"/>
  <c r="AE54" i="10"/>
  <c r="AF54" i="10"/>
  <c r="AI54" i="10"/>
  <c r="AJ54" i="10"/>
  <c r="AH54" i="10"/>
  <c r="AE55" i="10"/>
  <c r="AF55" i="10"/>
  <c r="AH55" i="10"/>
  <c r="AE56" i="10"/>
  <c r="AF56" i="10"/>
  <c r="AH56" i="10"/>
  <c r="AE57" i="10"/>
  <c r="AF57" i="10"/>
  <c r="AI57" i="10"/>
  <c r="AJ57" i="10"/>
  <c r="AH57" i="10"/>
  <c r="J58" i="10"/>
  <c r="L58" i="10"/>
  <c r="M58" i="10"/>
  <c r="AE58" i="10"/>
  <c r="AF58" i="10"/>
  <c r="AH58" i="10"/>
  <c r="AE59" i="10"/>
  <c r="AF59" i="10"/>
  <c r="AH59" i="10"/>
  <c r="AE60" i="10"/>
  <c r="AF60" i="10"/>
  <c r="AH60" i="10"/>
  <c r="AE61" i="10"/>
  <c r="AF61" i="10"/>
  <c r="AI61" i="10"/>
  <c r="AJ61" i="10"/>
  <c r="AH61" i="10"/>
  <c r="AE62" i="10"/>
  <c r="AF62" i="10"/>
  <c r="AH62" i="10"/>
  <c r="AE63" i="10"/>
  <c r="AF63" i="10"/>
  <c r="AI63" i="10"/>
  <c r="AJ63" i="10"/>
  <c r="AH63" i="10"/>
  <c r="J64" i="10"/>
  <c r="L64" i="10"/>
  <c r="M64" i="10"/>
  <c r="AE64" i="10"/>
  <c r="AF64" i="10"/>
  <c r="AH64" i="10"/>
  <c r="AE65" i="10"/>
  <c r="AF65" i="10"/>
  <c r="AH65" i="10"/>
  <c r="AE66" i="10"/>
  <c r="AF66" i="10"/>
  <c r="AI66" i="10"/>
  <c r="AJ66" i="10"/>
  <c r="AH66" i="10"/>
  <c r="AE67" i="10"/>
  <c r="AF67" i="10"/>
  <c r="AH67" i="10"/>
  <c r="AE68" i="10"/>
  <c r="AF68" i="10"/>
  <c r="AH68" i="10"/>
  <c r="AE69" i="10"/>
  <c r="AF69" i="10"/>
  <c r="AH69" i="10"/>
  <c r="J70" i="10"/>
  <c r="L70" i="10"/>
  <c r="M70" i="10"/>
  <c r="AE70" i="10"/>
  <c r="AF70" i="10"/>
  <c r="AH70" i="10"/>
  <c r="AI70" i="10"/>
  <c r="AJ70" i="10"/>
  <c r="AE71" i="10"/>
  <c r="AF71" i="10"/>
  <c r="AH71" i="10"/>
  <c r="AE72" i="10"/>
  <c r="AF72" i="10"/>
  <c r="AI72" i="10"/>
  <c r="AJ72" i="10"/>
  <c r="AH72" i="10"/>
  <c r="AE73" i="10"/>
  <c r="AF73" i="10"/>
  <c r="AH73" i="10"/>
  <c r="AI73" i="10"/>
  <c r="AJ73" i="10"/>
  <c r="AE74" i="10"/>
  <c r="AF74" i="10"/>
  <c r="AH74" i="10"/>
  <c r="AE75" i="10"/>
  <c r="AF75" i="10"/>
  <c r="AH75" i="10"/>
  <c r="J76" i="10"/>
  <c r="L76" i="10"/>
  <c r="M76" i="10"/>
  <c r="AE76" i="10"/>
  <c r="AF76" i="10"/>
  <c r="AH76" i="10"/>
  <c r="AE77" i="10"/>
  <c r="AF77" i="10"/>
  <c r="AH77" i="10"/>
  <c r="AE78" i="10"/>
  <c r="AF78" i="10"/>
  <c r="AI78" i="10"/>
  <c r="AJ78" i="10"/>
  <c r="AH78" i="10"/>
  <c r="AE79" i="10"/>
  <c r="AF79" i="10"/>
  <c r="AH79" i="10"/>
  <c r="AI79" i="10"/>
  <c r="AJ79" i="10"/>
  <c r="AE80" i="10"/>
  <c r="AF80" i="10"/>
  <c r="AH80" i="10"/>
  <c r="AE81" i="10"/>
  <c r="AF81" i="10"/>
  <c r="AI81" i="10"/>
  <c r="AJ81" i="10"/>
  <c r="AH81" i="10"/>
  <c r="J82" i="10"/>
  <c r="L82" i="10"/>
  <c r="M82" i="10"/>
  <c r="AE82" i="10"/>
  <c r="AF82" i="10"/>
  <c r="AI82" i="10"/>
  <c r="AJ82" i="10"/>
  <c r="AH82" i="10"/>
  <c r="AE83" i="10"/>
  <c r="AF83" i="10"/>
  <c r="AH83" i="10"/>
  <c r="AE84" i="10"/>
  <c r="AF84" i="10"/>
  <c r="AH84" i="10"/>
  <c r="AE85" i="10"/>
  <c r="AF85" i="10"/>
  <c r="AH85" i="10"/>
  <c r="AE86" i="10"/>
  <c r="AF86" i="10"/>
  <c r="AH86" i="10"/>
  <c r="AE87" i="10"/>
  <c r="AF87" i="10"/>
  <c r="AI87" i="10"/>
  <c r="AJ87" i="10"/>
  <c r="AH87" i="10"/>
  <c r="J88" i="10"/>
  <c r="L88" i="10"/>
  <c r="M88" i="10"/>
  <c r="AE88" i="10"/>
  <c r="AF88" i="10"/>
  <c r="AH88" i="10"/>
  <c r="AI88" i="10"/>
  <c r="AJ88" i="10"/>
  <c r="AE89" i="10"/>
  <c r="AF89" i="10"/>
  <c r="AH89" i="10"/>
  <c r="AE90" i="10"/>
  <c r="AF90" i="10"/>
  <c r="AH90" i="10"/>
  <c r="AE91" i="10"/>
  <c r="AF91" i="10"/>
  <c r="AH91" i="10"/>
  <c r="AE92" i="10"/>
  <c r="AF92" i="10"/>
  <c r="AI92" i="10"/>
  <c r="AJ92" i="10"/>
  <c r="AH92" i="10"/>
  <c r="AE93" i="10"/>
  <c r="AF93" i="10"/>
  <c r="AI93" i="10"/>
  <c r="AJ93" i="10"/>
  <c r="AH93" i="10"/>
  <c r="J94" i="10"/>
  <c r="L94" i="10"/>
  <c r="M94" i="10"/>
  <c r="AE94" i="10"/>
  <c r="AF94" i="10"/>
  <c r="AI94" i="10"/>
  <c r="AJ94" i="10"/>
  <c r="AH94" i="10"/>
  <c r="AE95" i="10"/>
  <c r="AF95" i="10"/>
  <c r="AH95" i="10"/>
  <c r="AE96" i="10"/>
  <c r="AF96" i="10"/>
  <c r="AI96" i="10"/>
  <c r="AJ96" i="10"/>
  <c r="AH96" i="10"/>
  <c r="AE97" i="10"/>
  <c r="AF97" i="10"/>
  <c r="AH97" i="10"/>
  <c r="AE98" i="10"/>
  <c r="AF98" i="10"/>
  <c r="AH98" i="10"/>
  <c r="AE99" i="10"/>
  <c r="AF99" i="10"/>
  <c r="AH99" i="10"/>
  <c r="J100" i="10"/>
  <c r="L100" i="10"/>
  <c r="M100" i="10"/>
  <c r="AE100" i="10"/>
  <c r="AF100" i="10"/>
  <c r="AH100" i="10"/>
  <c r="AE101" i="10"/>
  <c r="AF101" i="10"/>
  <c r="AI101" i="10"/>
  <c r="AJ101" i="10"/>
  <c r="AH101" i="10"/>
  <c r="AE102" i="10"/>
  <c r="AF102" i="10"/>
  <c r="AH102" i="10"/>
  <c r="AI102" i="10"/>
  <c r="AJ102" i="10"/>
  <c r="AE103" i="10"/>
  <c r="AF103" i="10"/>
  <c r="AH103" i="10"/>
  <c r="AE104" i="10"/>
  <c r="AF104" i="10"/>
  <c r="AH104" i="10"/>
  <c r="AF105" i="10"/>
  <c r="AH105" i="10"/>
  <c r="J106" i="10"/>
  <c r="L106" i="10"/>
  <c r="M106" i="10"/>
  <c r="AF106" i="10"/>
  <c r="AI106" i="10"/>
  <c r="AJ106" i="10"/>
  <c r="AH106" i="10"/>
  <c r="AF107" i="10"/>
  <c r="AH107" i="10"/>
  <c r="AF108" i="10"/>
  <c r="AH108" i="10"/>
  <c r="AF109" i="10"/>
  <c r="AI109" i="10"/>
  <c r="AJ109" i="10"/>
  <c r="AH109" i="10"/>
  <c r="AF110" i="10"/>
  <c r="AH110" i="10"/>
  <c r="AF111" i="10"/>
  <c r="AH111" i="10"/>
  <c r="J112" i="10"/>
  <c r="L112" i="10"/>
  <c r="M112" i="10"/>
  <c r="AF112" i="10"/>
  <c r="AH112" i="10"/>
  <c r="AI112" i="10"/>
  <c r="AJ112" i="10"/>
  <c r="AF113" i="10"/>
  <c r="AH113" i="10"/>
  <c r="AI113" i="10"/>
  <c r="AJ113" i="10"/>
  <c r="AF114" i="10"/>
  <c r="AH114" i="10"/>
  <c r="AI114" i="10"/>
  <c r="AJ114" i="10"/>
  <c r="AF115" i="10"/>
  <c r="AH115" i="10"/>
  <c r="AF116" i="10"/>
  <c r="AH116" i="10"/>
  <c r="AI116" i="10"/>
  <c r="AJ116" i="10"/>
  <c r="AF117" i="10"/>
  <c r="AH117" i="10"/>
  <c r="AI117" i="10"/>
  <c r="AJ117" i="10"/>
  <c r="J118" i="10"/>
  <c r="L118" i="10"/>
  <c r="M118" i="10"/>
  <c r="AF118" i="10"/>
  <c r="AI118" i="10"/>
  <c r="AJ118" i="10"/>
  <c r="AH118" i="10"/>
  <c r="AF119" i="10"/>
  <c r="AI119" i="10"/>
  <c r="AJ119" i="10"/>
  <c r="AH119" i="10"/>
  <c r="AF120" i="10"/>
  <c r="AH120" i="10"/>
  <c r="AI120" i="10"/>
  <c r="AJ120" i="10"/>
  <c r="AF121" i="10"/>
  <c r="AI121" i="10"/>
  <c r="AJ121" i="10"/>
  <c r="AH121" i="10"/>
  <c r="AF122" i="10"/>
  <c r="AI122" i="10"/>
  <c r="AJ122" i="10"/>
  <c r="AH122" i="10"/>
  <c r="AF123" i="10"/>
  <c r="AI123" i="10"/>
  <c r="AJ123" i="10"/>
  <c r="AH123" i="10"/>
  <c r="J124" i="10"/>
  <c r="L124" i="10"/>
  <c r="M124" i="10"/>
  <c r="AF124" i="10"/>
  <c r="AH124" i="10"/>
  <c r="AF125" i="10"/>
  <c r="AH125" i="10"/>
  <c r="AF126" i="10"/>
  <c r="AH126" i="10"/>
  <c r="AF127" i="10"/>
  <c r="AH127" i="10"/>
  <c r="AF128" i="10"/>
  <c r="AH128" i="10"/>
  <c r="AF129" i="10"/>
  <c r="AH129" i="10"/>
  <c r="J130" i="10"/>
  <c r="L130" i="10"/>
  <c r="M130" i="10"/>
  <c r="AF130" i="10"/>
  <c r="AH130" i="10"/>
  <c r="AF131" i="10"/>
  <c r="AH131" i="10"/>
  <c r="AF132" i="10"/>
  <c r="AH132" i="10"/>
  <c r="AI132" i="10"/>
  <c r="AJ132" i="10"/>
  <c r="AF133" i="10"/>
  <c r="AI133" i="10"/>
  <c r="AJ133" i="10"/>
  <c r="AH133" i="10"/>
  <c r="AF134" i="10"/>
  <c r="AH134" i="10"/>
  <c r="AF135" i="10"/>
  <c r="AH135" i="10"/>
  <c r="J136" i="10"/>
  <c r="L136" i="10"/>
  <c r="M136" i="10"/>
  <c r="AF136" i="10"/>
  <c r="AH136" i="10"/>
  <c r="AF137" i="10"/>
  <c r="AH137" i="10"/>
  <c r="AF138" i="10"/>
  <c r="AH138" i="10"/>
  <c r="AI138" i="10"/>
  <c r="AJ138" i="10"/>
  <c r="AF139" i="10"/>
  <c r="AI139" i="10"/>
  <c r="AJ139" i="10"/>
  <c r="AH139" i="10"/>
  <c r="AF140" i="10"/>
  <c r="AI140" i="10"/>
  <c r="AJ140" i="10"/>
  <c r="AH140" i="10"/>
  <c r="AF141" i="10"/>
  <c r="AH141" i="10"/>
  <c r="J142" i="10"/>
  <c r="L142" i="10"/>
  <c r="M142" i="10"/>
  <c r="AF142" i="10"/>
  <c r="AH142" i="10"/>
  <c r="AF143" i="10"/>
  <c r="AH143" i="10"/>
  <c r="AF144" i="10"/>
  <c r="AH144" i="10"/>
  <c r="AF145" i="10"/>
  <c r="AI145" i="10"/>
  <c r="AJ145" i="10"/>
  <c r="AH145" i="10"/>
  <c r="AF146" i="10"/>
  <c r="AH146" i="10"/>
  <c r="AF147" i="10"/>
  <c r="AH147" i="10"/>
  <c r="J148" i="10"/>
  <c r="L148" i="10"/>
  <c r="M148" i="10"/>
  <c r="AF148" i="10"/>
  <c r="AH148" i="10"/>
  <c r="AF149" i="10"/>
  <c r="AI149" i="10"/>
  <c r="AJ149" i="10"/>
  <c r="AH149" i="10"/>
  <c r="AF150" i="10"/>
  <c r="AH150" i="10"/>
  <c r="AF151" i="10"/>
  <c r="AH151" i="10"/>
  <c r="AF152" i="10"/>
  <c r="AH152" i="10"/>
  <c r="AF153" i="10"/>
  <c r="AI153" i="10"/>
  <c r="AJ153" i="10"/>
  <c r="AH153" i="10"/>
  <c r="J154" i="10"/>
  <c r="L154" i="10"/>
  <c r="M154" i="10"/>
  <c r="AF154" i="10"/>
  <c r="AH154" i="10"/>
  <c r="AF155" i="10"/>
  <c r="AH155" i="10"/>
  <c r="R156" i="10"/>
  <c r="T156" i="10"/>
  <c r="V156" i="10"/>
  <c r="X156" i="10"/>
  <c r="AE156" i="10"/>
  <c r="AF156" i="10"/>
  <c r="AI156" i="10"/>
  <c r="AJ156" i="10"/>
  <c r="Z156" i="10"/>
  <c r="AB156" i="10"/>
  <c r="AD156" i="10"/>
  <c r="AH156" i="10"/>
  <c r="R157" i="10"/>
  <c r="T157" i="10"/>
  <c r="V157" i="10"/>
  <c r="X157" i="10"/>
  <c r="Z157" i="10"/>
  <c r="AB157" i="10"/>
  <c r="AD157" i="10"/>
  <c r="AH157" i="10"/>
  <c r="R158" i="10"/>
  <c r="T158" i="10"/>
  <c r="V158" i="10"/>
  <c r="X158" i="10"/>
  <c r="Z158" i="10"/>
  <c r="AB158" i="10"/>
  <c r="AD158" i="10"/>
  <c r="AH158" i="10"/>
  <c r="R159" i="10"/>
  <c r="T159" i="10"/>
  <c r="V159" i="10"/>
  <c r="X159" i="10"/>
  <c r="Z159" i="10"/>
  <c r="AB159" i="10"/>
  <c r="AD159" i="10"/>
  <c r="AH159" i="10"/>
  <c r="J160" i="10"/>
  <c r="L160" i="10"/>
  <c r="M160" i="10"/>
  <c r="R160" i="10"/>
  <c r="T160" i="10"/>
  <c r="V160" i="10"/>
  <c r="X160" i="10"/>
  <c r="Z160" i="10"/>
  <c r="AB160" i="10"/>
  <c r="AD160" i="10"/>
  <c r="AH160" i="10"/>
  <c r="R161" i="10"/>
  <c r="T161" i="10"/>
  <c r="V161" i="10"/>
  <c r="X161" i="10"/>
  <c r="Z161" i="10"/>
  <c r="AB161" i="10"/>
  <c r="AD161" i="10"/>
  <c r="AH161" i="10"/>
  <c r="R162" i="10"/>
  <c r="T162" i="10"/>
  <c r="V162" i="10"/>
  <c r="X162" i="10"/>
  <c r="Z162" i="10"/>
  <c r="AB162" i="10"/>
  <c r="AD162" i="10"/>
  <c r="AH162" i="10"/>
  <c r="R163" i="10"/>
  <c r="T163" i="10"/>
  <c r="V163" i="10"/>
  <c r="X163" i="10"/>
  <c r="Z163" i="10"/>
  <c r="AB163" i="10"/>
  <c r="AD163" i="10"/>
  <c r="AH163" i="10"/>
  <c r="R164" i="10"/>
  <c r="T164" i="10"/>
  <c r="V164" i="10"/>
  <c r="X164" i="10"/>
  <c r="Z164" i="10"/>
  <c r="AB164" i="10"/>
  <c r="AD164" i="10"/>
  <c r="AH164" i="10"/>
  <c r="R165" i="10"/>
  <c r="T165" i="10"/>
  <c r="V165" i="10"/>
  <c r="X165" i="10"/>
  <c r="Z165" i="10"/>
  <c r="AB165" i="10"/>
  <c r="AD165" i="10"/>
  <c r="AH165" i="10"/>
  <c r="J166" i="10"/>
  <c r="L166" i="10"/>
  <c r="M166" i="10"/>
  <c r="R166" i="10"/>
  <c r="T166" i="10"/>
  <c r="V166" i="10"/>
  <c r="X166" i="10"/>
  <c r="Z166" i="10"/>
  <c r="AB166" i="10"/>
  <c r="AD166" i="10"/>
  <c r="AH166" i="10"/>
  <c r="R167" i="10"/>
  <c r="T167" i="10"/>
  <c r="V167" i="10"/>
  <c r="X167" i="10"/>
  <c r="Z167" i="10"/>
  <c r="AB167" i="10"/>
  <c r="AD167" i="10"/>
  <c r="AH167" i="10"/>
  <c r="R168" i="10"/>
  <c r="AE168" i="10"/>
  <c r="AF168" i="10"/>
  <c r="AI168" i="10"/>
  <c r="AJ168" i="10"/>
  <c r="T168" i="10"/>
  <c r="V168" i="10"/>
  <c r="X168" i="10"/>
  <c r="Z168" i="10"/>
  <c r="AB168" i="10"/>
  <c r="AD168" i="10"/>
  <c r="AH168" i="10"/>
  <c r="R169" i="10"/>
  <c r="T169" i="10"/>
  <c r="V169" i="10"/>
  <c r="X169" i="10"/>
  <c r="Z169" i="10"/>
  <c r="AB169" i="10"/>
  <c r="AD169" i="10"/>
  <c r="AH169" i="10"/>
  <c r="R170" i="10"/>
  <c r="T170" i="10"/>
  <c r="V170" i="10"/>
  <c r="X170" i="10"/>
  <c r="Z170" i="10"/>
  <c r="AB170" i="10"/>
  <c r="AD170" i="10"/>
  <c r="AH170" i="10"/>
  <c r="R171" i="10"/>
  <c r="T171" i="10"/>
  <c r="V171" i="10"/>
  <c r="X171" i="10"/>
  <c r="Z171" i="10"/>
  <c r="AB171" i="10"/>
  <c r="AD171" i="10"/>
  <c r="AH171" i="10"/>
  <c r="J172" i="10"/>
  <c r="L172" i="10"/>
  <c r="M172" i="10"/>
  <c r="R172" i="10"/>
  <c r="T172" i="10"/>
  <c r="V172" i="10"/>
  <c r="X172" i="10"/>
  <c r="Z172" i="10"/>
  <c r="AB172" i="10"/>
  <c r="AD172" i="10"/>
  <c r="AH172" i="10"/>
  <c r="R173" i="10"/>
  <c r="T173" i="10"/>
  <c r="V173" i="10"/>
  <c r="X173" i="10"/>
  <c r="Z173" i="10"/>
  <c r="AB173" i="10"/>
  <c r="AD173" i="10"/>
  <c r="AH173" i="10"/>
  <c r="R174" i="10"/>
  <c r="T174" i="10"/>
  <c r="V174" i="10"/>
  <c r="X174" i="10"/>
  <c r="Z174" i="10"/>
  <c r="AB174" i="10"/>
  <c r="AD174" i="10"/>
  <c r="AH174" i="10"/>
  <c r="R175" i="10"/>
  <c r="T175" i="10"/>
  <c r="V175" i="10"/>
  <c r="X175" i="10"/>
  <c r="Z175" i="10"/>
  <c r="AB175" i="10"/>
  <c r="AD175" i="10"/>
  <c r="AH175" i="10"/>
  <c r="R176" i="10"/>
  <c r="T176" i="10"/>
  <c r="V176" i="10"/>
  <c r="X176" i="10"/>
  <c r="Z176" i="10"/>
  <c r="AB176" i="10"/>
  <c r="AD176" i="10"/>
  <c r="AH176" i="10"/>
  <c r="R177" i="10"/>
  <c r="T177" i="10"/>
  <c r="V177" i="10"/>
  <c r="X177" i="10"/>
  <c r="Z177" i="10"/>
  <c r="AB177" i="10"/>
  <c r="AD177" i="10"/>
  <c r="AH177" i="10"/>
  <c r="J178" i="10"/>
  <c r="L178" i="10"/>
  <c r="M178" i="10"/>
  <c r="R178" i="10"/>
  <c r="T178" i="10"/>
  <c r="V178" i="10"/>
  <c r="X178" i="10"/>
  <c r="Z178" i="10"/>
  <c r="AB178" i="10"/>
  <c r="AD178" i="10"/>
  <c r="AH178" i="10"/>
  <c r="R179" i="10"/>
  <c r="T179" i="10"/>
  <c r="V179" i="10"/>
  <c r="X179" i="10"/>
  <c r="Z179" i="10"/>
  <c r="AB179" i="10"/>
  <c r="AD179" i="10"/>
  <c r="AH179" i="10"/>
  <c r="R180" i="10"/>
  <c r="T180" i="10"/>
  <c r="V180" i="10"/>
  <c r="X180" i="10"/>
  <c r="Z180" i="10"/>
  <c r="AB180" i="10"/>
  <c r="AD180" i="10"/>
  <c r="AH180" i="10"/>
  <c r="R181" i="10"/>
  <c r="T181" i="10"/>
  <c r="V181" i="10"/>
  <c r="X181" i="10"/>
  <c r="Z181" i="10"/>
  <c r="AB181" i="10"/>
  <c r="AD181" i="10"/>
  <c r="AH181" i="10"/>
  <c r="R182" i="10"/>
  <c r="T182" i="10"/>
  <c r="V182" i="10"/>
  <c r="X182" i="10"/>
  <c r="Z182" i="10"/>
  <c r="AB182" i="10"/>
  <c r="AD182" i="10"/>
  <c r="AH182" i="10"/>
  <c r="R183" i="10"/>
  <c r="T183" i="10"/>
  <c r="V183" i="10"/>
  <c r="X183" i="10"/>
  <c r="Z183" i="10"/>
  <c r="AB183" i="10"/>
  <c r="AD183" i="10"/>
  <c r="AH183" i="10"/>
  <c r="J184" i="10"/>
  <c r="L184" i="10"/>
  <c r="M184" i="10"/>
  <c r="R184" i="10"/>
  <c r="T184" i="10"/>
  <c r="V184" i="10"/>
  <c r="X184" i="10"/>
  <c r="Z184" i="10"/>
  <c r="AB184" i="10"/>
  <c r="AD184" i="10"/>
  <c r="AH184" i="10"/>
  <c r="R185" i="10"/>
  <c r="T185" i="10"/>
  <c r="V185" i="10"/>
  <c r="X185" i="10"/>
  <c r="Z185" i="10"/>
  <c r="AB185" i="10"/>
  <c r="AD185" i="10"/>
  <c r="AH185" i="10"/>
  <c r="R186" i="10"/>
  <c r="T186" i="10"/>
  <c r="V186" i="10"/>
  <c r="X186" i="10"/>
  <c r="Z186" i="10"/>
  <c r="AB186" i="10"/>
  <c r="AD186" i="10"/>
  <c r="AH186" i="10"/>
  <c r="R187" i="10"/>
  <c r="T187" i="10"/>
  <c r="V187" i="10"/>
  <c r="X187" i="10"/>
  <c r="Z187" i="10"/>
  <c r="AB187" i="10"/>
  <c r="AD187" i="10"/>
  <c r="AH187" i="10"/>
  <c r="R188" i="10"/>
  <c r="T188" i="10"/>
  <c r="V188" i="10"/>
  <c r="X188" i="10"/>
  <c r="Z188" i="10"/>
  <c r="AB188" i="10"/>
  <c r="AD188" i="10"/>
  <c r="AH188" i="10"/>
  <c r="R189" i="10"/>
  <c r="T189" i="10"/>
  <c r="V189" i="10"/>
  <c r="X189" i="10"/>
  <c r="Z189" i="10"/>
  <c r="AB189" i="10"/>
  <c r="AD189" i="10"/>
  <c r="AH189" i="10"/>
  <c r="J190" i="10"/>
  <c r="L190" i="10"/>
  <c r="M190" i="10"/>
  <c r="R190" i="10"/>
  <c r="T190" i="10"/>
  <c r="V190" i="10"/>
  <c r="X190" i="10"/>
  <c r="Z190" i="10"/>
  <c r="AB190" i="10"/>
  <c r="AD190" i="10"/>
  <c r="AH190" i="10"/>
  <c r="R191" i="10"/>
  <c r="T191" i="10"/>
  <c r="V191" i="10"/>
  <c r="X191" i="10"/>
  <c r="Z191" i="10"/>
  <c r="AB191" i="10"/>
  <c r="AD191" i="10"/>
  <c r="AH191" i="10"/>
  <c r="R192" i="10"/>
  <c r="AE192" i="10"/>
  <c r="AF192" i="10"/>
  <c r="AI192" i="10"/>
  <c r="AJ192" i="10"/>
  <c r="T192" i="10"/>
  <c r="V192" i="10"/>
  <c r="X192" i="10"/>
  <c r="Z192" i="10"/>
  <c r="AB192" i="10"/>
  <c r="AD192" i="10"/>
  <c r="AH192" i="10"/>
  <c r="R193" i="10"/>
  <c r="T193" i="10"/>
  <c r="V193" i="10"/>
  <c r="X193" i="10"/>
  <c r="Z193" i="10"/>
  <c r="AB193" i="10"/>
  <c r="AD193" i="10"/>
  <c r="AH193" i="10"/>
  <c r="R194" i="10"/>
  <c r="T194" i="10"/>
  <c r="V194" i="10"/>
  <c r="X194" i="10"/>
  <c r="Z194" i="10"/>
  <c r="AB194" i="10"/>
  <c r="AD194" i="10"/>
  <c r="AH194" i="10"/>
  <c r="R195" i="10"/>
  <c r="T195" i="10"/>
  <c r="V195" i="10"/>
  <c r="X195" i="10"/>
  <c r="Z195" i="10"/>
  <c r="AB195" i="10"/>
  <c r="AD195" i="10"/>
  <c r="AH195" i="10"/>
  <c r="J196" i="10"/>
  <c r="L196" i="10"/>
  <c r="M196" i="10"/>
  <c r="R196" i="10"/>
  <c r="T196" i="10"/>
  <c r="V196" i="10"/>
  <c r="X196" i="10"/>
  <c r="Z196" i="10"/>
  <c r="AB196" i="10"/>
  <c r="AD196" i="10"/>
  <c r="AH196" i="10"/>
  <c r="R197" i="10"/>
  <c r="T197" i="10"/>
  <c r="V197" i="10"/>
  <c r="X197" i="10"/>
  <c r="Z197" i="10"/>
  <c r="AB197" i="10"/>
  <c r="AD197" i="10"/>
  <c r="AH197" i="10"/>
  <c r="R198" i="10"/>
  <c r="T198" i="10"/>
  <c r="V198" i="10"/>
  <c r="X198" i="10"/>
  <c r="Z198" i="10"/>
  <c r="AB198" i="10"/>
  <c r="AD198" i="10"/>
  <c r="AH198" i="10"/>
  <c r="R199" i="10"/>
  <c r="T199" i="10"/>
  <c r="V199" i="10"/>
  <c r="X199" i="10"/>
  <c r="Z199" i="10"/>
  <c r="AB199" i="10"/>
  <c r="AD199" i="10"/>
  <c r="AH199" i="10"/>
  <c r="R200" i="10"/>
  <c r="T200" i="10"/>
  <c r="V200" i="10"/>
  <c r="X200" i="10"/>
  <c r="Z200" i="10"/>
  <c r="AB200" i="10"/>
  <c r="AD200" i="10"/>
  <c r="AH200" i="10"/>
  <c r="R201" i="10"/>
  <c r="AE201" i="10"/>
  <c r="AF201" i="10"/>
  <c r="AI201" i="10"/>
  <c r="AJ201" i="10"/>
  <c r="T201" i="10"/>
  <c r="V201" i="10"/>
  <c r="X201" i="10"/>
  <c r="Z201" i="10"/>
  <c r="AB201" i="10"/>
  <c r="AD201" i="10"/>
  <c r="AH201" i="10"/>
  <c r="L202" i="10"/>
  <c r="M202" i="10"/>
  <c r="R202" i="10"/>
  <c r="T202" i="10"/>
  <c r="V202" i="10"/>
  <c r="X202" i="10"/>
  <c r="Z202" i="10"/>
  <c r="AB202" i="10"/>
  <c r="AD202" i="10"/>
  <c r="AH202" i="10"/>
  <c r="R203" i="10"/>
  <c r="T203" i="10"/>
  <c r="V203" i="10"/>
  <c r="X203" i="10"/>
  <c r="Z203" i="10"/>
  <c r="AB203" i="10"/>
  <c r="AD203" i="10"/>
  <c r="AH203" i="10"/>
  <c r="R204" i="10"/>
  <c r="T204" i="10"/>
  <c r="V204" i="10"/>
  <c r="X204" i="10"/>
  <c r="Z204" i="10"/>
  <c r="AB204" i="10"/>
  <c r="AD204" i="10"/>
  <c r="AH204" i="10"/>
  <c r="R205" i="10"/>
  <c r="T205" i="10"/>
  <c r="AE205" i="10"/>
  <c r="AF205" i="10"/>
  <c r="AI205" i="10"/>
  <c r="AJ205" i="10"/>
  <c r="V205" i="10"/>
  <c r="X205" i="10"/>
  <c r="Z205" i="10"/>
  <c r="AB205" i="10"/>
  <c r="AD205" i="10"/>
  <c r="AH205" i="10"/>
  <c r="R206" i="10"/>
  <c r="T206" i="10"/>
  <c r="AE206" i="10"/>
  <c r="AF206" i="10"/>
  <c r="AI206" i="10"/>
  <c r="AJ206" i="10"/>
  <c r="V206" i="10"/>
  <c r="X206" i="10"/>
  <c r="Z206" i="10"/>
  <c r="AB206" i="10"/>
  <c r="AD206" i="10"/>
  <c r="AH206" i="10"/>
  <c r="R207" i="10"/>
  <c r="AE207" i="10"/>
  <c r="AF207" i="10"/>
  <c r="AI207" i="10"/>
  <c r="AJ207" i="10"/>
  <c r="T207" i="10"/>
  <c r="V207" i="10"/>
  <c r="X207" i="10"/>
  <c r="Z207" i="10"/>
  <c r="AB207" i="10"/>
  <c r="AD207" i="10"/>
  <c r="AH207" i="10"/>
  <c r="L208" i="10"/>
  <c r="M208" i="10"/>
  <c r="R208" i="10"/>
  <c r="T208" i="10"/>
  <c r="V208" i="10"/>
  <c r="X208" i="10"/>
  <c r="Z208" i="10"/>
  <c r="AB208" i="10"/>
  <c r="AD208" i="10"/>
  <c r="AH208" i="10"/>
  <c r="R209" i="10"/>
  <c r="T209" i="10"/>
  <c r="AE209" i="10"/>
  <c r="AF209" i="10"/>
  <c r="AI209" i="10"/>
  <c r="AJ209" i="10"/>
  <c r="V209" i="10"/>
  <c r="X209" i="10"/>
  <c r="Z209" i="10"/>
  <c r="AB209" i="10"/>
  <c r="AD209" i="10"/>
  <c r="AH209" i="10"/>
  <c r="R210" i="10"/>
  <c r="T210" i="10"/>
  <c r="V210" i="10"/>
  <c r="X210" i="10"/>
  <c r="Z210" i="10"/>
  <c r="AB210" i="10"/>
  <c r="AD210" i="10"/>
  <c r="AH210" i="10"/>
  <c r="R211" i="10"/>
  <c r="T211" i="10"/>
  <c r="V211" i="10"/>
  <c r="X211" i="10"/>
  <c r="Z211" i="10"/>
  <c r="AB211" i="10"/>
  <c r="AD211" i="10"/>
  <c r="AH211" i="10"/>
  <c r="R212" i="10"/>
  <c r="T212" i="10"/>
  <c r="V212" i="10"/>
  <c r="X212" i="10"/>
  <c r="Z212" i="10"/>
  <c r="AB212" i="10"/>
  <c r="AD212" i="10"/>
  <c r="AH212" i="10"/>
  <c r="R213" i="10"/>
  <c r="AE213" i="10"/>
  <c r="AF213" i="10"/>
  <c r="AI213" i="10"/>
  <c r="AJ213" i="10"/>
  <c r="T213" i="10"/>
  <c r="V213" i="10"/>
  <c r="X213" i="10"/>
  <c r="Z213" i="10"/>
  <c r="AB213" i="10"/>
  <c r="AD213" i="10"/>
  <c r="AH213" i="10"/>
  <c r="L214" i="10"/>
  <c r="M214" i="10"/>
  <c r="R214" i="10"/>
  <c r="T214" i="10"/>
  <c r="V214" i="10"/>
  <c r="X214" i="10"/>
  <c r="Z214" i="10"/>
  <c r="AB214" i="10"/>
  <c r="AD214" i="10"/>
  <c r="AH214" i="10"/>
  <c r="R215" i="10"/>
  <c r="T215" i="10"/>
  <c r="AE215" i="10"/>
  <c r="AF215" i="10"/>
  <c r="AI215" i="10"/>
  <c r="AJ215" i="10"/>
  <c r="V215" i="10"/>
  <c r="X215" i="10"/>
  <c r="Z215" i="10"/>
  <c r="AB215" i="10"/>
  <c r="AD215" i="10"/>
  <c r="AH215" i="10"/>
  <c r="R216" i="10"/>
  <c r="T216" i="10"/>
  <c r="V216" i="10"/>
  <c r="X216" i="10"/>
  <c r="Z216" i="10"/>
  <c r="AB216" i="10"/>
  <c r="AD216" i="10"/>
  <c r="AH216" i="10"/>
  <c r="R217" i="10"/>
  <c r="T217" i="10"/>
  <c r="AE217" i="10"/>
  <c r="AF217" i="10"/>
  <c r="AI217" i="10"/>
  <c r="AJ217" i="10"/>
  <c r="V217" i="10"/>
  <c r="X217" i="10"/>
  <c r="Z217" i="10"/>
  <c r="AB217" i="10"/>
  <c r="AD217" i="10"/>
  <c r="AH217" i="10"/>
  <c r="R218" i="10"/>
  <c r="T218" i="10"/>
  <c r="V218" i="10"/>
  <c r="X218" i="10"/>
  <c r="Z218" i="10"/>
  <c r="AB218" i="10"/>
  <c r="AD218" i="10"/>
  <c r="AH218" i="10"/>
  <c r="R219" i="10"/>
  <c r="AE219" i="10"/>
  <c r="AF219" i="10"/>
  <c r="AI219" i="10"/>
  <c r="AJ219" i="10"/>
  <c r="T219" i="10"/>
  <c r="V219" i="10"/>
  <c r="X219" i="10"/>
  <c r="Z219" i="10"/>
  <c r="AB219" i="10"/>
  <c r="AD219" i="10"/>
  <c r="AH219" i="10"/>
  <c r="L220" i="10"/>
  <c r="M220" i="10"/>
  <c r="R220" i="10"/>
  <c r="T220" i="10"/>
  <c r="V220" i="10"/>
  <c r="X220" i="10"/>
  <c r="Z220" i="10"/>
  <c r="AB220" i="10"/>
  <c r="AD220" i="10"/>
  <c r="AH220" i="10"/>
  <c r="R221" i="10"/>
  <c r="T221" i="10"/>
  <c r="V221" i="10"/>
  <c r="X221" i="10"/>
  <c r="Z221" i="10"/>
  <c r="AB221" i="10"/>
  <c r="AD221" i="10"/>
  <c r="AH221" i="10"/>
  <c r="R222" i="10"/>
  <c r="T222" i="10"/>
  <c r="V222" i="10"/>
  <c r="X222" i="10"/>
  <c r="Z222" i="10"/>
  <c r="AB222" i="10"/>
  <c r="AD222" i="10"/>
  <c r="AH222" i="10"/>
  <c r="R223" i="10"/>
  <c r="T223" i="10"/>
  <c r="V223" i="10"/>
  <c r="X223" i="10"/>
  <c r="Z223" i="10"/>
  <c r="AB223" i="10"/>
  <c r="AD223" i="10"/>
  <c r="AH223" i="10"/>
  <c r="R224" i="10"/>
  <c r="T224" i="10"/>
  <c r="V224" i="10"/>
  <c r="X224" i="10"/>
  <c r="Z224" i="10"/>
  <c r="AB224" i="10"/>
  <c r="AD224" i="10"/>
  <c r="AH224" i="10"/>
  <c r="R225" i="10"/>
  <c r="T225" i="10"/>
  <c r="V225" i="10"/>
  <c r="X225" i="10"/>
  <c r="Z225" i="10"/>
  <c r="AB225" i="10"/>
  <c r="AD225" i="10"/>
  <c r="AH225" i="10"/>
  <c r="L226" i="10"/>
  <c r="M226" i="10"/>
  <c r="R226" i="10"/>
  <c r="T226" i="10"/>
  <c r="V226" i="10"/>
  <c r="X226" i="10"/>
  <c r="AE226" i="10"/>
  <c r="AF226" i="10"/>
  <c r="AI226" i="10"/>
  <c r="AJ226" i="10"/>
  <c r="Z226" i="10"/>
  <c r="AB226" i="10"/>
  <c r="AD226" i="10"/>
  <c r="AH226" i="10"/>
  <c r="R227" i="10"/>
  <c r="AE227" i="10"/>
  <c r="AF227" i="10"/>
  <c r="AI227" i="10"/>
  <c r="AJ227" i="10"/>
  <c r="T227" i="10"/>
  <c r="V227" i="10"/>
  <c r="X227" i="10"/>
  <c r="Z227" i="10"/>
  <c r="AB227" i="10"/>
  <c r="AD227" i="10"/>
  <c r="AH227" i="10"/>
  <c r="R228" i="10"/>
  <c r="T228" i="10"/>
  <c r="AE228" i="10"/>
  <c r="AF228" i="10"/>
  <c r="AI228" i="10"/>
  <c r="AJ228" i="10"/>
  <c r="V228" i="10"/>
  <c r="X228" i="10"/>
  <c r="Z228" i="10"/>
  <c r="AB228" i="10"/>
  <c r="AD228" i="10"/>
  <c r="AH228" i="10"/>
  <c r="R229" i="10"/>
  <c r="AE229" i="10"/>
  <c r="AF229" i="10"/>
  <c r="AI229" i="10"/>
  <c r="AJ229" i="10"/>
  <c r="T229" i="10"/>
  <c r="V229" i="10"/>
  <c r="X229" i="10"/>
  <c r="Z229" i="10"/>
  <c r="AB229" i="10"/>
  <c r="AD229" i="10"/>
  <c r="AH229" i="10"/>
  <c r="R230" i="10"/>
  <c r="AE230" i="10"/>
  <c r="AF230" i="10"/>
  <c r="AI230" i="10"/>
  <c r="AJ230" i="10"/>
  <c r="T230" i="10"/>
  <c r="V230" i="10"/>
  <c r="X230" i="10"/>
  <c r="Z230" i="10"/>
  <c r="AB230" i="10"/>
  <c r="AD230" i="10"/>
  <c r="AH230" i="10"/>
  <c r="R231" i="10"/>
  <c r="T231" i="10"/>
  <c r="V231" i="10"/>
  <c r="X231" i="10"/>
  <c r="Z231" i="10"/>
  <c r="AB231" i="10"/>
  <c r="AD231" i="10"/>
  <c r="AE231" i="10"/>
  <c r="AF231" i="10"/>
  <c r="AI231" i="10"/>
  <c r="AJ231" i="10"/>
  <c r="AH231" i="10"/>
  <c r="L232" i="10"/>
  <c r="M232" i="10"/>
  <c r="R232" i="10"/>
  <c r="T232" i="10"/>
  <c r="V232" i="10"/>
  <c r="X232" i="10"/>
  <c r="Z232" i="10"/>
  <c r="AB232" i="10"/>
  <c r="AD232" i="10"/>
  <c r="AH232" i="10"/>
  <c r="R233" i="10"/>
  <c r="T233" i="10"/>
  <c r="V233" i="10"/>
  <c r="X233" i="10"/>
  <c r="Z233" i="10"/>
  <c r="AB233" i="10"/>
  <c r="AD233" i="10"/>
  <c r="AH233" i="10"/>
  <c r="R234" i="10"/>
  <c r="T234" i="10"/>
  <c r="V234" i="10"/>
  <c r="X234" i="10"/>
  <c r="Z234" i="10"/>
  <c r="AB234" i="10"/>
  <c r="AD234" i="10"/>
  <c r="AH234" i="10"/>
  <c r="R235" i="10"/>
  <c r="T235" i="10"/>
  <c r="V235" i="10"/>
  <c r="X235" i="10"/>
  <c r="Z235" i="10"/>
  <c r="AB235" i="10"/>
  <c r="AD235" i="10"/>
  <c r="AH235" i="10"/>
  <c r="R236" i="10"/>
  <c r="T236" i="10"/>
  <c r="V236" i="10"/>
  <c r="X236" i="10"/>
  <c r="Z236" i="10"/>
  <c r="AB236" i="10"/>
  <c r="AD236" i="10"/>
  <c r="AH236" i="10"/>
  <c r="R237" i="10"/>
  <c r="T237" i="10"/>
  <c r="V237" i="10"/>
  <c r="X237" i="10"/>
  <c r="Z237" i="10"/>
  <c r="AB237" i="10"/>
  <c r="AD237" i="10"/>
  <c r="AH237" i="10"/>
  <c r="L238" i="10"/>
  <c r="M238" i="10"/>
  <c r="R238" i="10"/>
  <c r="T238" i="10"/>
  <c r="AE238" i="10"/>
  <c r="AF238" i="10"/>
  <c r="AI238" i="10"/>
  <c r="AJ238" i="10"/>
  <c r="V238" i="10"/>
  <c r="X238" i="10"/>
  <c r="Z238" i="10"/>
  <c r="AB238" i="10"/>
  <c r="AD238" i="10"/>
  <c r="AH238" i="10"/>
  <c r="R239" i="10"/>
  <c r="AE239" i="10"/>
  <c r="AF239" i="10"/>
  <c r="AI239" i="10"/>
  <c r="AJ239" i="10"/>
  <c r="T239" i="10"/>
  <c r="V239" i="10"/>
  <c r="X239" i="10"/>
  <c r="Z239" i="10"/>
  <c r="AB239" i="10"/>
  <c r="AD239" i="10"/>
  <c r="AH239" i="10"/>
  <c r="R240" i="10"/>
  <c r="AE240" i="10"/>
  <c r="AF240" i="10"/>
  <c r="AI240" i="10"/>
  <c r="AJ240" i="10"/>
  <c r="T240" i="10"/>
  <c r="V240" i="10"/>
  <c r="X240" i="10"/>
  <c r="Z240" i="10"/>
  <c r="AB240" i="10"/>
  <c r="AD240" i="10"/>
  <c r="AH240" i="10"/>
  <c r="R241" i="10"/>
  <c r="T241" i="10"/>
  <c r="V241" i="10"/>
  <c r="X241" i="10"/>
  <c r="Z241" i="10"/>
  <c r="AB241" i="10"/>
  <c r="AD241" i="10"/>
  <c r="AE241" i="10"/>
  <c r="AF241" i="10"/>
  <c r="AI241" i="10"/>
  <c r="AJ241" i="10"/>
  <c r="AH241" i="10"/>
  <c r="R242" i="10"/>
  <c r="AE242" i="10"/>
  <c r="AF242" i="10"/>
  <c r="AI242" i="10"/>
  <c r="AJ242" i="10"/>
  <c r="T242" i="10"/>
  <c r="V242" i="10"/>
  <c r="X242" i="10"/>
  <c r="Z242" i="10"/>
  <c r="AB242" i="10"/>
  <c r="AD242" i="10"/>
  <c r="AH242" i="10"/>
  <c r="R243" i="10"/>
  <c r="T243" i="10"/>
  <c r="V243" i="10"/>
  <c r="X243" i="10"/>
  <c r="AE243" i="10"/>
  <c r="AF243" i="10"/>
  <c r="AI243" i="10"/>
  <c r="AJ243" i="10"/>
  <c r="Z243" i="10"/>
  <c r="AB243" i="10"/>
  <c r="AD243" i="10"/>
  <c r="AH243" i="10"/>
  <c r="L244" i="10"/>
  <c r="M244" i="10"/>
  <c r="R244" i="10"/>
  <c r="T244" i="10"/>
  <c r="V244" i="10"/>
  <c r="X244" i="10"/>
  <c r="Z244" i="10"/>
  <c r="AB244" i="10"/>
  <c r="AD244" i="10"/>
  <c r="AH244" i="10"/>
  <c r="R245" i="10"/>
  <c r="T245" i="10"/>
  <c r="V245" i="10"/>
  <c r="X245" i="10"/>
  <c r="Z245" i="10"/>
  <c r="AB245" i="10"/>
  <c r="AD245" i="10"/>
  <c r="AH245" i="10"/>
  <c r="R246" i="10"/>
  <c r="T246" i="10"/>
  <c r="V246" i="10"/>
  <c r="X246" i="10"/>
  <c r="Z246" i="10"/>
  <c r="AB246" i="10"/>
  <c r="AD246" i="10"/>
  <c r="AH246" i="10"/>
  <c r="R247" i="10"/>
  <c r="T247" i="10"/>
  <c r="V247" i="10"/>
  <c r="X247" i="10"/>
  <c r="Z247" i="10"/>
  <c r="AB247" i="10"/>
  <c r="AD247" i="10"/>
  <c r="AH247" i="10"/>
  <c r="R248" i="10"/>
  <c r="T248" i="10"/>
  <c r="V248" i="10"/>
  <c r="X248" i="10"/>
  <c r="Z248" i="10"/>
  <c r="AB248" i="10"/>
  <c r="AD248" i="10"/>
  <c r="AH248" i="10"/>
  <c r="R249" i="10"/>
  <c r="T249" i="10"/>
  <c r="V249" i="10"/>
  <c r="X249" i="10"/>
  <c r="Z249" i="10"/>
  <c r="AB249" i="10"/>
  <c r="AD249" i="10"/>
  <c r="AH249" i="10"/>
  <c r="L250" i="10"/>
  <c r="M250" i="10"/>
  <c r="R250" i="10"/>
  <c r="AE250" i="10"/>
  <c r="AF250" i="10"/>
  <c r="AI250" i="10"/>
  <c r="AJ250" i="10"/>
  <c r="T250" i="10"/>
  <c r="V250" i="10"/>
  <c r="X250" i="10"/>
  <c r="Z250" i="10"/>
  <c r="AB250" i="10"/>
  <c r="AD250" i="10"/>
  <c r="AH250" i="10"/>
  <c r="R251" i="10"/>
  <c r="AE251" i="10"/>
  <c r="AF251" i="10"/>
  <c r="AI251" i="10"/>
  <c r="AJ251" i="10"/>
  <c r="T251" i="10"/>
  <c r="V251" i="10"/>
  <c r="X251" i="10"/>
  <c r="Z251" i="10"/>
  <c r="AB251" i="10"/>
  <c r="AD251" i="10"/>
  <c r="AH251" i="10"/>
  <c r="R252" i="10"/>
  <c r="AE252" i="10"/>
  <c r="AF252" i="10"/>
  <c r="AI252" i="10"/>
  <c r="AJ252" i="10"/>
  <c r="T252" i="10"/>
  <c r="V252" i="10"/>
  <c r="X252" i="10"/>
  <c r="Z252" i="10"/>
  <c r="AB252" i="10"/>
  <c r="AD252" i="10"/>
  <c r="AH252" i="10"/>
  <c r="R253" i="10"/>
  <c r="T253" i="10"/>
  <c r="AE253" i="10"/>
  <c r="AF253" i="10"/>
  <c r="AI253" i="10"/>
  <c r="AJ253" i="10"/>
  <c r="V253" i="10"/>
  <c r="X253" i="10"/>
  <c r="Z253" i="10"/>
  <c r="AB253" i="10"/>
  <c r="AD253" i="10"/>
  <c r="AH253" i="10"/>
  <c r="R254" i="10"/>
  <c r="AE254" i="10"/>
  <c r="AF254" i="10"/>
  <c r="AI254" i="10"/>
  <c r="AJ254" i="10"/>
  <c r="T254" i="10"/>
  <c r="V254" i="10"/>
  <c r="X254" i="10"/>
  <c r="Z254" i="10"/>
  <c r="AB254" i="10"/>
  <c r="AD254" i="10"/>
  <c r="AH254" i="10"/>
  <c r="R255" i="10"/>
  <c r="T255" i="10"/>
  <c r="V255" i="10"/>
  <c r="X255" i="10"/>
  <c r="Z255" i="10"/>
  <c r="AB255" i="10"/>
  <c r="AD255" i="10"/>
  <c r="AE255" i="10"/>
  <c r="AF255" i="10"/>
  <c r="AI255" i="10"/>
  <c r="AJ255" i="10"/>
  <c r="AH255" i="10"/>
  <c r="L256" i="10"/>
  <c r="M256" i="10"/>
  <c r="R256" i="10"/>
  <c r="T256" i="10"/>
  <c r="V256" i="10"/>
  <c r="X256" i="10"/>
  <c r="Z256" i="10"/>
  <c r="AB256" i="10"/>
  <c r="AD256" i="10"/>
  <c r="AH256" i="10"/>
  <c r="R257" i="10"/>
  <c r="T257" i="10"/>
  <c r="V257" i="10"/>
  <c r="X257" i="10"/>
  <c r="Z257" i="10"/>
  <c r="AB257" i="10"/>
  <c r="AD257" i="10"/>
  <c r="AH257" i="10"/>
  <c r="R258" i="10"/>
  <c r="T258" i="10"/>
  <c r="V258" i="10"/>
  <c r="X258" i="10"/>
  <c r="Z258" i="10"/>
  <c r="AB258" i="10"/>
  <c r="AD258" i="10"/>
  <c r="AH258" i="10"/>
  <c r="R259" i="10"/>
  <c r="T259" i="10"/>
  <c r="V259" i="10"/>
  <c r="X259" i="10"/>
  <c r="Z259" i="10"/>
  <c r="AB259" i="10"/>
  <c r="AD259" i="10"/>
  <c r="AH259" i="10"/>
  <c r="R260" i="10"/>
  <c r="T260" i="10"/>
  <c r="V260" i="10"/>
  <c r="X260" i="10"/>
  <c r="Z260" i="10"/>
  <c r="AB260" i="10"/>
  <c r="AD260" i="10"/>
  <c r="AH260" i="10"/>
  <c r="R261" i="10"/>
  <c r="T261" i="10"/>
  <c r="V261" i="10"/>
  <c r="X261" i="10"/>
  <c r="Z261" i="10"/>
  <c r="AB261" i="10"/>
  <c r="AD261" i="10"/>
  <c r="AH261" i="10"/>
  <c r="L262" i="10"/>
  <c r="M262" i="10"/>
  <c r="R262" i="10"/>
  <c r="AE262" i="10"/>
  <c r="AF262" i="10"/>
  <c r="AI262" i="10"/>
  <c r="AJ262" i="10"/>
  <c r="T262" i="10"/>
  <c r="V262" i="10"/>
  <c r="X262" i="10"/>
  <c r="Z262" i="10"/>
  <c r="AB262" i="10"/>
  <c r="AD262" i="10"/>
  <c r="AH262" i="10"/>
  <c r="R263" i="10"/>
  <c r="AE263" i="10"/>
  <c r="AF263" i="10"/>
  <c r="AI263" i="10"/>
  <c r="AJ263" i="10"/>
  <c r="T263" i="10"/>
  <c r="V263" i="10"/>
  <c r="X263" i="10"/>
  <c r="Z263" i="10"/>
  <c r="AB263" i="10"/>
  <c r="AD263" i="10"/>
  <c r="AH263" i="10"/>
  <c r="R264" i="10"/>
  <c r="AE264" i="10"/>
  <c r="AF264" i="10"/>
  <c r="AI264" i="10"/>
  <c r="AJ264" i="10"/>
  <c r="T264" i="10"/>
  <c r="V264" i="10"/>
  <c r="X264" i="10"/>
  <c r="Z264" i="10"/>
  <c r="AB264" i="10"/>
  <c r="AD264" i="10"/>
  <c r="AH264" i="10"/>
  <c r="R265" i="10"/>
  <c r="T265" i="10"/>
  <c r="V265" i="10"/>
  <c r="X265" i="10"/>
  <c r="Z265" i="10"/>
  <c r="AB265" i="10"/>
  <c r="AE265" i="10"/>
  <c r="AF265" i="10"/>
  <c r="AI265" i="10"/>
  <c r="AJ265" i="10"/>
  <c r="AD265" i="10"/>
  <c r="AH265" i="10"/>
  <c r="R266" i="10"/>
  <c r="AE266" i="10"/>
  <c r="AF266" i="10"/>
  <c r="AI266" i="10"/>
  <c r="AJ266" i="10"/>
  <c r="T266" i="10"/>
  <c r="V266" i="10"/>
  <c r="X266" i="10"/>
  <c r="Z266" i="10"/>
  <c r="AB266" i="10"/>
  <c r="AD266" i="10"/>
  <c r="AH266" i="10"/>
  <c r="R267" i="10"/>
  <c r="T267" i="10"/>
  <c r="V267" i="10"/>
  <c r="X267" i="10"/>
  <c r="Z267" i="10"/>
  <c r="AB267" i="10"/>
  <c r="AD267" i="10"/>
  <c r="AH267" i="10"/>
  <c r="L268" i="10"/>
  <c r="M268" i="10"/>
  <c r="R268" i="10"/>
  <c r="T268" i="10"/>
  <c r="V268" i="10"/>
  <c r="X268" i="10"/>
  <c r="Z268" i="10"/>
  <c r="AB268" i="10"/>
  <c r="AD268" i="10"/>
  <c r="AH268" i="10"/>
  <c r="R269" i="10"/>
  <c r="T269" i="10"/>
  <c r="AE269" i="10"/>
  <c r="AF269" i="10"/>
  <c r="AI269" i="10"/>
  <c r="AJ269" i="10"/>
  <c r="V269" i="10"/>
  <c r="X269" i="10"/>
  <c r="Z269" i="10"/>
  <c r="AB269" i="10"/>
  <c r="AD269" i="10"/>
  <c r="AH269" i="10"/>
  <c r="R270" i="10"/>
  <c r="T270" i="10"/>
  <c r="AE270" i="10"/>
  <c r="AF270" i="10"/>
  <c r="AI270" i="10"/>
  <c r="AJ270" i="10"/>
  <c r="V270" i="10"/>
  <c r="X270" i="10"/>
  <c r="Z270" i="10"/>
  <c r="AB270" i="10"/>
  <c r="AD270" i="10"/>
  <c r="AH270" i="10"/>
  <c r="R271" i="10"/>
  <c r="AE271" i="10"/>
  <c r="AF271" i="10"/>
  <c r="AI271" i="10"/>
  <c r="AJ271" i="10"/>
  <c r="T271" i="10"/>
  <c r="V271" i="10"/>
  <c r="X271" i="10"/>
  <c r="Z271" i="10"/>
  <c r="AB271" i="10"/>
  <c r="AD271" i="10"/>
  <c r="AH271" i="10"/>
  <c r="R272" i="10"/>
  <c r="T272" i="10"/>
  <c r="V272" i="10"/>
  <c r="X272" i="10"/>
  <c r="Z272" i="10"/>
  <c r="AB272" i="10"/>
  <c r="AD272" i="10"/>
  <c r="AH272" i="10"/>
  <c r="R273" i="10"/>
  <c r="AE273" i="10"/>
  <c r="AF273" i="10"/>
  <c r="AI273" i="10"/>
  <c r="AJ273" i="10"/>
  <c r="T273" i="10"/>
  <c r="V273" i="10"/>
  <c r="X273" i="10"/>
  <c r="Z273" i="10"/>
  <c r="AB273" i="10"/>
  <c r="AD273" i="10"/>
  <c r="AH273" i="10"/>
  <c r="L274" i="10"/>
  <c r="M274" i="10"/>
  <c r="R274" i="10"/>
  <c r="AE274" i="10"/>
  <c r="AF274" i="10"/>
  <c r="AI274" i="10"/>
  <c r="AJ274" i="10"/>
  <c r="T274" i="10"/>
  <c r="V274" i="10"/>
  <c r="X274" i="10"/>
  <c r="Z274" i="10"/>
  <c r="AB274" i="10"/>
  <c r="AD274" i="10"/>
  <c r="AH274" i="10"/>
  <c r="R275" i="10"/>
  <c r="T275" i="10"/>
  <c r="V275" i="10"/>
  <c r="X275" i="10"/>
  <c r="Z275" i="10"/>
  <c r="AB275" i="10"/>
  <c r="AD275" i="10"/>
  <c r="AH275" i="10"/>
  <c r="R276" i="10"/>
  <c r="T276" i="10"/>
  <c r="V276" i="10"/>
  <c r="X276" i="10"/>
  <c r="AE276" i="10"/>
  <c r="AF276" i="10"/>
  <c r="AI276" i="10"/>
  <c r="AJ276" i="10"/>
  <c r="Z276" i="10"/>
  <c r="AB276" i="10"/>
  <c r="AD276" i="10"/>
  <c r="AH276" i="10"/>
  <c r="R277" i="10"/>
  <c r="T277" i="10"/>
  <c r="V277" i="10"/>
  <c r="X277" i="10"/>
  <c r="Z277" i="10"/>
  <c r="AB277" i="10"/>
  <c r="AD277" i="10"/>
  <c r="AH277" i="10"/>
  <c r="R278" i="10"/>
  <c r="AE278" i="10"/>
  <c r="AF278" i="10"/>
  <c r="AI278" i="10"/>
  <c r="AJ278" i="10"/>
  <c r="T278" i="10"/>
  <c r="V278" i="10"/>
  <c r="X278" i="10"/>
  <c r="Z278" i="10"/>
  <c r="AB278" i="10"/>
  <c r="AD278" i="10"/>
  <c r="AH278" i="10"/>
  <c r="R279" i="10"/>
  <c r="T279" i="10"/>
  <c r="V279" i="10"/>
  <c r="X279" i="10"/>
  <c r="Z279" i="10"/>
  <c r="AB279" i="10"/>
  <c r="AD279" i="10"/>
  <c r="AH279" i="10"/>
  <c r="L280" i="10"/>
  <c r="M280" i="10"/>
  <c r="R280" i="10"/>
  <c r="T280" i="10"/>
  <c r="V280" i="10"/>
  <c r="X280" i="10"/>
  <c r="Z280" i="10"/>
  <c r="AB280" i="10"/>
  <c r="AD280" i="10"/>
  <c r="AH280" i="10"/>
  <c r="R281" i="10"/>
  <c r="AE281" i="10"/>
  <c r="AF281" i="10"/>
  <c r="AI281" i="10"/>
  <c r="AJ281" i="10"/>
  <c r="T281" i="10"/>
  <c r="V281" i="10"/>
  <c r="X281" i="10"/>
  <c r="Z281" i="10"/>
  <c r="AB281" i="10"/>
  <c r="AD281" i="10"/>
  <c r="AH281" i="10"/>
  <c r="R282" i="10"/>
  <c r="T282" i="10"/>
  <c r="V282" i="10"/>
  <c r="X282" i="10"/>
  <c r="Z282" i="10"/>
  <c r="AB282" i="10"/>
  <c r="AD282" i="10"/>
  <c r="AH282" i="10"/>
  <c r="R283" i="10"/>
  <c r="T283" i="10"/>
  <c r="V283" i="10"/>
  <c r="X283" i="10"/>
  <c r="Z283" i="10"/>
  <c r="AB283" i="10"/>
  <c r="AD283" i="10"/>
  <c r="AH283" i="10"/>
  <c r="R284" i="10"/>
  <c r="T284" i="10"/>
  <c r="V284" i="10"/>
  <c r="X284" i="10"/>
  <c r="Z284" i="10"/>
  <c r="AB284" i="10"/>
  <c r="AD284" i="10"/>
  <c r="AE284" i="10"/>
  <c r="AF284" i="10"/>
  <c r="AI284" i="10"/>
  <c r="AJ284" i="10"/>
  <c r="AH284" i="10"/>
  <c r="R285" i="10"/>
  <c r="T285" i="10"/>
  <c r="V285" i="10"/>
  <c r="X285" i="10"/>
  <c r="Z285" i="10"/>
  <c r="AB285" i="10"/>
  <c r="AD285" i="10"/>
  <c r="AH285" i="10"/>
  <c r="L286" i="10"/>
  <c r="M286" i="10"/>
  <c r="R286" i="10"/>
  <c r="T286" i="10"/>
  <c r="V286" i="10"/>
  <c r="X286" i="10"/>
  <c r="AE286" i="10"/>
  <c r="AF286" i="10"/>
  <c r="AI286" i="10"/>
  <c r="AJ286" i="10"/>
  <c r="Z286" i="10"/>
  <c r="AB286" i="10"/>
  <c r="AD286" i="10"/>
  <c r="AH286" i="10"/>
  <c r="R287" i="10"/>
  <c r="T287" i="10"/>
  <c r="V287" i="10"/>
  <c r="X287" i="10"/>
  <c r="Z287" i="10"/>
  <c r="AB287" i="10"/>
  <c r="AD287" i="10"/>
  <c r="AH287" i="10"/>
  <c r="R288" i="10"/>
  <c r="T288" i="10"/>
  <c r="V288" i="10"/>
  <c r="X288" i="10"/>
  <c r="Z288" i="10"/>
  <c r="AB288" i="10"/>
  <c r="AD288" i="10"/>
  <c r="AH288" i="10"/>
  <c r="R289" i="10"/>
  <c r="T289" i="10"/>
  <c r="V289" i="10"/>
  <c r="X289" i="10"/>
  <c r="Z289" i="10"/>
  <c r="AB289" i="10"/>
  <c r="AD289" i="10"/>
  <c r="AH289" i="10"/>
  <c r="R290" i="10"/>
  <c r="AE290" i="10"/>
  <c r="AF290" i="10"/>
  <c r="AI290" i="10"/>
  <c r="AJ290" i="10"/>
  <c r="T290" i="10"/>
  <c r="V290" i="10"/>
  <c r="X290" i="10"/>
  <c r="Z290" i="10"/>
  <c r="AB290" i="10"/>
  <c r="AD290" i="10"/>
  <c r="AH290" i="10"/>
  <c r="R291" i="10"/>
  <c r="T291" i="10"/>
  <c r="V291" i="10"/>
  <c r="AE291" i="10"/>
  <c r="AF291" i="10"/>
  <c r="AI291" i="10"/>
  <c r="AJ291" i="10"/>
  <c r="X291" i="10"/>
  <c r="Z291" i="10"/>
  <c r="AB291" i="10"/>
  <c r="AD291" i="10"/>
  <c r="AH291" i="10"/>
  <c r="L292" i="10"/>
  <c r="M292" i="10"/>
  <c r="R292" i="10"/>
  <c r="AE292" i="10"/>
  <c r="AF292" i="10"/>
  <c r="AI292" i="10"/>
  <c r="AJ292" i="10"/>
  <c r="T292" i="10"/>
  <c r="V292" i="10"/>
  <c r="X292" i="10"/>
  <c r="Z292" i="10"/>
  <c r="AB292" i="10"/>
  <c r="AD292" i="10"/>
  <c r="AH292" i="10"/>
  <c r="R293" i="10"/>
  <c r="T293" i="10"/>
  <c r="V293" i="10"/>
  <c r="X293" i="10"/>
  <c r="Z293" i="10"/>
  <c r="AB293" i="10"/>
  <c r="AD293" i="10"/>
  <c r="AH293" i="10"/>
  <c r="R294" i="10"/>
  <c r="T294" i="10"/>
  <c r="V294" i="10"/>
  <c r="X294" i="10"/>
  <c r="Z294" i="10"/>
  <c r="AB294" i="10"/>
  <c r="AD294" i="10"/>
  <c r="AH294" i="10"/>
  <c r="R295" i="10"/>
  <c r="T295" i="10"/>
  <c r="V295" i="10"/>
  <c r="X295" i="10"/>
  <c r="Z295" i="10"/>
  <c r="AB295" i="10"/>
  <c r="AD295" i="10"/>
  <c r="AH295" i="10"/>
  <c r="R296" i="10"/>
  <c r="T296" i="10"/>
  <c r="V296" i="10"/>
  <c r="X296" i="10"/>
  <c r="Z296" i="10"/>
  <c r="AB296" i="10"/>
  <c r="AD296" i="10"/>
  <c r="AE296" i="10"/>
  <c r="AF296" i="10"/>
  <c r="AI296" i="10"/>
  <c r="AJ296" i="10"/>
  <c r="AH296" i="10"/>
  <c r="R297" i="10"/>
  <c r="T297" i="10"/>
  <c r="V297" i="10"/>
  <c r="X297" i="10"/>
  <c r="Z297" i="10"/>
  <c r="AB297" i="10"/>
  <c r="AD297" i="10"/>
  <c r="AH297" i="10"/>
  <c r="L298" i="10"/>
  <c r="M298" i="10"/>
  <c r="R298" i="10"/>
  <c r="T298" i="10"/>
  <c r="V298" i="10"/>
  <c r="X298" i="10"/>
  <c r="AE298" i="10"/>
  <c r="AF298" i="10"/>
  <c r="AI298" i="10"/>
  <c r="AJ298" i="10"/>
  <c r="Z298" i="10"/>
  <c r="AB298" i="10"/>
  <c r="AD298" i="10"/>
  <c r="AH298" i="10"/>
  <c r="R299" i="10"/>
  <c r="T299" i="10"/>
  <c r="V299" i="10"/>
  <c r="X299" i="10"/>
  <c r="Z299" i="10"/>
  <c r="AB299" i="10"/>
  <c r="AD299" i="10"/>
  <c r="AH299" i="10"/>
  <c r="R300" i="10"/>
  <c r="T300" i="10"/>
  <c r="V300" i="10"/>
  <c r="X300" i="10"/>
  <c r="Z300" i="10"/>
  <c r="AB300" i="10"/>
  <c r="AD300" i="10"/>
  <c r="AH300" i="10"/>
  <c r="R301" i="10"/>
  <c r="T301" i="10"/>
  <c r="V301" i="10"/>
  <c r="X301" i="10"/>
  <c r="Z301" i="10"/>
  <c r="AB301" i="10"/>
  <c r="AD301" i="10"/>
  <c r="AH301" i="10"/>
  <c r="R302" i="10"/>
  <c r="AE302" i="10"/>
  <c r="AF302" i="10"/>
  <c r="AI302" i="10"/>
  <c r="AJ302" i="10"/>
  <c r="T302" i="10"/>
  <c r="V302" i="10"/>
  <c r="X302" i="10"/>
  <c r="Z302" i="10"/>
  <c r="AB302" i="10"/>
  <c r="AD302" i="10"/>
  <c r="AH302" i="10"/>
  <c r="R303" i="10"/>
  <c r="T303" i="10"/>
  <c r="AE303" i="10"/>
  <c r="AF303" i="10"/>
  <c r="AI303" i="10"/>
  <c r="AJ303" i="10"/>
  <c r="V303" i="10"/>
  <c r="X303" i="10"/>
  <c r="Z303" i="10"/>
  <c r="AB303" i="10"/>
  <c r="AD303" i="10"/>
  <c r="AH303" i="10"/>
  <c r="L304" i="10"/>
  <c r="M304" i="10"/>
  <c r="R304" i="10"/>
  <c r="T304" i="10"/>
  <c r="V304" i="10"/>
  <c r="X304" i="10"/>
  <c r="Z304" i="10"/>
  <c r="AB304" i="10"/>
  <c r="AD304" i="10"/>
  <c r="AH304" i="10"/>
  <c r="R305" i="10"/>
  <c r="T305" i="10"/>
  <c r="V305" i="10"/>
  <c r="X305" i="10"/>
  <c r="Z305" i="10"/>
  <c r="AB305" i="10"/>
  <c r="AD305" i="10"/>
  <c r="AH305" i="10"/>
  <c r="R306" i="10"/>
  <c r="T306" i="10"/>
  <c r="V306" i="10"/>
  <c r="X306" i="10"/>
  <c r="Z306" i="10"/>
  <c r="AB306" i="10"/>
  <c r="AD306" i="10"/>
  <c r="AH306" i="10"/>
  <c r="R307" i="10"/>
  <c r="T307" i="10"/>
  <c r="V307" i="10"/>
  <c r="X307" i="10"/>
  <c r="Z307" i="10"/>
  <c r="AB307" i="10"/>
  <c r="AD307" i="10"/>
  <c r="AH307" i="10"/>
  <c r="R308" i="10"/>
  <c r="T308" i="10"/>
  <c r="V308" i="10"/>
  <c r="X308" i="10"/>
  <c r="Z308" i="10"/>
  <c r="AB308" i="10"/>
  <c r="AD308" i="10"/>
  <c r="AH308" i="10"/>
  <c r="R309" i="10"/>
  <c r="T309" i="10"/>
  <c r="V309" i="10"/>
  <c r="X309" i="10"/>
  <c r="Z309" i="10"/>
  <c r="AB309" i="10"/>
  <c r="AD309" i="10"/>
  <c r="AH309" i="10"/>
  <c r="L310" i="10"/>
  <c r="M310" i="10"/>
  <c r="R310" i="10"/>
  <c r="T310" i="10"/>
  <c r="V310" i="10"/>
  <c r="X310" i="10"/>
  <c r="Z310" i="10"/>
  <c r="AB310" i="10"/>
  <c r="AD310" i="10"/>
  <c r="AH310" i="10"/>
  <c r="R311" i="10"/>
  <c r="AE311" i="10"/>
  <c r="AF311" i="10"/>
  <c r="AI311" i="10"/>
  <c r="AJ311" i="10"/>
  <c r="T311" i="10"/>
  <c r="V311" i="10"/>
  <c r="X311" i="10"/>
  <c r="Z311" i="10"/>
  <c r="AB311" i="10"/>
  <c r="AD311" i="10"/>
  <c r="AH311" i="10"/>
  <c r="R312" i="10"/>
  <c r="T312" i="10"/>
  <c r="V312" i="10"/>
  <c r="X312" i="10"/>
  <c r="AE312" i="10"/>
  <c r="AF312" i="10"/>
  <c r="AI312" i="10"/>
  <c r="AJ312" i="10"/>
  <c r="Z312" i="10"/>
  <c r="AB312" i="10"/>
  <c r="AD312" i="10"/>
  <c r="AH312" i="10"/>
  <c r="R313" i="10"/>
  <c r="AE313" i="10"/>
  <c r="AF313" i="10"/>
  <c r="AI313" i="10"/>
  <c r="AJ313" i="10"/>
  <c r="T313" i="10"/>
  <c r="V313" i="10"/>
  <c r="X313" i="10"/>
  <c r="Z313" i="10"/>
  <c r="AB313" i="10"/>
  <c r="AD313" i="10"/>
  <c r="AH313" i="10"/>
  <c r="R314" i="10"/>
  <c r="T314" i="10"/>
  <c r="AE314" i="10"/>
  <c r="AF314" i="10"/>
  <c r="AI314" i="10"/>
  <c r="AJ314" i="10"/>
  <c r="V314" i="10"/>
  <c r="X314" i="10"/>
  <c r="Z314" i="10"/>
  <c r="AB314" i="10"/>
  <c r="AD314" i="10"/>
  <c r="AH314" i="10"/>
  <c r="R315" i="10"/>
  <c r="AE315" i="10"/>
  <c r="AF315" i="10"/>
  <c r="AI315" i="10"/>
  <c r="AJ315" i="10"/>
  <c r="T315" i="10"/>
  <c r="V315" i="10"/>
  <c r="X315" i="10"/>
  <c r="Z315" i="10"/>
  <c r="AB315" i="10"/>
  <c r="AD315" i="10"/>
  <c r="AH315" i="10"/>
  <c r="L316" i="10"/>
  <c r="M316" i="10"/>
  <c r="R316" i="10"/>
  <c r="T316" i="10"/>
  <c r="V316" i="10"/>
  <c r="X316" i="10"/>
  <c r="Z316" i="10"/>
  <c r="AB316" i="10"/>
  <c r="AD316" i="10"/>
  <c r="AH316" i="10"/>
  <c r="R317" i="10"/>
  <c r="T317" i="10"/>
  <c r="V317" i="10"/>
  <c r="X317" i="10"/>
  <c r="Z317" i="10"/>
  <c r="AB317" i="10"/>
  <c r="AD317" i="10"/>
  <c r="AH317" i="10"/>
  <c r="R318" i="10"/>
  <c r="T318" i="10"/>
  <c r="V318" i="10"/>
  <c r="X318" i="10"/>
  <c r="Z318" i="10"/>
  <c r="AB318" i="10"/>
  <c r="AD318" i="10"/>
  <c r="AH318" i="10"/>
  <c r="R319" i="10"/>
  <c r="T319" i="10"/>
  <c r="V319" i="10"/>
  <c r="X319" i="10"/>
  <c r="Z319" i="10"/>
  <c r="AB319" i="10"/>
  <c r="AD319" i="10"/>
  <c r="AH319" i="10"/>
  <c r="R320" i="10"/>
  <c r="T320" i="10"/>
  <c r="V320" i="10"/>
  <c r="X320" i="10"/>
  <c r="Z320" i="10"/>
  <c r="AB320" i="10"/>
  <c r="AD320" i="10"/>
  <c r="AH320" i="10"/>
  <c r="R321" i="10"/>
  <c r="T321" i="10"/>
  <c r="V321" i="10"/>
  <c r="X321" i="10"/>
  <c r="Z321" i="10"/>
  <c r="AB321" i="10"/>
  <c r="AD321" i="10"/>
  <c r="AH321" i="10"/>
  <c r="L322" i="10"/>
  <c r="M322" i="10"/>
  <c r="R322" i="10"/>
  <c r="T322" i="10"/>
  <c r="V322" i="10"/>
  <c r="X322" i="10"/>
  <c r="AE322" i="10"/>
  <c r="AF322" i="10"/>
  <c r="AI322" i="10"/>
  <c r="AJ322" i="10"/>
  <c r="Z322" i="10"/>
  <c r="AB322" i="10"/>
  <c r="AD322" i="10"/>
  <c r="AH322" i="10"/>
  <c r="R323" i="10"/>
  <c r="AE323" i="10"/>
  <c r="AF323" i="10"/>
  <c r="AI323" i="10"/>
  <c r="AJ323" i="10"/>
  <c r="T323" i="10"/>
  <c r="V323" i="10"/>
  <c r="X323" i="10"/>
  <c r="Z323" i="10"/>
  <c r="AB323" i="10"/>
  <c r="AD323" i="10"/>
  <c r="AH323" i="10"/>
  <c r="R324" i="10"/>
  <c r="T324" i="10"/>
  <c r="AE324" i="10"/>
  <c r="AF324" i="10"/>
  <c r="AI324" i="10"/>
  <c r="AJ324" i="10"/>
  <c r="V324" i="10"/>
  <c r="X324" i="10"/>
  <c r="Z324" i="10"/>
  <c r="AB324" i="10"/>
  <c r="AD324" i="10"/>
  <c r="AH324" i="10"/>
  <c r="R325" i="10"/>
  <c r="AE325" i="10"/>
  <c r="AF325" i="10"/>
  <c r="AI325" i="10"/>
  <c r="AJ325" i="10"/>
  <c r="T325" i="10"/>
  <c r="V325" i="10"/>
  <c r="X325" i="10"/>
  <c r="Z325" i="10"/>
  <c r="AB325" i="10"/>
  <c r="AD325" i="10"/>
  <c r="AH325" i="10"/>
  <c r="R326" i="10"/>
  <c r="AE326" i="10"/>
  <c r="AF326" i="10"/>
  <c r="AI326" i="10"/>
  <c r="AJ326" i="10"/>
  <c r="T326" i="10"/>
  <c r="V326" i="10"/>
  <c r="X326" i="10"/>
  <c r="Z326" i="10"/>
  <c r="AB326" i="10"/>
  <c r="AD326" i="10"/>
  <c r="AH326" i="10"/>
  <c r="R327" i="10"/>
  <c r="T327" i="10"/>
  <c r="V327" i="10"/>
  <c r="X327" i="10"/>
  <c r="Z327" i="10"/>
  <c r="AB327" i="10"/>
  <c r="AD327" i="10"/>
  <c r="AE327" i="10"/>
  <c r="AF327" i="10"/>
  <c r="AI327" i="10"/>
  <c r="AJ327" i="10"/>
  <c r="AH327" i="10"/>
  <c r="L328" i="10"/>
  <c r="M328" i="10"/>
  <c r="R328" i="10"/>
  <c r="T328" i="10"/>
  <c r="V328" i="10"/>
  <c r="X328" i="10"/>
  <c r="Z328" i="10"/>
  <c r="AB328" i="10"/>
  <c r="AD328" i="10"/>
  <c r="AH328" i="10"/>
  <c r="R329" i="10"/>
  <c r="T329" i="10"/>
  <c r="V329" i="10"/>
  <c r="X329" i="10"/>
  <c r="Z329" i="10"/>
  <c r="AB329" i="10"/>
  <c r="AD329" i="10"/>
  <c r="AH329" i="10"/>
  <c r="R330" i="10"/>
  <c r="T330" i="10"/>
  <c r="V330" i="10"/>
  <c r="X330" i="10"/>
  <c r="Z330" i="10"/>
  <c r="AB330" i="10"/>
  <c r="AD330" i="10"/>
  <c r="AH330" i="10"/>
  <c r="R331" i="10"/>
  <c r="T331" i="10"/>
  <c r="V331" i="10"/>
  <c r="X331" i="10"/>
  <c r="Z331" i="10"/>
  <c r="AB331" i="10"/>
  <c r="AD331" i="10"/>
  <c r="AH331" i="10"/>
  <c r="R332" i="10"/>
  <c r="T332" i="10"/>
  <c r="V332" i="10"/>
  <c r="X332" i="10"/>
  <c r="Z332" i="10"/>
  <c r="AB332" i="10"/>
  <c r="AD332" i="10"/>
  <c r="AH332" i="10"/>
  <c r="R333" i="10"/>
  <c r="T333" i="10"/>
  <c r="V333" i="10"/>
  <c r="X333" i="10"/>
  <c r="Z333" i="10"/>
  <c r="AB333" i="10"/>
  <c r="AD333" i="10"/>
  <c r="AH333" i="10"/>
  <c r="L334" i="10"/>
  <c r="M334" i="10"/>
  <c r="R334" i="10"/>
  <c r="T334" i="10"/>
  <c r="AE334" i="10"/>
  <c r="AF334" i="10"/>
  <c r="AI334" i="10"/>
  <c r="AJ334" i="10"/>
  <c r="V334" i="10"/>
  <c r="X334" i="10"/>
  <c r="Z334" i="10"/>
  <c r="AB334" i="10"/>
  <c r="AD334" i="10"/>
  <c r="AH334" i="10"/>
  <c r="R335" i="10"/>
  <c r="T335" i="10"/>
  <c r="V335" i="10"/>
  <c r="X335" i="10"/>
  <c r="Z335" i="10"/>
  <c r="AB335" i="10"/>
  <c r="AD335" i="10"/>
  <c r="AH335" i="10"/>
  <c r="R336" i="10"/>
  <c r="AE336" i="10"/>
  <c r="AF336" i="10"/>
  <c r="AI336" i="10"/>
  <c r="AJ336" i="10"/>
  <c r="T336" i="10"/>
  <c r="V336" i="10"/>
  <c r="X336" i="10"/>
  <c r="Z336" i="10"/>
  <c r="AB336" i="10"/>
  <c r="AD336" i="10"/>
  <c r="AH336" i="10"/>
  <c r="R337" i="10"/>
  <c r="T337" i="10"/>
  <c r="V337" i="10"/>
  <c r="X337" i="10"/>
  <c r="Z337" i="10"/>
  <c r="AB337" i="10"/>
  <c r="AD337" i="10"/>
  <c r="AH337" i="10"/>
  <c r="R338" i="10"/>
  <c r="AE338" i="10"/>
  <c r="AF338" i="10"/>
  <c r="AI338" i="10"/>
  <c r="AJ338" i="10"/>
  <c r="T338" i="10"/>
  <c r="V338" i="10"/>
  <c r="X338" i="10"/>
  <c r="Z338" i="10"/>
  <c r="AB338" i="10"/>
  <c r="AD338" i="10"/>
  <c r="AH338" i="10"/>
  <c r="R339" i="10"/>
  <c r="T339" i="10"/>
  <c r="V339" i="10"/>
  <c r="X339" i="10"/>
  <c r="Z339" i="10"/>
  <c r="AB339" i="10"/>
  <c r="AD339" i="10"/>
  <c r="AE339" i="10"/>
  <c r="AF339" i="10"/>
  <c r="AI339" i="10"/>
  <c r="AJ339" i="10"/>
  <c r="AH339" i="10"/>
  <c r="L340" i="10"/>
  <c r="M340" i="10"/>
  <c r="R340" i="10"/>
  <c r="T340" i="10"/>
  <c r="V340" i="10"/>
  <c r="X340" i="10"/>
  <c r="Z340" i="10"/>
  <c r="AB340" i="10"/>
  <c r="AD340" i="10"/>
  <c r="AH340" i="10"/>
  <c r="R341" i="10"/>
  <c r="T341" i="10"/>
  <c r="V341" i="10"/>
  <c r="X341" i="10"/>
  <c r="Z341" i="10"/>
  <c r="AB341" i="10"/>
  <c r="AD341" i="10"/>
  <c r="AH341" i="10"/>
  <c r="R342" i="10"/>
  <c r="T342" i="10"/>
  <c r="V342" i="10"/>
  <c r="X342" i="10"/>
  <c r="Z342" i="10"/>
  <c r="AB342" i="10"/>
  <c r="AD342" i="10"/>
  <c r="AH342" i="10"/>
  <c r="R343" i="10"/>
  <c r="T343" i="10"/>
  <c r="V343" i="10"/>
  <c r="X343" i="10"/>
  <c r="Z343" i="10"/>
  <c r="AB343" i="10"/>
  <c r="AD343" i="10"/>
  <c r="AH343" i="10"/>
  <c r="R344" i="10"/>
  <c r="T344" i="10"/>
  <c r="V344" i="10"/>
  <c r="X344" i="10"/>
  <c r="Z344" i="10"/>
  <c r="AB344" i="10"/>
  <c r="AD344" i="10"/>
  <c r="AH344" i="10"/>
  <c r="R345" i="10"/>
  <c r="T345" i="10"/>
  <c r="V345" i="10"/>
  <c r="X345" i="10"/>
  <c r="Z345" i="10"/>
  <c r="AB345" i="10"/>
  <c r="AD345" i="10"/>
  <c r="AH345" i="10"/>
  <c r="L346" i="10"/>
  <c r="M346" i="10"/>
  <c r="R346" i="10"/>
  <c r="T346" i="10"/>
  <c r="AE346" i="10"/>
  <c r="AF346" i="10"/>
  <c r="AI346" i="10"/>
  <c r="AJ346" i="10"/>
  <c r="V346" i="10"/>
  <c r="X346" i="10"/>
  <c r="Z346" i="10"/>
  <c r="AB346" i="10"/>
  <c r="AD346" i="10"/>
  <c r="AH346" i="10"/>
  <c r="R347" i="10"/>
  <c r="T347" i="10"/>
  <c r="V347" i="10"/>
  <c r="X347" i="10"/>
  <c r="Z347" i="10"/>
  <c r="AB347" i="10"/>
  <c r="AD347" i="10"/>
  <c r="AH347" i="10"/>
  <c r="R348" i="10"/>
  <c r="AE348" i="10"/>
  <c r="AF348" i="10"/>
  <c r="AI348" i="10"/>
  <c r="AJ348" i="10"/>
  <c r="T348" i="10"/>
  <c r="V348" i="10"/>
  <c r="X348" i="10"/>
  <c r="Z348" i="10"/>
  <c r="AB348" i="10"/>
  <c r="AD348" i="10"/>
  <c r="AH348" i="10"/>
  <c r="R349" i="10"/>
  <c r="T349" i="10"/>
  <c r="V349" i="10"/>
  <c r="X349" i="10"/>
  <c r="Z349" i="10"/>
  <c r="AB349" i="10"/>
  <c r="AD349" i="10"/>
  <c r="AH349" i="10"/>
  <c r="R350" i="10"/>
  <c r="AE350" i="10"/>
  <c r="AF350" i="10"/>
  <c r="AI350" i="10"/>
  <c r="AJ350" i="10"/>
  <c r="T350" i="10"/>
  <c r="V350" i="10"/>
  <c r="X350" i="10"/>
  <c r="Z350" i="10"/>
  <c r="AB350" i="10"/>
  <c r="AD350" i="10"/>
  <c r="AH350" i="10"/>
  <c r="R351" i="10"/>
  <c r="T351" i="10"/>
  <c r="V351" i="10"/>
  <c r="X351" i="10"/>
  <c r="Z351" i="10"/>
  <c r="AB351" i="10"/>
  <c r="AD351" i="10"/>
  <c r="AH351" i="10"/>
  <c r="L352" i="10"/>
  <c r="M352" i="10"/>
  <c r="R352" i="10"/>
  <c r="T352" i="10"/>
  <c r="V352" i="10"/>
  <c r="X352" i="10"/>
  <c r="Z352" i="10"/>
  <c r="AB352" i="10"/>
  <c r="AD352" i="10"/>
  <c r="AH352" i="10"/>
  <c r="R353" i="10"/>
  <c r="T353" i="10"/>
  <c r="V353" i="10"/>
  <c r="X353" i="10"/>
  <c r="Z353" i="10"/>
  <c r="AB353" i="10"/>
  <c r="AD353" i="10"/>
  <c r="AH353" i="10"/>
  <c r="R354" i="10"/>
  <c r="T354" i="10"/>
  <c r="V354" i="10"/>
  <c r="X354" i="10"/>
  <c r="Z354" i="10"/>
  <c r="AB354" i="10"/>
  <c r="AD354" i="10"/>
  <c r="AH354" i="10"/>
  <c r="R355" i="10"/>
  <c r="T355" i="10"/>
  <c r="V355" i="10"/>
  <c r="X355" i="10"/>
  <c r="Z355" i="10"/>
  <c r="AB355" i="10"/>
  <c r="AD355" i="10"/>
  <c r="AH355" i="10"/>
  <c r="R356" i="10"/>
  <c r="T356" i="10"/>
  <c r="V356" i="10"/>
  <c r="X356" i="10"/>
  <c r="Z356" i="10"/>
  <c r="AB356" i="10"/>
  <c r="AD356" i="10"/>
  <c r="AH356" i="10"/>
  <c r="R357" i="10"/>
  <c r="T357" i="10"/>
  <c r="V357" i="10"/>
  <c r="X357" i="10"/>
  <c r="Z357" i="10"/>
  <c r="AB357" i="10"/>
  <c r="AD357" i="10"/>
  <c r="AH357" i="10"/>
  <c r="L358" i="10"/>
  <c r="M358" i="10"/>
  <c r="R358" i="10"/>
  <c r="AE358" i="10"/>
  <c r="AF358" i="10"/>
  <c r="AI358" i="10"/>
  <c r="AJ358" i="10"/>
  <c r="T358" i="10"/>
  <c r="V358" i="10"/>
  <c r="X358" i="10"/>
  <c r="Z358" i="10"/>
  <c r="AB358" i="10"/>
  <c r="AD358" i="10"/>
  <c r="AH358" i="10"/>
  <c r="R359" i="10"/>
  <c r="T359" i="10"/>
  <c r="V359" i="10"/>
  <c r="X359" i="10"/>
  <c r="Z359" i="10"/>
  <c r="AB359" i="10"/>
  <c r="AD359" i="10"/>
  <c r="AH359" i="10"/>
  <c r="R360" i="10"/>
  <c r="T360" i="10"/>
  <c r="AE360" i="10"/>
  <c r="AF360" i="10"/>
  <c r="AI360" i="10"/>
  <c r="AJ360" i="10"/>
  <c r="V360" i="10"/>
  <c r="X360" i="10"/>
  <c r="Z360" i="10"/>
  <c r="AB360" i="10"/>
  <c r="AD360" i="10"/>
  <c r="AH360" i="10"/>
  <c r="R361" i="10"/>
  <c r="AE361" i="10"/>
  <c r="AF361" i="10"/>
  <c r="AI361" i="10"/>
  <c r="AJ361" i="10"/>
  <c r="T361" i="10"/>
  <c r="V361" i="10"/>
  <c r="X361" i="10"/>
  <c r="Z361" i="10"/>
  <c r="AB361" i="10"/>
  <c r="AD361" i="10"/>
  <c r="AH361" i="10"/>
  <c r="R362" i="10"/>
  <c r="AE362" i="10"/>
  <c r="AF362" i="10"/>
  <c r="AI362" i="10"/>
  <c r="AJ362" i="10"/>
  <c r="T362" i="10"/>
  <c r="V362" i="10"/>
  <c r="X362" i="10"/>
  <c r="Z362" i="10"/>
  <c r="AB362" i="10"/>
  <c r="AD362" i="10"/>
  <c r="AH362" i="10"/>
  <c r="R363" i="10"/>
  <c r="T363" i="10"/>
  <c r="V363" i="10"/>
  <c r="X363" i="10"/>
  <c r="Z363" i="10"/>
  <c r="AB363" i="10"/>
  <c r="AD363" i="10"/>
  <c r="AE363" i="10"/>
  <c r="AF363" i="10"/>
  <c r="AI363" i="10"/>
  <c r="AJ363" i="10"/>
  <c r="AH363" i="10"/>
  <c r="L364" i="10"/>
  <c r="M364" i="10"/>
  <c r="R364" i="10"/>
  <c r="T364" i="10"/>
  <c r="V364" i="10"/>
  <c r="X364" i="10"/>
  <c r="Z364" i="10"/>
  <c r="AB364" i="10"/>
  <c r="AD364" i="10"/>
  <c r="AH364" i="10"/>
  <c r="R365" i="10"/>
  <c r="T365" i="10"/>
  <c r="V365" i="10"/>
  <c r="X365" i="10"/>
  <c r="Z365" i="10"/>
  <c r="AB365" i="10"/>
  <c r="AD365" i="10"/>
  <c r="AH365" i="10"/>
  <c r="R366" i="10"/>
  <c r="T366" i="10"/>
  <c r="V366" i="10"/>
  <c r="X366" i="10"/>
  <c r="Z366" i="10"/>
  <c r="AB366" i="10"/>
  <c r="AD366" i="10"/>
  <c r="AH366" i="10"/>
  <c r="R367" i="10"/>
  <c r="T367" i="10"/>
  <c r="V367" i="10"/>
  <c r="X367" i="10"/>
  <c r="Z367" i="10"/>
  <c r="AB367" i="10"/>
  <c r="AD367" i="10"/>
  <c r="AH367" i="10"/>
  <c r="R368" i="10"/>
  <c r="T368" i="10"/>
  <c r="V368" i="10"/>
  <c r="X368" i="10"/>
  <c r="Z368" i="10"/>
  <c r="AB368" i="10"/>
  <c r="AD368" i="10"/>
  <c r="AH368" i="10"/>
  <c r="R369" i="10"/>
  <c r="T369" i="10"/>
  <c r="V369" i="10"/>
  <c r="X369" i="10"/>
  <c r="Z369" i="10"/>
  <c r="AB369" i="10"/>
  <c r="AD369" i="10"/>
  <c r="AH369" i="10"/>
  <c r="L370" i="10"/>
  <c r="M370" i="10"/>
  <c r="R370" i="10"/>
  <c r="T370" i="10"/>
  <c r="AE370" i="10"/>
  <c r="AF370" i="10"/>
  <c r="AI370" i="10"/>
  <c r="AJ370" i="10"/>
  <c r="V370" i="10"/>
  <c r="X370" i="10"/>
  <c r="Z370" i="10"/>
  <c r="AB370" i="10"/>
  <c r="AD370" i="10"/>
  <c r="AH370" i="10"/>
  <c r="R371" i="10"/>
  <c r="T371" i="10"/>
  <c r="V371" i="10"/>
  <c r="X371" i="10"/>
  <c r="Z371" i="10"/>
  <c r="AB371" i="10"/>
  <c r="AD371" i="10"/>
  <c r="AH371" i="10"/>
  <c r="R372" i="10"/>
  <c r="AE372" i="10"/>
  <c r="AF372" i="10"/>
  <c r="AI372" i="10"/>
  <c r="AJ372" i="10"/>
  <c r="T372" i="10"/>
  <c r="V372" i="10"/>
  <c r="X372" i="10"/>
  <c r="Z372" i="10"/>
  <c r="AB372" i="10"/>
  <c r="AD372" i="10"/>
  <c r="AH372" i="10"/>
  <c r="R373" i="10"/>
  <c r="AE373" i="10"/>
  <c r="AF373" i="10"/>
  <c r="AI373" i="10"/>
  <c r="AJ373" i="10"/>
  <c r="T373" i="10"/>
  <c r="V373" i="10"/>
  <c r="X373" i="10"/>
  <c r="Z373" i="10"/>
  <c r="AB373" i="10"/>
  <c r="AD373" i="10"/>
  <c r="AH373" i="10"/>
  <c r="R374" i="10"/>
  <c r="T374" i="10"/>
  <c r="V374" i="10"/>
  <c r="X374" i="10"/>
  <c r="Z374" i="10"/>
  <c r="AB374" i="10"/>
  <c r="AD374" i="10"/>
  <c r="AE374" i="10"/>
  <c r="AF374" i="10"/>
  <c r="AI374" i="10"/>
  <c r="AJ374" i="10"/>
  <c r="AH374" i="10"/>
  <c r="R375" i="10"/>
  <c r="AE375" i="10"/>
  <c r="AF375" i="10"/>
  <c r="AI375" i="10"/>
  <c r="AJ375" i="10"/>
  <c r="T375" i="10"/>
  <c r="V375" i="10"/>
  <c r="X375" i="10"/>
  <c r="Z375" i="10"/>
  <c r="AB375" i="10"/>
  <c r="AD375" i="10"/>
  <c r="AH375" i="10"/>
  <c r="L376" i="10"/>
  <c r="M376" i="10"/>
  <c r="R376" i="10"/>
  <c r="T376" i="10"/>
  <c r="V376" i="10"/>
  <c r="X376" i="10"/>
  <c r="Z376" i="10"/>
  <c r="AB376" i="10"/>
  <c r="AD376" i="10"/>
  <c r="AH376" i="10"/>
  <c r="R377" i="10"/>
  <c r="T377" i="10"/>
  <c r="V377" i="10"/>
  <c r="X377" i="10"/>
  <c r="Z377" i="10"/>
  <c r="AB377" i="10"/>
  <c r="AD377" i="10"/>
  <c r="AH377" i="10"/>
  <c r="R378" i="10"/>
  <c r="T378" i="10"/>
  <c r="V378" i="10"/>
  <c r="X378" i="10"/>
  <c r="Z378" i="10"/>
  <c r="AB378" i="10"/>
  <c r="AD378" i="10"/>
  <c r="AH378" i="10"/>
  <c r="R379" i="10"/>
  <c r="T379" i="10"/>
  <c r="V379" i="10"/>
  <c r="X379" i="10"/>
  <c r="Z379" i="10"/>
  <c r="AB379" i="10"/>
  <c r="AD379" i="10"/>
  <c r="AH379" i="10"/>
  <c r="R380" i="10"/>
  <c r="T380" i="10"/>
  <c r="V380" i="10"/>
  <c r="X380" i="10"/>
  <c r="Z380" i="10"/>
  <c r="AB380" i="10"/>
  <c r="AD380" i="10"/>
  <c r="AH380" i="10"/>
  <c r="R381" i="10"/>
  <c r="T381" i="10"/>
  <c r="V381" i="10"/>
  <c r="X381" i="10"/>
  <c r="Z381" i="10"/>
  <c r="AB381" i="10"/>
  <c r="AD381" i="10"/>
  <c r="AH381" i="10"/>
  <c r="AI44" i="10"/>
  <c r="AJ44" i="10"/>
  <c r="AE216" i="10"/>
  <c r="AF216" i="10"/>
  <c r="AI216" i="10"/>
  <c r="AJ216" i="10"/>
  <c r="AI86" i="10"/>
  <c r="AJ86" i="10"/>
  <c r="AE381" i="10"/>
  <c r="AF381" i="10"/>
  <c r="AI381" i="10"/>
  <c r="AJ381" i="10"/>
  <c r="AE380" i="10"/>
  <c r="AF380" i="10"/>
  <c r="AI380" i="10"/>
  <c r="AJ380" i="10"/>
  <c r="AE379" i="10"/>
  <c r="AF379" i="10"/>
  <c r="AI379" i="10"/>
  <c r="AJ379" i="10"/>
  <c r="AE378" i="10"/>
  <c r="AF378" i="10"/>
  <c r="AI378" i="10"/>
  <c r="AJ378" i="10"/>
  <c r="AE377" i="10"/>
  <c r="AF377" i="10"/>
  <c r="AI377" i="10"/>
  <c r="AJ377" i="10"/>
  <c r="AK376" i="10"/>
  <c r="AN376" i="10"/>
  <c r="AE376" i="10"/>
  <c r="AF376" i="10"/>
  <c r="AI376" i="10"/>
  <c r="AJ376" i="10"/>
  <c r="AE310" i="10"/>
  <c r="AF310" i="10"/>
  <c r="AI310" i="10"/>
  <c r="AJ310" i="10"/>
  <c r="AE301" i="10"/>
  <c r="AF301" i="10"/>
  <c r="AI301" i="10"/>
  <c r="AJ301" i="10"/>
  <c r="AE300" i="10"/>
  <c r="AF300" i="10"/>
  <c r="AI300" i="10"/>
  <c r="AJ300" i="10"/>
  <c r="AE289" i="10"/>
  <c r="AF289" i="10"/>
  <c r="AI289" i="10"/>
  <c r="AJ289" i="10"/>
  <c r="AE288" i="10"/>
  <c r="AF288" i="10"/>
  <c r="AI288" i="10"/>
  <c r="AJ288" i="10"/>
  <c r="AE277" i="10"/>
  <c r="AF277" i="10"/>
  <c r="AI277" i="10"/>
  <c r="AJ277" i="10"/>
  <c r="AE214" i="10"/>
  <c r="AF214" i="10"/>
  <c r="AI214" i="10"/>
  <c r="AJ214" i="10"/>
  <c r="AK214" i="10"/>
  <c r="AN214" i="10"/>
  <c r="AE198" i="10"/>
  <c r="AF198" i="10"/>
  <c r="AI198" i="10"/>
  <c r="AJ198" i="10"/>
  <c r="AI144" i="10"/>
  <c r="AJ144" i="10"/>
  <c r="AI71" i="10"/>
  <c r="AJ71" i="10"/>
  <c r="AI59" i="10"/>
  <c r="AJ59" i="10"/>
  <c r="AI39" i="10"/>
  <c r="AJ39" i="10"/>
  <c r="AI36" i="10"/>
  <c r="AJ36" i="10"/>
  <c r="AE299" i="10"/>
  <c r="AF299" i="10"/>
  <c r="AI299" i="10"/>
  <c r="AJ299" i="10"/>
  <c r="AE287" i="10"/>
  <c r="AF287" i="10"/>
  <c r="AI287" i="10"/>
  <c r="AJ287" i="10"/>
  <c r="AE279" i="10"/>
  <c r="AF279" i="10"/>
  <c r="AI279" i="10"/>
  <c r="AJ279" i="10"/>
  <c r="AE268" i="10"/>
  <c r="AF268" i="10"/>
  <c r="AI268" i="10"/>
  <c r="AJ268" i="10"/>
  <c r="AE218" i="10"/>
  <c r="AF218" i="10"/>
  <c r="AI218" i="10"/>
  <c r="AJ218" i="10"/>
  <c r="AE204" i="10"/>
  <c r="AF204" i="10"/>
  <c r="AI204" i="10"/>
  <c r="AJ204" i="10"/>
  <c r="AI151" i="10"/>
  <c r="AJ151" i="10"/>
  <c r="AI91" i="10"/>
  <c r="AJ91" i="10"/>
  <c r="AI83" i="10"/>
  <c r="AJ83" i="10"/>
  <c r="AI75" i="10"/>
  <c r="AJ75" i="10"/>
  <c r="AK70" i="10"/>
  <c r="AM70" i="10"/>
  <c r="AN70" i="10"/>
  <c r="AE365" i="10"/>
  <c r="AF365" i="10"/>
  <c r="AI365" i="10"/>
  <c r="AJ365" i="10"/>
  <c r="AE345" i="10"/>
  <c r="AF345" i="10"/>
  <c r="AI345" i="10"/>
  <c r="AJ345" i="10"/>
  <c r="AE343" i="10"/>
  <c r="AF343" i="10"/>
  <c r="AI343" i="10"/>
  <c r="AJ343" i="10"/>
  <c r="AE341" i="10"/>
  <c r="AF341" i="10"/>
  <c r="AI341" i="10"/>
  <c r="AJ341" i="10"/>
  <c r="AE332" i="10"/>
  <c r="AF332" i="10"/>
  <c r="AI332" i="10"/>
  <c r="AJ332" i="10"/>
  <c r="AE331" i="10"/>
  <c r="AF331" i="10"/>
  <c r="AI331" i="10"/>
  <c r="AJ331" i="10"/>
  <c r="AE329" i="10"/>
  <c r="AF329" i="10"/>
  <c r="AI329" i="10"/>
  <c r="AJ329" i="10"/>
  <c r="AE275" i="10"/>
  <c r="AF275" i="10"/>
  <c r="AI275" i="10"/>
  <c r="AJ275" i="10"/>
  <c r="AK274" i="10"/>
  <c r="AN274" i="10"/>
  <c r="AE267" i="10"/>
  <c r="AF267" i="10"/>
  <c r="AI267" i="10"/>
  <c r="AJ267" i="10"/>
  <c r="AE237" i="10"/>
  <c r="AF237" i="10"/>
  <c r="AI237" i="10"/>
  <c r="AJ237" i="10"/>
  <c r="AE236" i="10"/>
  <c r="AF236" i="10"/>
  <c r="AI236" i="10"/>
  <c r="AJ236" i="10"/>
  <c r="AE235" i="10"/>
  <c r="AF235" i="10"/>
  <c r="AI235" i="10"/>
  <c r="AJ235" i="10"/>
  <c r="AE234" i="10"/>
  <c r="AF234" i="10"/>
  <c r="AI234" i="10"/>
  <c r="AJ234" i="10"/>
  <c r="AE233" i="10"/>
  <c r="AF233" i="10"/>
  <c r="AI233" i="10"/>
  <c r="AJ233" i="10"/>
  <c r="AE232" i="10"/>
  <c r="AF232" i="10"/>
  <c r="AI232" i="10"/>
  <c r="AJ232" i="10"/>
  <c r="AE210" i="10"/>
  <c r="AF210" i="10"/>
  <c r="AI210" i="10"/>
  <c r="AJ210" i="10"/>
  <c r="AK208" i="10"/>
  <c r="AN208" i="10"/>
  <c r="AI33" i="10"/>
  <c r="AJ33" i="10"/>
  <c r="AI108" i="10"/>
  <c r="AJ108" i="10"/>
  <c r="AI97" i="10"/>
  <c r="AJ97" i="10"/>
  <c r="AI77" i="10"/>
  <c r="AJ77" i="10"/>
  <c r="AE369" i="10"/>
  <c r="AF369" i="10"/>
  <c r="AI369" i="10"/>
  <c r="AJ369" i="10"/>
  <c r="AE368" i="10"/>
  <c r="AF368" i="10"/>
  <c r="AI368" i="10"/>
  <c r="AJ368" i="10"/>
  <c r="AE367" i="10"/>
  <c r="AF367" i="10"/>
  <c r="AI367" i="10"/>
  <c r="AJ367" i="10"/>
  <c r="AE366" i="10"/>
  <c r="AF366" i="10"/>
  <c r="AI366" i="10"/>
  <c r="AJ366" i="10"/>
  <c r="AK364" i="10"/>
  <c r="AN364" i="10"/>
  <c r="AE364" i="10"/>
  <c r="AF364" i="10"/>
  <c r="AI364" i="10"/>
  <c r="AJ364" i="10"/>
  <c r="AE344" i="10"/>
  <c r="AF344" i="10"/>
  <c r="AI344" i="10"/>
  <c r="AJ344" i="10"/>
  <c r="AE342" i="10"/>
  <c r="AF342" i="10"/>
  <c r="AI342" i="10"/>
  <c r="AJ342" i="10"/>
  <c r="AE340" i="10"/>
  <c r="AF340" i="10"/>
  <c r="AI340" i="10"/>
  <c r="AJ340" i="10"/>
  <c r="AE333" i="10"/>
  <c r="AF333" i="10"/>
  <c r="AI333" i="10"/>
  <c r="AJ333" i="10"/>
  <c r="AE330" i="10"/>
  <c r="AF330" i="10"/>
  <c r="AI330" i="10"/>
  <c r="AJ330" i="10"/>
  <c r="AE328" i="10"/>
  <c r="AF328" i="10"/>
  <c r="AI328" i="10"/>
  <c r="AJ328" i="10"/>
  <c r="AE357" i="10"/>
  <c r="AF357" i="10"/>
  <c r="AI357" i="10"/>
  <c r="AJ357" i="10"/>
  <c r="AK352" i="10"/>
  <c r="AN352" i="10"/>
  <c r="AE356" i="10"/>
  <c r="AF356" i="10"/>
  <c r="AI356" i="10"/>
  <c r="AJ356" i="10"/>
  <c r="AE355" i="10"/>
  <c r="AF355" i="10"/>
  <c r="AI355" i="10"/>
  <c r="AJ355" i="10"/>
  <c r="AE354" i="10"/>
  <c r="AF354" i="10"/>
  <c r="AI354" i="10"/>
  <c r="AJ354" i="10"/>
  <c r="AE353" i="10"/>
  <c r="AF353" i="10"/>
  <c r="AI353" i="10"/>
  <c r="AJ353" i="10"/>
  <c r="AE352" i="10"/>
  <c r="AF352" i="10"/>
  <c r="AI352" i="10"/>
  <c r="AJ352" i="10"/>
  <c r="AE351" i="10"/>
  <c r="AF351" i="10"/>
  <c r="AI351" i="10"/>
  <c r="AJ351" i="10"/>
  <c r="AE212" i="10"/>
  <c r="AF212" i="10"/>
  <c r="AI212" i="10"/>
  <c r="AJ212" i="10"/>
  <c r="AE211" i="10"/>
  <c r="AF211" i="10"/>
  <c r="AI211" i="10"/>
  <c r="AJ211" i="10"/>
  <c r="AE169" i="10"/>
  <c r="AF169" i="10"/>
  <c r="AI147" i="10"/>
  <c r="AJ147" i="10"/>
  <c r="AI143" i="10"/>
  <c r="AJ143" i="10"/>
  <c r="AI104" i="10"/>
  <c r="AJ104" i="10"/>
  <c r="AI52" i="10"/>
  <c r="AJ52" i="10"/>
  <c r="AE321" i="10"/>
  <c r="AF321" i="10"/>
  <c r="AI321" i="10"/>
  <c r="AJ321" i="10"/>
  <c r="AE319" i="10"/>
  <c r="AF319" i="10"/>
  <c r="AI319" i="10"/>
  <c r="AJ319" i="10"/>
  <c r="AE317" i="10"/>
  <c r="AF317" i="10"/>
  <c r="AI317" i="10"/>
  <c r="AJ317" i="10"/>
  <c r="AK316" i="10"/>
  <c r="AN316" i="10"/>
  <c r="AE224" i="10"/>
  <c r="AF224" i="10"/>
  <c r="AI224" i="10"/>
  <c r="AJ224" i="10"/>
  <c r="AE222" i="10"/>
  <c r="AF222" i="10"/>
  <c r="AI222" i="10"/>
  <c r="AJ222" i="10"/>
  <c r="AE220" i="10"/>
  <c r="AF220" i="10"/>
  <c r="AI220" i="10"/>
  <c r="AJ220" i="10"/>
  <c r="AE208" i="10"/>
  <c r="AF208" i="10"/>
  <c r="AI208" i="10"/>
  <c r="AJ208" i="10"/>
  <c r="AE199" i="10"/>
  <c r="AF199" i="10"/>
  <c r="AI199" i="10"/>
  <c r="AJ199" i="10"/>
  <c r="AE196" i="10"/>
  <c r="AF196" i="10"/>
  <c r="AI196" i="10"/>
  <c r="AJ196" i="10"/>
  <c r="AE371" i="10"/>
  <c r="AF371" i="10"/>
  <c r="AI371" i="10"/>
  <c r="AJ371" i="10"/>
  <c r="AE335" i="10"/>
  <c r="AF335" i="10"/>
  <c r="AI335" i="10"/>
  <c r="AJ335" i="10"/>
  <c r="AE309" i="10"/>
  <c r="AF309" i="10"/>
  <c r="AI309" i="10"/>
  <c r="AJ309" i="10"/>
  <c r="AE308" i="10"/>
  <c r="AF308" i="10"/>
  <c r="AI308" i="10"/>
  <c r="AJ308" i="10"/>
  <c r="AE307" i="10"/>
  <c r="AF307" i="10"/>
  <c r="AI307" i="10"/>
  <c r="AJ307" i="10"/>
  <c r="AE306" i="10"/>
  <c r="AF306" i="10"/>
  <c r="AI306" i="10"/>
  <c r="AJ306" i="10"/>
  <c r="AE305" i="10"/>
  <c r="AF305" i="10"/>
  <c r="AI305" i="10"/>
  <c r="AJ305" i="10"/>
  <c r="AE304" i="10"/>
  <c r="AF304" i="10"/>
  <c r="AI304" i="10"/>
  <c r="AJ304" i="10"/>
  <c r="AE297" i="10"/>
  <c r="AF297" i="10"/>
  <c r="AI297" i="10"/>
  <c r="AJ297" i="10"/>
  <c r="AE294" i="10"/>
  <c r="AF294" i="10"/>
  <c r="AI294" i="10"/>
  <c r="AJ294" i="10"/>
  <c r="AK292" i="10"/>
  <c r="AN292" i="10"/>
  <c r="AE285" i="10"/>
  <c r="AF285" i="10"/>
  <c r="AI285" i="10"/>
  <c r="AJ285" i="10"/>
  <c r="AE282" i="10"/>
  <c r="AF282" i="10"/>
  <c r="AI282" i="10"/>
  <c r="AJ282" i="10"/>
  <c r="AE180" i="10"/>
  <c r="AF180" i="10"/>
  <c r="AI180" i="10"/>
  <c r="AJ180" i="10"/>
  <c r="AI146" i="10"/>
  <c r="AJ146" i="10"/>
  <c r="AI142" i="10"/>
  <c r="AJ142" i="10"/>
  <c r="AE349" i="10"/>
  <c r="AF349" i="10"/>
  <c r="AI349" i="10"/>
  <c r="AJ349" i="10"/>
  <c r="AE337" i="10"/>
  <c r="AF337" i="10"/>
  <c r="AI337" i="10"/>
  <c r="AJ337" i="10"/>
  <c r="AE320" i="10"/>
  <c r="AF320" i="10"/>
  <c r="AI320" i="10"/>
  <c r="AJ320" i="10"/>
  <c r="AE318" i="10"/>
  <c r="AF318" i="10"/>
  <c r="AI318" i="10"/>
  <c r="AJ318" i="10"/>
  <c r="AE316" i="10"/>
  <c r="AF316" i="10"/>
  <c r="AI316" i="10"/>
  <c r="AJ316" i="10"/>
  <c r="AE225" i="10"/>
  <c r="AF225" i="10"/>
  <c r="AI225" i="10"/>
  <c r="AJ225" i="10"/>
  <c r="AE223" i="10"/>
  <c r="AF223" i="10"/>
  <c r="AI223" i="10"/>
  <c r="AJ223" i="10"/>
  <c r="AE221" i="10"/>
  <c r="AF221" i="10"/>
  <c r="AI221" i="10"/>
  <c r="AJ221" i="10"/>
  <c r="AE200" i="10"/>
  <c r="AF200" i="10"/>
  <c r="AI200" i="10"/>
  <c r="AJ200" i="10"/>
  <c r="AE197" i="10"/>
  <c r="AF197" i="10"/>
  <c r="AI197" i="10"/>
  <c r="AJ197" i="10"/>
  <c r="AI89" i="10"/>
  <c r="AJ89" i="10"/>
  <c r="AE347" i="10"/>
  <c r="AF347" i="10"/>
  <c r="AI347" i="10"/>
  <c r="AJ347" i="10"/>
  <c r="AE359" i="10"/>
  <c r="AF359" i="10"/>
  <c r="AI359" i="10"/>
  <c r="AJ359" i="10"/>
  <c r="AE295" i="10"/>
  <c r="AF295" i="10"/>
  <c r="AI295" i="10"/>
  <c r="AJ295" i="10"/>
  <c r="AE293" i="10"/>
  <c r="AF293" i="10"/>
  <c r="AI293" i="10"/>
  <c r="AJ293" i="10"/>
  <c r="AE283" i="10"/>
  <c r="AF283" i="10"/>
  <c r="AI283" i="10"/>
  <c r="AJ283" i="10"/>
  <c r="AE280" i="10"/>
  <c r="AF280" i="10"/>
  <c r="AI280" i="10"/>
  <c r="AJ280" i="10"/>
  <c r="AE272" i="10"/>
  <c r="AF272" i="10"/>
  <c r="AI272" i="10"/>
  <c r="AJ272" i="10"/>
  <c r="AI115" i="10"/>
  <c r="AJ115" i="10"/>
  <c r="AK112" i="10"/>
  <c r="AM112" i="10"/>
  <c r="AN112" i="10"/>
  <c r="AE183" i="10"/>
  <c r="AF183" i="10"/>
  <c r="AI183" i="10"/>
  <c r="AJ183" i="10"/>
  <c r="AI134" i="10"/>
  <c r="AJ134" i="10"/>
  <c r="AI127" i="10"/>
  <c r="AJ127" i="10"/>
  <c r="AE159" i="10"/>
  <c r="AF159" i="10"/>
  <c r="AI159" i="10"/>
  <c r="AJ159" i="10"/>
  <c r="AI152" i="10"/>
  <c r="AJ152" i="10"/>
  <c r="AI150" i="10"/>
  <c r="AJ150" i="10"/>
  <c r="AI148" i="10"/>
  <c r="AJ148" i="10"/>
  <c r="AI141" i="10"/>
  <c r="AJ141" i="10"/>
  <c r="AI136" i="10"/>
  <c r="AJ136" i="10"/>
  <c r="AI128" i="10"/>
  <c r="AJ128" i="10"/>
  <c r="AI110" i="10"/>
  <c r="AJ110" i="10"/>
  <c r="AI99" i="10"/>
  <c r="AJ99" i="10"/>
  <c r="AI76" i="10"/>
  <c r="AJ76" i="10"/>
  <c r="AI74" i="10"/>
  <c r="AJ74" i="10"/>
  <c r="AI67" i="10"/>
  <c r="AJ67" i="10"/>
  <c r="AI65" i="10"/>
  <c r="AJ65" i="10"/>
  <c r="AK64" i="10"/>
  <c r="AM64" i="10"/>
  <c r="AN64" i="10"/>
  <c r="AI64" i="10"/>
  <c r="AJ64" i="10"/>
  <c r="AI56" i="10"/>
  <c r="AJ56" i="10"/>
  <c r="AI53" i="10"/>
  <c r="AJ53" i="10"/>
  <c r="AI51" i="10"/>
  <c r="AJ51" i="10"/>
  <c r="AI47" i="10"/>
  <c r="AJ47" i="10"/>
  <c r="AE193" i="10"/>
  <c r="AF193" i="10"/>
  <c r="AI193" i="10"/>
  <c r="AJ193" i="10"/>
  <c r="AE179" i="10"/>
  <c r="AF179" i="10"/>
  <c r="AI179" i="10"/>
  <c r="AJ179" i="10"/>
  <c r="AI130" i="10"/>
  <c r="AJ130" i="10"/>
  <c r="AK130" i="10"/>
  <c r="AM130" i="10"/>
  <c r="AN130" i="10"/>
  <c r="AI80" i="10"/>
  <c r="AJ80" i="10"/>
  <c r="AI69" i="10"/>
  <c r="AJ69" i="10"/>
  <c r="AI68" i="10"/>
  <c r="AJ68" i="10"/>
  <c r="AI62" i="10"/>
  <c r="AJ62" i="10"/>
  <c r="AI60" i="10"/>
  <c r="AJ60" i="10"/>
  <c r="AI58" i="10"/>
  <c r="AJ58" i="10"/>
  <c r="AI41" i="10"/>
  <c r="AJ41" i="10"/>
  <c r="AI55" i="10"/>
  <c r="AJ55" i="10"/>
  <c r="AI50" i="10"/>
  <c r="AJ50" i="10"/>
  <c r="AI48" i="10"/>
  <c r="AJ48" i="10"/>
  <c r="AI45" i="10"/>
  <c r="AJ45" i="10"/>
  <c r="AI35" i="10"/>
  <c r="AJ35" i="10"/>
  <c r="AI42" i="10"/>
  <c r="AJ42" i="10"/>
  <c r="AI25" i="10"/>
  <c r="AI23" i="10"/>
  <c r="AI30" i="10"/>
  <c r="AJ30" i="10"/>
  <c r="AI29" i="10"/>
  <c r="AJ29" i="10"/>
  <c r="AI26" i="10"/>
  <c r="AJ26" i="10"/>
  <c r="AE261" i="10"/>
  <c r="AF261" i="10"/>
  <c r="AI261" i="10"/>
  <c r="AJ261" i="10"/>
  <c r="AE260" i="10"/>
  <c r="AF260" i="10"/>
  <c r="AI260" i="10"/>
  <c r="AJ260" i="10"/>
  <c r="AE259" i="10"/>
  <c r="AF259" i="10"/>
  <c r="AI259" i="10"/>
  <c r="AJ259" i="10"/>
  <c r="AE258" i="10"/>
  <c r="AF258" i="10"/>
  <c r="AI258" i="10"/>
  <c r="AJ258" i="10"/>
  <c r="AE257" i="10"/>
  <c r="AF257" i="10"/>
  <c r="AI257" i="10"/>
  <c r="AJ257" i="10"/>
  <c r="AE256" i="10"/>
  <c r="AF256" i="10"/>
  <c r="AI256" i="10"/>
  <c r="AJ256" i="10"/>
  <c r="AK256" i="10"/>
  <c r="AN256" i="10"/>
  <c r="AE249" i="10"/>
  <c r="AF249" i="10"/>
  <c r="AI249" i="10"/>
  <c r="AJ249" i="10"/>
  <c r="AE248" i="10"/>
  <c r="AF248" i="10"/>
  <c r="AI248" i="10"/>
  <c r="AJ248" i="10"/>
  <c r="AE247" i="10"/>
  <c r="AF247" i="10"/>
  <c r="AI247" i="10"/>
  <c r="AJ247" i="10"/>
  <c r="AK244" i="10"/>
  <c r="AN244" i="10"/>
  <c r="AE246" i="10"/>
  <c r="AF246" i="10"/>
  <c r="AI246" i="10"/>
  <c r="AJ246" i="10"/>
  <c r="AE245" i="10"/>
  <c r="AF245" i="10"/>
  <c r="AI245" i="10"/>
  <c r="AJ245" i="10"/>
  <c r="AE244" i="10"/>
  <c r="AF244" i="10"/>
  <c r="AI244" i="10"/>
  <c r="AJ244" i="10"/>
  <c r="AE191" i="10"/>
  <c r="AF191" i="10"/>
  <c r="AI191" i="10"/>
  <c r="AJ191" i="10"/>
  <c r="AE178" i="10"/>
  <c r="AF178" i="10"/>
  <c r="AI178" i="10"/>
  <c r="AJ178" i="10"/>
  <c r="AK178" i="10"/>
  <c r="AM178" i="10"/>
  <c r="AN178" i="10"/>
  <c r="AE177" i="10"/>
  <c r="AF177" i="10"/>
  <c r="AI177" i="10"/>
  <c r="AJ177" i="10"/>
  <c r="AE173" i="10"/>
  <c r="AF173" i="10"/>
  <c r="AI173" i="10"/>
  <c r="AJ173" i="10"/>
  <c r="AE171" i="10"/>
  <c r="AF171" i="10"/>
  <c r="AI171" i="10"/>
  <c r="AJ171" i="10"/>
  <c r="AI169" i="10"/>
  <c r="AJ169" i="10"/>
  <c r="AE167" i="10"/>
  <c r="AF167" i="10"/>
  <c r="AI167" i="10"/>
  <c r="AJ167" i="10"/>
  <c r="AI84" i="10"/>
  <c r="AJ84" i="10"/>
  <c r="AE190" i="10"/>
  <c r="AF190" i="10"/>
  <c r="AI190" i="10"/>
  <c r="AJ190" i="10"/>
  <c r="AE188" i="10"/>
  <c r="AF188" i="10"/>
  <c r="AI188" i="10"/>
  <c r="AJ188" i="10"/>
  <c r="AE186" i="10"/>
  <c r="AF186" i="10"/>
  <c r="AI186" i="10"/>
  <c r="AJ186" i="10"/>
  <c r="AE184" i="10"/>
  <c r="AF184" i="10"/>
  <c r="AI184" i="10"/>
  <c r="AJ184" i="10"/>
  <c r="AE182" i="10"/>
  <c r="AF182" i="10"/>
  <c r="AI182" i="10"/>
  <c r="AJ182" i="10"/>
  <c r="AE176" i="10"/>
  <c r="AF176" i="10"/>
  <c r="AI176" i="10"/>
  <c r="AJ176" i="10"/>
  <c r="AE172" i="10"/>
  <c r="AF172" i="10"/>
  <c r="AI172" i="10"/>
  <c r="AJ172" i="10"/>
  <c r="AE170" i="10"/>
  <c r="AF170" i="10"/>
  <c r="AI170" i="10"/>
  <c r="AJ170" i="10"/>
  <c r="AE166" i="10"/>
  <c r="AF166" i="10"/>
  <c r="AI166" i="10"/>
  <c r="AJ166" i="10"/>
  <c r="AE164" i="10"/>
  <c r="AF164" i="10"/>
  <c r="AI164" i="10"/>
  <c r="AJ164" i="10"/>
  <c r="AE162" i="10"/>
  <c r="AF162" i="10"/>
  <c r="AI162" i="10"/>
  <c r="AJ162" i="10"/>
  <c r="AE160" i="10"/>
  <c r="AF160" i="10"/>
  <c r="AI160" i="10"/>
  <c r="AJ160" i="10"/>
  <c r="AE158" i="10"/>
  <c r="AF158" i="10"/>
  <c r="AI158" i="10"/>
  <c r="AJ158" i="10"/>
  <c r="AK154" i="10"/>
  <c r="AM154" i="10"/>
  <c r="AN154" i="10"/>
  <c r="AI137" i="10"/>
  <c r="AJ137" i="10"/>
  <c r="AE195" i="10"/>
  <c r="AF195" i="10"/>
  <c r="AI195" i="10"/>
  <c r="AJ195" i="10"/>
  <c r="AE194" i="10"/>
  <c r="AF194" i="10"/>
  <c r="AI194" i="10"/>
  <c r="AJ194" i="10"/>
  <c r="AE181" i="10"/>
  <c r="AF181" i="10"/>
  <c r="AI181" i="10"/>
  <c r="AJ181" i="10"/>
  <c r="AE175" i="10"/>
  <c r="AF175" i="10"/>
  <c r="AI175" i="10"/>
  <c r="AJ175" i="10"/>
  <c r="AE157" i="10"/>
  <c r="AF157" i="10"/>
  <c r="AI157" i="10"/>
  <c r="AJ157" i="10"/>
  <c r="AE203" i="10"/>
  <c r="AF203" i="10"/>
  <c r="AI203" i="10"/>
  <c r="AJ203" i="10"/>
  <c r="AE202" i="10"/>
  <c r="AF202" i="10"/>
  <c r="AI202" i="10"/>
  <c r="AJ202" i="10"/>
  <c r="AK202" i="10"/>
  <c r="AN202" i="10"/>
  <c r="AE174" i="10"/>
  <c r="AF174" i="10"/>
  <c r="AI174" i="10"/>
  <c r="AJ174" i="10"/>
  <c r="AI154" i="10"/>
  <c r="AJ154" i="10"/>
  <c r="AI131" i="10"/>
  <c r="AJ131" i="10"/>
  <c r="AI125" i="10"/>
  <c r="AJ125" i="10"/>
  <c r="AI107" i="10"/>
  <c r="AJ107" i="10"/>
  <c r="AK106" i="10"/>
  <c r="AM106" i="10"/>
  <c r="AN106" i="10"/>
  <c r="AI85" i="10"/>
  <c r="AJ85" i="10"/>
  <c r="AE46" i="10"/>
  <c r="AF46" i="10"/>
  <c r="AI46" i="10"/>
  <c r="AJ46" i="10"/>
  <c r="AE189" i="10"/>
  <c r="AF189" i="10"/>
  <c r="AI189" i="10"/>
  <c r="AJ189" i="10"/>
  <c r="AE187" i="10"/>
  <c r="AF187" i="10"/>
  <c r="AI187" i="10"/>
  <c r="AJ187" i="10"/>
  <c r="AE185" i="10"/>
  <c r="AF185" i="10"/>
  <c r="AI185" i="10"/>
  <c r="AJ185" i="10"/>
  <c r="AE165" i="10"/>
  <c r="AF165" i="10"/>
  <c r="AI165" i="10"/>
  <c r="AJ165" i="10"/>
  <c r="AE163" i="10"/>
  <c r="AF163" i="10"/>
  <c r="AI163" i="10"/>
  <c r="AJ163" i="10"/>
  <c r="AE161" i="10"/>
  <c r="AF161" i="10"/>
  <c r="AI161" i="10"/>
  <c r="AJ161" i="10"/>
  <c r="AK160" i="10"/>
  <c r="AM160" i="10"/>
  <c r="AN160" i="10"/>
  <c r="AI155" i="10"/>
  <c r="AJ155" i="10"/>
  <c r="AI135" i="10"/>
  <c r="AJ135" i="10"/>
  <c r="AI129" i="10"/>
  <c r="AJ129" i="10"/>
  <c r="AI111" i="10"/>
  <c r="AJ111" i="10"/>
  <c r="AI105" i="10"/>
  <c r="AJ105" i="10"/>
  <c r="AI100" i="10"/>
  <c r="AJ100" i="10"/>
  <c r="AI95" i="10"/>
  <c r="AJ95" i="10"/>
  <c r="AF28" i="10"/>
  <c r="AI28" i="10"/>
  <c r="AJ28" i="10"/>
  <c r="AM28" i="10"/>
  <c r="AN28" i="10"/>
  <c r="AI124" i="10"/>
  <c r="AJ124" i="10"/>
  <c r="AI103" i="10"/>
  <c r="AJ103" i="10"/>
  <c r="AI98" i="10"/>
  <c r="AJ98" i="10"/>
  <c r="AK94" i="10"/>
  <c r="AM94" i="10"/>
  <c r="AN94" i="10"/>
  <c r="AI90" i="10"/>
  <c r="AJ90" i="10"/>
  <c r="AI126" i="10"/>
  <c r="AJ126" i="10"/>
  <c r="AE40" i="10"/>
  <c r="AF40" i="10"/>
  <c r="AI40" i="10"/>
  <c r="AJ40" i="10"/>
  <c r="AI38" i="10"/>
  <c r="AJ38" i="10"/>
  <c r="AE22" i="10"/>
  <c r="AF22" i="10"/>
  <c r="AI22" i="10"/>
  <c r="AJ22" i="10"/>
  <c r="AK370" i="10"/>
  <c r="AN370" i="10"/>
  <c r="AK358" i="10"/>
  <c r="AN358" i="10"/>
  <c r="AK346" i="10"/>
  <c r="AN346" i="10"/>
  <c r="AK340" i="10"/>
  <c r="AN340" i="10"/>
  <c r="AK334" i="10"/>
  <c r="AN334" i="10"/>
  <c r="AK328" i="10"/>
  <c r="AN328" i="10"/>
  <c r="AK322" i="10"/>
  <c r="AN322" i="10"/>
  <c r="AK310" i="10"/>
  <c r="AN310" i="10"/>
  <c r="AK304" i="10"/>
  <c r="AN304" i="10"/>
  <c r="AK298" i="10"/>
  <c r="AN298" i="10"/>
  <c r="AK286" i="10"/>
  <c r="AN286" i="10"/>
  <c r="AK280" i="10"/>
  <c r="AN280" i="10"/>
  <c r="AK268" i="10"/>
  <c r="AN268" i="10"/>
  <c r="AK262" i="10"/>
  <c r="AN262" i="10"/>
  <c r="AK250" i="10"/>
  <c r="AN250" i="10"/>
  <c r="AK238" i="10"/>
  <c r="AN238" i="10"/>
  <c r="AK232" i="10"/>
  <c r="AN232" i="10"/>
  <c r="AK226" i="10"/>
  <c r="AN226" i="10"/>
  <c r="AK220" i="10"/>
  <c r="AN220" i="10"/>
  <c r="AK196" i="10"/>
  <c r="AM196" i="10"/>
  <c r="AN196" i="10"/>
  <c r="AK190" i="10"/>
  <c r="AM190" i="10"/>
  <c r="AN190" i="10"/>
  <c r="AK166" i="10"/>
  <c r="AM166" i="10"/>
  <c r="AN166" i="10"/>
  <c r="AK148" i="10"/>
  <c r="AM148" i="10"/>
  <c r="AN148" i="10"/>
  <c r="AK142" i="10"/>
  <c r="AM142" i="10"/>
  <c r="AN142" i="10"/>
  <c r="AK124" i="10"/>
  <c r="AM124" i="10"/>
  <c r="AN124" i="10"/>
  <c r="AK118" i="10"/>
  <c r="AM118" i="10"/>
  <c r="AN118" i="10"/>
  <c r="AK100" i="10"/>
  <c r="AM100" i="10"/>
  <c r="AN100" i="10"/>
  <c r="AK82" i="10"/>
  <c r="AM82" i="10"/>
  <c r="AN82" i="10"/>
  <c r="AK76" i="10"/>
  <c r="AM76" i="10"/>
  <c r="AN76" i="10"/>
  <c r="AK40" i="10"/>
  <c r="AM40" i="10"/>
  <c r="AN40" i="10"/>
  <c r="W9" i="12"/>
  <c r="AV10" i="12"/>
  <c r="AV11" i="12"/>
  <c r="AV12" i="12"/>
  <c r="AV13" i="12"/>
  <c r="AV14" i="12"/>
  <c r="AV15" i="12"/>
  <c r="AV16" i="12"/>
  <c r="AV17" i="12"/>
  <c r="AV18" i="12"/>
  <c r="AV19" i="12"/>
  <c r="AV20" i="12"/>
  <c r="AV21" i="12"/>
  <c r="AV22" i="12"/>
  <c r="AV23" i="12"/>
  <c r="AV24" i="12"/>
  <c r="AV25" i="12"/>
  <c r="AV26" i="12"/>
  <c r="AV27" i="12"/>
  <c r="AV28" i="12"/>
  <c r="AV29" i="12"/>
  <c r="AV30" i="12"/>
  <c r="AV31" i="12"/>
  <c r="AV32" i="12"/>
  <c r="AV33" i="12"/>
  <c r="AV34" i="12"/>
  <c r="AV35" i="12"/>
  <c r="AV36" i="12"/>
  <c r="AV37" i="12"/>
  <c r="AV38" i="12"/>
  <c r="AV39" i="12"/>
  <c r="AV40" i="12"/>
  <c r="AV41" i="12"/>
  <c r="AV42" i="12"/>
  <c r="AV43" i="12"/>
  <c r="AV44" i="12"/>
  <c r="AV45" i="12"/>
  <c r="AV46" i="12"/>
  <c r="AV47" i="12"/>
  <c r="AV48" i="12"/>
  <c r="AV49" i="12"/>
  <c r="AV50" i="12"/>
  <c r="AV51" i="12"/>
  <c r="AV52" i="12"/>
  <c r="AV53" i="12"/>
  <c r="AV54" i="12"/>
  <c r="AV55" i="12"/>
  <c r="AV56" i="12"/>
  <c r="AV57" i="12"/>
  <c r="AV58" i="12"/>
  <c r="AV59" i="12"/>
  <c r="AV60" i="12"/>
  <c r="AV61" i="12"/>
  <c r="AV62" i="12"/>
  <c r="AV63" i="12"/>
  <c r="AV64" i="12"/>
  <c r="AV65" i="12"/>
  <c r="AV66" i="12"/>
  <c r="AV67" i="12"/>
  <c r="AV68" i="12"/>
  <c r="AV69" i="12"/>
  <c r="AV70" i="12"/>
  <c r="AV71" i="12"/>
  <c r="AV72" i="12"/>
  <c r="AV73" i="12"/>
  <c r="AV74" i="12"/>
  <c r="AV75" i="12"/>
  <c r="AV76" i="12"/>
  <c r="AV77" i="12"/>
  <c r="AV78" i="12"/>
  <c r="AV79" i="12"/>
  <c r="AV80" i="12"/>
  <c r="AV81" i="12"/>
  <c r="AV82" i="12"/>
  <c r="AV83" i="12"/>
  <c r="AV84" i="12"/>
  <c r="AV85" i="12"/>
  <c r="AV86" i="12"/>
  <c r="AV87" i="12"/>
  <c r="AV88" i="12"/>
  <c r="AV89" i="12"/>
  <c r="AV90" i="12"/>
  <c r="AV91" i="12"/>
  <c r="AV92" i="12"/>
  <c r="AV93" i="12"/>
  <c r="AV94" i="12"/>
  <c r="AV95" i="12"/>
  <c r="AV96" i="12"/>
  <c r="AV97" i="12"/>
  <c r="AV98" i="12"/>
  <c r="AV99" i="12"/>
  <c r="AV100" i="12"/>
  <c r="AV101" i="12"/>
  <c r="AV102" i="12"/>
  <c r="AV103" i="12"/>
  <c r="AV104" i="12"/>
  <c r="AV105" i="12"/>
  <c r="AV106" i="12"/>
  <c r="AV107" i="12"/>
  <c r="AV108" i="12"/>
  <c r="AV109" i="12"/>
  <c r="AV110" i="12"/>
  <c r="AV111" i="12"/>
  <c r="AV112" i="12"/>
  <c r="AV113" i="12"/>
  <c r="AV114" i="12"/>
  <c r="AV115" i="12"/>
  <c r="AV116" i="12"/>
  <c r="AV117" i="12"/>
  <c r="AV118" i="12"/>
  <c r="AV119" i="12"/>
  <c r="AV120" i="12"/>
  <c r="AV121" i="12"/>
  <c r="AV122" i="12"/>
  <c r="AV123" i="12"/>
  <c r="AV124" i="12"/>
  <c r="AV125" i="12"/>
  <c r="AV126" i="12"/>
  <c r="AV127" i="12"/>
  <c r="AV128" i="12"/>
  <c r="AV129" i="12"/>
  <c r="AV130" i="12"/>
  <c r="AV131" i="12"/>
  <c r="AV132" i="12"/>
  <c r="AV133" i="12"/>
  <c r="AV134" i="12"/>
  <c r="AV135" i="12"/>
  <c r="AV136" i="12"/>
  <c r="AV137" i="12"/>
  <c r="AV138" i="12"/>
  <c r="AV139" i="12"/>
  <c r="AV140" i="12"/>
  <c r="AV141" i="12"/>
  <c r="AV142" i="12"/>
  <c r="AV143" i="12"/>
  <c r="AV144" i="12"/>
  <c r="AV145" i="12"/>
  <c r="AV146" i="12"/>
  <c r="AV147" i="12"/>
  <c r="AV148" i="12"/>
  <c r="AV149" i="12"/>
  <c r="AV150" i="12"/>
  <c r="AV151" i="12"/>
  <c r="AV152" i="12"/>
  <c r="AV153" i="12"/>
  <c r="AV154" i="12"/>
  <c r="AV155" i="12"/>
  <c r="AV156" i="12"/>
  <c r="AV157" i="12"/>
  <c r="AV158" i="12"/>
  <c r="AV159" i="12"/>
  <c r="AV160" i="12"/>
  <c r="AV161" i="12"/>
  <c r="AV162" i="12"/>
  <c r="AV163" i="12"/>
  <c r="AV164" i="12"/>
  <c r="AV165" i="12"/>
  <c r="AV166" i="12"/>
  <c r="AV167" i="12"/>
  <c r="AV168" i="12"/>
  <c r="AV169" i="12"/>
  <c r="AV170" i="12"/>
  <c r="AV171" i="12"/>
  <c r="AV172" i="12"/>
  <c r="AV173" i="12"/>
  <c r="AV174" i="12"/>
  <c r="AV175" i="12"/>
  <c r="AV176" i="12"/>
  <c r="AV177" i="12"/>
  <c r="AV178" i="12"/>
  <c r="AV179" i="12"/>
  <c r="AV180" i="12"/>
  <c r="AV181" i="12"/>
  <c r="AV182" i="12"/>
  <c r="AV183" i="12"/>
  <c r="AV184" i="12"/>
  <c r="AV185" i="12"/>
  <c r="AV186" i="12"/>
  <c r="AV187" i="12"/>
  <c r="AV188" i="12"/>
  <c r="AV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Y10" i="12"/>
  <c r="AA10" i="12"/>
  <c r="AC10" i="12"/>
  <c r="AE10" i="12"/>
  <c r="AG10" i="12"/>
  <c r="AI10" i="12"/>
  <c r="Y11" i="12"/>
  <c r="AA11" i="12"/>
  <c r="AC11" i="12"/>
  <c r="AE11" i="12"/>
  <c r="AG11" i="12"/>
  <c r="AI11" i="12"/>
  <c r="Y12" i="12"/>
  <c r="AA12" i="12"/>
  <c r="AC12" i="12"/>
  <c r="AE12" i="12"/>
  <c r="AG12" i="12"/>
  <c r="AI12" i="12"/>
  <c r="Y13" i="12"/>
  <c r="AA13" i="12"/>
  <c r="AC13" i="12"/>
  <c r="AE13" i="12"/>
  <c r="AG13" i="12"/>
  <c r="AI13" i="12"/>
  <c r="Y14" i="12"/>
  <c r="AA14" i="12"/>
  <c r="AC14" i="12"/>
  <c r="AE14" i="12"/>
  <c r="AG14" i="12"/>
  <c r="AI14" i="12"/>
  <c r="Y15" i="12"/>
  <c r="AA15" i="12"/>
  <c r="AC15" i="12"/>
  <c r="AE15" i="12"/>
  <c r="AG15" i="12"/>
  <c r="AI15" i="12"/>
  <c r="Y16" i="12"/>
  <c r="AA16" i="12"/>
  <c r="AC16" i="12"/>
  <c r="AE16" i="12"/>
  <c r="AG16" i="12"/>
  <c r="AI16" i="12"/>
  <c r="Y17" i="12"/>
  <c r="AA17" i="12"/>
  <c r="AC17" i="12"/>
  <c r="AE17" i="12"/>
  <c r="AG17" i="12"/>
  <c r="AI17" i="12"/>
  <c r="Y18" i="12"/>
  <c r="AA18" i="12"/>
  <c r="AC18" i="12"/>
  <c r="AE18" i="12"/>
  <c r="AG18" i="12"/>
  <c r="AI18" i="12"/>
  <c r="Y19" i="12"/>
  <c r="AA19" i="12"/>
  <c r="AC19" i="12"/>
  <c r="AE19" i="12"/>
  <c r="AG19" i="12"/>
  <c r="AI19" i="12"/>
  <c r="Y20" i="12"/>
  <c r="AA20" i="12"/>
  <c r="AC20" i="12"/>
  <c r="AE20" i="12"/>
  <c r="AG20" i="12"/>
  <c r="AI20" i="12"/>
  <c r="Y21" i="12"/>
  <c r="AA21" i="12"/>
  <c r="AC21" i="12"/>
  <c r="AE21" i="12"/>
  <c r="AG21" i="12"/>
  <c r="AI21" i="12"/>
  <c r="Y22" i="12"/>
  <c r="AA22" i="12"/>
  <c r="AC22" i="12"/>
  <c r="AE22" i="12"/>
  <c r="AG22" i="12"/>
  <c r="AI22" i="12"/>
  <c r="Y23" i="12"/>
  <c r="AA23" i="12"/>
  <c r="AC23" i="12"/>
  <c r="AE23" i="12"/>
  <c r="AG23" i="12"/>
  <c r="AI23" i="12"/>
  <c r="Y24" i="12"/>
  <c r="AA24" i="12"/>
  <c r="AC24" i="12"/>
  <c r="AE24" i="12"/>
  <c r="AG24" i="12"/>
  <c r="AI24" i="12"/>
  <c r="Y25" i="12"/>
  <c r="AA25" i="12"/>
  <c r="AC25" i="12"/>
  <c r="AE25" i="12"/>
  <c r="AG25" i="12"/>
  <c r="AI25" i="12"/>
  <c r="Y26" i="12"/>
  <c r="AA26" i="12"/>
  <c r="AC26" i="12"/>
  <c r="AE26" i="12"/>
  <c r="AG26" i="12"/>
  <c r="AI26" i="12"/>
  <c r="Y27" i="12"/>
  <c r="AA27" i="12"/>
  <c r="AC27" i="12"/>
  <c r="AE27" i="12"/>
  <c r="AG27" i="12"/>
  <c r="AI27" i="12"/>
  <c r="Y28" i="12"/>
  <c r="AA28" i="12"/>
  <c r="AC28" i="12"/>
  <c r="AE28" i="12"/>
  <c r="AG28" i="12"/>
  <c r="AI28" i="12"/>
  <c r="Y29" i="12"/>
  <c r="AA29" i="12"/>
  <c r="AC29" i="12"/>
  <c r="AE29" i="12"/>
  <c r="AG29" i="12"/>
  <c r="AI29" i="12"/>
  <c r="Y30" i="12"/>
  <c r="AA30" i="12"/>
  <c r="AC30" i="12"/>
  <c r="AE30" i="12"/>
  <c r="AG30" i="12"/>
  <c r="AI30" i="12"/>
  <c r="Y31" i="12"/>
  <c r="AA31" i="12"/>
  <c r="AC31" i="12"/>
  <c r="AE31" i="12"/>
  <c r="AG31" i="12"/>
  <c r="AI31" i="12"/>
  <c r="Y32" i="12"/>
  <c r="AA32" i="12"/>
  <c r="AC32" i="12"/>
  <c r="AE32" i="12"/>
  <c r="AG32" i="12"/>
  <c r="AI32" i="12"/>
  <c r="Y33" i="12"/>
  <c r="AA33" i="12"/>
  <c r="AC33" i="12"/>
  <c r="AE33" i="12"/>
  <c r="AG33" i="12"/>
  <c r="AI33" i="12"/>
  <c r="Y34" i="12"/>
  <c r="AA34" i="12"/>
  <c r="AC34" i="12"/>
  <c r="AE34" i="12"/>
  <c r="AG34" i="12"/>
  <c r="AI34" i="12"/>
  <c r="Y35" i="12"/>
  <c r="AA35" i="12"/>
  <c r="AC35" i="12"/>
  <c r="AE35" i="12"/>
  <c r="AG35" i="12"/>
  <c r="AI35" i="12"/>
  <c r="Y36" i="12"/>
  <c r="AA36" i="12"/>
  <c r="AC36" i="12"/>
  <c r="AE36" i="12"/>
  <c r="AG36" i="12"/>
  <c r="AI36" i="12"/>
  <c r="Y37" i="12"/>
  <c r="AA37" i="12"/>
  <c r="AC37" i="12"/>
  <c r="AE37" i="12"/>
  <c r="AG37" i="12"/>
  <c r="AI37" i="12"/>
  <c r="Y38" i="12"/>
  <c r="AA38" i="12"/>
  <c r="AC38" i="12"/>
  <c r="AE38" i="12"/>
  <c r="AG38" i="12"/>
  <c r="AI38" i="12"/>
  <c r="Y39" i="12"/>
  <c r="AA39" i="12"/>
  <c r="AC39" i="12"/>
  <c r="AE39" i="12"/>
  <c r="AG39" i="12"/>
  <c r="AI39" i="12"/>
  <c r="Y40" i="12"/>
  <c r="AA40" i="12"/>
  <c r="AC40" i="12"/>
  <c r="AE40" i="12"/>
  <c r="AG40" i="12"/>
  <c r="AI40" i="12"/>
  <c r="Y41" i="12"/>
  <c r="AA41" i="12"/>
  <c r="AC41" i="12"/>
  <c r="AE41" i="12"/>
  <c r="AG41" i="12"/>
  <c r="AI41" i="12"/>
  <c r="Y42" i="12"/>
  <c r="AA42" i="12"/>
  <c r="AC42" i="12"/>
  <c r="AE42" i="12"/>
  <c r="AG42" i="12"/>
  <c r="AI42" i="12"/>
  <c r="Y43" i="12"/>
  <c r="AA43" i="12"/>
  <c r="AC43" i="12"/>
  <c r="AE43" i="12"/>
  <c r="AG43" i="12"/>
  <c r="AI43" i="12"/>
  <c r="Y44" i="12"/>
  <c r="AA44" i="12"/>
  <c r="AC44" i="12"/>
  <c r="AE44" i="12"/>
  <c r="AG44" i="12"/>
  <c r="AI44" i="12"/>
  <c r="Y45" i="12"/>
  <c r="AA45" i="12"/>
  <c r="AC45" i="12"/>
  <c r="AE45" i="12"/>
  <c r="AG45" i="12"/>
  <c r="AI45" i="12"/>
  <c r="Y46" i="12"/>
  <c r="AA46" i="12"/>
  <c r="AC46" i="12"/>
  <c r="AE46" i="12"/>
  <c r="AG46" i="12"/>
  <c r="AI46" i="12"/>
  <c r="Y47" i="12"/>
  <c r="AA47" i="12"/>
  <c r="AC47" i="12"/>
  <c r="AE47" i="12"/>
  <c r="AG47" i="12"/>
  <c r="AI47" i="12"/>
  <c r="Y48" i="12"/>
  <c r="AA48" i="12"/>
  <c r="AC48" i="12"/>
  <c r="AE48" i="12"/>
  <c r="AG48" i="12"/>
  <c r="AI48" i="12"/>
  <c r="Y49" i="12"/>
  <c r="AA49" i="12"/>
  <c r="AC49" i="12"/>
  <c r="AE49" i="12"/>
  <c r="AG49" i="12"/>
  <c r="AI49" i="12"/>
  <c r="Y50" i="12"/>
  <c r="AA50" i="12"/>
  <c r="AC50" i="12"/>
  <c r="AE50" i="12"/>
  <c r="AG50" i="12"/>
  <c r="AI50" i="12"/>
  <c r="Y51" i="12"/>
  <c r="AA51" i="12"/>
  <c r="AC51" i="12"/>
  <c r="AE51" i="12"/>
  <c r="AG51" i="12"/>
  <c r="AI51" i="12"/>
  <c r="Y52" i="12"/>
  <c r="AA52" i="12"/>
  <c r="AC52" i="12"/>
  <c r="AE52" i="12"/>
  <c r="AG52" i="12"/>
  <c r="AI52" i="12"/>
  <c r="Y53" i="12"/>
  <c r="AA53" i="12"/>
  <c r="AC53" i="12"/>
  <c r="AE53" i="12"/>
  <c r="AG53" i="12"/>
  <c r="AI53" i="12"/>
  <c r="Y54" i="12"/>
  <c r="AA54" i="12"/>
  <c r="AC54" i="12"/>
  <c r="AE54" i="12"/>
  <c r="AG54" i="12"/>
  <c r="AI54" i="12"/>
  <c r="Y55" i="12"/>
  <c r="AA55" i="12"/>
  <c r="AC55" i="12"/>
  <c r="AE55" i="12"/>
  <c r="AG55" i="12"/>
  <c r="AI55" i="12"/>
  <c r="Y56" i="12"/>
  <c r="AA56" i="12"/>
  <c r="AC56" i="12"/>
  <c r="AE56" i="12"/>
  <c r="AG56" i="12"/>
  <c r="AI56" i="12"/>
  <c r="Y57" i="12"/>
  <c r="AA57" i="12"/>
  <c r="AC57" i="12"/>
  <c r="AE57" i="12"/>
  <c r="AG57" i="12"/>
  <c r="AI57" i="12"/>
  <c r="Y58" i="12"/>
  <c r="AA58" i="12"/>
  <c r="AC58" i="12"/>
  <c r="AE58" i="12"/>
  <c r="AG58" i="12"/>
  <c r="AI58" i="12"/>
  <c r="Y59" i="12"/>
  <c r="AA59" i="12"/>
  <c r="AC59" i="12"/>
  <c r="AE59" i="12"/>
  <c r="AG59" i="12"/>
  <c r="AI59" i="12"/>
  <c r="Y60" i="12"/>
  <c r="AA60" i="12"/>
  <c r="AC60" i="12"/>
  <c r="AE60" i="12"/>
  <c r="AG60" i="12"/>
  <c r="AI60" i="12"/>
  <c r="Y61" i="12"/>
  <c r="AA61" i="12"/>
  <c r="AC61" i="12"/>
  <c r="AE61" i="12"/>
  <c r="AG61" i="12"/>
  <c r="AI61" i="12"/>
  <c r="Y62" i="12"/>
  <c r="AA62" i="12"/>
  <c r="AC62" i="12"/>
  <c r="AE62" i="12"/>
  <c r="AG62" i="12"/>
  <c r="AI62" i="12"/>
  <c r="Y63" i="12"/>
  <c r="AA63" i="12"/>
  <c r="AC63" i="12"/>
  <c r="AE63" i="12"/>
  <c r="AG63" i="12"/>
  <c r="AI63" i="12"/>
  <c r="Y64" i="12"/>
  <c r="AA64" i="12"/>
  <c r="AC64" i="12"/>
  <c r="AE64" i="12"/>
  <c r="AG64" i="12"/>
  <c r="AI64" i="12"/>
  <c r="Y65" i="12"/>
  <c r="AA65" i="12"/>
  <c r="AC65" i="12"/>
  <c r="AE65" i="12"/>
  <c r="AG65" i="12"/>
  <c r="AI65" i="12"/>
  <c r="Y66" i="12"/>
  <c r="AA66" i="12"/>
  <c r="AC66" i="12"/>
  <c r="AE66" i="12"/>
  <c r="AG66" i="12"/>
  <c r="AI66" i="12"/>
  <c r="Y67" i="12"/>
  <c r="AA67" i="12"/>
  <c r="AC67" i="12"/>
  <c r="AE67" i="12"/>
  <c r="AG67" i="12"/>
  <c r="AI67" i="12"/>
  <c r="Y68" i="12"/>
  <c r="AA68" i="12"/>
  <c r="AC68" i="12"/>
  <c r="AE68" i="12"/>
  <c r="AG68" i="12"/>
  <c r="AI68" i="12"/>
  <c r="Y69" i="12"/>
  <c r="AA69" i="12"/>
  <c r="AC69" i="12"/>
  <c r="AE69" i="12"/>
  <c r="AG69" i="12"/>
  <c r="AI69" i="12"/>
  <c r="Y70" i="12"/>
  <c r="AA70" i="12"/>
  <c r="AC70" i="12"/>
  <c r="AE70" i="12"/>
  <c r="AG70" i="12"/>
  <c r="AI70" i="12"/>
  <c r="Y71" i="12"/>
  <c r="AA71" i="12"/>
  <c r="AC71" i="12"/>
  <c r="AE71" i="12"/>
  <c r="AG71" i="12"/>
  <c r="AI71" i="12"/>
  <c r="Y72" i="12"/>
  <c r="AA72" i="12"/>
  <c r="AC72" i="12"/>
  <c r="AE72" i="12"/>
  <c r="AG72" i="12"/>
  <c r="AI72" i="12"/>
  <c r="Y73" i="12"/>
  <c r="AA73" i="12"/>
  <c r="AC73" i="12"/>
  <c r="AE73" i="12"/>
  <c r="AG73" i="12"/>
  <c r="AI73" i="12"/>
  <c r="Y74" i="12"/>
  <c r="AA74" i="12"/>
  <c r="AC74" i="12"/>
  <c r="AE74" i="12"/>
  <c r="AG74" i="12"/>
  <c r="AI74" i="12"/>
  <c r="Y75" i="12"/>
  <c r="AA75" i="12"/>
  <c r="AC75" i="12"/>
  <c r="AE75" i="12"/>
  <c r="AG75" i="12"/>
  <c r="AI75" i="12"/>
  <c r="Y76" i="12"/>
  <c r="AA76" i="12"/>
  <c r="AC76" i="12"/>
  <c r="AE76" i="12"/>
  <c r="AG76" i="12"/>
  <c r="AI76" i="12"/>
  <c r="Y77" i="12"/>
  <c r="AA77" i="12"/>
  <c r="AC77" i="12"/>
  <c r="AE77" i="12"/>
  <c r="AG77" i="12"/>
  <c r="AI77" i="12"/>
  <c r="Y78" i="12"/>
  <c r="AA78" i="12"/>
  <c r="AC78" i="12"/>
  <c r="AE78" i="12"/>
  <c r="AG78" i="12"/>
  <c r="AI78" i="12"/>
  <c r="Y79" i="12"/>
  <c r="AA79" i="12"/>
  <c r="AC79" i="12"/>
  <c r="AE79" i="12"/>
  <c r="AG79" i="12"/>
  <c r="AI79" i="12"/>
  <c r="Y80" i="12"/>
  <c r="AA80" i="12"/>
  <c r="AC80" i="12"/>
  <c r="AE80" i="12"/>
  <c r="AG80" i="12"/>
  <c r="AI80" i="12"/>
  <c r="Y81" i="12"/>
  <c r="AA81" i="12"/>
  <c r="AC81" i="12"/>
  <c r="AE81" i="12"/>
  <c r="AG81" i="12"/>
  <c r="AI81" i="12"/>
  <c r="Y82" i="12"/>
  <c r="AA82" i="12"/>
  <c r="AC82" i="12"/>
  <c r="AE82" i="12"/>
  <c r="AG82" i="12"/>
  <c r="AI82" i="12"/>
  <c r="Y83" i="12"/>
  <c r="AA83" i="12"/>
  <c r="AC83" i="12"/>
  <c r="AE83" i="12"/>
  <c r="AG83" i="12"/>
  <c r="AI83" i="12"/>
  <c r="Y84" i="12"/>
  <c r="AA84" i="12"/>
  <c r="AC84" i="12"/>
  <c r="AE84" i="12"/>
  <c r="AG84" i="12"/>
  <c r="AI84" i="12"/>
  <c r="Y85" i="12"/>
  <c r="AA85" i="12"/>
  <c r="AC85" i="12"/>
  <c r="AE85" i="12"/>
  <c r="AG85" i="12"/>
  <c r="AI85" i="12"/>
  <c r="Y86" i="12"/>
  <c r="AA86" i="12"/>
  <c r="AC86" i="12"/>
  <c r="AE86" i="12"/>
  <c r="AG86" i="12"/>
  <c r="AI86" i="12"/>
  <c r="Y87" i="12"/>
  <c r="AA87" i="12"/>
  <c r="AC87" i="12"/>
  <c r="AE87" i="12"/>
  <c r="AG87" i="12"/>
  <c r="AI87" i="12"/>
  <c r="Y88" i="12"/>
  <c r="AA88" i="12"/>
  <c r="AC88" i="12"/>
  <c r="AE88" i="12"/>
  <c r="AG88" i="12"/>
  <c r="AI88" i="12"/>
  <c r="Y89" i="12"/>
  <c r="AA89" i="12"/>
  <c r="AC89" i="12"/>
  <c r="AE89" i="12"/>
  <c r="AG89" i="12"/>
  <c r="AI89" i="12"/>
  <c r="Y90" i="12"/>
  <c r="AA90" i="12"/>
  <c r="AC90" i="12"/>
  <c r="AE90" i="12"/>
  <c r="AG90" i="12"/>
  <c r="AI90" i="12"/>
  <c r="Y91" i="12"/>
  <c r="AA91" i="12"/>
  <c r="AC91" i="12"/>
  <c r="AE91" i="12"/>
  <c r="AG91" i="12"/>
  <c r="AI91" i="12"/>
  <c r="Y92" i="12"/>
  <c r="AA92" i="12"/>
  <c r="AC92" i="12"/>
  <c r="AE92" i="12"/>
  <c r="AG92" i="12"/>
  <c r="AI92" i="12"/>
  <c r="Y93" i="12"/>
  <c r="AA93" i="12"/>
  <c r="AC93" i="12"/>
  <c r="AE93" i="12"/>
  <c r="AG93" i="12"/>
  <c r="AI93" i="12"/>
  <c r="Y94" i="12"/>
  <c r="AA94" i="12"/>
  <c r="AC94" i="12"/>
  <c r="AE94" i="12"/>
  <c r="AG94" i="12"/>
  <c r="AI94" i="12"/>
  <c r="Y95" i="12"/>
  <c r="AA95" i="12"/>
  <c r="AC95" i="12"/>
  <c r="AE95" i="12"/>
  <c r="AG95" i="12"/>
  <c r="AI95" i="12"/>
  <c r="Y96" i="12"/>
  <c r="AA96" i="12"/>
  <c r="AC96" i="12"/>
  <c r="AE96" i="12"/>
  <c r="AG96" i="12"/>
  <c r="AI96" i="12"/>
  <c r="Y97" i="12"/>
  <c r="AA97" i="12"/>
  <c r="AC97" i="12"/>
  <c r="AE97" i="12"/>
  <c r="AG97" i="12"/>
  <c r="AI97" i="12"/>
  <c r="Y98" i="12"/>
  <c r="AA98" i="12"/>
  <c r="AC98" i="12"/>
  <c r="AE98" i="12"/>
  <c r="AG98" i="12"/>
  <c r="AI98" i="12"/>
  <c r="Y99" i="12"/>
  <c r="AA99" i="12"/>
  <c r="AC99" i="12"/>
  <c r="AE99" i="12"/>
  <c r="AG99" i="12"/>
  <c r="AI99" i="12"/>
  <c r="Y100" i="12"/>
  <c r="AA100" i="12"/>
  <c r="AC100" i="12"/>
  <c r="AE100" i="12"/>
  <c r="AG100" i="12"/>
  <c r="AI100" i="12"/>
  <c r="Y101" i="12"/>
  <c r="AA101" i="12"/>
  <c r="AC101" i="12"/>
  <c r="AE101" i="12"/>
  <c r="AG101" i="12"/>
  <c r="AI101" i="12"/>
  <c r="Y102" i="12"/>
  <c r="AA102" i="12"/>
  <c r="AC102" i="12"/>
  <c r="AE102" i="12"/>
  <c r="AG102" i="12"/>
  <c r="AI102" i="12"/>
  <c r="Y103" i="12"/>
  <c r="AA103" i="12"/>
  <c r="AC103" i="12"/>
  <c r="AE103" i="12"/>
  <c r="AG103" i="12"/>
  <c r="AI103" i="12"/>
  <c r="Y104" i="12"/>
  <c r="AA104" i="12"/>
  <c r="AC104" i="12"/>
  <c r="AE104" i="12"/>
  <c r="AG104" i="12"/>
  <c r="AI104" i="12"/>
  <c r="Y105" i="12"/>
  <c r="AA105" i="12"/>
  <c r="AC105" i="12"/>
  <c r="AE105" i="12"/>
  <c r="AG105" i="12"/>
  <c r="AI105" i="12"/>
  <c r="Y106" i="12"/>
  <c r="AA106" i="12"/>
  <c r="AC106" i="12"/>
  <c r="AE106" i="12"/>
  <c r="AG106" i="12"/>
  <c r="AI106" i="12"/>
  <c r="Y107" i="12"/>
  <c r="AA107" i="12"/>
  <c r="AC107" i="12"/>
  <c r="AE107" i="12"/>
  <c r="AG107" i="12"/>
  <c r="AI107" i="12"/>
  <c r="Y108" i="12"/>
  <c r="AA108" i="12"/>
  <c r="AC108" i="12"/>
  <c r="AE108" i="12"/>
  <c r="AG108" i="12"/>
  <c r="AI108" i="12"/>
  <c r="Y109" i="12"/>
  <c r="AA109" i="12"/>
  <c r="AC109" i="12"/>
  <c r="AE109" i="12"/>
  <c r="AG109" i="12"/>
  <c r="AI109" i="12"/>
  <c r="Y110" i="12"/>
  <c r="AA110" i="12"/>
  <c r="AC110" i="12"/>
  <c r="AE110" i="12"/>
  <c r="AG110" i="12"/>
  <c r="AI110" i="12"/>
  <c r="Y111" i="12"/>
  <c r="AA111" i="12"/>
  <c r="AC111" i="12"/>
  <c r="AE111" i="12"/>
  <c r="AG111" i="12"/>
  <c r="AI111" i="12"/>
  <c r="Y112" i="12"/>
  <c r="AA112" i="12"/>
  <c r="AC112" i="12"/>
  <c r="AE112" i="12"/>
  <c r="AG112" i="12"/>
  <c r="AI112" i="12"/>
  <c r="Y113" i="12"/>
  <c r="AA113" i="12"/>
  <c r="AC113" i="12"/>
  <c r="AE113" i="12"/>
  <c r="AG113" i="12"/>
  <c r="AI113" i="12"/>
  <c r="Y114" i="12"/>
  <c r="AA114" i="12"/>
  <c r="AC114" i="12"/>
  <c r="AE114" i="12"/>
  <c r="AG114" i="12"/>
  <c r="AI114" i="12"/>
  <c r="Y115" i="12"/>
  <c r="AA115" i="12"/>
  <c r="AC115" i="12"/>
  <c r="AE115" i="12"/>
  <c r="AG115" i="12"/>
  <c r="AI115" i="12"/>
  <c r="Y116" i="12"/>
  <c r="AA116" i="12"/>
  <c r="AC116" i="12"/>
  <c r="AE116" i="12"/>
  <c r="AG116" i="12"/>
  <c r="AI116" i="12"/>
  <c r="Y117" i="12"/>
  <c r="AA117" i="12"/>
  <c r="AC117" i="12"/>
  <c r="AE117" i="12"/>
  <c r="AG117" i="12"/>
  <c r="AI117" i="12"/>
  <c r="Y118" i="12"/>
  <c r="AA118" i="12"/>
  <c r="AC118" i="12"/>
  <c r="AE118" i="12"/>
  <c r="AG118" i="12"/>
  <c r="AI118" i="12"/>
  <c r="Y119" i="12"/>
  <c r="AA119" i="12"/>
  <c r="AC119" i="12"/>
  <c r="AE119" i="12"/>
  <c r="AG119" i="12"/>
  <c r="AI119" i="12"/>
  <c r="Y120" i="12"/>
  <c r="AA120" i="12"/>
  <c r="AC120" i="12"/>
  <c r="AE120" i="12"/>
  <c r="AG120" i="12"/>
  <c r="AI120" i="12"/>
  <c r="Y121" i="12"/>
  <c r="AA121" i="12"/>
  <c r="AC121" i="12"/>
  <c r="AE121" i="12"/>
  <c r="AG121" i="12"/>
  <c r="AI121" i="12"/>
  <c r="Y122" i="12"/>
  <c r="AA122" i="12"/>
  <c r="AC122" i="12"/>
  <c r="AE122" i="12"/>
  <c r="AG122" i="12"/>
  <c r="AI122" i="12"/>
  <c r="Y123" i="12"/>
  <c r="AA123" i="12"/>
  <c r="AC123" i="12"/>
  <c r="AE123" i="12"/>
  <c r="AG123" i="12"/>
  <c r="AI123" i="12"/>
  <c r="Y124" i="12"/>
  <c r="AA124" i="12"/>
  <c r="AC124" i="12"/>
  <c r="AE124" i="12"/>
  <c r="AG124" i="12"/>
  <c r="AI124" i="12"/>
  <c r="Y125" i="12"/>
  <c r="AA125" i="12"/>
  <c r="AC125" i="12"/>
  <c r="AE125" i="12"/>
  <c r="AG125" i="12"/>
  <c r="AI125" i="12"/>
  <c r="Y126" i="12"/>
  <c r="AA126" i="12"/>
  <c r="AC126" i="12"/>
  <c r="AE126" i="12"/>
  <c r="AG126" i="12"/>
  <c r="AI126" i="12"/>
  <c r="Y127" i="12"/>
  <c r="AA127" i="12"/>
  <c r="AC127" i="12"/>
  <c r="AE127" i="12"/>
  <c r="AG127" i="12"/>
  <c r="AI127" i="12"/>
  <c r="Y128" i="12"/>
  <c r="AA128" i="12"/>
  <c r="AC128" i="12"/>
  <c r="AE128" i="12"/>
  <c r="AG128" i="12"/>
  <c r="AI128" i="12"/>
  <c r="Y129" i="12"/>
  <c r="AA129" i="12"/>
  <c r="AC129" i="12"/>
  <c r="AE129" i="12"/>
  <c r="AG129" i="12"/>
  <c r="AI129" i="12"/>
  <c r="Y130" i="12"/>
  <c r="AA130" i="12"/>
  <c r="AC130" i="12"/>
  <c r="AE130" i="12"/>
  <c r="AG130" i="12"/>
  <c r="AI130" i="12"/>
  <c r="Y131" i="12"/>
  <c r="AA131" i="12"/>
  <c r="AC131" i="12"/>
  <c r="AE131" i="12"/>
  <c r="AG131" i="12"/>
  <c r="AI131" i="12"/>
  <c r="Y132" i="12"/>
  <c r="AA132" i="12"/>
  <c r="AC132" i="12"/>
  <c r="AE132" i="12"/>
  <c r="AG132" i="12"/>
  <c r="AI132" i="12"/>
  <c r="Y133" i="12"/>
  <c r="AA133" i="12"/>
  <c r="AC133" i="12"/>
  <c r="AE133" i="12"/>
  <c r="AG133" i="12"/>
  <c r="AI133" i="12"/>
  <c r="Y134" i="12"/>
  <c r="AA134" i="12"/>
  <c r="AC134" i="12"/>
  <c r="AE134" i="12"/>
  <c r="AG134" i="12"/>
  <c r="AI134" i="12"/>
  <c r="Y135" i="12"/>
  <c r="AA135" i="12"/>
  <c r="AC135" i="12"/>
  <c r="AE135" i="12"/>
  <c r="AG135" i="12"/>
  <c r="AI135" i="12"/>
  <c r="Y136" i="12"/>
  <c r="AA136" i="12"/>
  <c r="AC136" i="12"/>
  <c r="AE136" i="12"/>
  <c r="AG136" i="12"/>
  <c r="AI136" i="12"/>
  <c r="Y137" i="12"/>
  <c r="AA137" i="12"/>
  <c r="AC137" i="12"/>
  <c r="AE137" i="12"/>
  <c r="AG137" i="12"/>
  <c r="AI137" i="12"/>
  <c r="Y138" i="12"/>
  <c r="AA138" i="12"/>
  <c r="AC138" i="12"/>
  <c r="AE138" i="12"/>
  <c r="AG138" i="12"/>
  <c r="AI138" i="12"/>
  <c r="Y139" i="12"/>
  <c r="AA139" i="12"/>
  <c r="AC139" i="12"/>
  <c r="AE139" i="12"/>
  <c r="AG139" i="12"/>
  <c r="AI139" i="12"/>
  <c r="Y140" i="12"/>
  <c r="AA140" i="12"/>
  <c r="AC140" i="12"/>
  <c r="AE140" i="12"/>
  <c r="AG140" i="12"/>
  <c r="AI140" i="12"/>
  <c r="Y141" i="12"/>
  <c r="AA141" i="12"/>
  <c r="AC141" i="12"/>
  <c r="AE141" i="12"/>
  <c r="AG141" i="12"/>
  <c r="AI141" i="12"/>
  <c r="Y142" i="12"/>
  <c r="AA142" i="12"/>
  <c r="AC142" i="12"/>
  <c r="AE142" i="12"/>
  <c r="AG142" i="12"/>
  <c r="AI142" i="12"/>
  <c r="Y143" i="12"/>
  <c r="AA143" i="12"/>
  <c r="AC143" i="12"/>
  <c r="AE143" i="12"/>
  <c r="AG143" i="12"/>
  <c r="AI143" i="12"/>
  <c r="Y144" i="12"/>
  <c r="AA144" i="12"/>
  <c r="AC144" i="12"/>
  <c r="AE144" i="12"/>
  <c r="AG144" i="12"/>
  <c r="AI144" i="12"/>
  <c r="Y145" i="12"/>
  <c r="AA145" i="12"/>
  <c r="AC145" i="12"/>
  <c r="AE145" i="12"/>
  <c r="AG145" i="12"/>
  <c r="AI145" i="12"/>
  <c r="Y146" i="12"/>
  <c r="AA146" i="12"/>
  <c r="AC146" i="12"/>
  <c r="AE146" i="12"/>
  <c r="AG146" i="12"/>
  <c r="AI146" i="12"/>
  <c r="Y147" i="12"/>
  <c r="AA147" i="12"/>
  <c r="AC147" i="12"/>
  <c r="AE147" i="12"/>
  <c r="AG147" i="12"/>
  <c r="AI147" i="12"/>
  <c r="Y148" i="12"/>
  <c r="AA148" i="12"/>
  <c r="AC148" i="12"/>
  <c r="AE148" i="12"/>
  <c r="AG148" i="12"/>
  <c r="AI148" i="12"/>
  <c r="Y149" i="12"/>
  <c r="AA149" i="12"/>
  <c r="AC149" i="12"/>
  <c r="AE149" i="12"/>
  <c r="AG149" i="12"/>
  <c r="AI149" i="12"/>
  <c r="Y150" i="12"/>
  <c r="AA150" i="12"/>
  <c r="AC150" i="12"/>
  <c r="AE150" i="12"/>
  <c r="AG150" i="12"/>
  <c r="AI150" i="12"/>
  <c r="Y151" i="12"/>
  <c r="AA151" i="12"/>
  <c r="AC151" i="12"/>
  <c r="AE151" i="12"/>
  <c r="AG151" i="12"/>
  <c r="AI151" i="12"/>
  <c r="Y152" i="12"/>
  <c r="AA152" i="12"/>
  <c r="AC152" i="12"/>
  <c r="AE152" i="12"/>
  <c r="AG152" i="12"/>
  <c r="AI152" i="12"/>
  <c r="Y153" i="12"/>
  <c r="AA153" i="12"/>
  <c r="AC153" i="12"/>
  <c r="AE153" i="12"/>
  <c r="AG153" i="12"/>
  <c r="AI153" i="12"/>
  <c r="Y154" i="12"/>
  <c r="AA154" i="12"/>
  <c r="AC154" i="12"/>
  <c r="AE154" i="12"/>
  <c r="AG154" i="12"/>
  <c r="AI154" i="12"/>
  <c r="Y155" i="12"/>
  <c r="AA155" i="12"/>
  <c r="AC155" i="12"/>
  <c r="AE155" i="12"/>
  <c r="AG155" i="12"/>
  <c r="AI155" i="12"/>
  <c r="Y156" i="12"/>
  <c r="AA156" i="12"/>
  <c r="AC156" i="12"/>
  <c r="AE156" i="12"/>
  <c r="AG156" i="12"/>
  <c r="AI156" i="12"/>
  <c r="Y157" i="12"/>
  <c r="AA157" i="12"/>
  <c r="AC157" i="12"/>
  <c r="AE157" i="12"/>
  <c r="AG157" i="12"/>
  <c r="AI157" i="12"/>
  <c r="Y158" i="12"/>
  <c r="AA158" i="12"/>
  <c r="AC158" i="12"/>
  <c r="AE158" i="12"/>
  <c r="AG158" i="12"/>
  <c r="AI158" i="12"/>
  <c r="Y159" i="12"/>
  <c r="AA159" i="12"/>
  <c r="AC159" i="12"/>
  <c r="AE159" i="12"/>
  <c r="AG159" i="12"/>
  <c r="AI159" i="12"/>
  <c r="Y160" i="12"/>
  <c r="AA160" i="12"/>
  <c r="AC160" i="12"/>
  <c r="AE160" i="12"/>
  <c r="AG160" i="12"/>
  <c r="AI160" i="12"/>
  <c r="Y161" i="12"/>
  <c r="AA161" i="12"/>
  <c r="AC161" i="12"/>
  <c r="AE161" i="12"/>
  <c r="AG161" i="12"/>
  <c r="AI161" i="12"/>
  <c r="Y162" i="12"/>
  <c r="AA162" i="12"/>
  <c r="AC162" i="12"/>
  <c r="AE162" i="12"/>
  <c r="AG162" i="12"/>
  <c r="AI162" i="12"/>
  <c r="Y163" i="12"/>
  <c r="AA163" i="12"/>
  <c r="AC163" i="12"/>
  <c r="AE163" i="12"/>
  <c r="AG163" i="12"/>
  <c r="AI163" i="12"/>
  <c r="Y164" i="12"/>
  <c r="AA164" i="12"/>
  <c r="AC164" i="12"/>
  <c r="AE164" i="12"/>
  <c r="AG164" i="12"/>
  <c r="AI164" i="12"/>
  <c r="Y165" i="12"/>
  <c r="AA165" i="12"/>
  <c r="AC165" i="12"/>
  <c r="AE165" i="12"/>
  <c r="AG165" i="12"/>
  <c r="AI165" i="12"/>
  <c r="Y166" i="12"/>
  <c r="AA166" i="12"/>
  <c r="AC166" i="12"/>
  <c r="AE166" i="12"/>
  <c r="AG166" i="12"/>
  <c r="AI166" i="12"/>
  <c r="Y167" i="12"/>
  <c r="AA167" i="12"/>
  <c r="AC167" i="12"/>
  <c r="AE167" i="12"/>
  <c r="AG167" i="12"/>
  <c r="AI167" i="12"/>
  <c r="Y168" i="12"/>
  <c r="AA168" i="12"/>
  <c r="AC168" i="12"/>
  <c r="AE168" i="12"/>
  <c r="AG168" i="12"/>
  <c r="AI168" i="12"/>
  <c r="Y169" i="12"/>
  <c r="AA169" i="12"/>
  <c r="AC169" i="12"/>
  <c r="AE169" i="12"/>
  <c r="AG169" i="12"/>
  <c r="AI169" i="12"/>
  <c r="Y170" i="12"/>
  <c r="AA170" i="12"/>
  <c r="AC170" i="12"/>
  <c r="AE170" i="12"/>
  <c r="AG170" i="12"/>
  <c r="AI170" i="12"/>
  <c r="Y171" i="12"/>
  <c r="AA171" i="12"/>
  <c r="AC171" i="12"/>
  <c r="AE171" i="12"/>
  <c r="AG171" i="12"/>
  <c r="AI171" i="12"/>
  <c r="Y172" i="12"/>
  <c r="AA172" i="12"/>
  <c r="AC172" i="12"/>
  <c r="AE172" i="12"/>
  <c r="AG172" i="12"/>
  <c r="AI172" i="12"/>
  <c r="Y173" i="12"/>
  <c r="AA173" i="12"/>
  <c r="AC173" i="12"/>
  <c r="AE173" i="12"/>
  <c r="AG173" i="12"/>
  <c r="AI173" i="12"/>
  <c r="Y174" i="12"/>
  <c r="AA174" i="12"/>
  <c r="AC174" i="12"/>
  <c r="AE174" i="12"/>
  <c r="AG174" i="12"/>
  <c r="AI174" i="12"/>
  <c r="Y175" i="12"/>
  <c r="AA175" i="12"/>
  <c r="AC175" i="12"/>
  <c r="AE175" i="12"/>
  <c r="AG175" i="12"/>
  <c r="AI175" i="12"/>
  <c r="Y176" i="12"/>
  <c r="AA176" i="12"/>
  <c r="AC176" i="12"/>
  <c r="AE176" i="12"/>
  <c r="AG176" i="12"/>
  <c r="AI176" i="12"/>
  <c r="Y177" i="12"/>
  <c r="AA177" i="12"/>
  <c r="AC177" i="12"/>
  <c r="AE177" i="12"/>
  <c r="AG177" i="12"/>
  <c r="AI177" i="12"/>
  <c r="Y178" i="12"/>
  <c r="AA178" i="12"/>
  <c r="AC178" i="12"/>
  <c r="AE178" i="12"/>
  <c r="AG178" i="12"/>
  <c r="AI178" i="12"/>
  <c r="Y179" i="12"/>
  <c r="AA179" i="12"/>
  <c r="AC179" i="12"/>
  <c r="AE179" i="12"/>
  <c r="AG179" i="12"/>
  <c r="AI179" i="12"/>
  <c r="Y180" i="12"/>
  <c r="AA180" i="12"/>
  <c r="AC180" i="12"/>
  <c r="AE180" i="12"/>
  <c r="AG180" i="12"/>
  <c r="AI180" i="12"/>
  <c r="Y181" i="12"/>
  <c r="AA181" i="12"/>
  <c r="AC181" i="12"/>
  <c r="AE181" i="12"/>
  <c r="AG181" i="12"/>
  <c r="AI181" i="12"/>
  <c r="Y182" i="12"/>
  <c r="AA182" i="12"/>
  <c r="AC182" i="12"/>
  <c r="AE182" i="12"/>
  <c r="AG182" i="12"/>
  <c r="AI182" i="12"/>
  <c r="Y183" i="12"/>
  <c r="AA183" i="12"/>
  <c r="AC183" i="12"/>
  <c r="AE183" i="12"/>
  <c r="AG183" i="12"/>
  <c r="AI183" i="12"/>
  <c r="Y184" i="12"/>
  <c r="AA184" i="12"/>
  <c r="AC184" i="12"/>
  <c r="AE184" i="12"/>
  <c r="AG184" i="12"/>
  <c r="AI184" i="12"/>
  <c r="Y185" i="12"/>
  <c r="AA185" i="12"/>
  <c r="AC185" i="12"/>
  <c r="AE185" i="12"/>
  <c r="AG185" i="12"/>
  <c r="AI185" i="12"/>
  <c r="Y186" i="12"/>
  <c r="AA186" i="12"/>
  <c r="AC186" i="12"/>
  <c r="AE186" i="12"/>
  <c r="AG186" i="12"/>
  <c r="AI186" i="12"/>
  <c r="Y187" i="12"/>
  <c r="AA187" i="12"/>
  <c r="AC187" i="12"/>
  <c r="AE187" i="12"/>
  <c r="AG187" i="12"/>
  <c r="AI187" i="12"/>
  <c r="Y188" i="12"/>
  <c r="AA188" i="12"/>
  <c r="AC188" i="12"/>
  <c r="AE188" i="12"/>
  <c r="AG188" i="12"/>
  <c r="AI188" i="12"/>
  <c r="AG9" i="12"/>
  <c r="AE9" i="12"/>
  <c r="AC9" i="12"/>
  <c r="AA9" i="12"/>
  <c r="Y9" i="12"/>
  <c r="AK88" i="10"/>
  <c r="AM88" i="10"/>
  <c r="AN88" i="10"/>
  <c r="AK184" i="10"/>
  <c r="AM184" i="10"/>
  <c r="AN184" i="10"/>
  <c r="AK172" i="10"/>
  <c r="AM172" i="10"/>
  <c r="AN172" i="10"/>
  <c r="AK136" i="10"/>
  <c r="AM136" i="10"/>
  <c r="AN136" i="10"/>
  <c r="AK34" i="10"/>
  <c r="AM34" i="10"/>
  <c r="AN34" i="10"/>
  <c r="AK58" i="10"/>
  <c r="AM58" i="10"/>
  <c r="AN58" i="10"/>
  <c r="AK46" i="10"/>
  <c r="AM46" i="10"/>
  <c r="AN46" i="10"/>
  <c r="AP47" i="10"/>
  <c r="AR47" i="10"/>
  <c r="AK52" i="10"/>
  <c r="AM52" i="10"/>
  <c r="AN52" i="10"/>
  <c r="AO52" i="10"/>
  <c r="AQ52" i="10"/>
  <c r="AS52" i="10"/>
  <c r="AK22" i="10"/>
  <c r="AM22" i="10"/>
  <c r="AN22" i="10"/>
  <c r="AO22" i="10"/>
  <c r="AQ22" i="10"/>
  <c r="AO28" i="10"/>
  <c r="AQ28" i="10"/>
  <c r="AP28" i="10"/>
  <c r="AR28" i="10"/>
  <c r="AO29" i="10"/>
  <c r="AQ29" i="10"/>
  <c r="AP29" i="10"/>
  <c r="AR29" i="10"/>
  <c r="AO30" i="10"/>
  <c r="AQ30" i="10"/>
  <c r="AP30" i="10"/>
  <c r="AR30" i="10"/>
  <c r="AO31" i="10"/>
  <c r="AQ31" i="10"/>
  <c r="AP31" i="10"/>
  <c r="AR31" i="10"/>
  <c r="AO32" i="10"/>
  <c r="AQ32" i="10"/>
  <c r="AP32" i="10"/>
  <c r="AR32" i="10"/>
  <c r="AO33" i="10"/>
  <c r="AQ33" i="10"/>
  <c r="AP33" i="10"/>
  <c r="AR33" i="10"/>
  <c r="AO34" i="10"/>
  <c r="AQ34" i="10"/>
  <c r="AP34" i="10"/>
  <c r="AR34" i="10"/>
  <c r="AO35" i="10"/>
  <c r="AQ35" i="10"/>
  <c r="AP35" i="10"/>
  <c r="AR35" i="10"/>
  <c r="AO36" i="10"/>
  <c r="AQ36" i="10"/>
  <c r="AP36" i="10"/>
  <c r="AR36" i="10"/>
  <c r="AO37" i="10"/>
  <c r="AQ37" i="10"/>
  <c r="AP37" i="10"/>
  <c r="AR37" i="10"/>
  <c r="AO38" i="10"/>
  <c r="AQ38" i="10"/>
  <c r="AP38" i="10"/>
  <c r="AR38" i="10"/>
  <c r="AO39" i="10"/>
  <c r="AQ39" i="10"/>
  <c r="AP39" i="10"/>
  <c r="AR39" i="10"/>
  <c r="AO40" i="10"/>
  <c r="AQ40" i="10"/>
  <c r="AS40" i="10"/>
  <c r="AP40" i="10"/>
  <c r="AR40" i="10"/>
  <c r="AT40" i="10"/>
  <c r="AO41" i="10"/>
  <c r="AQ41" i="10"/>
  <c r="AP41" i="10"/>
  <c r="AR41" i="10"/>
  <c r="AO42" i="10"/>
  <c r="AQ42" i="10"/>
  <c r="AP42" i="10"/>
  <c r="AR42" i="10"/>
  <c r="AO43" i="10"/>
  <c r="AQ43" i="10"/>
  <c r="AP43" i="10"/>
  <c r="AR43" i="10"/>
  <c r="AO44" i="10"/>
  <c r="AQ44" i="10"/>
  <c r="AP44" i="10"/>
  <c r="AR44" i="10"/>
  <c r="AO45" i="10"/>
  <c r="AQ45" i="10"/>
  <c r="AP45" i="10"/>
  <c r="AR45" i="10"/>
  <c r="AP46" i="10"/>
  <c r="AR46" i="10"/>
  <c r="AT46" i="10"/>
  <c r="AO47" i="10"/>
  <c r="AQ47" i="10"/>
  <c r="AP50" i="10"/>
  <c r="AR50" i="10"/>
  <c r="AO51" i="10"/>
  <c r="AQ51" i="10"/>
  <c r="AO58" i="10"/>
  <c r="AQ58" i="10"/>
  <c r="AS58" i="10"/>
  <c r="AO59" i="10"/>
  <c r="AQ59" i="10"/>
  <c r="AO60" i="10"/>
  <c r="AQ60" i="10"/>
  <c r="AO61" i="10"/>
  <c r="AQ61" i="10"/>
  <c r="AO62" i="10"/>
  <c r="AQ62" i="10"/>
  <c r="AO63" i="10"/>
  <c r="AQ63" i="10"/>
  <c r="AO64" i="10"/>
  <c r="AQ64" i="10"/>
  <c r="AS64" i="10"/>
  <c r="AO65" i="10"/>
  <c r="AQ65" i="10"/>
  <c r="AO66" i="10"/>
  <c r="AQ66" i="10"/>
  <c r="AO67" i="10"/>
  <c r="AQ67" i="10"/>
  <c r="AO68" i="10"/>
  <c r="AQ68" i="10"/>
  <c r="AO69" i="10"/>
  <c r="AQ69" i="10"/>
  <c r="AO70" i="10"/>
  <c r="AQ70" i="10"/>
  <c r="AS70" i="10"/>
  <c r="AO71" i="10"/>
  <c r="AQ71" i="10"/>
  <c r="AO72" i="10"/>
  <c r="AQ72" i="10"/>
  <c r="AO73" i="10"/>
  <c r="AQ73" i="10"/>
  <c r="AO74" i="10"/>
  <c r="AQ74" i="10"/>
  <c r="AO75" i="10"/>
  <c r="AQ75" i="10"/>
  <c r="AO76" i="10"/>
  <c r="AQ76" i="10"/>
  <c r="AS76" i="10"/>
  <c r="AO77" i="10"/>
  <c r="AQ77" i="10"/>
  <c r="AO78" i="10"/>
  <c r="AQ78" i="10"/>
  <c r="AO79" i="10"/>
  <c r="AQ79" i="10"/>
  <c r="AO80" i="10"/>
  <c r="AQ80" i="10"/>
  <c r="AO81" i="10"/>
  <c r="AQ81" i="10"/>
  <c r="AO82" i="10"/>
  <c r="AQ82" i="10"/>
  <c r="AS82" i="10"/>
  <c r="AO83" i="10"/>
  <c r="AQ83" i="10"/>
  <c r="AO84" i="10"/>
  <c r="AQ84" i="10"/>
  <c r="AO85" i="10"/>
  <c r="AQ85" i="10"/>
  <c r="AO86" i="10"/>
  <c r="AQ86" i="10"/>
  <c r="AO87" i="10"/>
  <c r="AQ87" i="10"/>
  <c r="AO88" i="10"/>
  <c r="AQ88" i="10"/>
  <c r="AS88" i="10"/>
  <c r="AO89" i="10"/>
  <c r="AQ89" i="10"/>
  <c r="AO90" i="10"/>
  <c r="AQ90" i="10"/>
  <c r="AO91" i="10"/>
  <c r="AQ91" i="10"/>
  <c r="AO92" i="10"/>
  <c r="AQ92" i="10"/>
  <c r="AO93" i="10"/>
  <c r="AQ93" i="10"/>
  <c r="AO94" i="10"/>
  <c r="AQ94" i="10"/>
  <c r="AS94" i="10"/>
  <c r="AO95" i="10"/>
  <c r="AQ95" i="10"/>
  <c r="AO96" i="10"/>
  <c r="AQ96" i="10"/>
  <c r="AO97" i="10"/>
  <c r="AQ97" i="10"/>
  <c r="AO98" i="10"/>
  <c r="AQ98" i="10"/>
  <c r="AO99" i="10"/>
  <c r="AQ99" i="10"/>
  <c r="AO100" i="10"/>
  <c r="AQ100" i="10"/>
  <c r="AS100" i="10"/>
  <c r="AO101" i="10"/>
  <c r="AQ101" i="10"/>
  <c r="AO102" i="10"/>
  <c r="AQ102" i="10"/>
  <c r="AO103" i="10"/>
  <c r="AQ103" i="10"/>
  <c r="AO104" i="10"/>
  <c r="AQ104" i="10"/>
  <c r="AO105" i="10"/>
  <c r="AQ105" i="10"/>
  <c r="AO106" i="10"/>
  <c r="AQ106" i="10"/>
  <c r="AS106" i="10"/>
  <c r="AO107" i="10"/>
  <c r="AQ107" i="10"/>
  <c r="AO108" i="10"/>
  <c r="AQ108" i="10"/>
  <c r="AO109" i="10"/>
  <c r="AQ109" i="10"/>
  <c r="AO110" i="10"/>
  <c r="AQ110" i="10"/>
  <c r="AO111" i="10"/>
  <c r="AQ111" i="10"/>
  <c r="AO112" i="10"/>
  <c r="AQ112" i="10"/>
  <c r="AS112" i="10"/>
  <c r="AO113" i="10"/>
  <c r="AQ113" i="10"/>
  <c r="AO114" i="10"/>
  <c r="AQ114" i="10"/>
  <c r="AO115" i="10"/>
  <c r="AQ115" i="10"/>
  <c r="AO116" i="10"/>
  <c r="AQ116" i="10"/>
  <c r="AO117" i="10"/>
  <c r="AQ117" i="10"/>
  <c r="AO118" i="10"/>
  <c r="AQ118" i="10"/>
  <c r="AS118" i="10"/>
  <c r="AO119" i="10"/>
  <c r="AQ119" i="10"/>
  <c r="AO120" i="10"/>
  <c r="AQ120" i="10"/>
  <c r="AO121" i="10"/>
  <c r="AQ121" i="10"/>
  <c r="AO122" i="10"/>
  <c r="AQ122" i="10"/>
  <c r="AO123" i="10"/>
  <c r="AQ123" i="10"/>
  <c r="AO124" i="10"/>
  <c r="AQ124" i="10"/>
  <c r="AS124" i="10"/>
  <c r="AO125" i="10"/>
  <c r="AQ125" i="10"/>
  <c r="AO126" i="10"/>
  <c r="AQ126" i="10"/>
  <c r="AO127" i="10"/>
  <c r="AQ127" i="10"/>
  <c r="AO128" i="10"/>
  <c r="AQ128" i="10"/>
  <c r="AO129" i="10"/>
  <c r="AQ129" i="10"/>
  <c r="AO130" i="10"/>
  <c r="AQ130" i="10"/>
  <c r="AS130" i="10"/>
  <c r="AO131" i="10"/>
  <c r="AQ131" i="10"/>
  <c r="AO132" i="10"/>
  <c r="AQ132" i="10"/>
  <c r="AO133" i="10"/>
  <c r="AQ133" i="10"/>
  <c r="AO134" i="10"/>
  <c r="AQ134" i="10"/>
  <c r="AO135" i="10"/>
  <c r="AQ135" i="10"/>
  <c r="AO136" i="10"/>
  <c r="AQ136" i="10"/>
  <c r="AS136" i="10"/>
  <c r="AO137" i="10"/>
  <c r="AQ137" i="10"/>
  <c r="AO138" i="10"/>
  <c r="AQ138" i="10"/>
  <c r="AO139" i="10"/>
  <c r="AQ139" i="10"/>
  <c r="AO140" i="10"/>
  <c r="AQ140" i="10"/>
  <c r="AO141" i="10"/>
  <c r="AQ141" i="10"/>
  <c r="AO142" i="10"/>
  <c r="AQ142" i="10"/>
  <c r="AS142" i="10"/>
  <c r="AO143" i="10"/>
  <c r="AQ143" i="10"/>
  <c r="AO144" i="10"/>
  <c r="AQ144" i="10"/>
  <c r="AO145" i="10"/>
  <c r="AQ145" i="10"/>
  <c r="AO146" i="10"/>
  <c r="AQ146" i="10"/>
  <c r="AO147" i="10"/>
  <c r="AQ147" i="10"/>
  <c r="AO148" i="10"/>
  <c r="AQ148" i="10"/>
  <c r="AS148" i="10"/>
  <c r="AO149" i="10"/>
  <c r="AQ149" i="10"/>
  <c r="AO150" i="10"/>
  <c r="AQ150" i="10"/>
  <c r="AO151" i="10"/>
  <c r="AQ151" i="10"/>
  <c r="AO152" i="10"/>
  <c r="AQ152" i="10"/>
  <c r="AO153" i="10"/>
  <c r="AQ153" i="10"/>
  <c r="AO154" i="10"/>
  <c r="AQ154" i="10"/>
  <c r="AS154" i="10"/>
  <c r="AO155" i="10"/>
  <c r="AQ155" i="10"/>
  <c r="AO156" i="10"/>
  <c r="AQ156" i="10"/>
  <c r="AO157" i="10"/>
  <c r="AQ157" i="10"/>
  <c r="AO158" i="10"/>
  <c r="AQ158" i="10"/>
  <c r="AO159" i="10"/>
  <c r="AQ159" i="10"/>
  <c r="AO160" i="10"/>
  <c r="AQ160" i="10"/>
  <c r="AS160" i="10"/>
  <c r="AO161" i="10"/>
  <c r="AQ161" i="10"/>
  <c r="AO162" i="10"/>
  <c r="AQ162" i="10"/>
  <c r="AO163" i="10"/>
  <c r="AQ163" i="10"/>
  <c r="AO164" i="10"/>
  <c r="AQ164" i="10"/>
  <c r="AO165" i="10"/>
  <c r="AQ165" i="10"/>
  <c r="AO166" i="10"/>
  <c r="AQ166" i="10"/>
  <c r="AS166" i="10"/>
  <c r="AO167" i="10"/>
  <c r="AQ167" i="10"/>
  <c r="AO168" i="10"/>
  <c r="AQ168" i="10"/>
  <c r="AO169" i="10"/>
  <c r="AQ169" i="10"/>
  <c r="AO170" i="10"/>
  <c r="AQ170" i="10"/>
  <c r="AO171" i="10"/>
  <c r="AQ171" i="10"/>
  <c r="AO172" i="10"/>
  <c r="AQ172" i="10"/>
  <c r="AS172" i="10"/>
  <c r="AO173" i="10"/>
  <c r="AQ173" i="10"/>
  <c r="AO174" i="10"/>
  <c r="AQ174" i="10"/>
  <c r="AO175" i="10"/>
  <c r="AQ175" i="10"/>
  <c r="AO176" i="10"/>
  <c r="AQ176" i="10"/>
  <c r="AO177" i="10"/>
  <c r="AQ177" i="10"/>
  <c r="AO178" i="10"/>
  <c r="AQ178" i="10"/>
  <c r="AS178" i="10"/>
  <c r="AO179" i="10"/>
  <c r="AQ179" i="10"/>
  <c r="AO180" i="10"/>
  <c r="AQ180" i="10"/>
  <c r="AO181" i="10"/>
  <c r="AQ181" i="10"/>
  <c r="AO182" i="10"/>
  <c r="AQ182" i="10"/>
  <c r="AO183" i="10"/>
  <c r="AQ183" i="10"/>
  <c r="AO184" i="10"/>
  <c r="AQ184" i="10"/>
  <c r="AS184" i="10"/>
  <c r="AO185" i="10"/>
  <c r="AQ185" i="10"/>
  <c r="AO186" i="10"/>
  <c r="AQ186" i="10"/>
  <c r="AO187" i="10"/>
  <c r="AQ187" i="10"/>
  <c r="AO188" i="10"/>
  <c r="AQ188" i="10"/>
  <c r="AO189" i="10"/>
  <c r="AQ189" i="10"/>
  <c r="AO190" i="10"/>
  <c r="AQ190" i="10"/>
  <c r="AS190" i="10"/>
  <c r="AO191" i="10"/>
  <c r="AQ191" i="10"/>
  <c r="AO192" i="10"/>
  <c r="AQ192" i="10"/>
  <c r="AO193" i="10"/>
  <c r="AQ193" i="10"/>
  <c r="AO194" i="10"/>
  <c r="AQ194" i="10"/>
  <c r="AO195" i="10"/>
  <c r="AQ195" i="10"/>
  <c r="AO196" i="10"/>
  <c r="AQ196" i="10"/>
  <c r="AS196" i="10"/>
  <c r="AO197" i="10"/>
  <c r="AQ197" i="10"/>
  <c r="AO198" i="10"/>
  <c r="AQ198" i="10"/>
  <c r="AO199" i="10"/>
  <c r="AQ199" i="10"/>
  <c r="AO200" i="10"/>
  <c r="AQ200" i="10"/>
  <c r="AO201" i="10"/>
  <c r="AQ201" i="10"/>
  <c r="AO202" i="10"/>
  <c r="AQ202" i="10"/>
  <c r="AO203" i="10"/>
  <c r="AQ203" i="10"/>
  <c r="AO204" i="10"/>
  <c r="AQ204" i="10"/>
  <c r="AO205" i="10"/>
  <c r="AQ205" i="10"/>
  <c r="AO206" i="10"/>
  <c r="AQ206" i="10"/>
  <c r="AO207" i="10"/>
  <c r="AQ207" i="10"/>
  <c r="AO208" i="10"/>
  <c r="AQ208" i="10"/>
  <c r="AO209" i="10"/>
  <c r="AQ209" i="10"/>
  <c r="AO210" i="10"/>
  <c r="AQ210" i="10"/>
  <c r="AO211" i="10"/>
  <c r="AQ211" i="10"/>
  <c r="AO212" i="10"/>
  <c r="AQ212" i="10"/>
  <c r="AO213" i="10"/>
  <c r="AQ213" i="10"/>
  <c r="AO214" i="10"/>
  <c r="AQ214" i="10"/>
  <c r="AO215" i="10"/>
  <c r="AQ215" i="10"/>
  <c r="AO216" i="10"/>
  <c r="AQ216" i="10"/>
  <c r="AO217" i="10"/>
  <c r="AQ217" i="10"/>
  <c r="AO218" i="10"/>
  <c r="AQ218" i="10"/>
  <c r="AO219" i="10"/>
  <c r="AQ219" i="10"/>
  <c r="AO220" i="10"/>
  <c r="AQ220" i="10"/>
  <c r="AO221" i="10"/>
  <c r="AQ221" i="10"/>
  <c r="AO222" i="10"/>
  <c r="AQ222" i="10"/>
  <c r="AO223" i="10"/>
  <c r="AQ223" i="10"/>
  <c r="AO224" i="10"/>
  <c r="AQ224" i="10"/>
  <c r="AO225" i="10"/>
  <c r="AQ225" i="10"/>
  <c r="AO226" i="10"/>
  <c r="AQ226" i="10"/>
  <c r="AO227" i="10"/>
  <c r="AQ227" i="10"/>
  <c r="AO228" i="10"/>
  <c r="AQ228" i="10"/>
  <c r="AO229" i="10"/>
  <c r="AQ229" i="10"/>
  <c r="AO230" i="10"/>
  <c r="AQ230" i="10"/>
  <c r="AO231" i="10"/>
  <c r="AQ231" i="10"/>
  <c r="AO232" i="10"/>
  <c r="AQ232" i="10"/>
  <c r="AO233" i="10"/>
  <c r="AQ233" i="10"/>
  <c r="AO234" i="10"/>
  <c r="AQ234" i="10"/>
  <c r="AO235" i="10"/>
  <c r="AQ235" i="10"/>
  <c r="AO236" i="10"/>
  <c r="AQ236" i="10"/>
  <c r="AO237" i="10"/>
  <c r="AQ237" i="10"/>
  <c r="AO238" i="10"/>
  <c r="AQ238" i="10"/>
  <c r="AO239" i="10"/>
  <c r="AQ239" i="10"/>
  <c r="AO240" i="10"/>
  <c r="AQ240" i="10"/>
  <c r="AO241" i="10"/>
  <c r="AQ241" i="10"/>
  <c r="AO242" i="10"/>
  <c r="AQ242" i="10"/>
  <c r="AO243" i="10"/>
  <c r="AQ243" i="10"/>
  <c r="AO244" i="10"/>
  <c r="AQ244" i="10"/>
  <c r="AO245" i="10"/>
  <c r="AQ245" i="10"/>
  <c r="AO246" i="10"/>
  <c r="AQ246" i="10"/>
  <c r="AO247" i="10"/>
  <c r="AQ247" i="10"/>
  <c r="AO248" i="10"/>
  <c r="AQ248" i="10"/>
  <c r="AO249" i="10"/>
  <c r="AQ249" i="10"/>
  <c r="AO250" i="10"/>
  <c r="AQ250" i="10"/>
  <c r="AO251" i="10"/>
  <c r="AQ251" i="10"/>
  <c r="AO252" i="10"/>
  <c r="AQ252" i="10"/>
  <c r="AO253" i="10"/>
  <c r="AQ253" i="10"/>
  <c r="AO254" i="10"/>
  <c r="AQ254" i="10"/>
  <c r="AO255" i="10"/>
  <c r="AQ255" i="10"/>
  <c r="AO256" i="10"/>
  <c r="AQ256" i="10"/>
  <c r="AO257" i="10"/>
  <c r="AQ257" i="10"/>
  <c r="AO258" i="10"/>
  <c r="AQ258" i="10"/>
  <c r="AO259" i="10"/>
  <c r="AQ259" i="10"/>
  <c r="AO260" i="10"/>
  <c r="AQ260" i="10"/>
  <c r="AO261" i="10"/>
  <c r="AQ261" i="10"/>
  <c r="AO262" i="10"/>
  <c r="AQ262" i="10"/>
  <c r="AO263" i="10"/>
  <c r="AQ263" i="10"/>
  <c r="AO264" i="10"/>
  <c r="AQ264" i="10"/>
  <c r="AO265" i="10"/>
  <c r="AQ265" i="10"/>
  <c r="AO266" i="10"/>
  <c r="AQ266" i="10"/>
  <c r="AO267" i="10"/>
  <c r="AQ267" i="10"/>
  <c r="AO268" i="10"/>
  <c r="AQ268" i="10"/>
  <c r="AO269" i="10"/>
  <c r="AQ269" i="10"/>
  <c r="AO270" i="10"/>
  <c r="AQ270" i="10"/>
  <c r="AO271" i="10"/>
  <c r="AQ271" i="10"/>
  <c r="AO272" i="10"/>
  <c r="AQ272" i="10"/>
  <c r="AO273" i="10"/>
  <c r="AQ273" i="10"/>
  <c r="AO274" i="10"/>
  <c r="AQ274" i="10"/>
  <c r="AO275" i="10"/>
  <c r="AQ275" i="10"/>
  <c r="AO276" i="10"/>
  <c r="AQ276" i="10"/>
  <c r="AO277" i="10"/>
  <c r="AQ277" i="10"/>
  <c r="AO278" i="10"/>
  <c r="AQ278" i="10"/>
  <c r="AO279" i="10"/>
  <c r="AQ279" i="10"/>
  <c r="AO280" i="10"/>
  <c r="AQ280" i="10"/>
  <c r="AO281" i="10"/>
  <c r="AQ281" i="10"/>
  <c r="AO282" i="10"/>
  <c r="AQ282" i="10"/>
  <c r="AO283" i="10"/>
  <c r="AQ283" i="10"/>
  <c r="AO284" i="10"/>
  <c r="AQ284" i="10"/>
  <c r="AO285" i="10"/>
  <c r="AQ285" i="10"/>
  <c r="AO286" i="10"/>
  <c r="AQ286" i="10"/>
  <c r="AO287" i="10"/>
  <c r="AQ287" i="10"/>
  <c r="AO288" i="10"/>
  <c r="AQ288" i="10"/>
  <c r="AO289" i="10"/>
  <c r="AQ289" i="10"/>
  <c r="AO290" i="10"/>
  <c r="AQ290" i="10"/>
  <c r="AO291" i="10"/>
  <c r="AQ291" i="10"/>
  <c r="AO292" i="10"/>
  <c r="AQ292" i="10"/>
  <c r="AO293" i="10"/>
  <c r="AQ293" i="10"/>
  <c r="AO294" i="10"/>
  <c r="AQ294" i="10"/>
  <c r="AO295" i="10"/>
  <c r="AQ295" i="10"/>
  <c r="AO296" i="10"/>
  <c r="AQ296" i="10"/>
  <c r="AO297" i="10"/>
  <c r="AQ297" i="10"/>
  <c r="AO298" i="10"/>
  <c r="AQ298" i="10"/>
  <c r="AO299" i="10"/>
  <c r="AQ299" i="10"/>
  <c r="AO300" i="10"/>
  <c r="AQ300" i="10"/>
  <c r="AO301" i="10"/>
  <c r="AQ301" i="10"/>
  <c r="AO302" i="10"/>
  <c r="AQ302" i="10"/>
  <c r="AO303" i="10"/>
  <c r="AQ303" i="10"/>
  <c r="AO304" i="10"/>
  <c r="AQ304" i="10"/>
  <c r="AO305" i="10"/>
  <c r="AQ305" i="10"/>
  <c r="AO306" i="10"/>
  <c r="AQ306" i="10"/>
  <c r="AO307" i="10"/>
  <c r="AQ307" i="10"/>
  <c r="AO308" i="10"/>
  <c r="AQ308" i="10"/>
  <c r="AO309" i="10"/>
  <c r="AQ309" i="10"/>
  <c r="AO310" i="10"/>
  <c r="AQ310" i="10"/>
  <c r="AO311" i="10"/>
  <c r="AQ311" i="10"/>
  <c r="AO312" i="10"/>
  <c r="AQ312" i="10"/>
  <c r="AO313" i="10"/>
  <c r="AQ313" i="10"/>
  <c r="AO314" i="10"/>
  <c r="AQ314" i="10"/>
  <c r="AO315" i="10"/>
  <c r="AQ315" i="10"/>
  <c r="AO316" i="10"/>
  <c r="AQ316" i="10"/>
  <c r="AO317" i="10"/>
  <c r="AQ317" i="10"/>
  <c r="AO318" i="10"/>
  <c r="AQ318" i="10"/>
  <c r="AO319" i="10"/>
  <c r="AQ319" i="10"/>
  <c r="AO320" i="10"/>
  <c r="AQ320" i="10"/>
  <c r="AO321" i="10"/>
  <c r="AQ321" i="10"/>
  <c r="AO322" i="10"/>
  <c r="AQ322" i="10"/>
  <c r="AO323" i="10"/>
  <c r="AQ323" i="10"/>
  <c r="AO324" i="10"/>
  <c r="AQ324" i="10"/>
  <c r="AO325" i="10"/>
  <c r="AQ325" i="10"/>
  <c r="AO326" i="10"/>
  <c r="AQ326" i="10"/>
  <c r="AO327" i="10"/>
  <c r="AQ327" i="10"/>
  <c r="AO328" i="10"/>
  <c r="AQ328" i="10"/>
  <c r="AO329" i="10"/>
  <c r="AQ329" i="10"/>
  <c r="AO330" i="10"/>
  <c r="AQ330" i="10"/>
  <c r="AO331" i="10"/>
  <c r="AQ331" i="10"/>
  <c r="AO332" i="10"/>
  <c r="AQ332" i="10"/>
  <c r="AO333" i="10"/>
  <c r="AQ333" i="10"/>
  <c r="AO334" i="10"/>
  <c r="AQ334" i="10"/>
  <c r="AO335" i="10"/>
  <c r="AQ335" i="10"/>
  <c r="AO336" i="10"/>
  <c r="AQ336" i="10"/>
  <c r="AO337" i="10"/>
  <c r="AQ337" i="10"/>
  <c r="AO338" i="10"/>
  <c r="AQ338" i="10"/>
  <c r="AO339" i="10"/>
  <c r="AQ339" i="10"/>
  <c r="AO340" i="10"/>
  <c r="AQ340" i="10"/>
  <c r="AO341" i="10"/>
  <c r="AQ341" i="10"/>
  <c r="AO342" i="10"/>
  <c r="AQ342" i="10"/>
  <c r="AO343" i="10"/>
  <c r="AQ343" i="10"/>
  <c r="AO344" i="10"/>
  <c r="AQ344" i="10"/>
  <c r="AO345" i="10"/>
  <c r="AQ345" i="10"/>
  <c r="AO346" i="10"/>
  <c r="AQ346" i="10"/>
  <c r="AO347" i="10"/>
  <c r="AQ347" i="10"/>
  <c r="AO348" i="10"/>
  <c r="AQ348" i="10"/>
  <c r="AO349" i="10"/>
  <c r="AQ349" i="10"/>
  <c r="AO350" i="10"/>
  <c r="AQ350" i="10"/>
  <c r="AO351" i="10"/>
  <c r="AQ351" i="10"/>
  <c r="AO352" i="10"/>
  <c r="AQ352" i="10"/>
  <c r="AO353" i="10"/>
  <c r="AQ353" i="10"/>
  <c r="AO354" i="10"/>
  <c r="AQ354" i="10"/>
  <c r="AO355" i="10"/>
  <c r="AQ355" i="10"/>
  <c r="AO356" i="10"/>
  <c r="AQ356" i="10"/>
  <c r="AO357" i="10"/>
  <c r="AQ357" i="10"/>
  <c r="AO358" i="10"/>
  <c r="AQ358" i="10"/>
  <c r="AO359" i="10"/>
  <c r="AQ359" i="10"/>
  <c r="AO360" i="10"/>
  <c r="AQ360" i="10"/>
  <c r="AO361" i="10"/>
  <c r="AQ361" i="10"/>
  <c r="AO362" i="10"/>
  <c r="AQ362" i="10"/>
  <c r="AO363" i="10"/>
  <c r="AQ363" i="10"/>
  <c r="AO364" i="10"/>
  <c r="AQ364" i="10"/>
  <c r="AO365" i="10"/>
  <c r="AQ365" i="10"/>
  <c r="AO366" i="10"/>
  <c r="AQ366" i="10"/>
  <c r="AO367" i="10"/>
  <c r="AQ367" i="10"/>
  <c r="AO368" i="10"/>
  <c r="AQ368" i="10"/>
  <c r="AO369" i="10"/>
  <c r="AQ369" i="10"/>
  <c r="AO370" i="10"/>
  <c r="AQ370" i="10"/>
  <c r="AO371" i="10"/>
  <c r="AQ371" i="10"/>
  <c r="AO372" i="10"/>
  <c r="AQ372" i="10"/>
  <c r="AO373" i="10"/>
  <c r="AQ373" i="10"/>
  <c r="AO374" i="10"/>
  <c r="AQ374" i="10"/>
  <c r="AO375" i="10"/>
  <c r="AQ375" i="10"/>
  <c r="AO376" i="10"/>
  <c r="AQ376" i="10"/>
  <c r="AO377" i="10"/>
  <c r="AQ377" i="10"/>
  <c r="AO378" i="10"/>
  <c r="AQ378" i="10"/>
  <c r="AO379" i="10"/>
  <c r="AQ379" i="10"/>
  <c r="AO380" i="10"/>
  <c r="AQ380" i="10"/>
  <c r="AO381" i="10"/>
  <c r="AQ381" i="10"/>
  <c r="E19" i="18"/>
  <c r="E20" i="18"/>
  <c r="E21" i="18"/>
  <c r="E22" i="18"/>
  <c r="E23" i="18"/>
  <c r="AO56" i="10"/>
  <c r="AQ56" i="10"/>
  <c r="AO50" i="10"/>
  <c r="AQ50" i="10"/>
  <c r="AO46" i="10"/>
  <c r="AQ46" i="10"/>
  <c r="AS46" i="10"/>
  <c r="AO55" i="10"/>
  <c r="AQ55" i="10"/>
  <c r="AP49" i="10"/>
  <c r="AR49" i="10"/>
  <c r="AO54" i="10"/>
  <c r="AQ54" i="10"/>
  <c r="AO49" i="10"/>
  <c r="AQ49" i="10"/>
  <c r="AO53" i="10"/>
  <c r="AQ53" i="10"/>
  <c r="AP48" i="10"/>
  <c r="AR48" i="10"/>
  <c r="AO57" i="10"/>
  <c r="AQ57" i="10"/>
  <c r="AO48" i="10"/>
  <c r="AQ48" i="10"/>
  <c r="AP51" i="10"/>
  <c r="AR51" i="10"/>
  <c r="AP377" i="10"/>
  <c r="AR377" i="10"/>
  <c r="AP369" i="10"/>
  <c r="AR369" i="10"/>
  <c r="AP361" i="10"/>
  <c r="AR361" i="10"/>
  <c r="AP353" i="10"/>
  <c r="AR353" i="10"/>
  <c r="AP345" i="10"/>
  <c r="AR345" i="10"/>
  <c r="AP337" i="10"/>
  <c r="AR337" i="10"/>
  <c r="AP326" i="10"/>
  <c r="AR326" i="10"/>
  <c r="AP315" i="10"/>
  <c r="AR315" i="10"/>
  <c r="AP305" i="10"/>
  <c r="AR305" i="10"/>
  <c r="AP294" i="10"/>
  <c r="AR294" i="10"/>
  <c r="AP283" i="10"/>
  <c r="AR283" i="10"/>
  <c r="AP273" i="10"/>
  <c r="AR273" i="10"/>
  <c r="AP261" i="10"/>
  <c r="AR261" i="10"/>
  <c r="AP245" i="10"/>
  <c r="AR245" i="10"/>
  <c r="AP229" i="10"/>
  <c r="AR229" i="10"/>
  <c r="AP213" i="10"/>
  <c r="AR213" i="10"/>
  <c r="AP191" i="10"/>
  <c r="AR191" i="10"/>
  <c r="AP151" i="10"/>
  <c r="AR151" i="10"/>
  <c r="AP109" i="10"/>
  <c r="AR109" i="10"/>
  <c r="AP376" i="10"/>
  <c r="AR376" i="10"/>
  <c r="AT376" i="10"/>
  <c r="AP368" i="10"/>
  <c r="AR368" i="10"/>
  <c r="AP360" i="10"/>
  <c r="AR360" i="10"/>
  <c r="AP352" i="10"/>
  <c r="AR352" i="10"/>
  <c r="AT352" i="10"/>
  <c r="AP344" i="10"/>
  <c r="AR344" i="10"/>
  <c r="AP335" i="10"/>
  <c r="AR335" i="10"/>
  <c r="AP325" i="10"/>
  <c r="AR325" i="10"/>
  <c r="AP314" i="10"/>
  <c r="AR314" i="10"/>
  <c r="AP303" i="10"/>
  <c r="AR303" i="10"/>
  <c r="AP293" i="10"/>
  <c r="AR293" i="10"/>
  <c r="AP282" i="10"/>
  <c r="AR282" i="10"/>
  <c r="AP271" i="10"/>
  <c r="AR271" i="10"/>
  <c r="AP259" i="10"/>
  <c r="AR259" i="10"/>
  <c r="AP243" i="10"/>
  <c r="AR243" i="10"/>
  <c r="AP227" i="10"/>
  <c r="AR227" i="10"/>
  <c r="AP209" i="10"/>
  <c r="AR209" i="10"/>
  <c r="AP185" i="10"/>
  <c r="AR185" i="10"/>
  <c r="AP149" i="10"/>
  <c r="AR149" i="10"/>
  <c r="AP105" i="10"/>
  <c r="AR105" i="10"/>
  <c r="AP381" i="10"/>
  <c r="AR381" i="10"/>
  <c r="AP373" i="10"/>
  <c r="AR373" i="10"/>
  <c r="AP365" i="10"/>
  <c r="AR365" i="10"/>
  <c r="AP357" i="10"/>
  <c r="AR357" i="10"/>
  <c r="AP349" i="10"/>
  <c r="AR349" i="10"/>
  <c r="AP341" i="10"/>
  <c r="AR341" i="10"/>
  <c r="AP331" i="10"/>
  <c r="AR331" i="10"/>
  <c r="AP321" i="10"/>
  <c r="AR321" i="10"/>
  <c r="AP310" i="10"/>
  <c r="AR310" i="10"/>
  <c r="AT310" i="10"/>
  <c r="AP299" i="10"/>
  <c r="AR299" i="10"/>
  <c r="AP289" i="10"/>
  <c r="AR289" i="10"/>
  <c r="AP278" i="10"/>
  <c r="AR278" i="10"/>
  <c r="AP267" i="10"/>
  <c r="AR267" i="10"/>
  <c r="AP253" i="10"/>
  <c r="AR253" i="10"/>
  <c r="AP237" i="10"/>
  <c r="AR237" i="10"/>
  <c r="AP221" i="10"/>
  <c r="AR221" i="10"/>
  <c r="AP201" i="10"/>
  <c r="AR201" i="10"/>
  <c r="AP173" i="10"/>
  <c r="AR173" i="10"/>
  <c r="AP129" i="10"/>
  <c r="AR129" i="10"/>
  <c r="AP85" i="10"/>
  <c r="AR85" i="10"/>
  <c r="AP380" i="10"/>
  <c r="AR380" i="10"/>
  <c r="AP372" i="10"/>
  <c r="AR372" i="10"/>
  <c r="AP364" i="10"/>
  <c r="AR364" i="10"/>
  <c r="AT364" i="10"/>
  <c r="AP356" i="10"/>
  <c r="AR356" i="10"/>
  <c r="AP348" i="10"/>
  <c r="AR348" i="10"/>
  <c r="AP340" i="10"/>
  <c r="AR340" i="10"/>
  <c r="AT340" i="10"/>
  <c r="AP330" i="10"/>
  <c r="AR330" i="10"/>
  <c r="AP319" i="10"/>
  <c r="AR319" i="10"/>
  <c r="AP309" i="10"/>
  <c r="AR309" i="10"/>
  <c r="AP298" i="10"/>
  <c r="AR298" i="10"/>
  <c r="AT298" i="10"/>
  <c r="AP287" i="10"/>
  <c r="AR287" i="10"/>
  <c r="AP277" i="10"/>
  <c r="AR277" i="10"/>
  <c r="AP266" i="10"/>
  <c r="AR266" i="10"/>
  <c r="AP251" i="10"/>
  <c r="AR251" i="10"/>
  <c r="AP235" i="10"/>
  <c r="AR235" i="10"/>
  <c r="AP219" i="10"/>
  <c r="AR219" i="10"/>
  <c r="AP199" i="10"/>
  <c r="AR199" i="10"/>
  <c r="AP169" i="10"/>
  <c r="AR169" i="10"/>
  <c r="AP127" i="10"/>
  <c r="AR127" i="10"/>
  <c r="AP81" i="10"/>
  <c r="AR81" i="10"/>
  <c r="AP379" i="10"/>
  <c r="AR379" i="10"/>
  <c r="AP375" i="10"/>
  <c r="AR375" i="10"/>
  <c r="AP371" i="10"/>
  <c r="AR371" i="10"/>
  <c r="AP367" i="10"/>
  <c r="AR367" i="10"/>
  <c r="AP363" i="10"/>
  <c r="AR363" i="10"/>
  <c r="AP359" i="10"/>
  <c r="AR359" i="10"/>
  <c r="AP355" i="10"/>
  <c r="AR355" i="10"/>
  <c r="AP351" i="10"/>
  <c r="AR351" i="10"/>
  <c r="AP347" i="10"/>
  <c r="AR347" i="10"/>
  <c r="AP343" i="10"/>
  <c r="AR343" i="10"/>
  <c r="AP339" i="10"/>
  <c r="AR339" i="10"/>
  <c r="AP334" i="10"/>
  <c r="AR334" i="10"/>
  <c r="AT334" i="10"/>
  <c r="AP329" i="10"/>
  <c r="AR329" i="10"/>
  <c r="AP323" i="10"/>
  <c r="AR323" i="10"/>
  <c r="AP318" i="10"/>
  <c r="AR318" i="10"/>
  <c r="AP313" i="10"/>
  <c r="AR313" i="10"/>
  <c r="AP307" i="10"/>
  <c r="AR307" i="10"/>
  <c r="AP302" i="10"/>
  <c r="AR302" i="10"/>
  <c r="AP297" i="10"/>
  <c r="AR297" i="10"/>
  <c r="AP291" i="10"/>
  <c r="AR291" i="10"/>
  <c r="AP286" i="10"/>
  <c r="AR286" i="10"/>
  <c r="AT286" i="10"/>
  <c r="AP281" i="10"/>
  <c r="AR281" i="10"/>
  <c r="AP275" i="10"/>
  <c r="AR275" i="10"/>
  <c r="AP270" i="10"/>
  <c r="AR270" i="10"/>
  <c r="AP265" i="10"/>
  <c r="AR265" i="10"/>
  <c r="AP257" i="10"/>
  <c r="AR257" i="10"/>
  <c r="AP249" i="10"/>
  <c r="AR249" i="10"/>
  <c r="AP241" i="10"/>
  <c r="AR241" i="10"/>
  <c r="AP233" i="10"/>
  <c r="AR233" i="10"/>
  <c r="AP225" i="10"/>
  <c r="AR225" i="10"/>
  <c r="AP217" i="10"/>
  <c r="AR217" i="10"/>
  <c r="AP207" i="10"/>
  <c r="AR207" i="10"/>
  <c r="AP197" i="10"/>
  <c r="AR197" i="10"/>
  <c r="AP183" i="10"/>
  <c r="AR183" i="10"/>
  <c r="AP161" i="10"/>
  <c r="AR161" i="10"/>
  <c r="AP141" i="10"/>
  <c r="AR141" i="10"/>
  <c r="AP119" i="10"/>
  <c r="AR119" i="10"/>
  <c r="AP97" i="10"/>
  <c r="AR97" i="10"/>
  <c r="AP65" i="10"/>
  <c r="AR65" i="10"/>
  <c r="AP378" i="10"/>
  <c r="AR378" i="10"/>
  <c r="AP374" i="10"/>
  <c r="AR374" i="10"/>
  <c r="AP370" i="10"/>
  <c r="AR370" i="10"/>
  <c r="AT370" i="10"/>
  <c r="AP366" i="10"/>
  <c r="AR366" i="10"/>
  <c r="AP362" i="10"/>
  <c r="AR362" i="10"/>
  <c r="AP358" i="10"/>
  <c r="AR358" i="10"/>
  <c r="AT358" i="10"/>
  <c r="AP354" i="10"/>
  <c r="AR354" i="10"/>
  <c r="AP350" i="10"/>
  <c r="AR350" i="10"/>
  <c r="AP346" i="10"/>
  <c r="AR346" i="10"/>
  <c r="AT346" i="10"/>
  <c r="AP342" i="10"/>
  <c r="AR342" i="10"/>
  <c r="AP338" i="10"/>
  <c r="AR338" i="10"/>
  <c r="AP333" i="10"/>
  <c r="AR333" i="10"/>
  <c r="AP327" i="10"/>
  <c r="AR327" i="10"/>
  <c r="AP322" i="10"/>
  <c r="AR322" i="10"/>
  <c r="AT322" i="10"/>
  <c r="AP317" i="10"/>
  <c r="AR317" i="10"/>
  <c r="AP311" i="10"/>
  <c r="AR311" i="10"/>
  <c r="AP306" i="10"/>
  <c r="AR306" i="10"/>
  <c r="AP301" i="10"/>
  <c r="AR301" i="10"/>
  <c r="AP295" i="10"/>
  <c r="AR295" i="10"/>
  <c r="AP290" i="10"/>
  <c r="AR290" i="10"/>
  <c r="AP285" i="10"/>
  <c r="AR285" i="10"/>
  <c r="AP279" i="10"/>
  <c r="AR279" i="10"/>
  <c r="AP274" i="10"/>
  <c r="AR274" i="10"/>
  <c r="AT274" i="10"/>
  <c r="AP269" i="10"/>
  <c r="AR269" i="10"/>
  <c r="AP263" i="10"/>
  <c r="AR263" i="10"/>
  <c r="AP255" i="10"/>
  <c r="AR255" i="10"/>
  <c r="AP247" i="10"/>
  <c r="AR247" i="10"/>
  <c r="AP239" i="10"/>
  <c r="AR239" i="10"/>
  <c r="AP231" i="10"/>
  <c r="AR231" i="10"/>
  <c r="AP223" i="10"/>
  <c r="AR223" i="10"/>
  <c r="AP215" i="10"/>
  <c r="AR215" i="10"/>
  <c r="AP205" i="10"/>
  <c r="AR205" i="10"/>
  <c r="AP193" i="10"/>
  <c r="AR193" i="10"/>
  <c r="AP181" i="10"/>
  <c r="AR181" i="10"/>
  <c r="AP159" i="10"/>
  <c r="AR159" i="10"/>
  <c r="AP137" i="10"/>
  <c r="AR137" i="10"/>
  <c r="AP117" i="10"/>
  <c r="AR117" i="10"/>
  <c r="AP95" i="10"/>
  <c r="AR95" i="10"/>
  <c r="AP57" i="10"/>
  <c r="AR57" i="10"/>
  <c r="AP189" i="10"/>
  <c r="AR189" i="10"/>
  <c r="AP177" i="10"/>
  <c r="AR177" i="10"/>
  <c r="AP167" i="10"/>
  <c r="AR167" i="10"/>
  <c r="AP157" i="10"/>
  <c r="AR157" i="10"/>
  <c r="AP145" i="10"/>
  <c r="AR145" i="10"/>
  <c r="AP135" i="10"/>
  <c r="AR135" i="10"/>
  <c r="AP125" i="10"/>
  <c r="AR125" i="10"/>
  <c r="AP113" i="10"/>
  <c r="AR113" i="10"/>
  <c r="AP103" i="10"/>
  <c r="AR103" i="10"/>
  <c r="AP93" i="10"/>
  <c r="AR93" i="10"/>
  <c r="AP73" i="10"/>
  <c r="AR73" i="10"/>
  <c r="AP53" i="10"/>
  <c r="AR53" i="10"/>
  <c r="AP175" i="10"/>
  <c r="AR175" i="10"/>
  <c r="AP165" i="10"/>
  <c r="AR165" i="10"/>
  <c r="AP153" i="10"/>
  <c r="AR153" i="10"/>
  <c r="AP143" i="10"/>
  <c r="AR143" i="10"/>
  <c r="AP133" i="10"/>
  <c r="AR133" i="10"/>
  <c r="AP121" i="10"/>
  <c r="AR121" i="10"/>
  <c r="AP111" i="10"/>
  <c r="AR111" i="10"/>
  <c r="AP101" i="10"/>
  <c r="AR101" i="10"/>
  <c r="AP89" i="10"/>
  <c r="AR89" i="10"/>
  <c r="AP69" i="10"/>
  <c r="AR69" i="10"/>
  <c r="AP26" i="10"/>
  <c r="AR26" i="10"/>
  <c r="AP211" i="10"/>
  <c r="AR211" i="10"/>
  <c r="AP203" i="10"/>
  <c r="AR203" i="10"/>
  <c r="AP195" i="10"/>
  <c r="AR195" i="10"/>
  <c r="AP187" i="10"/>
  <c r="AR187" i="10"/>
  <c r="AP179" i="10"/>
  <c r="AR179" i="10"/>
  <c r="AP171" i="10"/>
  <c r="AR171" i="10"/>
  <c r="AP163" i="10"/>
  <c r="AR163" i="10"/>
  <c r="AP155" i="10"/>
  <c r="AR155" i="10"/>
  <c r="AP147" i="10"/>
  <c r="AR147" i="10"/>
  <c r="AP139" i="10"/>
  <c r="AR139" i="10"/>
  <c r="AP131" i="10"/>
  <c r="AR131" i="10"/>
  <c r="AP123" i="10"/>
  <c r="AR123" i="10"/>
  <c r="AP115" i="10"/>
  <c r="AR115" i="10"/>
  <c r="AP107" i="10"/>
  <c r="AR107" i="10"/>
  <c r="AP99" i="10"/>
  <c r="AR99" i="10"/>
  <c r="AP91" i="10"/>
  <c r="AR91" i="10"/>
  <c r="AP77" i="10"/>
  <c r="AR77" i="10"/>
  <c r="AP61" i="10"/>
  <c r="AR61" i="10"/>
  <c r="AP24" i="10"/>
  <c r="AR24" i="10"/>
  <c r="AP336" i="10"/>
  <c r="AR336" i="10"/>
  <c r="AP332" i="10"/>
  <c r="AR332" i="10"/>
  <c r="AP328" i="10"/>
  <c r="AR328" i="10"/>
  <c r="AT328" i="10"/>
  <c r="AP324" i="10"/>
  <c r="AR324" i="10"/>
  <c r="AP320" i="10"/>
  <c r="AR320" i="10"/>
  <c r="AP316" i="10"/>
  <c r="AR316" i="10"/>
  <c r="AT316" i="10"/>
  <c r="AP312" i="10"/>
  <c r="AR312" i="10"/>
  <c r="AP308" i="10"/>
  <c r="AR308" i="10"/>
  <c r="AP304" i="10"/>
  <c r="AR304" i="10"/>
  <c r="AT304" i="10"/>
  <c r="AP300" i="10"/>
  <c r="AR300" i="10"/>
  <c r="AP296" i="10"/>
  <c r="AR296" i="10"/>
  <c r="AP292" i="10"/>
  <c r="AR292" i="10"/>
  <c r="AT292" i="10"/>
  <c r="AP288" i="10"/>
  <c r="AR288" i="10"/>
  <c r="AP284" i="10"/>
  <c r="AR284" i="10"/>
  <c r="AP280" i="10"/>
  <c r="AR280" i="10"/>
  <c r="AT280" i="10"/>
  <c r="AP276" i="10"/>
  <c r="AR276" i="10"/>
  <c r="AP272" i="10"/>
  <c r="AR272" i="10"/>
  <c r="AP268" i="10"/>
  <c r="AR268" i="10"/>
  <c r="AT268" i="10"/>
  <c r="AP264" i="10"/>
  <c r="AR264" i="10"/>
  <c r="AP260" i="10"/>
  <c r="AR260" i="10"/>
  <c r="AP256" i="10"/>
  <c r="AR256" i="10"/>
  <c r="AT256" i="10"/>
  <c r="AP252" i="10"/>
  <c r="AR252" i="10"/>
  <c r="AP248" i="10"/>
  <c r="AR248" i="10"/>
  <c r="AP244" i="10"/>
  <c r="AR244" i="10"/>
  <c r="AT244" i="10"/>
  <c r="AP240" i="10"/>
  <c r="AR240" i="10"/>
  <c r="AP236" i="10"/>
  <c r="AR236" i="10"/>
  <c r="AP232" i="10"/>
  <c r="AR232" i="10"/>
  <c r="AT232" i="10"/>
  <c r="AP228" i="10"/>
  <c r="AR228" i="10"/>
  <c r="AP224" i="10"/>
  <c r="AR224" i="10"/>
  <c r="AP220" i="10"/>
  <c r="AR220" i="10"/>
  <c r="AT220" i="10"/>
  <c r="AP216" i="10"/>
  <c r="AR216" i="10"/>
  <c r="AP212" i="10"/>
  <c r="AR212" i="10"/>
  <c r="AP208" i="10"/>
  <c r="AR208" i="10"/>
  <c r="AT208" i="10"/>
  <c r="AP204" i="10"/>
  <c r="AR204" i="10"/>
  <c r="AP200" i="10"/>
  <c r="AR200" i="10"/>
  <c r="AP196" i="10"/>
  <c r="AR196" i="10"/>
  <c r="AT196" i="10"/>
  <c r="AU196" i="10"/>
  <c r="AV196" i="10"/>
  <c r="AP192" i="10"/>
  <c r="AR192" i="10"/>
  <c r="AP188" i="10"/>
  <c r="AR188" i="10"/>
  <c r="AP184" i="10"/>
  <c r="AR184" i="10"/>
  <c r="AT184" i="10"/>
  <c r="AP180" i="10"/>
  <c r="AR180" i="10"/>
  <c r="AP176" i="10"/>
  <c r="AR176" i="10"/>
  <c r="AP172" i="10"/>
  <c r="AR172" i="10"/>
  <c r="AT172" i="10"/>
  <c r="AU172" i="10"/>
  <c r="AV172" i="10"/>
  <c r="AP168" i="10"/>
  <c r="AR168" i="10"/>
  <c r="AP164" i="10"/>
  <c r="AR164" i="10"/>
  <c r="AP160" i="10"/>
  <c r="AR160" i="10"/>
  <c r="AT160" i="10"/>
  <c r="AU160" i="10"/>
  <c r="AV160" i="10"/>
  <c r="AP156" i="10"/>
  <c r="AR156" i="10"/>
  <c r="AP152" i="10"/>
  <c r="AR152" i="10"/>
  <c r="AP148" i="10"/>
  <c r="AR148" i="10"/>
  <c r="AT148" i="10"/>
  <c r="AP144" i="10"/>
  <c r="AR144" i="10"/>
  <c r="AP140" i="10"/>
  <c r="AR140" i="10"/>
  <c r="AP136" i="10"/>
  <c r="AR136" i="10"/>
  <c r="AT136" i="10"/>
  <c r="AU136" i="10"/>
  <c r="AV136" i="10"/>
  <c r="AP132" i="10"/>
  <c r="AR132" i="10"/>
  <c r="AP128" i="10"/>
  <c r="AR128" i="10"/>
  <c r="AP124" i="10"/>
  <c r="AR124" i="10"/>
  <c r="AT124" i="10"/>
  <c r="AU124" i="10"/>
  <c r="AV124" i="10"/>
  <c r="AP120" i="10"/>
  <c r="AR120" i="10"/>
  <c r="AP116" i="10"/>
  <c r="AR116" i="10"/>
  <c r="AP112" i="10"/>
  <c r="AR112" i="10"/>
  <c r="AT112" i="10"/>
  <c r="AU112" i="10"/>
  <c r="AV112" i="10"/>
  <c r="AP108" i="10"/>
  <c r="AR108" i="10"/>
  <c r="AP104" i="10"/>
  <c r="AR104" i="10"/>
  <c r="AP100" i="10"/>
  <c r="AR100" i="10"/>
  <c r="AT100" i="10"/>
  <c r="AU100" i="10"/>
  <c r="AV100" i="10"/>
  <c r="AP96" i="10"/>
  <c r="AR96" i="10"/>
  <c r="AP92" i="10"/>
  <c r="AR92" i="10"/>
  <c r="AP88" i="10"/>
  <c r="AR88" i="10"/>
  <c r="AT88" i="10"/>
  <c r="AU88" i="10"/>
  <c r="AV88" i="10"/>
  <c r="AP84" i="10"/>
  <c r="AR84" i="10"/>
  <c r="AP80" i="10"/>
  <c r="AR80" i="10"/>
  <c r="AP76" i="10"/>
  <c r="AR76" i="10"/>
  <c r="AT76" i="10"/>
  <c r="AU76" i="10"/>
  <c r="AV76" i="10"/>
  <c r="AP72" i="10"/>
  <c r="AR72" i="10"/>
  <c r="AP68" i="10"/>
  <c r="AR68" i="10"/>
  <c r="AP64" i="10"/>
  <c r="AR64" i="10"/>
  <c r="AT64" i="10"/>
  <c r="AU64" i="10"/>
  <c r="AV64" i="10"/>
  <c r="AP60" i="10"/>
  <c r="AR60" i="10"/>
  <c r="AP56" i="10"/>
  <c r="AR56" i="10"/>
  <c r="AP52" i="10"/>
  <c r="AR52" i="10"/>
  <c r="AT52" i="10"/>
  <c r="AO26" i="10"/>
  <c r="AQ26" i="10"/>
  <c r="AP23" i="10"/>
  <c r="AR23" i="10"/>
  <c r="AP87" i="10"/>
  <c r="AR87" i="10"/>
  <c r="AP83" i="10"/>
  <c r="AR83" i="10"/>
  <c r="AP79" i="10"/>
  <c r="AR79" i="10"/>
  <c r="AP75" i="10"/>
  <c r="AR75" i="10"/>
  <c r="AP71" i="10"/>
  <c r="AR71" i="10"/>
  <c r="AP67" i="10"/>
  <c r="AR67" i="10"/>
  <c r="AP63" i="10"/>
  <c r="AR63" i="10"/>
  <c r="AP59" i="10"/>
  <c r="AR59" i="10"/>
  <c r="AP55" i="10"/>
  <c r="AR55" i="10"/>
  <c r="AP27" i="10"/>
  <c r="AR27" i="10"/>
  <c r="AP25" i="10"/>
  <c r="AR25" i="10"/>
  <c r="AQ23" i="10"/>
  <c r="AP262" i="10"/>
  <c r="AR262" i="10"/>
  <c r="AT262" i="10"/>
  <c r="AP258" i="10"/>
  <c r="AR258" i="10"/>
  <c r="AP254" i="10"/>
  <c r="AR254" i="10"/>
  <c r="AP250" i="10"/>
  <c r="AR250" i="10"/>
  <c r="AT250" i="10"/>
  <c r="AP246" i="10"/>
  <c r="AR246" i="10"/>
  <c r="AP242" i="10"/>
  <c r="AR242" i="10"/>
  <c r="AP238" i="10"/>
  <c r="AR238" i="10"/>
  <c r="AT238" i="10"/>
  <c r="AP234" i="10"/>
  <c r="AR234" i="10"/>
  <c r="AP230" i="10"/>
  <c r="AR230" i="10"/>
  <c r="AP226" i="10"/>
  <c r="AR226" i="10"/>
  <c r="AT226" i="10"/>
  <c r="AP222" i="10"/>
  <c r="AR222" i="10"/>
  <c r="AP218" i="10"/>
  <c r="AR218" i="10"/>
  <c r="AP214" i="10"/>
  <c r="AR214" i="10"/>
  <c r="AT214" i="10"/>
  <c r="AP210" i="10"/>
  <c r="AR210" i="10"/>
  <c r="AP206" i="10"/>
  <c r="AR206" i="10"/>
  <c r="AP202" i="10"/>
  <c r="AR202" i="10"/>
  <c r="AT202" i="10"/>
  <c r="AP198" i="10"/>
  <c r="AR198" i="10"/>
  <c r="AP194" i="10"/>
  <c r="AR194" i="10"/>
  <c r="AP190" i="10"/>
  <c r="AR190" i="10"/>
  <c r="AT190" i="10"/>
  <c r="AU190" i="10"/>
  <c r="AV190" i="10"/>
  <c r="AP186" i="10"/>
  <c r="AR186" i="10"/>
  <c r="AP182" i="10"/>
  <c r="AR182" i="10"/>
  <c r="AP178" i="10"/>
  <c r="AR178" i="10"/>
  <c r="AT178" i="10"/>
  <c r="AU178" i="10"/>
  <c r="AV178" i="10"/>
  <c r="AP174" i="10"/>
  <c r="AR174" i="10"/>
  <c r="AP170" i="10"/>
  <c r="AR170" i="10"/>
  <c r="AP166" i="10"/>
  <c r="AR166" i="10"/>
  <c r="AT166" i="10"/>
  <c r="AU166" i="10"/>
  <c r="AV166" i="10"/>
  <c r="AP162" i="10"/>
  <c r="AR162" i="10"/>
  <c r="AP158" i="10"/>
  <c r="AR158" i="10"/>
  <c r="AP154" i="10"/>
  <c r="AR154" i="10"/>
  <c r="AT154" i="10"/>
  <c r="AU154" i="10"/>
  <c r="AV154" i="10"/>
  <c r="AP150" i="10"/>
  <c r="AR150" i="10"/>
  <c r="AP146" i="10"/>
  <c r="AR146" i="10"/>
  <c r="AP142" i="10"/>
  <c r="AR142" i="10"/>
  <c r="AT142" i="10"/>
  <c r="AU142" i="10"/>
  <c r="AV142" i="10"/>
  <c r="AP138" i="10"/>
  <c r="AR138" i="10"/>
  <c r="AP134" i="10"/>
  <c r="AR134" i="10"/>
  <c r="AP130" i="10"/>
  <c r="AR130" i="10"/>
  <c r="AT130" i="10"/>
  <c r="AU130" i="10"/>
  <c r="AV130" i="10"/>
  <c r="AP126" i="10"/>
  <c r="AR126" i="10"/>
  <c r="AP122" i="10"/>
  <c r="AR122" i="10"/>
  <c r="AP118" i="10"/>
  <c r="AR118" i="10"/>
  <c r="AT118" i="10"/>
  <c r="AP114" i="10"/>
  <c r="AR114" i="10"/>
  <c r="AP110" i="10"/>
  <c r="AR110" i="10"/>
  <c r="AP106" i="10"/>
  <c r="AR106" i="10"/>
  <c r="AT106" i="10"/>
  <c r="AU106" i="10"/>
  <c r="AV106" i="10"/>
  <c r="AP102" i="10"/>
  <c r="AR102" i="10"/>
  <c r="AP98" i="10"/>
  <c r="AR98" i="10"/>
  <c r="AP94" i="10"/>
  <c r="AR94" i="10"/>
  <c r="AT94" i="10"/>
  <c r="AU94" i="10"/>
  <c r="AV94" i="10"/>
  <c r="AP90" i="10"/>
  <c r="AR90" i="10"/>
  <c r="AP86" i="10"/>
  <c r="AR86" i="10"/>
  <c r="AP82" i="10"/>
  <c r="AR82" i="10"/>
  <c r="AT82" i="10"/>
  <c r="AU82" i="10"/>
  <c r="AV82" i="10"/>
  <c r="AP78" i="10"/>
  <c r="AR78" i="10"/>
  <c r="AP74" i="10"/>
  <c r="AR74" i="10"/>
  <c r="AP70" i="10"/>
  <c r="AR70" i="10"/>
  <c r="AT70" i="10"/>
  <c r="AU70" i="10"/>
  <c r="AV70" i="10"/>
  <c r="AP66" i="10"/>
  <c r="AR66" i="10"/>
  <c r="AP62" i="10"/>
  <c r="AR62" i="10"/>
  <c r="AP58" i="10"/>
  <c r="AR58" i="10"/>
  <c r="AT58" i="10"/>
  <c r="AU58" i="10"/>
  <c r="AV58" i="10"/>
  <c r="AP54" i="10"/>
  <c r="AR54" i="10"/>
  <c r="AO27" i="10"/>
  <c r="AQ27" i="10"/>
  <c r="AQ25" i="10"/>
  <c r="AP22" i="10"/>
  <c r="AR22" i="10"/>
  <c r="AU148" i="10"/>
  <c r="AV148" i="10"/>
  <c r="AU52" i="10"/>
  <c r="AV52" i="10"/>
  <c r="AU184" i="10"/>
  <c r="AV184" i="10"/>
  <c r="AQ24" i="10"/>
  <c r="AU118" i="10"/>
  <c r="AV118" i="10"/>
  <c r="AS376" i="10"/>
  <c r="AS370" i="10"/>
  <c r="AS364" i="10"/>
  <c r="AU364" i="10"/>
  <c r="AV364" i="10"/>
  <c r="AS358" i="10"/>
  <c r="AS352" i="10"/>
  <c r="AS346" i="10"/>
  <c r="AS340" i="10"/>
  <c r="AS334" i="10"/>
  <c r="AS328" i="10"/>
  <c r="AU328" i="10"/>
  <c r="AV328" i="10"/>
  <c r="AS322" i="10"/>
  <c r="AS316" i="10"/>
  <c r="AS310" i="10"/>
  <c r="AS304" i="10"/>
  <c r="AS298" i="10"/>
  <c r="AS292" i="10"/>
  <c r="AS286" i="10"/>
  <c r="AS280" i="10"/>
  <c r="AU280" i="10"/>
  <c r="AV280" i="10"/>
  <c r="AS274" i="10"/>
  <c r="AS268" i="10"/>
  <c r="AS262" i="10"/>
  <c r="AU262" i="10"/>
  <c r="AV262" i="10"/>
  <c r="AS256" i="10"/>
  <c r="AS250" i="10"/>
  <c r="AS244" i="10"/>
  <c r="AS238" i="10"/>
  <c r="AS232" i="10"/>
  <c r="AU232" i="10"/>
  <c r="AV232" i="10"/>
  <c r="AS226" i="10"/>
  <c r="AS220" i="10"/>
  <c r="AS214" i="10"/>
  <c r="AS208" i="10"/>
  <c r="AS202" i="10"/>
  <c r="AU46" i="10"/>
  <c r="AV46" i="10"/>
  <c r="AU40" i="10"/>
  <c r="AV40" i="10"/>
  <c r="AT34" i="10"/>
  <c r="AS34" i="10"/>
  <c r="AT28" i="10"/>
  <c r="AS28" i="10"/>
  <c r="B19" i="18"/>
  <c r="C19" i="18"/>
  <c r="F19" i="18"/>
  <c r="B20" i="18"/>
  <c r="C20" i="18"/>
  <c r="F20" i="18"/>
  <c r="B21" i="18"/>
  <c r="C21" i="18"/>
  <c r="F21" i="18"/>
  <c r="B22" i="18"/>
  <c r="C22" i="18"/>
  <c r="F22" i="18"/>
  <c r="B23" i="18"/>
  <c r="C23" i="18"/>
  <c r="F23" i="18"/>
  <c r="AU370" i="10"/>
  <c r="AV370" i="10"/>
  <c r="AU250" i="10"/>
  <c r="AV250" i="10"/>
  <c r="AU214" i="10"/>
  <c r="AV214" i="10"/>
  <c r="AU202" i="10"/>
  <c r="AV202" i="10"/>
  <c r="AU298" i="10"/>
  <c r="AV298" i="10"/>
  <c r="AU28" i="10"/>
  <c r="AV28" i="10"/>
  <c r="AU274" i="10"/>
  <c r="AV274" i="10"/>
  <c r="AU322" i="10"/>
  <c r="AV322" i="10"/>
  <c r="AU376" i="10"/>
  <c r="AV376" i="10"/>
  <c r="AU220" i="10"/>
  <c r="AV220" i="10"/>
  <c r="AU268" i="10"/>
  <c r="AV268" i="10"/>
  <c r="AU316" i="10"/>
  <c r="AV316" i="10"/>
  <c r="AU340" i="10"/>
  <c r="AV340" i="10"/>
  <c r="AU286" i="10"/>
  <c r="AV286" i="10"/>
  <c r="AU310" i="10"/>
  <c r="AV310" i="10"/>
  <c r="AU358" i="10"/>
  <c r="AV358" i="10"/>
  <c r="AU244" i="10"/>
  <c r="AV244" i="10"/>
  <c r="AU292" i="10"/>
  <c r="AV292" i="10"/>
  <c r="AU352" i="10"/>
  <c r="AV352" i="10"/>
  <c r="AU238" i="10"/>
  <c r="AV238" i="10"/>
  <c r="AU334" i="10"/>
  <c r="AV334" i="10"/>
  <c r="AU346" i="10"/>
  <c r="AV346" i="10"/>
  <c r="AU226" i="10"/>
  <c r="AV226" i="10"/>
  <c r="AS22" i="10"/>
  <c r="AU208" i="10"/>
  <c r="AV208" i="10"/>
  <c r="AU256" i="10"/>
  <c r="AV256" i="10"/>
  <c r="AU304" i="10"/>
  <c r="AV304" i="10"/>
  <c r="AT22" i="10"/>
  <c r="AU34" i="10"/>
  <c r="AV34" i="10"/>
  <c r="D43" i="17"/>
  <c r="E43" i="17"/>
  <c r="F43" i="17"/>
  <c r="C44" i="17"/>
  <c r="C45" i="17"/>
  <c r="C46" i="17"/>
  <c r="C47" i="17"/>
  <c r="C48" i="17"/>
  <c r="C49" i="17"/>
  <c r="C50" i="17"/>
  <c r="C51" i="17"/>
  <c r="C52" i="17"/>
  <c r="C53" i="17"/>
  <c r="C54" i="17"/>
  <c r="C55" i="17"/>
  <c r="C56" i="17"/>
  <c r="C57" i="17"/>
  <c r="F44" i="17"/>
  <c r="F45" i="17"/>
  <c r="F46" i="17"/>
  <c r="F47" i="17"/>
  <c r="F48" i="17"/>
  <c r="F49" i="17"/>
  <c r="F50" i="17"/>
  <c r="F51" i="17"/>
  <c r="F52" i="17"/>
  <c r="F53" i="17"/>
  <c r="F54" i="17"/>
  <c r="F55" i="17"/>
  <c r="F56" i="17"/>
  <c r="E56" i="17"/>
  <c r="E55" i="17"/>
  <c r="E54" i="17"/>
  <c r="E53" i="17"/>
  <c r="E52" i="17"/>
  <c r="E51" i="17"/>
  <c r="E50" i="17"/>
  <c r="E49" i="17"/>
  <c r="E45" i="17"/>
  <c r="E44" i="17"/>
  <c r="D57" i="17"/>
  <c r="D56" i="17"/>
  <c r="D55" i="17"/>
  <c r="D54" i="17"/>
  <c r="D53" i="17"/>
  <c r="D52" i="17"/>
  <c r="D51" i="17"/>
  <c r="D50" i="17"/>
  <c r="D49" i="17"/>
  <c r="D48" i="17"/>
  <c r="D47" i="17"/>
  <c r="D46" i="17"/>
  <c r="D45" i="17"/>
  <c r="D44" i="17"/>
  <c r="C43" i="17"/>
  <c r="I55" i="17"/>
  <c r="I56" i="17"/>
  <c r="S58" i="17"/>
  <c r="H15" i="17"/>
  <c r="T57" i="17"/>
  <c r="R57" i="17"/>
  <c r="L57" i="17"/>
  <c r="Z57" i="17"/>
  <c r="T51" i="17"/>
  <c r="R51" i="17"/>
  <c r="AG51" i="17"/>
  <c r="AG50" i="17"/>
  <c r="AE47" i="17"/>
  <c r="AB46" i="17"/>
  <c r="V45" i="17"/>
  <c r="U45" i="17"/>
  <c r="AF45" i="17"/>
  <c r="Z44" i="17"/>
  <c r="AE43" i="17"/>
  <c r="N43" i="17"/>
  <c r="K43" i="17"/>
  <c r="AB43" i="17"/>
  <c r="AU22" i="10"/>
  <c r="AV22" i="10"/>
  <c r="E47" i="17"/>
  <c r="AB51" i="17"/>
  <c r="E46" i="17"/>
  <c r="N47" i="17"/>
  <c r="U57" i="17"/>
  <c r="Q43" i="17"/>
  <c r="R43" i="17"/>
  <c r="K44" i="17"/>
  <c r="V47" i="17"/>
  <c r="L44" i="17"/>
  <c r="T45" i="17"/>
  <c r="Q46" i="17"/>
  <c r="W47" i="17"/>
  <c r="I51" i="17"/>
  <c r="E57" i="17"/>
  <c r="AD47" i="17"/>
  <c r="J51" i="17"/>
  <c r="I57" i="17"/>
  <c r="K51" i="17"/>
  <c r="R44" i="17"/>
  <c r="T44" i="17"/>
  <c r="I43" i="17"/>
  <c r="E48" i="17"/>
  <c r="AE49" i="17"/>
  <c r="Q51" i="17"/>
  <c r="F57" i="17"/>
  <c r="U46" i="17"/>
  <c r="AD48" i="17"/>
  <c r="AF50" i="17"/>
  <c r="V46" i="17"/>
  <c r="N48" i="17"/>
  <c r="AG43" i="17"/>
  <c r="T43" i="17"/>
  <c r="U44" i="17"/>
  <c r="AA45" i="17"/>
  <c r="AC45" i="17"/>
  <c r="I46" i="17"/>
  <c r="Z46" i="17"/>
  <c r="W48" i="17"/>
  <c r="AA57" i="17"/>
  <c r="W46" i="17"/>
  <c r="AA44" i="17"/>
  <c r="K45" i="17"/>
  <c r="AD45" i="17"/>
  <c r="L46" i="17"/>
  <c r="AC46" i="17"/>
  <c r="AC47" i="17"/>
  <c r="X48" i="17"/>
  <c r="AB57" i="17"/>
  <c r="W43" i="17"/>
  <c r="Z43" i="17"/>
  <c r="Z51" i="17"/>
  <c r="J57" i="17"/>
  <c r="AC57" i="17"/>
  <c r="AB45" i="17"/>
  <c r="AB44" i="17"/>
  <c r="L45" i="17"/>
  <c r="M46" i="17"/>
  <c r="AD46" i="17"/>
  <c r="AE48" i="17"/>
  <c r="J43" i="17"/>
  <c r="AA43" i="17"/>
  <c r="J44" i="17"/>
  <c r="AC44" i="17"/>
  <c r="M45" i="17"/>
  <c r="N46" i="17"/>
  <c r="AE46" i="17"/>
  <c r="M47" i="17"/>
  <c r="AF48" i="17"/>
  <c r="AA51" i="17"/>
  <c r="K57" i="17"/>
  <c r="P49" i="17"/>
  <c r="Y49" i="17"/>
  <c r="AG49" i="17"/>
  <c r="I50" i="17"/>
  <c r="Q50" i="17"/>
  <c r="Z50" i="17"/>
  <c r="AF47" i="17"/>
  <c r="R50" i="17"/>
  <c r="AA50" i="17"/>
  <c r="X47" i="17"/>
  <c r="AC43" i="17"/>
  <c r="V44" i="17"/>
  <c r="N45" i="17"/>
  <c r="AE45" i="17"/>
  <c r="O46" i="17"/>
  <c r="X46" i="17"/>
  <c r="AF46" i="17"/>
  <c r="P47" i="17"/>
  <c r="Y47" i="17"/>
  <c r="AG47" i="17"/>
  <c r="I48" i="17"/>
  <c r="Q48" i="17"/>
  <c r="Z48" i="17"/>
  <c r="J49" i="17"/>
  <c r="R49" i="17"/>
  <c r="AA49" i="17"/>
  <c r="K50" i="17"/>
  <c r="T50" i="17"/>
  <c r="AB50" i="17"/>
  <c r="L51" i="17"/>
  <c r="U51" i="17"/>
  <c r="AC51" i="17"/>
  <c r="M57" i="17"/>
  <c r="V57" i="17"/>
  <c r="AD57" i="17"/>
  <c r="X49" i="17"/>
  <c r="AF49" i="17"/>
  <c r="P50" i="17"/>
  <c r="Y50" i="17"/>
  <c r="O47" i="17"/>
  <c r="P48" i="17"/>
  <c r="Y48" i="17"/>
  <c r="AG48" i="17"/>
  <c r="I49" i="17"/>
  <c r="Q49" i="17"/>
  <c r="Z49" i="17"/>
  <c r="J50" i="17"/>
  <c r="L43" i="17"/>
  <c r="U43" i="17"/>
  <c r="M44" i="17"/>
  <c r="AD44" i="17"/>
  <c r="W45" i="17"/>
  <c r="M43" i="17"/>
  <c r="V43" i="17"/>
  <c r="AD43" i="17"/>
  <c r="N44" i="17"/>
  <c r="W44" i="17"/>
  <c r="AE44" i="17"/>
  <c r="O45" i="17"/>
  <c r="X45" i="17"/>
  <c r="P46" i="17"/>
  <c r="Y46" i="17"/>
  <c r="AG46" i="17"/>
  <c r="I47" i="17"/>
  <c r="Q47" i="17"/>
  <c r="Z47" i="17"/>
  <c r="J48" i="17"/>
  <c r="R48" i="17"/>
  <c r="AA48" i="17"/>
  <c r="K49" i="17"/>
  <c r="T49" i="17"/>
  <c r="AB49" i="17"/>
  <c r="L50" i="17"/>
  <c r="U50" i="17"/>
  <c r="AC50" i="17"/>
  <c r="M51" i="17"/>
  <c r="V51" i="17"/>
  <c r="AD51" i="17"/>
  <c r="N57" i="17"/>
  <c r="W57" i="17"/>
  <c r="AE57" i="17"/>
  <c r="O48" i="17"/>
  <c r="X44" i="17"/>
  <c r="AF44" i="17"/>
  <c r="P45" i="17"/>
  <c r="AG45" i="17"/>
  <c r="J47" i="17"/>
  <c r="R47" i="17"/>
  <c r="AA47" i="17"/>
  <c r="K48" i="17"/>
  <c r="T48" i="17"/>
  <c r="AB48" i="17"/>
  <c r="L49" i="17"/>
  <c r="U49" i="17"/>
  <c r="AC49" i="17"/>
  <c r="M50" i="17"/>
  <c r="V50" i="17"/>
  <c r="AD50" i="17"/>
  <c r="N51" i="17"/>
  <c r="W51" i="17"/>
  <c r="AE51" i="17"/>
  <c r="O57" i="17"/>
  <c r="X57" i="17"/>
  <c r="AF57" i="17"/>
  <c r="O49" i="17"/>
  <c r="O44" i="17"/>
  <c r="Y45" i="17"/>
  <c r="O43" i="17"/>
  <c r="X43" i="17"/>
  <c r="AF43" i="17"/>
  <c r="P44" i="17"/>
  <c r="Y44" i="17"/>
  <c r="AG44" i="17"/>
  <c r="I45" i="17"/>
  <c r="Q45" i="17"/>
  <c r="Z45" i="17"/>
  <c r="J46" i="17"/>
  <c r="R46" i="17"/>
  <c r="AA46" i="17"/>
  <c r="K47" i="17"/>
  <c r="T47" i="17"/>
  <c r="AB47" i="17"/>
  <c r="L48" i="17"/>
  <c r="U48" i="17"/>
  <c r="AC48" i="17"/>
  <c r="M49" i="17"/>
  <c r="V49" i="17"/>
  <c r="AD49" i="17"/>
  <c r="N50" i="17"/>
  <c r="W50" i="17"/>
  <c r="AE50" i="17"/>
  <c r="O51" i="17"/>
  <c r="X51" i="17"/>
  <c r="AF51" i="17"/>
  <c r="P57" i="17"/>
  <c r="Y57" i="17"/>
  <c r="AG57" i="17"/>
  <c r="P43" i="17"/>
  <c r="Y43" i="17"/>
  <c r="I44" i="17"/>
  <c r="Q44" i="17"/>
  <c r="J45" i="17"/>
  <c r="R45" i="17"/>
  <c r="K46" i="17"/>
  <c r="T46" i="17"/>
  <c r="L47" i="17"/>
  <c r="U47" i="17"/>
  <c r="M48" i="17"/>
  <c r="V48" i="17"/>
  <c r="N49" i="17"/>
  <c r="W49" i="17"/>
  <c r="O50" i="17"/>
  <c r="X50" i="17"/>
  <c r="P51" i="17"/>
  <c r="Y51" i="17"/>
  <c r="Q57" i="17"/>
  <c r="Z58" i="17"/>
  <c r="L20" i="17"/>
  <c r="T58" i="17"/>
  <c r="F20" i="17"/>
  <c r="K58" i="17"/>
  <c r="D15" i="17"/>
  <c r="C39" i="17"/>
  <c r="F39" i="17"/>
  <c r="AG58" i="17"/>
  <c r="L30" i="17"/>
  <c r="AE58" i="17"/>
  <c r="L25" i="17"/>
  <c r="R58" i="17"/>
  <c r="L10" i="17"/>
  <c r="W58" i="17"/>
  <c r="J15" i="17"/>
  <c r="AA58" i="17"/>
  <c r="H25" i="17"/>
  <c r="U58" i="17"/>
  <c r="H20" i="17"/>
  <c r="AB58" i="17"/>
  <c r="F30" i="17"/>
  <c r="J58" i="17"/>
  <c r="F10" i="17"/>
  <c r="N58" i="17"/>
  <c r="D20" i="17"/>
  <c r="Q58" i="17"/>
  <c r="J10" i="17"/>
  <c r="I58" i="17"/>
  <c r="D10" i="17"/>
  <c r="AF58" i="17"/>
  <c r="J30" i="17"/>
  <c r="AD58" i="17"/>
  <c r="J25" i="17"/>
  <c r="L58" i="17"/>
  <c r="H10" i="17"/>
  <c r="V58" i="17"/>
  <c r="F25" i="17"/>
  <c r="X58" i="17"/>
  <c r="L15" i="17"/>
  <c r="Y58" i="17"/>
  <c r="J20" i="17"/>
  <c r="O58" i="17"/>
  <c r="D25" i="17"/>
  <c r="M58" i="17"/>
  <c r="F15" i="17"/>
  <c r="P58" i="17"/>
  <c r="D30" i="17"/>
  <c r="AC58" i="17"/>
  <c r="H30" i="17"/>
  <c r="AS10" i="12"/>
  <c r="AS11" i="12"/>
  <c r="AS12" i="12"/>
  <c r="AS13" i="12"/>
  <c r="AS14" i="12"/>
  <c r="AS15" i="12"/>
  <c r="AS16" i="12"/>
  <c r="AS17" i="12"/>
  <c r="AS18" i="12"/>
  <c r="AS19" i="12"/>
  <c r="AS20" i="12"/>
  <c r="AS21" i="12"/>
  <c r="AS22" i="12"/>
  <c r="AS23" i="12"/>
  <c r="AS24" i="12"/>
  <c r="AS25" i="12"/>
  <c r="AS26" i="12"/>
  <c r="AS27" i="12"/>
  <c r="AS28" i="12"/>
  <c r="AS29" i="12"/>
  <c r="AS30" i="12"/>
  <c r="AS31" i="12"/>
  <c r="AS32" i="12"/>
  <c r="AS33" i="12"/>
  <c r="AS34" i="12"/>
  <c r="AS35" i="12"/>
  <c r="AS36" i="12"/>
  <c r="AS37" i="12"/>
  <c r="AS38" i="12"/>
  <c r="AS39" i="12"/>
  <c r="AS40" i="12"/>
  <c r="AS41" i="12"/>
  <c r="AS42" i="12"/>
  <c r="AS43" i="12"/>
  <c r="AS44" i="12"/>
  <c r="AS45" i="12"/>
  <c r="AS46" i="12"/>
  <c r="AS47" i="12"/>
  <c r="AS48" i="12"/>
  <c r="AS49" i="12"/>
  <c r="AS50" i="12"/>
  <c r="AS51" i="12"/>
  <c r="AS52" i="12"/>
  <c r="AS53" i="12"/>
  <c r="AS54" i="12"/>
  <c r="AS55" i="12"/>
  <c r="AS56" i="12"/>
  <c r="AS57" i="12"/>
  <c r="AS58" i="12"/>
  <c r="AS59" i="12"/>
  <c r="AS60" i="12"/>
  <c r="AS61" i="12"/>
  <c r="AS62" i="12"/>
  <c r="AS63" i="12"/>
  <c r="AS64" i="12"/>
  <c r="AS65" i="12"/>
  <c r="AS66" i="12"/>
  <c r="AS67" i="12"/>
  <c r="AS68" i="12"/>
  <c r="AS69" i="12"/>
  <c r="AS70" i="12"/>
  <c r="AS71" i="12"/>
  <c r="AS72" i="12"/>
  <c r="AS73" i="12"/>
  <c r="AS74" i="12"/>
  <c r="AS75" i="12"/>
  <c r="AS76" i="12"/>
  <c r="AS77" i="12"/>
  <c r="AS78" i="12"/>
  <c r="AS79" i="12"/>
  <c r="AS80" i="12"/>
  <c r="AS81" i="12"/>
  <c r="AS82" i="12"/>
  <c r="AS83" i="12"/>
  <c r="AS84" i="12"/>
  <c r="AS85" i="12"/>
  <c r="AS86" i="12"/>
  <c r="AS87" i="12"/>
  <c r="AS88" i="12"/>
  <c r="AS89" i="12"/>
  <c r="AS90" i="12"/>
  <c r="AS91" i="12"/>
  <c r="AS92" i="12"/>
  <c r="AS93" i="12"/>
  <c r="AS94" i="12"/>
  <c r="AS95" i="12"/>
  <c r="AS96" i="12"/>
  <c r="AS97" i="12"/>
  <c r="AS98" i="12"/>
  <c r="AS99" i="12"/>
  <c r="AS100" i="12"/>
  <c r="AS101" i="12"/>
  <c r="AS102" i="12"/>
  <c r="AS103" i="12"/>
  <c r="AS104" i="12"/>
  <c r="AS105" i="12"/>
  <c r="AS106" i="12"/>
  <c r="AS107" i="12"/>
  <c r="AS108" i="12"/>
  <c r="AS109" i="12"/>
  <c r="AS110" i="12"/>
  <c r="AS111" i="12"/>
  <c r="AS112" i="12"/>
  <c r="AS113" i="12"/>
  <c r="AS114" i="12"/>
  <c r="AS115" i="12"/>
  <c r="AS116" i="12"/>
  <c r="AS117" i="12"/>
  <c r="AS118" i="12"/>
  <c r="AS119" i="12"/>
  <c r="AS120" i="12"/>
  <c r="AS121" i="12"/>
  <c r="AS122" i="12"/>
  <c r="AS123" i="12"/>
  <c r="AS124" i="12"/>
  <c r="AS125" i="12"/>
  <c r="AS126" i="12"/>
  <c r="AS127" i="12"/>
  <c r="AS128" i="12"/>
  <c r="AS129" i="12"/>
  <c r="AS130" i="12"/>
  <c r="AS131" i="12"/>
  <c r="AS132" i="12"/>
  <c r="AS133" i="12"/>
  <c r="AS134" i="12"/>
  <c r="AS135" i="12"/>
  <c r="AS136" i="12"/>
  <c r="AS137" i="12"/>
  <c r="AS138" i="12"/>
  <c r="AS139" i="12"/>
  <c r="AS140" i="12"/>
  <c r="AS141" i="12"/>
  <c r="AS142" i="12"/>
  <c r="AS143" i="12"/>
  <c r="AS144" i="12"/>
  <c r="AS145" i="12"/>
  <c r="AS146" i="12"/>
  <c r="AS147" i="12"/>
  <c r="AS148" i="12"/>
  <c r="AS149" i="12"/>
  <c r="AS150" i="12"/>
  <c r="AS151" i="12"/>
  <c r="AS152" i="12"/>
  <c r="AS153" i="12"/>
  <c r="AS154" i="12"/>
  <c r="AS155" i="12"/>
  <c r="AS156" i="12"/>
  <c r="AS157" i="12"/>
  <c r="AS158" i="12"/>
  <c r="AS159" i="12"/>
  <c r="AS160" i="12"/>
  <c r="AS161" i="12"/>
  <c r="AS162" i="12"/>
  <c r="AS163" i="12"/>
  <c r="AS164" i="12"/>
  <c r="AS165" i="12"/>
  <c r="AS166" i="12"/>
  <c r="AS167" i="12"/>
  <c r="AS168" i="12"/>
  <c r="AS169" i="12"/>
  <c r="AS170" i="12"/>
  <c r="AS171" i="12"/>
  <c r="AS172" i="12"/>
  <c r="AS173" i="12"/>
  <c r="AS174" i="12"/>
  <c r="AS175" i="12"/>
  <c r="AS176" i="12"/>
  <c r="AS177" i="12"/>
  <c r="AS178" i="12"/>
  <c r="AS179" i="12"/>
  <c r="AS180" i="12"/>
  <c r="AS181" i="12"/>
  <c r="AS182" i="12"/>
  <c r="AS183" i="12"/>
  <c r="AS184" i="12"/>
  <c r="AS185" i="12"/>
  <c r="AS186" i="12"/>
  <c r="AS187" i="12"/>
  <c r="AS188" i="12"/>
  <c r="AS9" i="12"/>
  <c r="O183" i="12"/>
  <c r="P183" i="12"/>
  <c r="N183" i="12"/>
  <c r="O177" i="12"/>
  <c r="P177" i="12"/>
  <c r="BJ177" i="12"/>
  <c r="N177" i="12"/>
  <c r="O171" i="12"/>
  <c r="P171" i="12"/>
  <c r="N171" i="12"/>
  <c r="O165" i="12"/>
  <c r="P165" i="12"/>
  <c r="N165" i="12"/>
  <c r="O159" i="12"/>
  <c r="P159" i="12"/>
  <c r="N159" i="12"/>
  <c r="O153" i="12"/>
  <c r="P153" i="12"/>
  <c r="N153" i="12"/>
  <c r="O147" i="12"/>
  <c r="P147" i="12"/>
  <c r="N147" i="12"/>
  <c r="AJ143" i="12"/>
  <c r="AK143" i="12"/>
  <c r="AW143" i="12"/>
  <c r="O141" i="12"/>
  <c r="P141" i="12"/>
  <c r="N141" i="12"/>
  <c r="O135" i="12"/>
  <c r="P135" i="12"/>
  <c r="N135" i="12"/>
  <c r="O129" i="12"/>
  <c r="P129" i="12"/>
  <c r="N129" i="12"/>
  <c r="O123" i="12"/>
  <c r="P123" i="12"/>
  <c r="N123" i="12"/>
  <c r="O117" i="12"/>
  <c r="P117" i="12"/>
  <c r="BJ117" i="12"/>
  <c r="N117" i="12"/>
  <c r="O111" i="12"/>
  <c r="P111" i="12"/>
  <c r="N111" i="12"/>
  <c r="O105" i="12"/>
  <c r="P105" i="12"/>
  <c r="N105" i="12"/>
  <c r="O99" i="12"/>
  <c r="P99" i="12"/>
  <c r="N99" i="12"/>
  <c r="O93" i="12"/>
  <c r="P93" i="12"/>
  <c r="N93" i="12"/>
  <c r="O87" i="12"/>
  <c r="P87" i="12"/>
  <c r="N87" i="12"/>
  <c r="O81" i="12"/>
  <c r="P81" i="12"/>
  <c r="BJ81" i="12"/>
  <c r="N81" i="12"/>
  <c r="AJ80" i="12"/>
  <c r="AK80" i="12"/>
  <c r="AW80" i="12"/>
  <c r="AX80" i="12"/>
  <c r="O75" i="12"/>
  <c r="P75" i="12"/>
  <c r="N75" i="12"/>
  <c r="AJ69" i="12"/>
  <c r="AK69" i="12"/>
  <c r="AW69" i="12"/>
  <c r="O69" i="12"/>
  <c r="P69" i="12"/>
  <c r="N69" i="12"/>
  <c r="O63" i="12"/>
  <c r="P63" i="12"/>
  <c r="N63" i="12"/>
  <c r="O57" i="12"/>
  <c r="P57" i="12"/>
  <c r="N57" i="12"/>
  <c r="O51" i="12"/>
  <c r="P51" i="12"/>
  <c r="N51" i="12"/>
  <c r="O45" i="12"/>
  <c r="P45" i="12"/>
  <c r="N45" i="12"/>
  <c r="O39" i="12"/>
  <c r="P39" i="12"/>
  <c r="N39" i="12"/>
  <c r="O33" i="12"/>
  <c r="P33" i="12"/>
  <c r="N33" i="12"/>
  <c r="O27" i="12"/>
  <c r="P27" i="12"/>
  <c r="N27" i="12"/>
  <c r="O21" i="12"/>
  <c r="P21" i="12"/>
  <c r="N21" i="12"/>
  <c r="O15" i="12"/>
  <c r="P15" i="12"/>
  <c r="BJ15" i="12"/>
  <c r="N15" i="12"/>
  <c r="AJ10" i="12"/>
  <c r="AK10" i="12"/>
  <c r="AW10" i="12"/>
  <c r="AX10" i="12"/>
  <c r="AI9" i="12"/>
  <c r="AJ9" i="12"/>
  <c r="AK9" i="12"/>
  <c r="AW9" i="12"/>
  <c r="AX9" i="12"/>
  <c r="O9" i="12"/>
  <c r="P9" i="12"/>
  <c r="N9" i="12"/>
  <c r="C19" i="11"/>
  <c r="U4" i="7"/>
  <c r="U5" i="7"/>
  <c r="U6" i="7"/>
  <c r="U7" i="7"/>
  <c r="U8" i="7"/>
  <c r="U9" i="7"/>
  <c r="U10" i="7"/>
  <c r="U11" i="7"/>
  <c r="U3" i="7"/>
  <c r="AX69" i="12"/>
  <c r="AX143" i="12"/>
  <c r="BL15" i="12"/>
  <c r="AJ19" i="12"/>
  <c r="AK19" i="12"/>
  <c r="AW19" i="12"/>
  <c r="AX19" i="12"/>
  <c r="AJ73" i="12"/>
  <c r="AK73" i="12"/>
  <c r="AW73" i="12"/>
  <c r="AX73" i="12"/>
  <c r="AJ75" i="12"/>
  <c r="AK75" i="12"/>
  <c r="AW75" i="12"/>
  <c r="AX75" i="12"/>
  <c r="AJ85" i="12"/>
  <c r="AK85" i="12"/>
  <c r="AW85" i="12"/>
  <c r="AX85" i="12"/>
  <c r="AJ86" i="12"/>
  <c r="AK86" i="12"/>
  <c r="AW86" i="12"/>
  <c r="AX86" i="12"/>
  <c r="AJ90" i="12"/>
  <c r="AK90" i="12"/>
  <c r="AW90" i="12"/>
  <c r="AX90" i="12"/>
  <c r="AJ145" i="12"/>
  <c r="AK145" i="12"/>
  <c r="AW145" i="12"/>
  <c r="AX145" i="12"/>
  <c r="AJ77" i="12"/>
  <c r="AK77" i="12"/>
  <c r="AW77" i="12"/>
  <c r="AX77" i="12"/>
  <c r="AJ41" i="12"/>
  <c r="AK41" i="12"/>
  <c r="AW41" i="12"/>
  <c r="AX41" i="12"/>
  <c r="AJ72" i="12"/>
  <c r="AK72" i="12"/>
  <c r="AW72" i="12"/>
  <c r="AX72" i="12"/>
  <c r="AJ91" i="12"/>
  <c r="AK91" i="12"/>
  <c r="AW91" i="12"/>
  <c r="AX91" i="12"/>
  <c r="AJ99" i="12"/>
  <c r="AK99" i="12"/>
  <c r="AW99" i="12"/>
  <c r="AX99" i="12"/>
  <c r="AJ115" i="12"/>
  <c r="AK115" i="12"/>
  <c r="AW115" i="12"/>
  <c r="AX115" i="12"/>
  <c r="AJ141" i="12"/>
  <c r="AK141" i="12"/>
  <c r="AW141" i="12"/>
  <c r="AX141" i="12"/>
  <c r="AJ142" i="12"/>
  <c r="AK142" i="12"/>
  <c r="AW142" i="12"/>
  <c r="AX142" i="12"/>
  <c r="AJ144" i="12"/>
  <c r="AK144" i="12"/>
  <c r="AW144" i="12"/>
  <c r="AX144" i="12"/>
  <c r="AJ146" i="12"/>
  <c r="AK146" i="12"/>
  <c r="AW146" i="12"/>
  <c r="AX146" i="12"/>
  <c r="AJ161" i="12"/>
  <c r="AK161" i="12"/>
  <c r="AW161" i="12"/>
  <c r="AX161" i="12"/>
  <c r="AJ168" i="12"/>
  <c r="AK168" i="12"/>
  <c r="AW168" i="12"/>
  <c r="AX168" i="12"/>
  <c r="AJ171" i="12"/>
  <c r="AK171" i="12"/>
  <c r="AW171" i="12"/>
  <c r="AX171" i="12"/>
  <c r="AJ181" i="12"/>
  <c r="AK181" i="12"/>
  <c r="AW181" i="12"/>
  <c r="AX181" i="12"/>
  <c r="AJ39" i="12"/>
  <c r="AK39" i="12"/>
  <c r="AW39" i="12"/>
  <c r="AX39" i="12"/>
  <c r="AJ42" i="12"/>
  <c r="AK42" i="12"/>
  <c r="AW42" i="12"/>
  <c r="AX42" i="12"/>
  <c r="AJ48" i="12"/>
  <c r="AK48" i="12"/>
  <c r="AW48" i="12"/>
  <c r="AX48" i="12"/>
  <c r="AJ81" i="12"/>
  <c r="AK81" i="12"/>
  <c r="AW81" i="12"/>
  <c r="AX81" i="12"/>
  <c r="AJ126" i="12"/>
  <c r="AK126" i="12"/>
  <c r="AW126" i="12"/>
  <c r="AX126" i="12"/>
  <c r="AJ103" i="12"/>
  <c r="AK103" i="12"/>
  <c r="AW103" i="12"/>
  <c r="AX103" i="12"/>
  <c r="AJ30" i="12"/>
  <c r="AK30" i="12"/>
  <c r="AW30" i="12"/>
  <c r="AX30" i="12"/>
  <c r="AJ35" i="12"/>
  <c r="AK35" i="12"/>
  <c r="AW35" i="12"/>
  <c r="AX35" i="12"/>
  <c r="AJ33" i="12"/>
  <c r="AK33" i="12"/>
  <c r="AW33" i="12"/>
  <c r="AX33" i="12"/>
  <c r="AJ36" i="12"/>
  <c r="AK36" i="12"/>
  <c r="AW36" i="12"/>
  <c r="AX36" i="12"/>
  <c r="AJ93" i="12"/>
  <c r="AK93" i="12"/>
  <c r="AW93" i="12"/>
  <c r="AX93" i="12"/>
  <c r="AJ95" i="12"/>
  <c r="AK95" i="12"/>
  <c r="AW95" i="12"/>
  <c r="AX95" i="12"/>
  <c r="AJ135" i="12"/>
  <c r="AK135" i="12"/>
  <c r="AW135" i="12"/>
  <c r="AX135" i="12"/>
  <c r="AJ136" i="12"/>
  <c r="AK136" i="12"/>
  <c r="AW136" i="12"/>
  <c r="AX136" i="12"/>
  <c r="AJ137" i="12"/>
  <c r="AK137" i="12"/>
  <c r="AW137" i="12"/>
  <c r="AX137" i="12"/>
  <c r="AJ138" i="12"/>
  <c r="AK138" i="12"/>
  <c r="AW138" i="12"/>
  <c r="AX138" i="12"/>
  <c r="AJ140" i="12"/>
  <c r="AK140" i="12"/>
  <c r="AW140" i="12"/>
  <c r="AX140" i="12"/>
  <c r="AJ183" i="12"/>
  <c r="AK183" i="12"/>
  <c r="AW183" i="12"/>
  <c r="AX183" i="12"/>
  <c r="AJ185" i="12"/>
  <c r="AK185" i="12"/>
  <c r="AW185" i="12"/>
  <c r="AX185" i="12"/>
  <c r="AJ186" i="12"/>
  <c r="AK186" i="12"/>
  <c r="AW186" i="12"/>
  <c r="AX186" i="12"/>
  <c r="AJ43" i="12"/>
  <c r="AK43" i="12"/>
  <c r="AW43" i="12"/>
  <c r="AX43" i="12"/>
  <c r="AJ87" i="12"/>
  <c r="AK87" i="12"/>
  <c r="AW87" i="12"/>
  <c r="AX87" i="12"/>
  <c r="AJ88" i="12"/>
  <c r="AK88" i="12"/>
  <c r="AW88" i="12"/>
  <c r="AX88" i="12"/>
  <c r="AJ89" i="12"/>
  <c r="AK89" i="12"/>
  <c r="AW89" i="12"/>
  <c r="AX89" i="12"/>
  <c r="AJ92" i="12"/>
  <c r="AK92" i="12"/>
  <c r="AW92" i="12"/>
  <c r="AX92" i="12"/>
  <c r="AJ94" i="12"/>
  <c r="AK94" i="12"/>
  <c r="AW94" i="12"/>
  <c r="AX94" i="12"/>
  <c r="AJ129" i="12"/>
  <c r="AK129" i="12"/>
  <c r="AW129" i="12"/>
  <c r="AX129" i="12"/>
  <c r="AJ131" i="12"/>
  <c r="AK131" i="12"/>
  <c r="AW131" i="12"/>
  <c r="AX131" i="12"/>
  <c r="AJ132" i="12"/>
  <c r="AK132" i="12"/>
  <c r="AW132" i="12"/>
  <c r="AX132" i="12"/>
  <c r="AJ133" i="12"/>
  <c r="AK133" i="12"/>
  <c r="AW133" i="12"/>
  <c r="AX133" i="12"/>
  <c r="AJ139" i="12"/>
  <c r="AK139" i="12"/>
  <c r="AW139" i="12"/>
  <c r="AX139" i="12"/>
  <c r="AJ177" i="12"/>
  <c r="AK177" i="12"/>
  <c r="AW177" i="12"/>
  <c r="AX177" i="12"/>
  <c r="AJ178" i="12"/>
  <c r="AK178" i="12"/>
  <c r="AW178" i="12"/>
  <c r="AX178" i="12"/>
  <c r="AJ179" i="12"/>
  <c r="AK179" i="12"/>
  <c r="AW179" i="12"/>
  <c r="AX179" i="12"/>
  <c r="AJ182" i="12"/>
  <c r="AK182" i="12"/>
  <c r="AW182" i="12"/>
  <c r="AX182" i="12"/>
  <c r="AJ187" i="12"/>
  <c r="AK187" i="12"/>
  <c r="AW187" i="12"/>
  <c r="AX187" i="12"/>
  <c r="AJ31" i="12"/>
  <c r="AK31" i="12"/>
  <c r="AW31" i="12"/>
  <c r="AX31" i="12"/>
  <c r="AJ82" i="12"/>
  <c r="AK82" i="12"/>
  <c r="AW82" i="12"/>
  <c r="AX82" i="12"/>
  <c r="AJ124" i="12"/>
  <c r="AK124" i="12"/>
  <c r="AW124" i="12"/>
  <c r="AX124" i="12"/>
  <c r="AJ127" i="12"/>
  <c r="AK127" i="12"/>
  <c r="AW127" i="12"/>
  <c r="AX127" i="12"/>
  <c r="AJ128" i="12"/>
  <c r="AK128" i="12"/>
  <c r="AW128" i="12"/>
  <c r="AX128" i="12"/>
  <c r="AJ173" i="12"/>
  <c r="AK173" i="12"/>
  <c r="AW173" i="12"/>
  <c r="AX173" i="12"/>
  <c r="AJ175" i="12"/>
  <c r="AK175" i="12"/>
  <c r="AW175" i="12"/>
  <c r="AX175" i="12"/>
  <c r="AJ176" i="12"/>
  <c r="AK176" i="12"/>
  <c r="AW176" i="12"/>
  <c r="AX176" i="12"/>
  <c r="AJ28" i="12"/>
  <c r="AK28" i="12"/>
  <c r="AW28" i="12"/>
  <c r="AX28" i="12"/>
  <c r="AJ32" i="12"/>
  <c r="AK32" i="12"/>
  <c r="AW32" i="12"/>
  <c r="AX32" i="12"/>
  <c r="AJ84" i="12"/>
  <c r="AK84" i="12"/>
  <c r="AW84" i="12"/>
  <c r="AX84" i="12"/>
  <c r="AJ27" i="12"/>
  <c r="AK27" i="12"/>
  <c r="AW27" i="12"/>
  <c r="AX27" i="12"/>
  <c r="AJ76" i="12"/>
  <c r="AK76" i="12"/>
  <c r="AW76" i="12"/>
  <c r="AX76" i="12"/>
  <c r="AJ78" i="12"/>
  <c r="AK78" i="12"/>
  <c r="AW78" i="12"/>
  <c r="AX78" i="12"/>
  <c r="AJ79" i="12"/>
  <c r="AK79" i="12"/>
  <c r="AW79" i="12"/>
  <c r="AX79" i="12"/>
  <c r="AJ117" i="12"/>
  <c r="AK117" i="12"/>
  <c r="AW117" i="12"/>
  <c r="AX117" i="12"/>
  <c r="AJ118" i="12"/>
  <c r="AK118" i="12"/>
  <c r="AW118" i="12"/>
  <c r="AX118" i="12"/>
  <c r="AJ123" i="12"/>
  <c r="AK123" i="12"/>
  <c r="AW123" i="12"/>
  <c r="AX123" i="12"/>
  <c r="AJ165" i="12"/>
  <c r="AK165" i="12"/>
  <c r="AW165" i="12"/>
  <c r="AX165" i="12"/>
  <c r="AJ169" i="12"/>
  <c r="AK169" i="12"/>
  <c r="AW169" i="12"/>
  <c r="AX169" i="12"/>
  <c r="AJ63" i="12"/>
  <c r="AK63" i="12"/>
  <c r="AW63" i="12"/>
  <c r="AX63" i="12"/>
  <c r="AJ65" i="12"/>
  <c r="AK65" i="12"/>
  <c r="AW65" i="12"/>
  <c r="AX65" i="12"/>
  <c r="AJ68" i="12"/>
  <c r="AK68" i="12"/>
  <c r="AW68" i="12"/>
  <c r="AX68" i="12"/>
  <c r="AJ114" i="12"/>
  <c r="AK114" i="12"/>
  <c r="AW114" i="12"/>
  <c r="AX114" i="12"/>
  <c r="AJ116" i="12"/>
  <c r="AK116" i="12"/>
  <c r="AW116" i="12"/>
  <c r="AX116" i="12"/>
  <c r="AJ162" i="12"/>
  <c r="AK162" i="12"/>
  <c r="AW162" i="12"/>
  <c r="AX162" i="12"/>
  <c r="AJ57" i="12"/>
  <c r="AK57" i="12"/>
  <c r="AW57" i="12"/>
  <c r="AX57" i="12"/>
  <c r="AJ59" i="12"/>
  <c r="AK59" i="12"/>
  <c r="AW59" i="12"/>
  <c r="AX59" i="12"/>
  <c r="AJ105" i="12"/>
  <c r="AK105" i="12"/>
  <c r="AW105" i="12"/>
  <c r="AX105" i="12"/>
  <c r="AJ106" i="12"/>
  <c r="AK106" i="12"/>
  <c r="AW106" i="12"/>
  <c r="AX106" i="12"/>
  <c r="AJ107" i="12"/>
  <c r="AK107" i="12"/>
  <c r="AW107" i="12"/>
  <c r="AX107" i="12"/>
  <c r="AJ108" i="12"/>
  <c r="AK108" i="12"/>
  <c r="AW108" i="12"/>
  <c r="AX108" i="12"/>
  <c r="AJ109" i="12"/>
  <c r="AK109" i="12"/>
  <c r="AW109" i="12"/>
  <c r="AX109" i="12"/>
  <c r="AJ110" i="12"/>
  <c r="AK110" i="12"/>
  <c r="AW110" i="12"/>
  <c r="AX110" i="12"/>
  <c r="AJ153" i="12"/>
  <c r="AK153" i="12"/>
  <c r="AW153" i="12"/>
  <c r="AX153" i="12"/>
  <c r="AJ154" i="12"/>
  <c r="AK154" i="12"/>
  <c r="AW154" i="12"/>
  <c r="AX154" i="12"/>
  <c r="AJ155" i="12"/>
  <c r="AK155" i="12"/>
  <c r="AW155" i="12"/>
  <c r="AX155" i="12"/>
  <c r="AJ157" i="12"/>
  <c r="AK157" i="12"/>
  <c r="AW157" i="12"/>
  <c r="AX157" i="12"/>
  <c r="AJ158" i="12"/>
  <c r="AK158" i="12"/>
  <c r="AW158" i="12"/>
  <c r="AX158" i="12"/>
  <c r="AJ163" i="12"/>
  <c r="AK163" i="12"/>
  <c r="AW163" i="12"/>
  <c r="AX163" i="12"/>
  <c r="AJ53" i="12"/>
  <c r="AK53" i="12"/>
  <c r="AW53" i="12"/>
  <c r="AX53" i="12"/>
  <c r="AJ56" i="12"/>
  <c r="AK56" i="12"/>
  <c r="AW56" i="12"/>
  <c r="AX56" i="12"/>
  <c r="AJ100" i="12"/>
  <c r="AK100" i="12"/>
  <c r="AW100" i="12"/>
  <c r="AX100" i="12"/>
  <c r="AJ102" i="12"/>
  <c r="AK102" i="12"/>
  <c r="AW102" i="12"/>
  <c r="AX102" i="12"/>
  <c r="AJ104" i="12"/>
  <c r="AK104" i="12"/>
  <c r="AW104" i="12"/>
  <c r="AX104" i="12"/>
  <c r="AJ148" i="12"/>
  <c r="AK148" i="12"/>
  <c r="AW148" i="12"/>
  <c r="AX148" i="12"/>
  <c r="AJ149" i="12"/>
  <c r="AK149" i="12"/>
  <c r="AW149" i="12"/>
  <c r="AX149" i="12"/>
  <c r="AJ150" i="12"/>
  <c r="AK150" i="12"/>
  <c r="AW150" i="12"/>
  <c r="AX150" i="12"/>
  <c r="AJ151" i="12"/>
  <c r="AK151" i="12"/>
  <c r="AW151" i="12"/>
  <c r="AX151" i="12"/>
  <c r="AJ152" i="12"/>
  <c r="AK152" i="12"/>
  <c r="AW152" i="12"/>
  <c r="AX152" i="12"/>
  <c r="AJ50" i="12"/>
  <c r="AK50" i="12"/>
  <c r="AW50" i="12"/>
  <c r="AX50" i="12"/>
  <c r="AJ12" i="12"/>
  <c r="AK12" i="12"/>
  <c r="AW12" i="12"/>
  <c r="AX12" i="12"/>
  <c r="AJ13" i="12"/>
  <c r="AK13" i="12"/>
  <c r="AW13" i="12"/>
  <c r="AX13" i="12"/>
  <c r="AJ29" i="12"/>
  <c r="AK29" i="12"/>
  <c r="AW29" i="12"/>
  <c r="AX29" i="12"/>
  <c r="AJ34" i="12"/>
  <c r="AK34" i="12"/>
  <c r="AW34" i="12"/>
  <c r="AX34" i="12"/>
  <c r="AJ37" i="12"/>
  <c r="AK37" i="12"/>
  <c r="AW37" i="12"/>
  <c r="AX37" i="12"/>
  <c r="AJ46" i="12"/>
  <c r="AK46" i="12"/>
  <c r="AW46" i="12"/>
  <c r="AX46" i="12"/>
  <c r="AJ49" i="12"/>
  <c r="AK49" i="12"/>
  <c r="AW49" i="12"/>
  <c r="AX49" i="12"/>
  <c r="AJ54" i="12"/>
  <c r="AK54" i="12"/>
  <c r="AW54" i="12"/>
  <c r="AX54" i="12"/>
  <c r="AJ55" i="12"/>
  <c r="AK55" i="12"/>
  <c r="AW55" i="12"/>
  <c r="AX55" i="12"/>
  <c r="AJ101" i="12"/>
  <c r="AK101" i="12"/>
  <c r="AW101" i="12"/>
  <c r="AX101" i="12"/>
  <c r="AJ44" i="12"/>
  <c r="AK44" i="12"/>
  <c r="AW44" i="12"/>
  <c r="AX44" i="12"/>
  <c r="AJ184" i="12"/>
  <c r="AK184" i="12"/>
  <c r="AW184" i="12"/>
  <c r="AX184" i="12"/>
  <c r="AJ188" i="12"/>
  <c r="AK188" i="12"/>
  <c r="AW188" i="12"/>
  <c r="AX188" i="12"/>
  <c r="AJ22" i="12"/>
  <c r="AK22" i="12"/>
  <c r="AW22" i="12"/>
  <c r="AX22" i="12"/>
  <c r="AJ62" i="12"/>
  <c r="AK62" i="12"/>
  <c r="AW62" i="12"/>
  <c r="AX62" i="12"/>
  <c r="AJ66" i="12"/>
  <c r="AK66" i="12"/>
  <c r="AW66" i="12"/>
  <c r="AX66" i="12"/>
  <c r="AJ15" i="12"/>
  <c r="AK15" i="12"/>
  <c r="AW15" i="12"/>
  <c r="AX15" i="12"/>
  <c r="AJ16" i="12"/>
  <c r="AK16" i="12"/>
  <c r="AW16" i="12"/>
  <c r="AX16" i="12"/>
  <c r="AJ17" i="12"/>
  <c r="AK17" i="12"/>
  <c r="AW17" i="12"/>
  <c r="AX17" i="12"/>
  <c r="AJ20" i="12"/>
  <c r="AK20" i="12"/>
  <c r="AW20" i="12"/>
  <c r="AX20" i="12"/>
  <c r="AJ47" i="12"/>
  <c r="AK47" i="12"/>
  <c r="AW47" i="12"/>
  <c r="AX47" i="12"/>
  <c r="AJ64" i="12"/>
  <c r="AK64" i="12"/>
  <c r="AW64" i="12"/>
  <c r="AX64" i="12"/>
  <c r="AJ67" i="12"/>
  <c r="AK67" i="12"/>
  <c r="AW67" i="12"/>
  <c r="AX67" i="12"/>
  <c r="AJ83" i="12"/>
  <c r="AK83" i="12"/>
  <c r="AW83" i="12"/>
  <c r="AX83" i="12"/>
  <c r="AJ11" i="12"/>
  <c r="AK11" i="12"/>
  <c r="AW11" i="12"/>
  <c r="AX11" i="12"/>
  <c r="BM15" i="12"/>
  <c r="BK15" i="12"/>
  <c r="AJ21" i="12"/>
  <c r="AK21" i="12"/>
  <c r="AW21" i="12"/>
  <c r="AX21" i="12"/>
  <c r="AJ23" i="12"/>
  <c r="AK23" i="12"/>
  <c r="AW23" i="12"/>
  <c r="AX23" i="12"/>
  <c r="AJ26" i="12"/>
  <c r="AK26" i="12"/>
  <c r="AW26" i="12"/>
  <c r="AX26" i="12"/>
  <c r="AJ40" i="12"/>
  <c r="AK40" i="12"/>
  <c r="AW40" i="12"/>
  <c r="AX40" i="12"/>
  <c r="AJ52" i="12"/>
  <c r="AK52" i="12"/>
  <c r="AW52" i="12"/>
  <c r="AX52" i="12"/>
  <c r="AJ60" i="12"/>
  <c r="AK60" i="12"/>
  <c r="AW60" i="12"/>
  <c r="AX60" i="12"/>
  <c r="AJ119" i="12"/>
  <c r="AK119" i="12"/>
  <c r="AW119" i="12"/>
  <c r="AX119" i="12"/>
  <c r="AJ120" i="12"/>
  <c r="AK120" i="12"/>
  <c r="AW120" i="12"/>
  <c r="AX120" i="12"/>
  <c r="AJ121" i="12"/>
  <c r="AK121" i="12"/>
  <c r="AW121" i="12"/>
  <c r="AX121" i="12"/>
  <c r="AJ122" i="12"/>
  <c r="AK122" i="12"/>
  <c r="AW122" i="12"/>
  <c r="AX122" i="12"/>
  <c r="AJ166" i="12"/>
  <c r="AK166" i="12"/>
  <c r="AW166" i="12"/>
  <c r="AX166" i="12"/>
  <c r="AJ167" i="12"/>
  <c r="AK167" i="12"/>
  <c r="AW167" i="12"/>
  <c r="AX167" i="12"/>
  <c r="AJ170" i="12"/>
  <c r="AK170" i="12"/>
  <c r="AW170" i="12"/>
  <c r="AX170" i="12"/>
  <c r="AJ111" i="12"/>
  <c r="AK111" i="12"/>
  <c r="AW111" i="12"/>
  <c r="AX111" i="12"/>
  <c r="AJ112" i="12"/>
  <c r="AK112" i="12"/>
  <c r="AW112" i="12"/>
  <c r="AX112" i="12"/>
  <c r="AJ113" i="12"/>
  <c r="AK113" i="12"/>
  <c r="AW113" i="12"/>
  <c r="AX113" i="12"/>
  <c r="AJ159" i="12"/>
  <c r="AK159" i="12"/>
  <c r="AW159" i="12"/>
  <c r="AX159" i="12"/>
  <c r="AJ160" i="12"/>
  <c r="AK160" i="12"/>
  <c r="AW160" i="12"/>
  <c r="AX160" i="12"/>
  <c r="AJ164" i="12"/>
  <c r="AK164" i="12"/>
  <c r="AW164" i="12"/>
  <c r="AX164" i="12"/>
  <c r="AJ156" i="12"/>
  <c r="AK156" i="12"/>
  <c r="AW156" i="12"/>
  <c r="AX156" i="12"/>
  <c r="AJ96" i="12"/>
  <c r="AK96" i="12"/>
  <c r="AW96" i="12"/>
  <c r="AX96" i="12"/>
  <c r="AJ97" i="12"/>
  <c r="AK97" i="12"/>
  <c r="AW97" i="12"/>
  <c r="AX97" i="12"/>
  <c r="AJ98" i="12"/>
  <c r="AK98" i="12"/>
  <c r="AW98" i="12"/>
  <c r="AX98" i="12"/>
  <c r="AJ147" i="12"/>
  <c r="AK147" i="12"/>
  <c r="AW147" i="12"/>
  <c r="AX147" i="12"/>
  <c r="AY147" i="12"/>
  <c r="BA147" i="12"/>
  <c r="BB147" i="12"/>
  <c r="BC151" i="12"/>
  <c r="BE151" i="12"/>
  <c r="AJ61" i="12"/>
  <c r="AK61" i="12"/>
  <c r="AW61" i="12"/>
  <c r="AX61" i="12"/>
  <c r="AJ130" i="12"/>
  <c r="AK130" i="12"/>
  <c r="AW130" i="12"/>
  <c r="AX130" i="12"/>
  <c r="AJ134" i="12"/>
  <c r="AK134" i="12"/>
  <c r="AW134" i="12"/>
  <c r="AX134" i="12"/>
  <c r="AJ180" i="12"/>
  <c r="AK180" i="12"/>
  <c r="AW180" i="12"/>
  <c r="AX180" i="12"/>
  <c r="AJ70" i="12"/>
  <c r="AK70" i="12"/>
  <c r="AW70" i="12"/>
  <c r="AX70" i="12"/>
  <c r="AJ71" i="12"/>
  <c r="AK71" i="12"/>
  <c r="AW71" i="12"/>
  <c r="AX71" i="12"/>
  <c r="AJ74" i="12"/>
  <c r="AK74" i="12"/>
  <c r="AW74" i="12"/>
  <c r="AX74" i="12"/>
  <c r="AJ125" i="12"/>
  <c r="AK125" i="12"/>
  <c r="AW125" i="12"/>
  <c r="AX125" i="12"/>
  <c r="AJ172" i="12"/>
  <c r="AK172" i="12"/>
  <c r="AW172" i="12"/>
  <c r="AX172" i="12"/>
  <c r="AJ174" i="12"/>
  <c r="AK174" i="12"/>
  <c r="AW174" i="12"/>
  <c r="AX174" i="12"/>
  <c r="BJ9" i="12"/>
  <c r="BK9" i="12"/>
  <c r="BM75" i="12"/>
  <c r="BL75" i="12"/>
  <c r="BK75" i="12"/>
  <c r="BJ75" i="12"/>
  <c r="BM39" i="12"/>
  <c r="BL39" i="12"/>
  <c r="BK39" i="12"/>
  <c r="BJ39" i="12"/>
  <c r="BM105" i="12"/>
  <c r="BL105" i="12"/>
  <c r="BK105" i="12"/>
  <c r="BJ105" i="12"/>
  <c r="BM135" i="12"/>
  <c r="BL135" i="12"/>
  <c r="BK135" i="12"/>
  <c r="BJ135" i="12"/>
  <c r="BM165" i="12"/>
  <c r="BL165" i="12"/>
  <c r="BK165" i="12"/>
  <c r="BJ165" i="12"/>
  <c r="BM99" i="12"/>
  <c r="BL99" i="12"/>
  <c r="BK99" i="12"/>
  <c r="BJ99" i="12"/>
  <c r="AJ45" i="12"/>
  <c r="AK45" i="12"/>
  <c r="AW45" i="12"/>
  <c r="AX45" i="12"/>
  <c r="AJ51" i="12"/>
  <c r="AK51" i="12"/>
  <c r="AW51" i="12"/>
  <c r="AX51" i="12"/>
  <c r="BM63" i="12"/>
  <c r="BL63" i="12"/>
  <c r="BK63" i="12"/>
  <c r="BJ63" i="12"/>
  <c r="BM159" i="12"/>
  <c r="BL159" i="12"/>
  <c r="BK159" i="12"/>
  <c r="BJ159" i="12"/>
  <c r="BM27" i="12"/>
  <c r="BL27" i="12"/>
  <c r="BK27" i="12"/>
  <c r="BJ27" i="12"/>
  <c r="BM123" i="12"/>
  <c r="BL123" i="12"/>
  <c r="BK123" i="12"/>
  <c r="BJ123" i="12"/>
  <c r="AJ18" i="12"/>
  <c r="AK18" i="12"/>
  <c r="AW18" i="12"/>
  <c r="AX18" i="12"/>
  <c r="BM21" i="12"/>
  <c r="BL21" i="12"/>
  <c r="BK21" i="12"/>
  <c r="BJ21" i="12"/>
  <c r="AJ24" i="12"/>
  <c r="AK24" i="12"/>
  <c r="AW24" i="12"/>
  <c r="AX24" i="12"/>
  <c r="AJ25" i="12"/>
  <c r="AK25" i="12"/>
  <c r="AW25" i="12"/>
  <c r="AX25" i="12"/>
  <c r="BM57" i="12"/>
  <c r="BL57" i="12"/>
  <c r="BK57" i="12"/>
  <c r="BJ57" i="12"/>
  <c r="AJ58" i="12"/>
  <c r="AK58" i="12"/>
  <c r="AW58" i="12"/>
  <c r="AX58" i="12"/>
  <c r="BM87" i="12"/>
  <c r="BL87" i="12"/>
  <c r="BK87" i="12"/>
  <c r="BJ87" i="12"/>
  <c r="BM153" i="12"/>
  <c r="BL153" i="12"/>
  <c r="BK153" i="12"/>
  <c r="BJ153" i="12"/>
  <c r="BM183" i="12"/>
  <c r="BL183" i="12"/>
  <c r="BK183" i="12"/>
  <c r="BJ183" i="12"/>
  <c r="AJ14" i="12"/>
  <c r="AK14" i="12"/>
  <c r="AW14" i="12"/>
  <c r="AX14" i="12"/>
  <c r="BM51" i="12"/>
  <c r="BL51" i="12"/>
  <c r="BK51" i="12"/>
  <c r="BJ51" i="12"/>
  <c r="BM147" i="12"/>
  <c r="BL147" i="12"/>
  <c r="BK147" i="12"/>
  <c r="BJ147" i="12"/>
  <c r="AJ38" i="12"/>
  <c r="AK38" i="12"/>
  <c r="AW38" i="12"/>
  <c r="AX38" i="12"/>
  <c r="BM111" i="12"/>
  <c r="BL111" i="12"/>
  <c r="BK111" i="12"/>
  <c r="BJ111" i="12"/>
  <c r="BL9" i="12"/>
  <c r="BM45" i="12"/>
  <c r="BL45" i="12"/>
  <c r="BK45" i="12"/>
  <c r="BM93" i="12"/>
  <c r="BL93" i="12"/>
  <c r="BK93" i="12"/>
  <c r="BM141" i="12"/>
  <c r="BL141" i="12"/>
  <c r="BK141" i="12"/>
  <c r="BJ93" i="12"/>
  <c r="BM9" i="12"/>
  <c r="BM33" i="12"/>
  <c r="BL33" i="12"/>
  <c r="BK33" i="12"/>
  <c r="BM81" i="12"/>
  <c r="BL81" i="12"/>
  <c r="BK81" i="12"/>
  <c r="BM129" i="12"/>
  <c r="BL129" i="12"/>
  <c r="BK129" i="12"/>
  <c r="BM177" i="12"/>
  <c r="BL177" i="12"/>
  <c r="BK177" i="12"/>
  <c r="BM171" i="12"/>
  <c r="BL171" i="12"/>
  <c r="BK171" i="12"/>
  <c r="BJ171" i="12"/>
  <c r="BJ33" i="12"/>
  <c r="BJ129" i="12"/>
  <c r="BM69" i="12"/>
  <c r="BL69" i="12"/>
  <c r="BK69" i="12"/>
  <c r="BM117" i="12"/>
  <c r="BL117" i="12"/>
  <c r="BK117" i="12"/>
  <c r="BJ45" i="12"/>
  <c r="BJ141" i="12"/>
  <c r="BJ69" i="12"/>
  <c r="BD151" i="12"/>
  <c r="BF151" i="12"/>
  <c r="AY105" i="12"/>
  <c r="BA105" i="12"/>
  <c r="BB105" i="12"/>
  <c r="BC107" i="12"/>
  <c r="BE107" i="12"/>
  <c r="AY9" i="12"/>
  <c r="BA9" i="12"/>
  <c r="BB9" i="12"/>
  <c r="BD12" i="12"/>
  <c r="BF12" i="12"/>
  <c r="BC10" i="12"/>
  <c r="BE10" i="12"/>
  <c r="BD14" i="12"/>
  <c r="BF14" i="12"/>
  <c r="BD11" i="12"/>
  <c r="BF11" i="12"/>
  <c r="BD10" i="12"/>
  <c r="BF10" i="12"/>
  <c r="AY63" i="12"/>
  <c r="BA63" i="12"/>
  <c r="BB63" i="12"/>
  <c r="BD67" i="12"/>
  <c r="BF67" i="12"/>
  <c r="AY33" i="12"/>
  <c r="BA33" i="12"/>
  <c r="BB33" i="12"/>
  <c r="BD149" i="12"/>
  <c r="BF149" i="12"/>
  <c r="BC106" i="12"/>
  <c r="BE106" i="12"/>
  <c r="BC149" i="12"/>
  <c r="BE149" i="12"/>
  <c r="AY27" i="12"/>
  <c r="BA27" i="12"/>
  <c r="BB27" i="12"/>
  <c r="BC28" i="12"/>
  <c r="BE28" i="12"/>
  <c r="AY177" i="12"/>
  <c r="BA177" i="12"/>
  <c r="BB177" i="12"/>
  <c r="AY39" i="12"/>
  <c r="BA39" i="12"/>
  <c r="BB39" i="12"/>
  <c r="AY141" i="12"/>
  <c r="BA141" i="12"/>
  <c r="BB141" i="12"/>
  <c r="BD143" i="12"/>
  <c r="BF143" i="12"/>
  <c r="BC150" i="12"/>
  <c r="BE150" i="12"/>
  <c r="AY165" i="12"/>
  <c r="BA165" i="12"/>
  <c r="BB165" i="12"/>
  <c r="BD170" i="12"/>
  <c r="BF170" i="12"/>
  <c r="BD109" i="12"/>
  <c r="BF109" i="12"/>
  <c r="AY159" i="12"/>
  <c r="BA159" i="12"/>
  <c r="BB159" i="12"/>
  <c r="AY21" i="12"/>
  <c r="BA21" i="12"/>
  <c r="BB21" i="12"/>
  <c r="AY123" i="12"/>
  <c r="BA123" i="12"/>
  <c r="BB123" i="12"/>
  <c r="AY87" i="12"/>
  <c r="BA87" i="12"/>
  <c r="BB87" i="12"/>
  <c r="AY171" i="12"/>
  <c r="BA171" i="12"/>
  <c r="BB171" i="12"/>
  <c r="AY99" i="12"/>
  <c r="BA99" i="12"/>
  <c r="BB99" i="12"/>
  <c r="AY57" i="12"/>
  <c r="BA57" i="12"/>
  <c r="BB57" i="12"/>
  <c r="BC147" i="12"/>
  <c r="BE147" i="12"/>
  <c r="BG147" i="12"/>
  <c r="BI147" i="12"/>
  <c r="BD148" i="12"/>
  <c r="BF148" i="12"/>
  <c r="BC152" i="12"/>
  <c r="BE152" i="12"/>
  <c r="AY135" i="12"/>
  <c r="BA135" i="12"/>
  <c r="BB135" i="12"/>
  <c r="AY153" i="12"/>
  <c r="BA153" i="12"/>
  <c r="BB153" i="12"/>
  <c r="BD152" i="12"/>
  <c r="BF152" i="12"/>
  <c r="BD147" i="12"/>
  <c r="BF147" i="12"/>
  <c r="BH147" i="12"/>
  <c r="BC110" i="12"/>
  <c r="BE110" i="12"/>
  <c r="BD150" i="12"/>
  <c r="BF150" i="12"/>
  <c r="AY117" i="12"/>
  <c r="BA117" i="12"/>
  <c r="BB117" i="12"/>
  <c r="AY81" i="12"/>
  <c r="BA81" i="12"/>
  <c r="BB81" i="12"/>
  <c r="AY51" i="12"/>
  <c r="BA51" i="12"/>
  <c r="BB51" i="12"/>
  <c r="BC105" i="12"/>
  <c r="BE105" i="12"/>
  <c r="BG105" i="12"/>
  <c r="BI105" i="12"/>
  <c r="BD106" i="12"/>
  <c r="BF106" i="12"/>
  <c r="BC148" i="12"/>
  <c r="BE148" i="12"/>
  <c r="AY111" i="12"/>
  <c r="BA111" i="12"/>
  <c r="BB111" i="12"/>
  <c r="BC113" i="12"/>
  <c r="BE113" i="12"/>
  <c r="AY15" i="12"/>
  <c r="BA15" i="12"/>
  <c r="BB15" i="12"/>
  <c r="BD18" i="12"/>
  <c r="BF18" i="12"/>
  <c r="AY129" i="12"/>
  <c r="BA129" i="12"/>
  <c r="BB129" i="12"/>
  <c r="AY93" i="12"/>
  <c r="BA93" i="12"/>
  <c r="BB93" i="12"/>
  <c r="AY75" i="12"/>
  <c r="BA75" i="12"/>
  <c r="BB75" i="12"/>
  <c r="AY45" i="12"/>
  <c r="BA45" i="12"/>
  <c r="BB45" i="12"/>
  <c r="BD105" i="12"/>
  <c r="BF105" i="12"/>
  <c r="BH105" i="12"/>
  <c r="AY183" i="12"/>
  <c r="BA183" i="12"/>
  <c r="BB183" i="12"/>
  <c r="AY69" i="12"/>
  <c r="BA69" i="12"/>
  <c r="BB69" i="12"/>
  <c r="BC173" i="12"/>
  <c r="BE173" i="12"/>
  <c r="BD174" i="12"/>
  <c r="BF174" i="12"/>
  <c r="BD175" i="12"/>
  <c r="BF175" i="12"/>
  <c r="BD116" i="12"/>
  <c r="BF116" i="12"/>
  <c r="BD112" i="12"/>
  <c r="BF112" i="12"/>
  <c r="BD115" i="12"/>
  <c r="BF115" i="12"/>
  <c r="BC31" i="12"/>
  <c r="BE31" i="12"/>
  <c r="BD113" i="12"/>
  <c r="BF113" i="12"/>
  <c r="BC114" i="12"/>
  <c r="BE114" i="12"/>
  <c r="BC175" i="12"/>
  <c r="BE175" i="12"/>
  <c r="BC97" i="12"/>
  <c r="BE97" i="12"/>
  <c r="BD97" i="12"/>
  <c r="BF97" i="12"/>
  <c r="BC174" i="12"/>
  <c r="BE174" i="12"/>
  <c r="BC171" i="12"/>
  <c r="BE171" i="12"/>
  <c r="BC29" i="12"/>
  <c r="BE29" i="12"/>
  <c r="BD171" i="12"/>
  <c r="BF171" i="12"/>
  <c r="BH171" i="12"/>
  <c r="BC15" i="12"/>
  <c r="BE15" i="12"/>
  <c r="BC176" i="12"/>
  <c r="BE176" i="12"/>
  <c r="BC17" i="12"/>
  <c r="BE17" i="12"/>
  <c r="BD28" i="12"/>
  <c r="BF28" i="12"/>
  <c r="BC142" i="12"/>
  <c r="BE142" i="12"/>
  <c r="BD173" i="12"/>
  <c r="BF173" i="12"/>
  <c r="BC172" i="12"/>
  <c r="BE172" i="12"/>
  <c r="BD32" i="12"/>
  <c r="BF32" i="12"/>
  <c r="BC16" i="12"/>
  <c r="BE16" i="12"/>
  <c r="BD17" i="12"/>
  <c r="BF17" i="12"/>
  <c r="BC30" i="12"/>
  <c r="BE30" i="12"/>
  <c r="BC112" i="12"/>
  <c r="BE112" i="12"/>
  <c r="BD27" i="12"/>
  <c r="BF27" i="12"/>
  <c r="BH27" i="12"/>
  <c r="BC13" i="12"/>
  <c r="BE13" i="12"/>
  <c r="BD30" i="12"/>
  <c r="BF30" i="12"/>
  <c r="BD20" i="12"/>
  <c r="BF20" i="12"/>
  <c r="BC20" i="12"/>
  <c r="BE20" i="12"/>
  <c r="BC18" i="12"/>
  <c r="BE18" i="12"/>
  <c r="BD108" i="12"/>
  <c r="BF108" i="12"/>
  <c r="BC109" i="12"/>
  <c r="BE109" i="12"/>
  <c r="BC9" i="12"/>
  <c r="BE9" i="12"/>
  <c r="BG9" i="12"/>
  <c r="BD29" i="12"/>
  <c r="BF29" i="12"/>
  <c r="BC27" i="12"/>
  <c r="BE27" i="12"/>
  <c r="BC19" i="12"/>
  <c r="BE19" i="12"/>
  <c r="BD15" i="12"/>
  <c r="BF15" i="12"/>
  <c r="BH15" i="12"/>
  <c r="BC111" i="12"/>
  <c r="BE111" i="12"/>
  <c r="BG111" i="12"/>
  <c r="BD110" i="12"/>
  <c r="BF110" i="12"/>
  <c r="BC14" i="12"/>
  <c r="BE14" i="12"/>
  <c r="BD165" i="12"/>
  <c r="BF165" i="12"/>
  <c r="BH165" i="12"/>
  <c r="BC116" i="12"/>
  <c r="BE116" i="12"/>
  <c r="BC167" i="12"/>
  <c r="BE167" i="12"/>
  <c r="BC11" i="12"/>
  <c r="BE11" i="12"/>
  <c r="BD13" i="12"/>
  <c r="BF13" i="12"/>
  <c r="BD9" i="12"/>
  <c r="BF9" i="12"/>
  <c r="BH9" i="12"/>
  <c r="BI9" i="12"/>
  <c r="BC12" i="12"/>
  <c r="BE12" i="12"/>
  <c r="BD107" i="12"/>
  <c r="BF107" i="12"/>
  <c r="BC108" i="12"/>
  <c r="BE108" i="12"/>
  <c r="BC76" i="12"/>
  <c r="BE76" i="12"/>
  <c r="BD77" i="12"/>
  <c r="BF77" i="12"/>
  <c r="BC78" i="12"/>
  <c r="BE78" i="12"/>
  <c r="BC77" i="12"/>
  <c r="BE77" i="12"/>
  <c r="BD76" i="12"/>
  <c r="BF76" i="12"/>
  <c r="BD79" i="12"/>
  <c r="BF79" i="12"/>
  <c r="BC80" i="12"/>
  <c r="BE80" i="12"/>
  <c r="BD75" i="12"/>
  <c r="BF75" i="12"/>
  <c r="BH75" i="12"/>
  <c r="BD80" i="12"/>
  <c r="BF80" i="12"/>
  <c r="BC79" i="12"/>
  <c r="BE79" i="12"/>
  <c r="BC75" i="12"/>
  <c r="BE75" i="12"/>
  <c r="BG75" i="12"/>
  <c r="BD78" i="12"/>
  <c r="BF78" i="12"/>
  <c r="BD51" i="12"/>
  <c r="BF51" i="12"/>
  <c r="BH51" i="12"/>
  <c r="BC54" i="12"/>
  <c r="BE54" i="12"/>
  <c r="BC56" i="12"/>
  <c r="BE56" i="12"/>
  <c r="BC55" i="12"/>
  <c r="BE55" i="12"/>
  <c r="BD56" i="12"/>
  <c r="BF56" i="12"/>
  <c r="BD52" i="12"/>
  <c r="BF52" i="12"/>
  <c r="BD55" i="12"/>
  <c r="BF55" i="12"/>
  <c r="BD54" i="12"/>
  <c r="BF54" i="12"/>
  <c r="BC52" i="12"/>
  <c r="BE52" i="12"/>
  <c r="BC51" i="12"/>
  <c r="BE51" i="12"/>
  <c r="BG51" i="12"/>
  <c r="BC53" i="12"/>
  <c r="BE53" i="12"/>
  <c r="BD53" i="12"/>
  <c r="BF53" i="12"/>
  <c r="BD100" i="12"/>
  <c r="BF100" i="12"/>
  <c r="BD99" i="12"/>
  <c r="BF99" i="12"/>
  <c r="BH99" i="12"/>
  <c r="BC104" i="12"/>
  <c r="BE104" i="12"/>
  <c r="BD103" i="12"/>
  <c r="BF103" i="12"/>
  <c r="BC103" i="12"/>
  <c r="BE103" i="12"/>
  <c r="BD102" i="12"/>
  <c r="BF102" i="12"/>
  <c r="BC101" i="12"/>
  <c r="BE101" i="12"/>
  <c r="BC100" i="12"/>
  <c r="BE100" i="12"/>
  <c r="BD101" i="12"/>
  <c r="BF101" i="12"/>
  <c r="BC99" i="12"/>
  <c r="BE99" i="12"/>
  <c r="BC145" i="12"/>
  <c r="BE145" i="12"/>
  <c r="BC168" i="12"/>
  <c r="BE168" i="12"/>
  <c r="BC96" i="12"/>
  <c r="BE96" i="12"/>
  <c r="BD94" i="12"/>
  <c r="BF94" i="12"/>
  <c r="BD95" i="12"/>
  <c r="BF95" i="12"/>
  <c r="BC95" i="12"/>
  <c r="BE95" i="12"/>
  <c r="BD93" i="12"/>
  <c r="BF93" i="12"/>
  <c r="BH93" i="12"/>
  <c r="BC98" i="12"/>
  <c r="BE98" i="12"/>
  <c r="BC93" i="12"/>
  <c r="BE93" i="12"/>
  <c r="BG93" i="12"/>
  <c r="BI93" i="12"/>
  <c r="BD96" i="12"/>
  <c r="BF96" i="12"/>
  <c r="BD98" i="12"/>
  <c r="BF98" i="12"/>
  <c r="BC94" i="12"/>
  <c r="BE94" i="12"/>
  <c r="BD172" i="12"/>
  <c r="BF172" i="12"/>
  <c r="BD176" i="12"/>
  <c r="BF176" i="12"/>
  <c r="BD157" i="12"/>
  <c r="BF157" i="12"/>
  <c r="BD154" i="12"/>
  <c r="BF154" i="12"/>
  <c r="BC158" i="12"/>
  <c r="BE158" i="12"/>
  <c r="BC156" i="12"/>
  <c r="BE156" i="12"/>
  <c r="BD158" i="12"/>
  <c r="BF158" i="12"/>
  <c r="BC154" i="12"/>
  <c r="BE154" i="12"/>
  <c r="BC157" i="12"/>
  <c r="BE157" i="12"/>
  <c r="BC155" i="12"/>
  <c r="BE155" i="12"/>
  <c r="BC153" i="12"/>
  <c r="BE153" i="12"/>
  <c r="BG153" i="12"/>
  <c r="BD153" i="12"/>
  <c r="BF153" i="12"/>
  <c r="BH153" i="12"/>
  <c r="BD156" i="12"/>
  <c r="BF156" i="12"/>
  <c r="BD155" i="12"/>
  <c r="BF155" i="12"/>
  <c r="BD37" i="12"/>
  <c r="BF37" i="12"/>
  <c r="BC34" i="12"/>
  <c r="BE34" i="12"/>
  <c r="BD34" i="12"/>
  <c r="BF34" i="12"/>
  <c r="BC33" i="12"/>
  <c r="BE33" i="12"/>
  <c r="BG33" i="12"/>
  <c r="BC35" i="12"/>
  <c r="BE35" i="12"/>
  <c r="BC37" i="12"/>
  <c r="BE37" i="12"/>
  <c r="BD36" i="12"/>
  <c r="BF36" i="12"/>
  <c r="BD38" i="12"/>
  <c r="BF38" i="12"/>
  <c r="BD35" i="12"/>
  <c r="BF35" i="12"/>
  <c r="BD33" i="12"/>
  <c r="BF33" i="12"/>
  <c r="BH33" i="12"/>
  <c r="BC38" i="12"/>
  <c r="BE38" i="12"/>
  <c r="BC36" i="12"/>
  <c r="BE36" i="12"/>
  <c r="BD167" i="12"/>
  <c r="BF167" i="12"/>
  <c r="BD145" i="12"/>
  <c r="BF145" i="12"/>
  <c r="BD168" i="12"/>
  <c r="BF168" i="12"/>
  <c r="BC73" i="12"/>
  <c r="BE73" i="12"/>
  <c r="BD71" i="12"/>
  <c r="BF71" i="12"/>
  <c r="BD73" i="12"/>
  <c r="BF73" i="12"/>
  <c r="BC72" i="12"/>
  <c r="BE72" i="12"/>
  <c r="BD69" i="12"/>
  <c r="BF69" i="12"/>
  <c r="BH69" i="12"/>
  <c r="BD74" i="12"/>
  <c r="BF74" i="12"/>
  <c r="BC70" i="12"/>
  <c r="BE70" i="12"/>
  <c r="BD70" i="12"/>
  <c r="BF70" i="12"/>
  <c r="BC69" i="12"/>
  <c r="BE69" i="12"/>
  <c r="BG69" i="12"/>
  <c r="BC74" i="12"/>
  <c r="BE74" i="12"/>
  <c r="BC71" i="12"/>
  <c r="BE71" i="12"/>
  <c r="BD19" i="12"/>
  <c r="BF19" i="12"/>
  <c r="BD16" i="12"/>
  <c r="BF16" i="12"/>
  <c r="BD85" i="12"/>
  <c r="BF85" i="12"/>
  <c r="BC82" i="12"/>
  <c r="BE82" i="12"/>
  <c r="BD81" i="12"/>
  <c r="BF81" i="12"/>
  <c r="BH81" i="12"/>
  <c r="BC81" i="12"/>
  <c r="BE81" i="12"/>
  <c r="BG81" i="12"/>
  <c r="BD82" i="12"/>
  <c r="BF82" i="12"/>
  <c r="BD86" i="12"/>
  <c r="BF86" i="12"/>
  <c r="BC83" i="12"/>
  <c r="BE83" i="12"/>
  <c r="BC85" i="12"/>
  <c r="BE85" i="12"/>
  <c r="BC86" i="12"/>
  <c r="BE86" i="12"/>
  <c r="BC84" i="12"/>
  <c r="BE84" i="12"/>
  <c r="BD84" i="12"/>
  <c r="BF84" i="12"/>
  <c r="BD83" i="12"/>
  <c r="BF83" i="12"/>
  <c r="BD138" i="12"/>
  <c r="BF138" i="12"/>
  <c r="BD135" i="12"/>
  <c r="BF135" i="12"/>
  <c r="BH135" i="12"/>
  <c r="BC138" i="12"/>
  <c r="BE138" i="12"/>
  <c r="BC139" i="12"/>
  <c r="BE139" i="12"/>
  <c r="BD137" i="12"/>
  <c r="BF137" i="12"/>
  <c r="BC140" i="12"/>
  <c r="BE140" i="12"/>
  <c r="BC137" i="12"/>
  <c r="BE137" i="12"/>
  <c r="BD140" i="12"/>
  <c r="BF140" i="12"/>
  <c r="BD139" i="12"/>
  <c r="BF139" i="12"/>
  <c r="BC136" i="12"/>
  <c r="BE136" i="12"/>
  <c r="BC135" i="12"/>
  <c r="BE135" i="12"/>
  <c r="BG135" i="12"/>
  <c r="BI135" i="12"/>
  <c r="BD136" i="12"/>
  <c r="BF136" i="12"/>
  <c r="BD123" i="12"/>
  <c r="BF123" i="12"/>
  <c r="BH123" i="12"/>
  <c r="BD127" i="12"/>
  <c r="BF127" i="12"/>
  <c r="BC128" i="12"/>
  <c r="BE128" i="12"/>
  <c r="BD124" i="12"/>
  <c r="BF124" i="12"/>
  <c r="BD126" i="12"/>
  <c r="BF126" i="12"/>
  <c r="BC125" i="12"/>
  <c r="BE125" i="12"/>
  <c r="BD128" i="12"/>
  <c r="BF128" i="12"/>
  <c r="BD125" i="12"/>
  <c r="BF125" i="12"/>
  <c r="BC126" i="12"/>
  <c r="BE126" i="12"/>
  <c r="BC127" i="12"/>
  <c r="BE127" i="12"/>
  <c r="BC124" i="12"/>
  <c r="BE124" i="12"/>
  <c r="BC123" i="12"/>
  <c r="BE123" i="12"/>
  <c r="BG123" i="12"/>
  <c r="BI123" i="12"/>
  <c r="BC39" i="12"/>
  <c r="BE39" i="12"/>
  <c r="BG39" i="12"/>
  <c r="BC40" i="12"/>
  <c r="BE40" i="12"/>
  <c r="BC43" i="12"/>
  <c r="BE43" i="12"/>
  <c r="BD40" i="12"/>
  <c r="BF40" i="12"/>
  <c r="BC42" i="12"/>
  <c r="BE42" i="12"/>
  <c r="BD44" i="12"/>
  <c r="BF44" i="12"/>
  <c r="BD43" i="12"/>
  <c r="BF43" i="12"/>
  <c r="BC44" i="12"/>
  <c r="BE44" i="12"/>
  <c r="BD41" i="12"/>
  <c r="BF41" i="12"/>
  <c r="BC41" i="12"/>
  <c r="BE41" i="12"/>
  <c r="BD42" i="12"/>
  <c r="BF42" i="12"/>
  <c r="BD39" i="12"/>
  <c r="BF39" i="12"/>
  <c r="BH39" i="12"/>
  <c r="BD66" i="12"/>
  <c r="BF66" i="12"/>
  <c r="BD64" i="12"/>
  <c r="BF64" i="12"/>
  <c r="BC64" i="12"/>
  <c r="BE64" i="12"/>
  <c r="BD65" i="12"/>
  <c r="BF65" i="12"/>
  <c r="BC67" i="12"/>
  <c r="BE67" i="12"/>
  <c r="BD63" i="12"/>
  <c r="BF63" i="12"/>
  <c r="BH63" i="12"/>
  <c r="BC65" i="12"/>
  <c r="BE65" i="12"/>
  <c r="BC68" i="12"/>
  <c r="BE68" i="12"/>
  <c r="BD68" i="12"/>
  <c r="BF68" i="12"/>
  <c r="BC63" i="12"/>
  <c r="BE63" i="12"/>
  <c r="BG63" i="12"/>
  <c r="BC66" i="12"/>
  <c r="BE66" i="12"/>
  <c r="BD133" i="12"/>
  <c r="BF133" i="12"/>
  <c r="BC129" i="12"/>
  <c r="BE129" i="12"/>
  <c r="BG129" i="12"/>
  <c r="BI129" i="12"/>
  <c r="BD132" i="12"/>
  <c r="BF132" i="12"/>
  <c r="BD130" i="12"/>
  <c r="BF130" i="12"/>
  <c r="BC132" i="12"/>
  <c r="BE132" i="12"/>
  <c r="BC134" i="12"/>
  <c r="BE134" i="12"/>
  <c r="BD129" i="12"/>
  <c r="BF129" i="12"/>
  <c r="BH129" i="12"/>
  <c r="BD131" i="12"/>
  <c r="BF131" i="12"/>
  <c r="BC133" i="12"/>
  <c r="BE133" i="12"/>
  <c r="BD134" i="12"/>
  <c r="BF134" i="12"/>
  <c r="BC131" i="12"/>
  <c r="BE131" i="12"/>
  <c r="BC130" i="12"/>
  <c r="BE130" i="12"/>
  <c r="BC91" i="12"/>
  <c r="BE91" i="12"/>
  <c r="BC90" i="12"/>
  <c r="BE90" i="12"/>
  <c r="BD92" i="12"/>
  <c r="BF92" i="12"/>
  <c r="BC92" i="12"/>
  <c r="BE92" i="12"/>
  <c r="BC89" i="12"/>
  <c r="BE89" i="12"/>
  <c r="BD89" i="12"/>
  <c r="BF89" i="12"/>
  <c r="BD88" i="12"/>
  <c r="BF88" i="12"/>
  <c r="BC88" i="12"/>
  <c r="BE88" i="12"/>
  <c r="BC87" i="12"/>
  <c r="BE87" i="12"/>
  <c r="BG87" i="12"/>
  <c r="BD91" i="12"/>
  <c r="BF91" i="12"/>
  <c r="BD87" i="12"/>
  <c r="BF87" i="12"/>
  <c r="BH87" i="12"/>
  <c r="BD90" i="12"/>
  <c r="BF90" i="12"/>
  <c r="B30" i="18"/>
  <c r="C30" i="18"/>
  <c r="BC166" i="12"/>
  <c r="BE166" i="12"/>
  <c r="BC183" i="12"/>
  <c r="BE183" i="12"/>
  <c r="BG183" i="12"/>
  <c r="BC187" i="12"/>
  <c r="BE187" i="12"/>
  <c r="BD183" i="12"/>
  <c r="BF183" i="12"/>
  <c r="BH183" i="12"/>
  <c r="BD186" i="12"/>
  <c r="BF186" i="12"/>
  <c r="BD184" i="12"/>
  <c r="BF184" i="12"/>
  <c r="BD185" i="12"/>
  <c r="BF185" i="12"/>
  <c r="BD187" i="12"/>
  <c r="BF187" i="12"/>
  <c r="BD188" i="12"/>
  <c r="BF188" i="12"/>
  <c r="BC185" i="12"/>
  <c r="BE185" i="12"/>
  <c r="BC184" i="12"/>
  <c r="BE184" i="12"/>
  <c r="BC186" i="12"/>
  <c r="BE186" i="12"/>
  <c r="BC188" i="12"/>
  <c r="BE188" i="12"/>
  <c r="BD114" i="12"/>
  <c r="BF114" i="12"/>
  <c r="BD111" i="12"/>
  <c r="BF111" i="12"/>
  <c r="BH111" i="12"/>
  <c r="BC115" i="12"/>
  <c r="BE115" i="12"/>
  <c r="BC117" i="12"/>
  <c r="BE117" i="12"/>
  <c r="BG117" i="12"/>
  <c r="BC121" i="12"/>
  <c r="BE121" i="12"/>
  <c r="BD121" i="12"/>
  <c r="BF121" i="12"/>
  <c r="BD122" i="12"/>
  <c r="BF122" i="12"/>
  <c r="BC118" i="12"/>
  <c r="BE118" i="12"/>
  <c r="BC122" i="12"/>
  <c r="BE122" i="12"/>
  <c r="BC119" i="12"/>
  <c r="BE119" i="12"/>
  <c r="BD118" i="12"/>
  <c r="BF118" i="12"/>
  <c r="BD119" i="12"/>
  <c r="BF119" i="12"/>
  <c r="BD120" i="12"/>
  <c r="BF120" i="12"/>
  <c r="BD117" i="12"/>
  <c r="BF117" i="12"/>
  <c r="BH117" i="12"/>
  <c r="BC120" i="12"/>
  <c r="BE120" i="12"/>
  <c r="BC23" i="12"/>
  <c r="BE23" i="12"/>
  <c r="BC21" i="12"/>
  <c r="BE21" i="12"/>
  <c r="BG21" i="12"/>
  <c r="BD21" i="12"/>
  <c r="BF21" i="12"/>
  <c r="BH21" i="12"/>
  <c r="BC26" i="12"/>
  <c r="BE26" i="12"/>
  <c r="BD25" i="12"/>
  <c r="BF25" i="12"/>
  <c r="BD23" i="12"/>
  <c r="BF23" i="12"/>
  <c r="BD26" i="12"/>
  <c r="BF26" i="12"/>
  <c r="BC22" i="12"/>
  <c r="BE22" i="12"/>
  <c r="BC24" i="12"/>
  <c r="BE24" i="12"/>
  <c r="BC25" i="12"/>
  <c r="BE25" i="12"/>
  <c r="BD24" i="12"/>
  <c r="BF24" i="12"/>
  <c r="BD22" i="12"/>
  <c r="BF22" i="12"/>
  <c r="BC181" i="12"/>
  <c r="BE181" i="12"/>
  <c r="BD182" i="12"/>
  <c r="BF182" i="12"/>
  <c r="BC179" i="12"/>
  <c r="BE179" i="12"/>
  <c r="BD178" i="12"/>
  <c r="BF178" i="12"/>
  <c r="BD181" i="12"/>
  <c r="BF181" i="12"/>
  <c r="BC177" i="12"/>
  <c r="BE177" i="12"/>
  <c r="BG177" i="12"/>
  <c r="BD177" i="12"/>
  <c r="BF177" i="12"/>
  <c r="BH177" i="12"/>
  <c r="BD180" i="12"/>
  <c r="BF180" i="12"/>
  <c r="BD179" i="12"/>
  <c r="BF179" i="12"/>
  <c r="BC180" i="12"/>
  <c r="BE180" i="12"/>
  <c r="BC182" i="12"/>
  <c r="BE182" i="12"/>
  <c r="BC178" i="12"/>
  <c r="BE178" i="12"/>
  <c r="BD142" i="12"/>
  <c r="BF142" i="12"/>
  <c r="BC144" i="12"/>
  <c r="BE144" i="12"/>
  <c r="BC141" i="12"/>
  <c r="BE141" i="12"/>
  <c r="BG141" i="12"/>
  <c r="BD144" i="12"/>
  <c r="BF144" i="12"/>
  <c r="BD146" i="12"/>
  <c r="BF146" i="12"/>
  <c r="BC169" i="12"/>
  <c r="BE169" i="12"/>
  <c r="BC170" i="12"/>
  <c r="BE170" i="12"/>
  <c r="BC161" i="12"/>
  <c r="BE161" i="12"/>
  <c r="BD161" i="12"/>
  <c r="BF161" i="12"/>
  <c r="BD160" i="12"/>
  <c r="BF160" i="12"/>
  <c r="BD162" i="12"/>
  <c r="BF162" i="12"/>
  <c r="BC160" i="12"/>
  <c r="BE160" i="12"/>
  <c r="BD164" i="12"/>
  <c r="BF164" i="12"/>
  <c r="BC159" i="12"/>
  <c r="BE159" i="12"/>
  <c r="BG159" i="12"/>
  <c r="BC163" i="12"/>
  <c r="BE163" i="12"/>
  <c r="BD163" i="12"/>
  <c r="BF163" i="12"/>
  <c r="BC162" i="12"/>
  <c r="BE162" i="12"/>
  <c r="BD159" i="12"/>
  <c r="BF159" i="12"/>
  <c r="BH159" i="12"/>
  <c r="BC164" i="12"/>
  <c r="BE164" i="12"/>
  <c r="BD31" i="12"/>
  <c r="BF31" i="12"/>
  <c r="BC32" i="12"/>
  <c r="BE32" i="12"/>
  <c r="BD104" i="12"/>
  <c r="BF104" i="12"/>
  <c r="BC143" i="12"/>
  <c r="BE143" i="12"/>
  <c r="BD166" i="12"/>
  <c r="BF166" i="12"/>
  <c r="BD72" i="12"/>
  <c r="BF72" i="12"/>
  <c r="BC102" i="12"/>
  <c r="BE102" i="12"/>
  <c r="BG99" i="12"/>
  <c r="BI99" i="12"/>
  <c r="BD141" i="12"/>
  <c r="BF141" i="12"/>
  <c r="BH141" i="12"/>
  <c r="BC165" i="12"/>
  <c r="BE165" i="12"/>
  <c r="BG165" i="12"/>
  <c r="BI165" i="12"/>
  <c r="BC146" i="12"/>
  <c r="BE146" i="12"/>
  <c r="BD169" i="12"/>
  <c r="BF169" i="12"/>
  <c r="BC47" i="12"/>
  <c r="BE47" i="12"/>
  <c r="BC45" i="12"/>
  <c r="BE45" i="12"/>
  <c r="BG45" i="12"/>
  <c r="BC49" i="12"/>
  <c r="BE49" i="12"/>
  <c r="BD49" i="12"/>
  <c r="BF49" i="12"/>
  <c r="BC48" i="12"/>
  <c r="BE48" i="12"/>
  <c r="BC46" i="12"/>
  <c r="BE46" i="12"/>
  <c r="BD50" i="12"/>
  <c r="BF50" i="12"/>
  <c r="BD46" i="12"/>
  <c r="BF46" i="12"/>
  <c r="BD48" i="12"/>
  <c r="BF48" i="12"/>
  <c r="BD45" i="12"/>
  <c r="BF45" i="12"/>
  <c r="BH45" i="12"/>
  <c r="BD47" i="12"/>
  <c r="BF47" i="12"/>
  <c r="BC50" i="12"/>
  <c r="BE50" i="12"/>
  <c r="BD62" i="12"/>
  <c r="BF62" i="12"/>
  <c r="BD59" i="12"/>
  <c r="BF59" i="12"/>
  <c r="BC62" i="12"/>
  <c r="BE62" i="12"/>
  <c r="BC59" i="12"/>
  <c r="BE59" i="12"/>
  <c r="BD61" i="12"/>
  <c r="BF61" i="12"/>
  <c r="BD60" i="12"/>
  <c r="BF60" i="12"/>
  <c r="BD58" i="12"/>
  <c r="BF58" i="12"/>
  <c r="BC61" i="12"/>
  <c r="BE61" i="12"/>
  <c r="BC57" i="12"/>
  <c r="BE57" i="12"/>
  <c r="BG57" i="12"/>
  <c r="BC60" i="12"/>
  <c r="BE60" i="12"/>
  <c r="BD57" i="12"/>
  <c r="BF57" i="12"/>
  <c r="BH57" i="12"/>
  <c r="BC58" i="12"/>
  <c r="BE58" i="12"/>
  <c r="B16" i="18"/>
  <c r="C16" i="18"/>
  <c r="B31" i="18"/>
  <c r="C31" i="18"/>
  <c r="B12" i="18"/>
  <c r="C12" i="18"/>
  <c r="BG27" i="12"/>
  <c r="BG15" i="12"/>
  <c r="BI15" i="12"/>
  <c r="B15" i="18"/>
  <c r="C15" i="18"/>
  <c r="B24" i="18"/>
  <c r="C24" i="18"/>
  <c r="BI27" i="12"/>
  <c r="BG171" i="12"/>
  <c r="BI171" i="12"/>
  <c r="B14" i="18"/>
  <c r="C14" i="18"/>
  <c r="B13" i="18"/>
  <c r="C13" i="18"/>
  <c r="B34" i="18"/>
  <c r="C34" i="18"/>
  <c r="B27" i="18"/>
  <c r="C27" i="18"/>
  <c r="B18" i="18"/>
  <c r="C18" i="18"/>
  <c r="BI153" i="12"/>
  <c r="BI51" i="12"/>
  <c r="BI183" i="12"/>
  <c r="BI117" i="12"/>
  <c r="BI39" i="12"/>
  <c r="BI81" i="12"/>
  <c r="BI141" i="12"/>
  <c r="BI111" i="12"/>
  <c r="BI177" i="12"/>
  <c r="BI21" i="12"/>
  <c r="BI69" i="12"/>
  <c r="BI33" i="12"/>
  <c r="BI57" i="12"/>
  <c r="BI159" i="12"/>
  <c r="BI63" i="12"/>
  <c r="BI75" i="12"/>
  <c r="BI87" i="12"/>
  <c r="BI45" i="12"/>
  <c r="B7" i="18"/>
  <c r="C7" i="18"/>
  <c r="B11" i="18"/>
  <c r="C11" i="18"/>
  <c r="B35" i="18"/>
  <c r="C35" i="18"/>
  <c r="B17" i="18"/>
  <c r="C17" i="18"/>
  <c r="B28" i="18"/>
  <c r="C28" i="18"/>
  <c r="B25" i="18"/>
  <c r="C25" i="18"/>
  <c r="D30" i="18"/>
  <c r="E30" i="18"/>
  <c r="F30" i="18"/>
  <c r="D11" i="18"/>
  <c r="E11" i="18"/>
  <c r="D35" i="18"/>
  <c r="E35" i="18"/>
  <c r="D24" i="18"/>
  <c r="E24" i="18"/>
  <c r="F24" i="18"/>
  <c r="B32" i="18"/>
  <c r="C32" i="18"/>
  <c r="B33" i="18"/>
  <c r="C33" i="18"/>
  <c r="F35" i="18"/>
  <c r="F11" i="18"/>
  <c r="B8" i="18"/>
  <c r="C8" i="18"/>
  <c r="D17" i="18"/>
  <c r="E17" i="18"/>
  <c r="F17" i="18"/>
  <c r="D9" i="18"/>
  <c r="E9" i="18"/>
  <c r="B9" i="18"/>
  <c r="C9" i="18"/>
  <c r="D16" i="18"/>
  <c r="E16" i="18"/>
  <c r="F16" i="18"/>
  <c r="D25" i="18"/>
  <c r="E25" i="18"/>
  <c r="F25" i="18"/>
  <c r="D13" i="18"/>
  <c r="E13" i="18"/>
  <c r="F13" i="18"/>
  <c r="B6" i="18"/>
  <c r="C6" i="18"/>
  <c r="D12" i="18"/>
  <c r="E12" i="18"/>
  <c r="F12" i="18"/>
  <c r="D15" i="18"/>
  <c r="E15" i="18"/>
  <c r="F15" i="18"/>
  <c r="D31" i="18"/>
  <c r="E31" i="18"/>
  <c r="F31" i="18"/>
  <c r="D28" i="18"/>
  <c r="E28" i="18"/>
  <c r="F28" i="18"/>
  <c r="D33" i="18"/>
  <c r="E33" i="18"/>
  <c r="F33" i="18"/>
  <c r="D14" i="18"/>
  <c r="E14" i="18"/>
  <c r="F14" i="18"/>
  <c r="B26" i="18"/>
  <c r="C26" i="18"/>
  <c r="D34" i="18"/>
  <c r="E34" i="18"/>
  <c r="F34" i="18"/>
  <c r="B29" i="18"/>
  <c r="C29" i="18"/>
  <c r="D18" i="18"/>
  <c r="E18" i="18"/>
  <c r="F18" i="18"/>
  <c r="D27" i="18"/>
  <c r="E27" i="18"/>
  <c r="F27" i="18"/>
  <c r="B10" i="18"/>
  <c r="C10" i="18"/>
  <c r="D7" i="18"/>
  <c r="E7" i="18"/>
  <c r="F7" i="18"/>
  <c r="F9" i="18"/>
  <c r="D10" i="18"/>
  <c r="E10" i="18"/>
  <c r="F10" i="18"/>
  <c r="D26" i="18"/>
  <c r="E26" i="18"/>
  <c r="F26" i="18"/>
  <c r="D32" i="18"/>
  <c r="E32" i="18"/>
  <c r="F32" i="18"/>
  <c r="D29" i="18"/>
  <c r="E29" i="18"/>
  <c r="F29" i="18"/>
  <c r="D8" i="18"/>
  <c r="E8" i="18"/>
  <c r="F8" i="18"/>
  <c r="D6" i="18"/>
  <c r="E6" i="18"/>
  <c r="F6" i="18"/>
  <c r="F3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N21" authorId="0" shapeId="0" xr:uid="{00000000-0006-0000-0100-000001000000}">
      <text>
        <r>
          <rPr>
            <sz val="9"/>
            <color indexed="81"/>
            <rFont val="Tahoma"/>
            <family val="2"/>
          </rPr>
          <t>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6"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K8" authorId="1" shapeId="0" xr:uid="{00000000-0006-0000-0300-000002000000}">
      <text>
        <r>
          <rPr>
            <b/>
            <sz val="16"/>
            <color indexed="81"/>
            <rFont val="Tahoma"/>
            <family val="2"/>
          </rPr>
          <t xml:space="preserve">
</t>
        </r>
        <r>
          <rPr>
            <sz val="16"/>
            <color indexed="81"/>
            <rFont val="Tahoma"/>
            <family val="2"/>
          </rPr>
          <t>Remitirse a la pestaña Probabilidad Seguridad Informac</t>
        </r>
      </text>
    </comment>
    <comment ref="M8" authorId="1" shapeId="0" xr:uid="{00000000-0006-0000-0300-000003000000}">
      <text>
        <r>
          <rPr>
            <sz val="18"/>
            <color indexed="81"/>
            <rFont val="Tahoma"/>
            <family val="2"/>
          </rPr>
          <t>Remitirse al Manual de Gestión de Riesgos para la tabla de Impactos de Riesgos de Seguridad Digital</t>
        </r>
      </text>
    </comment>
    <comment ref="S8" authorId="0" shapeId="0" xr:uid="{00000000-0006-0000-0300-000004000000}">
      <text>
        <r>
          <rPr>
            <sz val="9"/>
            <color indexed="81"/>
            <rFont val="Tahoma"/>
            <family val="2"/>
          </rPr>
          <t>Para una CORRECTA descripción del Control, remitirse a la Hoja CONTROLES</t>
        </r>
      </text>
    </comment>
    <comment ref="BG8" authorId="1" shapeId="0" xr:uid="{00000000-0006-0000-0300-000005000000}">
      <text>
        <r>
          <rPr>
            <sz val="9"/>
            <color indexed="81"/>
            <rFont val="Tahoma"/>
            <family val="2"/>
          </rPr>
          <t>Revisar la pestaña de probabilidad de seg. De la información</t>
        </r>
        <r>
          <rPr>
            <sz val="9"/>
            <color indexed="81"/>
            <rFont val="Tahoma"/>
            <family val="2"/>
          </rPr>
          <t xml:space="preserve">
</t>
        </r>
      </text>
    </comment>
    <comment ref="BH8" authorId="1" shapeId="0" xr:uid="{00000000-0006-0000-0300-000006000000}">
      <text>
        <r>
          <rPr>
            <b/>
            <sz val="9"/>
            <color indexed="81"/>
            <rFont val="Tahoma"/>
            <family val="2"/>
          </rPr>
          <t xml:space="preserve">Revisar Manual de Gestión de Riesgos </t>
        </r>
      </text>
    </comment>
  </commentList>
</comments>
</file>

<file path=xl/sharedStrings.xml><?xml version="1.0" encoding="utf-8"?>
<sst xmlns="http://schemas.openxmlformats.org/spreadsheetml/2006/main" count="1321" uniqueCount="781">
  <si>
    <t xml:space="preserve">ANÁLISIS DOFA        </t>
  </si>
  <si>
    <t>Origen Interno</t>
  </si>
  <si>
    <t>Fortalezas</t>
  </si>
  <si>
    <t>Debilidades</t>
  </si>
  <si>
    <t>F1 Se cuenta con un manual de procesos y procedimientos acorde con la Ley 734 de 2002</t>
  </si>
  <si>
    <t>D1 Infraestructura Funcional (Entiéndase de las condiciones locativas para la prestación del servicio  como son áreas cerradas, sala de audiencias y medios de desplazamiento y acopia de pruebas)</t>
  </si>
  <si>
    <t>F2</t>
  </si>
  <si>
    <t>F3</t>
  </si>
  <si>
    <t>D3</t>
  </si>
  <si>
    <t>F4</t>
  </si>
  <si>
    <t>D4</t>
  </si>
  <si>
    <t>F5</t>
  </si>
  <si>
    <t>D5</t>
  </si>
  <si>
    <t>F6</t>
  </si>
  <si>
    <t>D6</t>
  </si>
  <si>
    <t>F7</t>
  </si>
  <si>
    <t>D7</t>
  </si>
  <si>
    <t>F8</t>
  </si>
  <si>
    <t>D8</t>
  </si>
  <si>
    <t>F9</t>
  </si>
  <si>
    <t>D9</t>
  </si>
  <si>
    <t>F10</t>
  </si>
  <si>
    <t>D10</t>
  </si>
  <si>
    <t>F11</t>
  </si>
  <si>
    <t>D11</t>
  </si>
  <si>
    <t>F12</t>
  </si>
  <si>
    <t>D12</t>
  </si>
  <si>
    <t>Origen Externo</t>
  </si>
  <si>
    <t>Oportunidades</t>
  </si>
  <si>
    <t>Amenazas</t>
  </si>
  <si>
    <t xml:space="preserve">O1  Entrada en vigencia de nuevas normas  Codigo Unico Disciplinario </t>
  </si>
  <si>
    <t>A1  Los procedimientos y manuales no se han ajustado  a la realidad actual de la oficina de asuntos disciplinarios  por ser competencia de la Dirección Distrital de Asuntos Disciplinarios   Secretaria Jururidica .</t>
  </si>
  <si>
    <t>O2</t>
  </si>
  <si>
    <t>O3</t>
  </si>
  <si>
    <t>A3</t>
  </si>
  <si>
    <t>O4</t>
  </si>
  <si>
    <t>A4</t>
  </si>
  <si>
    <t>O5</t>
  </si>
  <si>
    <t>A5</t>
  </si>
  <si>
    <t>O6</t>
  </si>
  <si>
    <t>A6</t>
  </si>
  <si>
    <t>O7</t>
  </si>
  <si>
    <t>A7</t>
  </si>
  <si>
    <t>O8</t>
  </si>
  <si>
    <t>A8</t>
  </si>
  <si>
    <t>O9</t>
  </si>
  <si>
    <t>A9</t>
  </si>
  <si>
    <t>O10</t>
  </si>
  <si>
    <t>A10</t>
  </si>
  <si>
    <t>O11</t>
  </si>
  <si>
    <t>A11</t>
  </si>
  <si>
    <t>O12</t>
  </si>
  <si>
    <t>A12</t>
  </si>
  <si>
    <t>MATRIZ DE RIESGO</t>
  </si>
  <si>
    <t>Código</t>
  </si>
  <si>
    <t>PLE-PIN-F001</t>
  </si>
  <si>
    <t>PROCESO:</t>
  </si>
  <si>
    <t xml:space="preserve">Control Disciplinario </t>
  </si>
  <si>
    <t>Versión</t>
  </si>
  <si>
    <t>LÍDER:</t>
  </si>
  <si>
    <t xml:space="preserve">Jefe Oficina Asuntos Disciplinarios </t>
  </si>
  <si>
    <t>Vigencia</t>
  </si>
  <si>
    <t>OBJETIVO:</t>
  </si>
  <si>
    <t>Caso HOLA:</t>
  </si>
  <si>
    <t>CONTROL DE CAMBIOS MATRIZ DE RIESGOS</t>
  </si>
  <si>
    <t>VERSIÓN</t>
  </si>
  <si>
    <t>FECHA</t>
  </si>
  <si>
    <t>DESCRIPCIÓN DE LA MODIFICACIÓN</t>
  </si>
  <si>
    <t>Creación de la matriz de riesgos del proceso</t>
  </si>
  <si>
    <t>Ajuste y actualizacion a la matriz de acuerdo con la guìa del DAFP V4 -2018 a travès del manual de gestiòn del riesgo versiòn 11 2019, se ingresa las columnas para las caracterìsticas y la evaluaciòn de los controles,se realiza ajuste a las causas, consecuencias y controles.</t>
  </si>
  <si>
    <t>Nota: El perfil de riesgo resume el nivel de riesgo del proceso, permitiendo identificar aspectos de peligro relevantes para establecer prioridades en la implementación de controles. .  </t>
  </si>
  <si>
    <t>NOTA: Para el diligenciamiento de esta matriz tenga en cuenta el manual "Gestión del Riesgo" PLE-PIN-M001</t>
  </si>
  <si>
    <t>IDENTIFICACIÓN DEL RIESGO</t>
  </si>
  <si>
    <t>ÁNALISIS DEL RIESGO</t>
  </si>
  <si>
    <t>EVALUACIÓN DEL RIESGO</t>
  </si>
  <si>
    <t>MEDIDAS DE RESPUESTA</t>
  </si>
  <si>
    <t>N°</t>
  </si>
  <si>
    <t xml:space="preserve"> RIESGO</t>
  </si>
  <si>
    <t>ANÁLISIS CAUSAL</t>
  </si>
  <si>
    <t xml:space="preserve">ANÁLISIS DE IMPACTO </t>
  </si>
  <si>
    <t xml:space="preserve">NIVEL ORGANIZACIONAL </t>
  </si>
  <si>
    <t>TIPOLOGÍA DEL RIESGO</t>
  </si>
  <si>
    <t>Riesgo Inherente</t>
  </si>
  <si>
    <t>CONTROLES</t>
  </si>
  <si>
    <t>Diseño del Control</t>
  </si>
  <si>
    <t>Ejecución del Control</t>
  </si>
  <si>
    <t>Solidez Individual de cada Control</t>
  </si>
  <si>
    <t>Sólidez del Conjunto de Controles</t>
  </si>
  <si>
    <t>Riesgo Residual</t>
  </si>
  <si>
    <t>FUENTE DE RIESGO</t>
  </si>
  <si>
    <t>CAUSA</t>
  </si>
  <si>
    <t xml:space="preserve">AREA DE IMPACTO </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</si>
  <si>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</si>
  <si>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</si>
  <si>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</si>
  <si>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</si>
  <si>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</si>
  <si>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</si>
  <si>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</si>
  <si>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</si>
  <si>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</si>
  <si>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</si>
  <si>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</si>
  <si>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</si>
  <si>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</si>
  <si>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</si>
  <si>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</si>
  <si>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</si>
  <si>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</si>
  <si>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</si>
  <si>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</si>
  <si>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</si>
  <si>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Total  de los Controles de  Riesgo </t>
  </si>
  <si>
    <t>No. De controles</t>
  </si>
  <si>
    <t xml:space="preserve">Promedio de los controles </t>
  </si>
  <si>
    <t xml:space="preserve">CALIFICACIÓN DE LA SOLIDEZ DEL CONJUNTO DE CONTROLES </t>
  </si>
  <si>
    <t>Casillas que mueve en Probabilidad</t>
  </si>
  <si>
    <t>Casillas que mueve en Impacto</t>
  </si>
  <si>
    <t>OPCIONES DE MANEJO</t>
  </si>
  <si>
    <t>R1</t>
  </si>
  <si>
    <t>Prescripción o caducidad de la acción disciplinaria</t>
  </si>
  <si>
    <t>Personas</t>
  </si>
  <si>
    <t xml:space="preserve">Mora en el impulso procesal por parte de la Oficina de Asuntos Disciplinarios 
</t>
  </si>
  <si>
    <t>Calidad</t>
  </si>
  <si>
    <t>No se resuelven las presuntas conductas que afecten la Función Publica</t>
  </si>
  <si>
    <t>Táctico</t>
  </si>
  <si>
    <t xml:space="preserve">Calidad </t>
  </si>
  <si>
    <t>Posible</t>
  </si>
  <si>
    <t>Menor</t>
  </si>
  <si>
    <t>Preventivo</t>
  </si>
  <si>
    <t>Si</t>
  </si>
  <si>
    <t>Completa</t>
  </si>
  <si>
    <t>Siempre</t>
  </si>
  <si>
    <t xml:space="preserve">dificultad en la obtención oportuna y completa del recaudo probatorio </t>
  </si>
  <si>
    <t>R2</t>
  </si>
  <si>
    <t>Alteración, perdida, deterioro o hurto de los expedientes disciplinarios</t>
  </si>
  <si>
    <t>Pérdida del expediente disciplinario  y consiguiente  desgaste administrativo por la necesidad de reconstruirlo</t>
  </si>
  <si>
    <t>Operativo</t>
  </si>
  <si>
    <t>Rara Vez</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</si>
  <si>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</si>
  <si>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</si>
  <si>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</si>
  <si>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</si>
  <si>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</si>
  <si>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</si>
  <si>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</si>
  <si>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</si>
  <si>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</si>
  <si>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</si>
  <si>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</si>
  <si>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</si>
  <si>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</si>
  <si>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</si>
  <si>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</si>
  <si>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</si>
  <si>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</si>
  <si>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</si>
  <si>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</si>
  <si>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</si>
  <si>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</si>
  <si>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</si>
  <si>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</si>
  <si>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</si>
  <si>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</si>
  <si>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</si>
  <si>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</si>
  <si>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</si>
  <si>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Para una correcta descripción del Control Remitase a la Hoja CONTROLES</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</si>
  <si>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</si>
  <si>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</si>
  <si>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</si>
  <si>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</si>
  <si>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</si>
  <si>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</si>
  <si>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</si>
  <si>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</si>
  <si>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</si>
  <si>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</si>
  <si>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</si>
  <si>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</si>
  <si>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</si>
  <si>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</si>
  <si>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</si>
  <si>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</si>
  <si>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</si>
  <si>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</si>
  <si>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</si>
  <si>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</si>
  <si>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</si>
  <si>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</si>
  <si>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</si>
  <si>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</si>
  <si>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</si>
  <si>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</si>
  <si>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</si>
  <si>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</si>
  <si>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</si>
  <si>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 xml:space="preserve">MAPA DE CALOR </t>
  </si>
  <si>
    <t>INSIGNIFICANTE</t>
  </si>
  <si>
    <t>MENOR</t>
  </si>
  <si>
    <t>MODERADO</t>
  </si>
  <si>
    <t>MAYOR</t>
  </si>
  <si>
    <t>CATASTRÓFICO</t>
  </si>
  <si>
    <t>RARA VEZ</t>
  </si>
  <si>
    <t>$1:$2</t>
  </si>
  <si>
    <t>IMPROBABLE</t>
  </si>
  <si>
    <t>$10:$</t>
  </si>
  <si>
    <t>$X:$X</t>
  </si>
  <si>
    <t>$H:$I</t>
  </si>
  <si>
    <t>$5:$6</t>
  </si>
  <si>
    <t>$I$44</t>
  </si>
  <si>
    <t>POSIBLE</t>
  </si>
  <si>
    <t>PROBABLE</t>
  </si>
  <si>
    <t>CASI SEGURO</t>
  </si>
  <si>
    <t>PERFIL DE RIESGO DEL PROCESO</t>
  </si>
  <si>
    <t>CRITICIDAD</t>
  </si>
  <si>
    <t>No</t>
  </si>
  <si>
    <t>Probabilidad</t>
  </si>
  <si>
    <t>Impacto</t>
  </si>
  <si>
    <t>Evaluación</t>
  </si>
  <si>
    <t>Rresidual</t>
  </si>
  <si>
    <t xml:space="preserve">Raro-insignificante </t>
  </si>
  <si>
    <t>Raro-Menor</t>
  </si>
  <si>
    <t>Improbable-Mínimo</t>
  </si>
  <si>
    <t>Raro-Moderado</t>
  </si>
  <si>
    <t>Improbable-Menor</t>
  </si>
  <si>
    <t>Posible-Mínimo</t>
  </si>
  <si>
    <t>Probable-Mínimo</t>
  </si>
  <si>
    <t>Casi Seguro-Mínimo</t>
  </si>
  <si>
    <t>Raro-
Mayor</t>
  </si>
  <si>
    <t>Raro-Catastrófico</t>
  </si>
  <si>
    <t>Improbable - Moderado</t>
  </si>
  <si>
    <t>Posible - Menor</t>
  </si>
  <si>
    <t>Posible - Moderado</t>
  </si>
  <si>
    <t>Probable - Menor</t>
  </si>
  <si>
    <t>Improbable - Mayor</t>
  </si>
  <si>
    <t>Improbable - Catastrófico</t>
  </si>
  <si>
    <t>Posible - Mayor</t>
  </si>
  <si>
    <t>Posible - Catastrófico</t>
  </si>
  <si>
    <t>Probable - Moderado</t>
  </si>
  <si>
    <t>Casi Seguro - Menor</t>
  </si>
  <si>
    <t>Casi seguro - Moderado</t>
  </si>
  <si>
    <t>Probable - Mayor</t>
  </si>
  <si>
    <t>Probable - Catastrófico</t>
  </si>
  <si>
    <t>Casi seguro - Mayor</t>
  </si>
  <si>
    <t>Casi Seguro - Catastrófico</t>
  </si>
  <si>
    <t>RIESGOS DE SEGURIDAD DIGITAL</t>
  </si>
  <si>
    <t>PLAN DE TRATAMIENTO</t>
  </si>
  <si>
    <t>Solidez del Conjunto de Controles</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</si>
  <si>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</si>
  <si>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</si>
  <si>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</si>
  <si>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</si>
  <si>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</si>
  <si>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</si>
  <si>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</si>
  <si>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</si>
  <si>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</si>
  <si>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</si>
  <si>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</si>
  <si>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</si>
  <si>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</si>
  <si>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</si>
  <si>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Ejecución de Control</t>
  </si>
  <si>
    <t xml:space="preserve">Total de los Controles de  Riesgo </t>
  </si>
  <si>
    <t>No. De Controles</t>
  </si>
  <si>
    <t xml:space="preserve">Promedio solidez de controles </t>
  </si>
  <si>
    <t>Meta</t>
  </si>
  <si>
    <t>Inicio</t>
  </si>
  <si>
    <t>Duración</t>
  </si>
  <si>
    <t>Acción si se materializa</t>
  </si>
  <si>
    <t>R3</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</si>
  <si>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</si>
  <si>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</si>
  <si>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</si>
  <si>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</si>
  <si>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</si>
  <si>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</si>
  <si>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</si>
  <si>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</si>
  <si>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</si>
  <si>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</si>
  <si>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</si>
  <si>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</si>
  <si>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</si>
  <si>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</si>
  <si>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</si>
  <si>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</si>
  <si>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</si>
  <si>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</si>
  <si>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</si>
  <si>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</si>
  <si>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</si>
  <si>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</si>
  <si>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</si>
  <si>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</si>
  <si>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</si>
  <si>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</si>
  <si>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</si>
  <si>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</si>
  <si>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</si>
  <si>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</si>
  <si>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</si>
  <si>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</si>
  <si>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</si>
  <si>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</si>
  <si>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</si>
  <si>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</si>
  <si>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</si>
  <si>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</si>
  <si>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</si>
  <si>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</si>
  <si>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</si>
  <si>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</si>
  <si>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</si>
  <si>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</si>
  <si>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</si>
  <si>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</si>
  <si>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</si>
  <si>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</si>
  <si>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</si>
  <si>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</si>
  <si>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</si>
  <si>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</si>
  <si>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</si>
  <si>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</si>
  <si>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</si>
  <si>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</si>
  <si>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</si>
  <si>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</si>
  <si>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</si>
  <si>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</si>
  <si>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</si>
  <si>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</si>
  <si>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</si>
  <si>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</si>
  <si>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</si>
  <si>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</si>
  <si>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</si>
  <si>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</si>
  <si>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</si>
  <si>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</si>
  <si>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</si>
  <si>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</si>
  <si>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</si>
  <si>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</si>
  <si>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</si>
  <si>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</si>
  <si>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</si>
  <si>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</si>
  <si>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</si>
  <si>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</si>
  <si>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</si>
  <si>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</si>
  <si>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</si>
  <si>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</si>
  <si>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</si>
  <si>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</si>
  <si>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</si>
  <si>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</si>
  <si>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</si>
  <si>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</si>
  <si>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</si>
  <si>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</si>
  <si>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</si>
  <si>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</si>
  <si>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</si>
  <si>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</si>
  <si>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</si>
  <si>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</si>
  <si>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</si>
  <si>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</si>
  <si>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</si>
  <si>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</si>
  <si>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</si>
  <si>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</si>
  <si>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</si>
  <si>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</si>
  <si>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</si>
  <si>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</si>
  <si>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</si>
  <si>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</si>
  <si>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</si>
  <si>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</si>
  <si>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</si>
  <si>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</si>
  <si>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</si>
  <si>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</si>
  <si>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</si>
  <si>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</si>
  <si>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</si>
  <si>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</si>
  <si>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</si>
  <si>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</si>
  <si>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</si>
  <si>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</si>
  <si>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</si>
  <si>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</si>
  <si>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</si>
  <si>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</si>
  <si>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</si>
  <si>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</si>
  <si>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</si>
  <si>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</si>
  <si>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</si>
  <si>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</si>
  <si>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</si>
  <si>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</si>
  <si>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</si>
  <si>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</si>
  <si>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</si>
  <si>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</si>
  <si>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</si>
  <si>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</si>
  <si>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</si>
  <si>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</si>
  <si>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</si>
  <si>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</si>
  <si>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</si>
  <si>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</si>
  <si>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</si>
  <si>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</si>
  <si>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</si>
  <si>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</si>
  <si>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</si>
  <si>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</si>
  <si>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</si>
  <si>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</si>
  <si>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</si>
  <si>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</si>
  <si>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</si>
  <si>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</si>
  <si>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</si>
  <si>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</si>
  <si>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</si>
  <si>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</si>
  <si>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</si>
  <si>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</si>
  <si>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</si>
  <si>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</si>
  <si>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</si>
  <si>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</si>
  <si>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</si>
  <si>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</si>
  <si>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</si>
  <si>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</si>
  <si>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</si>
  <si>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</si>
  <si>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</si>
  <si>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</si>
  <si>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</si>
  <si>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</si>
  <si>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</si>
  <si>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</si>
  <si>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</si>
  <si>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</si>
  <si>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</si>
  <si>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</si>
  <si>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</si>
  <si>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</si>
  <si>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</si>
  <si>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</si>
  <si>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</si>
  <si>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</si>
  <si>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</si>
  <si>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</si>
  <si>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</si>
  <si>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</si>
  <si>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</si>
  <si>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</si>
  <si>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</si>
  <si>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</si>
  <si>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</si>
  <si>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</si>
  <si>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</si>
  <si>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</si>
  <si>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</si>
  <si>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</si>
  <si>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</si>
  <si>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</si>
  <si>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</si>
  <si>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</si>
  <si>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</si>
  <si>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</si>
  <si>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</si>
  <si>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</si>
  <si>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</si>
  <si>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</si>
  <si>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</si>
  <si>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</si>
  <si>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</si>
  <si>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</si>
  <si>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</si>
  <si>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</si>
  <si>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</si>
  <si>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</si>
  <si>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</si>
  <si>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</si>
  <si>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</si>
  <si>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</si>
  <si>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</si>
  <si>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</si>
  <si>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</si>
  <si>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</si>
  <si>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</si>
  <si>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</si>
  <si>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</si>
  <si>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</si>
  <si>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</si>
  <si>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</si>
  <si>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</si>
  <si>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</si>
  <si>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</si>
  <si>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</si>
  <si>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</si>
  <si>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</si>
  <si>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</si>
  <si>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</si>
  <si>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</si>
  <si>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</si>
  <si>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</si>
  <si>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</si>
  <si>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</si>
  <si>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</si>
  <si>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</si>
  <si>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</si>
  <si>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</si>
  <si>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</si>
  <si>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</si>
  <si>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</si>
  <si>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</si>
  <si>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</si>
  <si>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</si>
  <si>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</si>
  <si>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</si>
  <si>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</si>
  <si>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</si>
  <si>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</si>
  <si>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</si>
  <si>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</si>
  <si>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</si>
  <si>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</si>
  <si>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</si>
  <si>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</si>
  <si>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</si>
  <si>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</si>
  <si>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</si>
  <si>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</si>
  <si>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</si>
  <si>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</si>
  <si>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</si>
  <si>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</si>
  <si>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</si>
  <si>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</si>
  <si>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</si>
  <si>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</si>
  <si>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</si>
  <si>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</si>
  <si>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</si>
  <si>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</si>
  <si>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</si>
  <si>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</si>
  <si>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</si>
  <si>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</si>
  <si>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</si>
  <si>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</si>
  <si>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</si>
  <si>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</si>
  <si>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</si>
  <si>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</si>
  <si>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</si>
  <si>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</si>
  <si>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</si>
  <si>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</si>
  <si>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</si>
  <si>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</si>
  <si>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</si>
  <si>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</si>
  <si>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</si>
  <si>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</si>
  <si>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</si>
  <si>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</si>
  <si>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</si>
  <si>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</si>
  <si>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</si>
  <si>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Casi seguro</t>
  </si>
  <si>
    <t>El evento se presenta en la mayoria de circunstancias</t>
  </si>
  <si>
    <t>Se ha presentado al menos una vez en el último mes</t>
  </si>
  <si>
    <t>Probable</t>
  </si>
  <si>
    <t>Se presentan eventos de manera frecuente</t>
  </si>
  <si>
    <t>Se ha presentado al menos una vez  en los últimos dos meses</t>
  </si>
  <si>
    <t>Se presentan eventos ocasionalmente</t>
  </si>
  <si>
    <t>Se ha presentado al menos dos veces en el último año</t>
  </si>
  <si>
    <t>Improbable</t>
  </si>
  <si>
    <t>El evento no es probable que ocurra</t>
  </si>
  <si>
    <t>Se ha presentado al menos una vez  una vez en el último año</t>
  </si>
  <si>
    <t>Rara vez</t>
  </si>
  <si>
    <t>El evento solo puede ocurrir en circunstancias excepcionales</t>
  </si>
  <si>
    <t>No se ha presentado en el ultimo año</t>
  </si>
  <si>
    <t>Procesos</t>
  </si>
  <si>
    <t>Tipo_de_Riesgo</t>
  </si>
  <si>
    <t>Opciones_de_Manejo</t>
  </si>
  <si>
    <t>Control_Existente</t>
  </si>
  <si>
    <t>Medidas_de_Respuesta</t>
  </si>
  <si>
    <t>Registro</t>
  </si>
  <si>
    <t>Articulación Interinstitucional</t>
  </si>
  <si>
    <t>Riesgo de Corrupción</t>
  </si>
  <si>
    <t>Raro</t>
  </si>
  <si>
    <t>Insignificante</t>
  </si>
  <si>
    <t>Aceptar el Riesgo</t>
  </si>
  <si>
    <t>Rara vezInsignificante</t>
  </si>
  <si>
    <t>Bajo</t>
  </si>
  <si>
    <t>Baja</t>
  </si>
  <si>
    <t>Asumir el riesgo</t>
  </si>
  <si>
    <t>Estapa Judicial (Gestión de Restitución Ley 1448)</t>
  </si>
  <si>
    <t>Articulación para el Cumplimiento de las Órdenes</t>
  </si>
  <si>
    <t>Riesgo de Cumplimiento</t>
  </si>
  <si>
    <t>Evitar el Riesgo</t>
  </si>
  <si>
    <t>Correctivo</t>
  </si>
  <si>
    <t>Rara vezMenor</t>
  </si>
  <si>
    <t>Moderado</t>
  </si>
  <si>
    <t xml:space="preserve"> Reducir el riesgo</t>
  </si>
  <si>
    <t>Medidas de Prevención</t>
  </si>
  <si>
    <t>Atención al Ciudadano</t>
  </si>
  <si>
    <t>Riesgo de Imagen</t>
  </si>
  <si>
    <t>Moderada</t>
  </si>
  <si>
    <t>Compartir el Riesgo</t>
  </si>
  <si>
    <t>Rara vezModerado</t>
  </si>
  <si>
    <t>Alto</t>
  </si>
  <si>
    <t>Reducir el riesgo</t>
  </si>
  <si>
    <t>Caracterizaciones y Registro</t>
  </si>
  <si>
    <t>Riesgo de Tecnología</t>
  </si>
  <si>
    <t>Mayor</t>
  </si>
  <si>
    <t>Reducir el Riesgo</t>
  </si>
  <si>
    <t>Rara vezMayor</t>
  </si>
  <si>
    <t>Extremo</t>
  </si>
  <si>
    <t>Evitar el riesgo</t>
  </si>
  <si>
    <t>Estapa Judicial (Gestión de Restitución de Derechos Étnicos Territoriales)</t>
  </si>
  <si>
    <t>Cumplimiento Órdenes URT</t>
  </si>
  <si>
    <t>Riesgo Estratégico</t>
  </si>
  <si>
    <t>Catastrófico</t>
  </si>
  <si>
    <t>Rara vezCatastrófico</t>
  </si>
  <si>
    <t>Riesgo Financiero</t>
  </si>
  <si>
    <t>ImprobableInsignificante</t>
  </si>
  <si>
    <t>Riesgo Operativo</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</si>
  <si>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</si>
  <si>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</si>
  <si>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</si>
  <si>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</si>
  <si>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</si>
  <si>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</si>
  <si>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</si>
  <si>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</si>
  <si>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</si>
  <si>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</si>
  <si>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PosibleInsignificante</t>
  </si>
  <si>
    <t>Gestión Documental</t>
  </si>
  <si>
    <t>PosibleMenor</t>
  </si>
  <si>
    <t>Gestión Financiera</t>
  </si>
  <si>
    <t>PosibleModerado</t>
  </si>
  <si>
    <t>Mejoramiento Continuo</t>
  </si>
  <si>
    <t>Gestión Logística y de Rec. Físicos</t>
  </si>
  <si>
    <t>PosibleMayor</t>
  </si>
  <si>
    <t>Gestión Talento Humano</t>
  </si>
  <si>
    <t>PosibleCatastrófico</t>
  </si>
  <si>
    <t>Gestión TIC</t>
  </si>
  <si>
    <t>ProbableInsignificante</t>
  </si>
  <si>
    <t>ProbableMenor</t>
  </si>
  <si>
    <t>ProbableModerado</t>
  </si>
  <si>
    <t>ProbableMayor</t>
  </si>
  <si>
    <t>ProbableCatastrófico</t>
  </si>
  <si>
    <t>Casi seguroInsignificante</t>
  </si>
  <si>
    <t>Casi seguroMenor</t>
  </si>
  <si>
    <t>Calificación de Impacto</t>
  </si>
  <si>
    <t>Control</t>
  </si>
  <si>
    <t>Casi seguroModerado</t>
  </si>
  <si>
    <t>Fuerte</t>
  </si>
  <si>
    <t>Casi seguroMayor</t>
  </si>
  <si>
    <t>Detectivo</t>
  </si>
  <si>
    <t>Casi seguroCatastrófico</t>
  </si>
  <si>
    <t>Débil</t>
  </si>
  <si>
    <t>Fuente de riesgo</t>
  </si>
  <si>
    <t>Area de impacto</t>
  </si>
  <si>
    <t>Nivel organizacional</t>
  </si>
  <si>
    <t>Clase de Causa</t>
  </si>
  <si>
    <t>Solidez Controles</t>
  </si>
  <si>
    <t xml:space="preserve">Estratégico </t>
  </si>
  <si>
    <t>Interna</t>
  </si>
  <si>
    <t>Tecnologìa</t>
  </si>
  <si>
    <t>Ambiente</t>
  </si>
  <si>
    <t>Buen nombre y reputación</t>
  </si>
  <si>
    <t>Externa</t>
  </si>
  <si>
    <t>Información</t>
  </si>
  <si>
    <t>Ambientales</t>
  </si>
  <si>
    <t>Infraestructura</t>
  </si>
  <si>
    <t>Servidor público o contratista</t>
  </si>
  <si>
    <t>Externos (Eventos Naturales/ Terceros)</t>
  </si>
  <si>
    <t>Credibilidad, buen nombre y reputación</t>
  </si>
  <si>
    <t>Evidencia</t>
  </si>
  <si>
    <t>Incompleta</t>
  </si>
  <si>
    <t>Algunas Veces</t>
  </si>
  <si>
    <t>No existe</t>
  </si>
  <si>
    <t>No se ejecuta</t>
  </si>
  <si>
    <t>Detectivo/Correctivo</t>
  </si>
  <si>
    <t>BAJO</t>
  </si>
  <si>
    <t xml:space="preserve">ALTO </t>
  </si>
  <si>
    <t>EXTREMO</t>
  </si>
  <si>
    <t xml:space="preserve">Interna </t>
  </si>
  <si>
    <t xml:space="preserve">Externa </t>
  </si>
  <si>
    <t xml:space="preserve">Manual </t>
  </si>
  <si>
    <t>Se mide periódicamente o por demanda pero no se lleva un registro</t>
  </si>
  <si>
    <t>PASOS</t>
  </si>
  <si>
    <t>Componente</t>
  </si>
  <si>
    <t>Ejemplo</t>
  </si>
  <si>
    <t>Paso 1</t>
  </si>
  <si>
    <t>Responsable de llevar a cabo el Control</t>
  </si>
  <si>
    <t>El profesional de contratación</t>
  </si>
  <si>
    <t>Paso 2</t>
  </si>
  <si>
    <t>Periodicidad definida para su
ejecución.</t>
  </si>
  <si>
    <t>cada vez que se va a realizar un contrato con un proveedor de servicios.</t>
  </si>
  <si>
    <t>Paso 3</t>
  </si>
  <si>
    <t>Indicar cuál es el propósito del control</t>
  </si>
  <si>
    <t>verifica que la información suministrada por el proveedor corresponda con los requisitos establecidos de
contratación</t>
  </si>
  <si>
    <t>Paso 4</t>
  </si>
  <si>
    <t>Establecer el cómo se realiza la actividad de control.</t>
  </si>
  <si>
    <t>a través de una lista de chequeo donde están los requisitos de información y la revisión con la información física suministrada por el proveedor.</t>
  </si>
  <si>
    <t>Paso 5</t>
  </si>
  <si>
    <t>Indicar qué pasa con las observaciones o desviaciones resultantes de ejecutar el control</t>
  </si>
  <si>
    <t>En caso de encontrar información faltante, requiere al proveedor a través de correo el suministro de la información y poder continuar con el proceso de contratación.</t>
  </si>
  <si>
    <t>Paso 6</t>
  </si>
  <si>
    <t>Evidencia de la ejecución del control</t>
  </si>
  <si>
    <t>Evidencia: la lista de chequeo diligenciada, la información de la carpeta del cliente y los correos a que hubo lugar en donde solicitó la información faltante (en los casos que aplique).</t>
  </si>
  <si>
    <t>Paso 7</t>
  </si>
  <si>
    <t>Está en el procedimiento</t>
  </si>
  <si>
    <t>SI</t>
  </si>
  <si>
    <t>Paso 8</t>
  </si>
  <si>
    <t>Si su respuesta es afirmativa, ¿en cuál procedimiento?</t>
  </si>
  <si>
    <t>Manejo de Bienes y Servicios</t>
  </si>
  <si>
    <t>Paso 9</t>
  </si>
  <si>
    <t xml:space="preserve">Si su respuesta es negativa, ¿en dónde esta documentado el control? Política - Manual - Instrucciones </t>
  </si>
  <si>
    <t>-</t>
  </si>
  <si>
    <t>Control completo</t>
  </si>
  <si>
    <t xml:space="preserve">PROBABILIDAD </t>
  </si>
  <si>
    <t>Valor</t>
  </si>
  <si>
    <t>total</t>
  </si>
  <si>
    <t>PROBABILIDAD DE OCURRENCIA</t>
  </si>
  <si>
    <t>CASI SEGURO
(5)</t>
  </si>
  <si>
    <t>PROBABLE
(4)</t>
  </si>
  <si>
    <t>MODERADA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</si>
  <si>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</si>
  <si>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</si>
  <si>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</si>
  <si>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</si>
  <si>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</si>
  <si>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</si>
  <si>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</si>
  <si>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</si>
  <si>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</si>
  <si>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</si>
  <si>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</si>
  <si>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</si>
  <si>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</si>
  <si>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</si>
  <si>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</si>
  <si>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</si>
  <si>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</si>
  <si>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</si>
  <si>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 xml:space="preserve">A2 </t>
  </si>
  <si>
    <t>D2 Alta rotación de personal contratista y de planta que no permite la concentración de las etapas procesales en los asuntos a cargo de dichos profesionales, lo cual genera nuevos reparto.</t>
  </si>
  <si>
    <t xml:space="preserve">Alto y creciente numero de asuntos con incidencia disciplinaria que se reciben anualmente en la oficina.
</t>
  </si>
  <si>
    <t xml:space="preserve">Deficiencia en el seguimiento de los términos de prescripción y en el ssistema de alertas y de información para evitar su concreción 
</t>
  </si>
  <si>
    <t xml:space="preserve">Actuaciones procesales con nulidad en la actuación disciplinaria que implica retrocesos.
</t>
  </si>
  <si>
    <t xml:space="preserve">Deficiencia en el seguimiento de los términos de prescripción y en el sistema de alertas y de información para evitar su concreción 
</t>
  </si>
  <si>
    <t>Prevenir</t>
  </si>
  <si>
    <t xml:space="preserve">Debilidad en los mecanismos de seguridad para la guarda de los expedientes disciplinarios. </t>
  </si>
  <si>
    <t>El Jefe(a) de la Oficinal de Asuntos Disciplinarios o del grupo formal de trabajo, semestralmente realizara un reporte por medio de la matriz de control de procesos de la oficina, indicando al profesional designado los expedientes que dentro del periodo esten por prescribir o caducar, con el fin de darle impulso procesal a los expedientes, como evidencia se dejara los correos electronicos que se envien al grupo de trabajo.</t>
  </si>
  <si>
    <t xml:space="preserve">El Jefe(a) de la oficina de asuntos Disciplinarios y su grupo de trabajo, semestralmente realiza una auditoria del 10% de los expedientes y se le  solicita al profesional o comisionado delegado, un inventario de los expedientes asignados y diligenciados de acuerdo al manual de tramite de comunicaciones   Internas y Externas del Sistema de Gestión Documental   GDI-GPD-M001 y el consolidado de  los  documentos escaneados en el aplicativo ORFEO (cuando aplique), registro de documentos en el Sistema Distrital de Información Disciplinaria,dando cumplimiento a la   Ley 734 .02 Art.34 Num.5 Art.95  Ibidem ,en caso de presentarse dicho riesgo, se debe reconstruir  el expediente disciplinario  contando con toda la documentacion de ORFEO, escaneada y radicaciones en la oficina,  y como  evidencia de la ejecución del control queda el informe consolidado del seguimiento , ubicación y control de los expedientes. </t>
  </si>
  <si>
    <t>Se modifica las causas del riesgo  R1 y se define una nueva probabilidad,  se ajusta el control  del Riesgo R1  , se identifica el control y su periodicidad; se retira el riesgo R3 por encontrarse incurso en el riesgo R2</t>
  </si>
  <si>
    <t>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t>
  </si>
  <si>
    <t>Código Matriz de Riesgos</t>
  </si>
  <si>
    <t>CDS-MR001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</si>
</sst>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font>
      <sz val="11"/>
      <color theme="1"/>
      <name val="Calibri"/>
      <family val="2"/>
      <scheme val="minor"/>
    </font>
    <font>
      <sz val="10"/>
      <name val="Arial"/>
      <family val="2"/>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indexed="8"/>
      <name val="Arial"/>
      <family val="2"/>
    </font>
    <font>
      <b/>
      <sz val="10"/>
      <name val="Arial"/>
      <family val="2"/>
    </font>
    <font>
      <sz val="12"/>
      <color indexed="8"/>
      <name val="Arial"/>
      <family val="2"/>
    </font>
    <font>
      <b/>
      <sz val="9"/>
      <color indexed="81"/>
      <name val="Tahoma"/>
      <family val="2"/>
    </font>
    <font>
      <sz val="9"/>
      <color indexed="81"/>
      <name val="Tahoma"/>
      <family val="2"/>
    </font>
    <font>
      <sz val="12"/>
      <name val="Arial"/>
      <family val="2"/>
    </font>
    <font>
      <b/>
      <i/>
      <sz val="14"/>
      <color indexed="81"/>
      <name val="Tahoma"/>
      <family val="2"/>
    </font>
    <font>
      <b/>
      <sz val="16"/>
      <color indexed="81"/>
      <name val="Tahoma"/>
      <family val="2"/>
    </font>
    <font>
      <sz val="16"/>
      <color indexed="81"/>
      <name val="Tahoma"/>
      <family val="2"/>
    </font>
    <font>
      <sz val="18"/>
      <color indexed="81"/>
      <name val="Tahoma"/>
      <family val="2"/>
    </font>
    <font>
      <sz val="11"/>
      <color theme="1"/>
      <name val="Calibri"/>
      <family val="2"/>
      <scheme val="minor"/>
    </font>
    <font>
      <sz val="11"/>
      <color rgb="FF000000"/>
      <name val="Calibri"/>
      <family val="2"/>
    </font>
    <font>
      <b/>
      <sz val="11"/>
      <color theme="1"/>
      <name val="Calibri"/>
      <family val="2"/>
      <scheme val="minor"/>
    </font>
    <font>
      <sz val="10"/>
      <color theme="1"/>
      <name val="Arial"/>
      <family val="2"/>
    </font>
    <font>
      <sz val="12"/>
      <color theme="1"/>
      <name val="Arial"/>
      <family val="2"/>
    </font>
    <font>
      <b/>
      <sz val="10"/>
      <color theme="0"/>
      <name val="Arial"/>
      <family val="2"/>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sz val="10"/>
      <color rgb="FF003300"/>
      <name val="Arial"/>
      <family val="2"/>
    </font>
    <font>
      <sz val="11"/>
      <color rgb="FFFF0000"/>
      <name val="Calibri"/>
      <family val="2"/>
      <scheme val="minor"/>
    </font>
    <font>
      <sz val="11"/>
      <color rgb="FF222222"/>
      <name val="Calibri"/>
      <family val="2"/>
      <scheme val="minor"/>
    </font>
    <font>
      <sz val="10"/>
      <color theme="1"/>
      <name val="Verdana"/>
      <family val="2"/>
    </font>
    <font>
      <sz val="24"/>
      <color theme="1"/>
      <name val="Arial"/>
      <family val="2"/>
    </font>
    <font>
      <b/>
      <sz val="18"/>
      <name val="Arial"/>
      <family val="2"/>
    </font>
    <font>
      <b/>
      <sz val="12"/>
      <name val="Arial"/>
      <family val="2"/>
    </font>
    <font>
      <b/>
      <sz val="11"/>
      <color indexed="16"/>
      <name val="Arial"/>
      <family val="2"/>
    </font>
    <font>
      <sz val="11"/>
      <color indexed="8"/>
      <name val="Arial"/>
      <family val="2"/>
    </font>
    <font>
      <sz val="10"/>
      <color indexed="9"/>
      <name val="Arial"/>
      <family val="2"/>
    </font>
    <font>
      <b/>
      <sz val="12"/>
      <color indexed="10"/>
      <name val="Arial"/>
      <family val="2"/>
    </font>
    <font>
      <b/>
      <sz val="12"/>
      <color indexed="9"/>
      <name val="Arial"/>
      <family val="2"/>
    </font>
    <font>
      <b/>
      <sz val="12"/>
      <color indexed="16"/>
      <name val="Arial"/>
      <family val="2"/>
    </font>
    <font>
      <b/>
      <sz val="12"/>
      <color indexed="29"/>
      <name val="Arial"/>
      <family val="2"/>
    </font>
    <font>
      <sz val="9"/>
      <color theme="1"/>
      <name val="Arial"/>
      <family val="2"/>
    </font>
    <font>
      <b/>
      <sz val="10"/>
      <color theme="9" tint="-0.499984740745262"/>
      <name val="Arial"/>
      <family val="2"/>
    </font>
    <font>
      <b/>
      <sz val="48"/>
      <name val="Arial"/>
      <family val="2"/>
    </font>
    <font>
      <b/>
      <sz val="48"/>
      <color indexed="60"/>
      <name val="Arial"/>
      <family val="2"/>
    </font>
    <font>
      <b/>
      <i/>
      <sz val="14"/>
      <color theme="0" tint="-0.34998626667073579"/>
      <name val="Arial"/>
      <family val="2"/>
    </font>
    <font>
      <b/>
      <sz val="12"/>
      <color rgb="FFA6A6A6"/>
      <name val="Titillium Web"/>
    </font>
    <font>
      <b/>
      <sz val="18"/>
      <color indexed="60"/>
      <name val="Arial"/>
      <family val="2"/>
    </font>
    <font>
      <sz val="8"/>
      <name val="Calibri"/>
      <family val="2"/>
      <scheme val="minor"/>
    </font>
    <font>
      <b/>
      <sz val="16"/>
      <color indexed="63"/>
      <name val="Carlito"/>
      <family val="2"/>
    </font>
    <font>
      <b/>
      <sz val="12"/>
      <color indexed="21"/>
      <name val="Arial"/>
      <family val="2"/>
    </font>
    <font>
      <b/>
      <sz val="8"/>
      <color indexed="9"/>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
      <sz val="11"/>
      <name val="Gadugi"/>
      <family val="2"/>
    </font>
    <font>
      <b/>
      <sz val="11"/>
      <color indexed="8"/>
      <name val="Arial"/>
      <family val="2"/>
    </font>
    <font>
      <sz val="11"/>
      <name val="Garamond"/>
      <family val="1"/>
    </font>
    <font>
      <b/>
      <sz val="12"/>
      <name val="Garamond"/>
      <family val="1"/>
    </font>
    <font>
      <sz val="11"/>
      <name val="Arial"/>
      <family val="2"/>
    </font>
    <font>
      <sz val="11"/>
      <color rgb="FF003300"/>
      <name val="Arial"/>
      <family val="2"/>
    </font>
    <font>
      <sz val="11"/>
      <color theme="1"/>
      <name val="Arial"/>
      <family val="2"/>
    </font>
    <font>
      <b/>
      <sz val="9"/>
      <color indexed="9"/>
      <name val="Arial"/>
      <family val="2"/>
    </font>
    <font>
      <b/>
      <sz val="12"/>
      <color theme="1"/>
      <name val="Arial"/>
      <family val="2"/>
    </font>
    <font>
      <sz val="12"/>
      <color theme="1"/>
      <name val="Calibri"/>
      <family val="2"/>
      <scheme val="minor"/>
    </font>
    <font>
      <sz val="12"/>
      <name val="Garamond"/>
      <family val="1"/>
    </font>
    <font>
      <b/>
      <sz val="11"/>
      <color indexed="8"/>
      <name val="Garamond"/>
      <family val="1"/>
    </font>
    <font>
      <sz val="11"/>
      <color indexed="8"/>
      <name val="Garamond"/>
      <family val="1"/>
    </font>
  </fonts>
  <fills count="30">
    <fill>
      <patternFill patternType="none"/>
    </fill>
    <fill>
      <patternFill patternType="gray125"/>
    </fill>
    <fill>
      <patternFill patternType="solid">
        <fgColor indexed="10"/>
        <bgColor indexed="16"/>
      </patternFill>
    </fill>
    <fill>
      <patternFill patternType="solid">
        <fgColor indexed="53"/>
        <bgColor indexed="52"/>
      </patternFill>
    </fill>
    <fill>
      <patternFill patternType="solid">
        <fgColor indexed="13"/>
        <bgColor indexed="34"/>
      </patternFill>
    </fill>
    <fill>
      <patternFill patternType="solid">
        <fgColor indexed="57"/>
        <bgColor indexed="21"/>
      </patternFill>
    </fill>
    <fill>
      <patternFill patternType="solid">
        <fgColor indexed="9"/>
        <bgColor indexed="64"/>
      </patternFill>
    </fill>
    <fill>
      <patternFill patternType="solid">
        <fgColor indexed="52"/>
        <bgColor indexed="51"/>
      </patternFill>
    </fill>
    <fill>
      <patternFill patternType="solid">
        <fgColor theme="0"/>
        <bgColor indexed="31"/>
      </patternFill>
    </fill>
    <fill>
      <patternFill patternType="solid">
        <fgColor theme="0" tint="-0.249977111117893"/>
        <bgColor indexed="64"/>
      </patternFill>
    </fill>
    <fill>
      <patternFill patternType="solid">
        <fgColor rgb="FFE2ECFD"/>
        <bgColor indexed="64"/>
      </patternFill>
    </fill>
    <fill>
      <patternFill patternType="solid">
        <fgColor theme="0"/>
        <bgColor theme="0"/>
      </patternFill>
    </fill>
    <fill>
      <patternFill patternType="solid">
        <fgColor theme="0"/>
        <bgColor indexed="64"/>
      </patternFill>
    </fill>
    <fill>
      <patternFill patternType="solid">
        <fgColor theme="6" tint="0.79998168889431442"/>
        <bgColor indexed="64"/>
      </patternFill>
    </fill>
    <fill>
      <patternFill patternType="solid">
        <fgColor rgb="FF3366CC"/>
        <bgColor indexed="64"/>
      </patternFill>
    </fill>
    <fill>
      <patternFill patternType="solid">
        <fgColor rgb="FFFFFFFF"/>
        <bgColor indexed="64"/>
      </patternFill>
    </fill>
    <fill>
      <patternFill patternType="solid">
        <fgColor rgb="FFFFFF00"/>
        <bgColor indexed="64"/>
      </patternFill>
    </fill>
    <fill>
      <patternFill patternType="solid">
        <fgColor theme="9" tint="0.59999389629810485"/>
        <bgColor indexed="31"/>
      </patternFill>
    </fill>
    <fill>
      <patternFill patternType="solid">
        <fgColor theme="9" tint="0.59999389629810485"/>
        <bgColor indexed="64"/>
      </patternFill>
    </fill>
    <fill>
      <patternFill patternType="solid">
        <fgColor indexed="6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17"/>
        <bgColor indexed="64"/>
      </patternFill>
    </fill>
    <fill>
      <patternFill patternType="solid">
        <fgColor indexed="51"/>
        <bgColor indexed="64"/>
      </patternFill>
    </fill>
  </fills>
  <borders count="62">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style="thin">
        <color indexed="9"/>
      </right>
      <top style="thin">
        <color indexed="9"/>
      </top>
      <bottom/>
      <diagonal/>
    </border>
    <border>
      <left/>
      <right/>
      <top style="thin">
        <color indexed="9"/>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0" fontId="1" fillId="0" borderId="0"/>
    <xf numFmtId="0" fontId="1" fillId="0" borderId="0"/>
    <xf numFmtId="0" fontId="20" fillId="0" borderId="0"/>
    <xf numFmtId="0" fontId="1" fillId="0" borderId="0"/>
    <xf numFmtId="9" fontId="19" fillId="0" borderId="0" applyFont="0" applyFill="0" applyBorder="0" applyAlignment="0" applyProtection="0"/>
  </cellStyleXfs>
  <cellXfs count="472">
    <xf numFmtId="0" fontId="0" fillId="0" borderId="0" xfId="0"/>
    <xf numFmtId="0" fontId="0" fillId="0" borderId="0" xfId="0" applyAlignment="1"/>
    <xf numFmtId="0" fontId="2" fillId="0" borderId="0" xfId="1" applyFont="1"/>
    <xf numFmtId="0" fontId="4" fillId="0" borderId="0" xfId="1" applyFont="1"/>
    <xf numFmtId="0" fontId="6" fillId="0" borderId="0" xfId="1" applyFont="1" applyFill="1"/>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xf numFmtId="0" fontId="2" fillId="0" borderId="1" xfId="1" applyFont="1" applyBorder="1"/>
    <xf numFmtId="0" fontId="2" fillId="0" borderId="3" xfId="1" applyFont="1" applyBorder="1"/>
    <xf numFmtId="0" fontId="2" fillId="0" borderId="0" xfId="1" applyFont="1" applyBorder="1"/>
    <xf numFmtId="0" fontId="7" fillId="2" borderId="4" xfId="1" applyFont="1" applyFill="1" applyBorder="1" applyAlignment="1">
      <alignment horizontal="center" vertical="center"/>
    </xf>
    <xf numFmtId="0" fontId="5" fillId="0" borderId="5" xfId="1" applyFont="1" applyBorder="1"/>
    <xf numFmtId="0" fontId="5" fillId="0" borderId="3" xfId="1" applyFont="1" applyBorder="1"/>
    <xf numFmtId="0" fontId="7" fillId="0" borderId="0" xfId="1" applyFont="1"/>
    <xf numFmtId="0" fontId="7" fillId="3" borderId="4" xfId="1" applyFont="1" applyFill="1" applyBorder="1" applyAlignment="1">
      <alignment horizontal="center" vertical="center"/>
    </xf>
    <xf numFmtId="0" fontId="7" fillId="4" borderId="4" xfId="1" applyFont="1" applyFill="1" applyBorder="1" applyAlignment="1">
      <alignment horizontal="center" vertical="center"/>
    </xf>
    <xf numFmtId="0" fontId="7" fillId="0" borderId="6" xfId="1" applyFont="1" applyBorder="1"/>
    <xf numFmtId="0" fontId="7" fillId="5" borderId="4" xfId="1" applyFont="1" applyFill="1" applyBorder="1" applyAlignment="1">
      <alignment horizontal="center" vertical="center"/>
    </xf>
    <xf numFmtId="0" fontId="2" fillId="0" borderId="7" xfId="1" applyFont="1" applyBorder="1"/>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1" fillId="0" borderId="0" xfId="0" applyFont="1" applyAlignment="1"/>
    <xf numFmtId="0" fontId="2" fillId="0" borderId="0" xfId="1" applyFont="1" applyFill="1" applyBorder="1" applyAlignment="1">
      <alignment vertical="center"/>
    </xf>
    <xf numFmtId="0" fontId="5" fillId="0" borderId="0" xfId="1" applyFont="1" applyFill="1" applyBorder="1" applyAlignment="1">
      <alignment horizontal="center" vertical="center" wrapText="1"/>
    </xf>
    <xf numFmtId="0" fontId="4" fillId="0" borderId="0" xfId="1" applyFont="1" applyBorder="1"/>
    <xf numFmtId="0" fontId="0" fillId="0" borderId="0" xfId="0" applyBorder="1"/>
    <xf numFmtId="0" fontId="3" fillId="8" borderId="0" xfId="1" applyFont="1" applyFill="1" applyBorder="1" applyAlignment="1">
      <alignment horizontal="center" vertical="center"/>
    </xf>
    <xf numFmtId="0" fontId="1" fillId="0" borderId="0" xfId="0" applyFont="1"/>
    <xf numFmtId="0" fontId="1" fillId="11" borderId="9" xfId="0" applyFont="1" applyFill="1" applyBorder="1" applyAlignment="1" applyProtection="1">
      <alignment vertical="center" wrapText="1"/>
      <protection locked="0"/>
    </xf>
    <xf numFmtId="0" fontId="10" fillId="12" borderId="9"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22" fillId="0" borderId="9" xfId="0" applyFont="1" applyFill="1" applyBorder="1" applyAlignment="1" applyProtection="1">
      <alignment vertical="center" wrapText="1"/>
      <protection locked="0"/>
    </xf>
    <xf numFmtId="0" fontId="23" fillId="9" borderId="0" xfId="0" applyFont="1" applyFill="1" applyAlignment="1">
      <alignment vertical="center" wrapText="1"/>
    </xf>
    <xf numFmtId="0" fontId="14" fillId="11" borderId="9" xfId="0" applyFont="1" applyFill="1" applyBorder="1" applyAlignment="1" applyProtection="1">
      <alignment vertical="center" wrapText="1"/>
      <protection locked="0"/>
    </xf>
    <xf numFmtId="0" fontId="14" fillId="11" borderId="11" xfId="0" applyFont="1" applyFill="1" applyBorder="1" applyAlignment="1" applyProtection="1">
      <alignment vertical="center" wrapText="1"/>
      <protection locked="0"/>
    </xf>
    <xf numFmtId="0" fontId="25" fillId="0" borderId="9" xfId="0" applyFont="1" applyBorder="1"/>
    <xf numFmtId="0" fontId="25" fillId="0" borderId="15" xfId="0" applyFont="1" applyBorder="1"/>
    <xf numFmtId="0" fontId="26" fillId="0" borderId="9" xfId="0" applyFont="1" applyBorder="1" applyAlignment="1">
      <alignment wrapText="1"/>
    </xf>
    <xf numFmtId="0" fontId="26" fillId="0" borderId="15" xfId="0" applyFont="1" applyBorder="1" applyAlignment="1">
      <alignment wrapText="1"/>
    </xf>
    <xf numFmtId="0" fontId="27" fillId="0" borderId="9" xfId="0" applyFont="1" applyBorder="1"/>
    <xf numFmtId="0" fontId="27" fillId="0" borderId="15" xfId="0" applyFont="1" applyBorder="1" applyAlignment="1">
      <alignment wrapText="1"/>
    </xf>
    <xf numFmtId="0" fontId="28" fillId="0" borderId="9" xfId="0" applyFont="1" applyBorder="1" applyAlignment="1">
      <alignment wrapText="1"/>
    </xf>
    <xf numFmtId="0" fontId="28" fillId="0" borderId="15" xfId="0" applyFont="1" applyBorder="1" applyAlignment="1">
      <alignment wrapText="1"/>
    </xf>
    <xf numFmtId="0" fontId="29" fillId="0" borderId="9" xfId="0" applyFont="1" applyBorder="1" applyAlignment="1">
      <alignment wrapText="1"/>
    </xf>
    <xf numFmtId="0" fontId="29" fillId="0" borderId="15" xfId="0" applyFont="1" applyBorder="1" applyAlignment="1">
      <alignment wrapText="1"/>
    </xf>
    <xf numFmtId="0" fontId="30" fillId="0" borderId="9" xfId="0" applyFont="1" applyBorder="1" applyAlignment="1">
      <alignment wrapText="1"/>
    </xf>
    <xf numFmtId="0" fontId="30" fillId="0" borderId="15" xfId="0" applyFont="1" applyBorder="1" applyAlignment="1">
      <alignment wrapText="1"/>
    </xf>
    <xf numFmtId="0" fontId="0" fillId="0" borderId="9" xfId="0" applyBorder="1" applyAlignment="1">
      <alignment wrapText="1"/>
    </xf>
    <xf numFmtId="0" fontId="0" fillId="0" borderId="15" xfId="0" applyBorder="1"/>
    <xf numFmtId="0" fontId="0" fillId="0" borderId="11" xfId="0" applyBorder="1" applyAlignment="1">
      <alignment wrapText="1"/>
    </xf>
    <xf numFmtId="0" fontId="0" fillId="0" borderId="17" xfId="0" applyBorder="1"/>
    <xf numFmtId="0" fontId="31" fillId="0" borderId="9" xfId="0" applyFont="1" applyFill="1" applyBorder="1" applyAlignment="1" applyProtection="1">
      <alignment horizontal="justify" vertical="center" wrapText="1"/>
      <protection locked="0"/>
    </xf>
    <xf numFmtId="0" fontId="1" fillId="0" borderId="9" xfId="0" applyFont="1" applyBorder="1" applyAlignment="1" applyProtection="1">
      <alignment vertical="center" wrapText="1"/>
      <protection locked="0"/>
    </xf>
    <xf numFmtId="0" fontId="1" fillId="0" borderId="9" xfId="0" applyFont="1" applyBorder="1" applyProtection="1">
      <protection locked="0"/>
    </xf>
    <xf numFmtId="0" fontId="10" fillId="12" borderId="9" xfId="0" applyFont="1" applyFill="1" applyBorder="1" applyAlignment="1" applyProtection="1">
      <alignment horizontal="center" vertical="center" wrapText="1"/>
      <protection locked="0"/>
    </xf>
    <xf numFmtId="0" fontId="10" fillId="12" borderId="9" xfId="0" applyFont="1" applyFill="1" applyBorder="1" applyAlignment="1" applyProtection="1">
      <alignment horizontal="center" vertical="center" wrapText="1"/>
    </xf>
    <xf numFmtId="0" fontId="0" fillId="0" borderId="9" xfId="0" applyBorder="1"/>
    <xf numFmtId="0" fontId="0" fillId="0" borderId="10" xfId="0" applyBorder="1"/>
    <xf numFmtId="0" fontId="0" fillId="0" borderId="19" xfId="0" applyBorder="1"/>
    <xf numFmtId="0" fontId="32" fillId="16" borderId="0" xfId="0" applyFont="1" applyFill="1"/>
    <xf numFmtId="0" fontId="0" fillId="10" borderId="9" xfId="0" applyFill="1" applyBorder="1"/>
    <xf numFmtId="0" fontId="0" fillId="10" borderId="0" xfId="0" applyFill="1"/>
    <xf numFmtId="0" fontId="0" fillId="10" borderId="19" xfId="0" applyFill="1" applyBorder="1"/>
    <xf numFmtId="0" fontId="31" fillId="0" borderId="11" xfId="0" applyFont="1" applyFill="1" applyBorder="1" applyAlignment="1" applyProtection="1">
      <alignment horizontal="justify" vertical="center" wrapText="1"/>
      <protection locked="0"/>
    </xf>
    <xf numFmtId="0" fontId="1" fillId="0" borderId="11" xfId="0" applyFont="1" applyBorder="1" applyAlignment="1" applyProtection="1">
      <alignment vertical="center" wrapText="1"/>
      <protection locked="0"/>
    </xf>
    <xf numFmtId="0" fontId="10" fillId="13" borderId="11" xfId="0" applyFont="1" applyFill="1" applyBorder="1" applyAlignment="1">
      <alignment vertical="center" wrapText="1"/>
    </xf>
    <xf numFmtId="0" fontId="0" fillId="0" borderId="0" xfId="0" applyAlignment="1">
      <alignment vertical="center"/>
    </xf>
    <xf numFmtId="0" fontId="21" fillId="0" borderId="0" xfId="0" applyFont="1" applyAlignment="1">
      <alignment vertical="center"/>
    </xf>
    <xf numFmtId="0" fontId="33" fillId="0" borderId="0" xfId="0" applyFont="1"/>
    <xf numFmtId="1" fontId="0" fillId="0" borderId="0" xfId="0" applyNumberFormat="1"/>
    <xf numFmtId="0" fontId="0" fillId="0" borderId="0" xfId="0" applyNumberFormat="1"/>
    <xf numFmtId="0" fontId="0" fillId="0" borderId="0" xfId="0" applyNumberFormat="1" applyFont="1" applyAlignment="1">
      <alignment vertical="center"/>
    </xf>
    <xf numFmtId="0" fontId="19" fillId="0" borderId="0" xfId="6" applyNumberFormat="1" applyFont="1"/>
    <xf numFmtId="0" fontId="34" fillId="0" borderId="14"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9"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34" fillId="0" borderId="16"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1" xfId="0" applyFont="1" applyBorder="1" applyAlignment="1" applyProtection="1">
      <alignment horizontal="center" vertical="center" wrapText="1"/>
      <protection hidden="1"/>
    </xf>
    <xf numFmtId="0" fontId="34" fillId="0" borderId="17" xfId="0" applyFont="1" applyBorder="1" applyAlignment="1" applyProtection="1">
      <alignment horizontal="center" vertical="center" wrapText="1"/>
      <protection hidden="1"/>
    </xf>
    <xf numFmtId="0" fontId="0" fillId="0" borderId="9" xfId="0" applyBorder="1" applyProtection="1">
      <protection locked="0"/>
    </xf>
    <xf numFmtId="0" fontId="24" fillId="14" borderId="9" xfId="0" applyFont="1" applyFill="1" applyBorder="1" applyAlignment="1">
      <alignment horizontal="center" vertical="center" wrapText="1"/>
    </xf>
    <xf numFmtId="0" fontId="0" fillId="6" borderId="0" xfId="0" applyFill="1" applyProtection="1">
      <protection locked="0"/>
    </xf>
    <xf numFmtId="0" fontId="37" fillId="6" borderId="0" xfId="0" applyFont="1" applyFill="1" applyAlignment="1" applyProtection="1">
      <alignment horizontal="left" vertical="center" wrapText="1"/>
      <protection locked="0"/>
    </xf>
    <xf numFmtId="0" fontId="37" fillId="6" borderId="0" xfId="2" applyFont="1" applyFill="1" applyAlignment="1" applyProtection="1">
      <alignment horizontal="left" vertical="center" wrapText="1"/>
      <protection locked="0"/>
    </xf>
    <xf numFmtId="0" fontId="1" fillId="6" borderId="0" xfId="2" applyFill="1" applyProtection="1">
      <protection locked="0"/>
    </xf>
    <xf numFmtId="0" fontId="37" fillId="6" borderId="0" xfId="2" applyFont="1" applyFill="1" applyAlignment="1" applyProtection="1">
      <alignment vertical="center" wrapText="1"/>
      <protection locked="0"/>
    </xf>
    <xf numFmtId="0" fontId="9" fillId="6" borderId="0" xfId="0" applyFont="1" applyFill="1" applyProtection="1">
      <protection locked="0"/>
    </xf>
    <xf numFmtId="0" fontId="9" fillId="6" borderId="0" xfId="2" applyFont="1" applyFill="1" applyAlignment="1" applyProtection="1">
      <alignment vertical="center" wrapText="1"/>
      <protection locked="0"/>
    </xf>
    <xf numFmtId="0" fontId="9" fillId="6" borderId="0" xfId="0" applyFont="1" applyFill="1" applyAlignment="1" applyProtection="1">
      <alignment horizontal="center"/>
      <protection locked="0"/>
    </xf>
    <xf numFmtId="0" fontId="0" fillId="6" borderId="0" xfId="0" applyFill="1" applyAlignment="1" applyProtection="1">
      <alignment horizontal="center"/>
      <protection locked="0"/>
    </xf>
    <xf numFmtId="0" fontId="14" fillId="0" borderId="22" xfId="0" applyFont="1" applyBorder="1" applyAlignment="1" applyProtection="1">
      <alignment horizontal="right"/>
      <protection locked="0"/>
    </xf>
    <xf numFmtId="0" fontId="38" fillId="6" borderId="0" xfId="0" applyFont="1" applyFill="1" applyAlignment="1" applyProtection="1">
      <alignment horizontal="right" wrapText="1"/>
      <protection locked="0"/>
    </xf>
    <xf numFmtId="14" fontId="14" fillId="0" borderId="22" xfId="0" applyNumberFormat="1" applyFont="1" applyBorder="1" applyAlignment="1" applyProtection="1">
      <alignment horizontal="right"/>
      <protection locked="0"/>
    </xf>
    <xf numFmtId="0" fontId="39" fillId="6" borderId="0" xfId="0" applyFont="1" applyFill="1" applyAlignment="1" applyProtection="1">
      <alignment horizontal="center" vertical="center" wrapText="1"/>
      <protection locked="0"/>
    </xf>
    <xf numFmtId="0" fontId="39" fillId="6" borderId="0" xfId="0" applyFont="1" applyFill="1" applyAlignment="1" applyProtection="1">
      <alignment vertical="center" wrapText="1"/>
      <protection locked="0"/>
    </xf>
    <xf numFmtId="0" fontId="37" fillId="6" borderId="0" xfId="2" applyFont="1" applyFill="1" applyAlignment="1" applyProtection="1">
      <alignment horizontal="center" vertical="center" wrapText="1"/>
      <protection locked="0"/>
    </xf>
    <xf numFmtId="0" fontId="0" fillId="6" borderId="0" xfId="0"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9" fillId="6" borderId="0" xfId="2" applyFont="1" applyFill="1" applyAlignment="1" applyProtection="1">
      <alignment horizontal="center" vertical="center" wrapText="1"/>
      <protection locked="0"/>
    </xf>
    <xf numFmtId="0" fontId="40" fillId="6" borderId="0" xfId="0" applyFont="1" applyFill="1" applyAlignment="1" applyProtection="1">
      <alignment horizontal="center" vertical="center"/>
      <protection locked="0"/>
    </xf>
    <xf numFmtId="0" fontId="38" fillId="0" borderId="34" xfId="0" applyFont="1" applyBorder="1" applyAlignment="1" applyProtection="1">
      <alignment horizontal="center" vertical="center" wrapText="1"/>
      <protection locked="0"/>
    </xf>
    <xf numFmtId="0" fontId="38" fillId="6" borderId="0" xfId="0" applyFont="1" applyFill="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2" fontId="14" fillId="6" borderId="0" xfId="2" applyNumberFormat="1" applyFont="1" applyFill="1" applyAlignment="1" applyProtection="1">
      <alignment horizontal="center" vertical="center" wrapText="1"/>
      <protection locked="0"/>
    </xf>
    <xf numFmtId="2" fontId="11" fillId="6" borderId="0" xfId="2" applyNumberFormat="1" applyFont="1" applyFill="1" applyAlignment="1" applyProtection="1">
      <alignment horizontal="center" vertical="center" wrapText="1"/>
      <protection locked="0"/>
    </xf>
    <xf numFmtId="0" fontId="40" fillId="6" borderId="0" xfId="0" applyFont="1" applyFill="1" applyProtection="1">
      <protection locked="0"/>
    </xf>
    <xf numFmtId="0" fontId="40" fillId="6" borderId="0" xfId="0" applyFont="1" applyFill="1" applyAlignment="1" applyProtection="1">
      <alignment horizontal="center"/>
      <protection locked="0"/>
    </xf>
    <xf numFmtId="0" fontId="38" fillId="6" borderId="0" xfId="0" applyFont="1" applyFill="1" applyAlignment="1" applyProtection="1">
      <alignment vertical="center" wrapText="1"/>
      <protection locked="0"/>
    </xf>
    <xf numFmtId="0" fontId="41" fillId="6" borderId="0" xfId="0" applyFont="1" applyFill="1" applyAlignment="1" applyProtection="1">
      <alignment horizontal="left" vertical="center"/>
      <protection locked="0"/>
    </xf>
    <xf numFmtId="0" fontId="38" fillId="0" borderId="9" xfId="0" applyFont="1" applyBorder="1" applyAlignment="1" applyProtection="1">
      <alignment horizontal="center" vertical="center" wrapText="1"/>
      <protection locked="0"/>
    </xf>
    <xf numFmtId="0" fontId="14" fillId="6" borderId="0" xfId="0" applyFont="1" applyFill="1" applyAlignment="1" applyProtection="1">
      <alignment horizontal="center" vertical="center" wrapText="1"/>
      <protection locked="0"/>
    </xf>
    <xf numFmtId="164" fontId="37" fillId="6" borderId="0" xfId="2" applyNumberFormat="1" applyFont="1" applyFill="1" applyAlignment="1" applyProtection="1">
      <alignment horizontal="center" vertical="center"/>
      <protection locked="0"/>
    </xf>
    <xf numFmtId="2" fontId="37" fillId="6" borderId="0" xfId="2" applyNumberFormat="1" applyFont="1" applyFill="1" applyAlignment="1" applyProtection="1">
      <alignment horizontal="center" vertical="center"/>
      <protection locked="0"/>
    </xf>
    <xf numFmtId="0" fontId="14" fillId="6" borderId="0" xfId="0" applyFont="1" applyFill="1" applyAlignment="1" applyProtection="1">
      <alignment horizontal="left" vertical="center" wrapText="1"/>
      <protection locked="0"/>
    </xf>
    <xf numFmtId="0" fontId="0" fillId="0" borderId="0" xfId="0" applyProtection="1">
      <protection locked="0"/>
    </xf>
    <xf numFmtId="0" fontId="1" fillId="6" borderId="0" xfId="2" applyFill="1" applyAlignment="1" applyProtection="1">
      <alignment vertical="center" wrapText="1"/>
      <protection locked="0"/>
    </xf>
    <xf numFmtId="0" fontId="9" fillId="6" borderId="0" xfId="0" applyFont="1" applyFill="1" applyAlignment="1" applyProtection="1">
      <alignment vertical="center" wrapText="1"/>
      <protection locked="0"/>
    </xf>
    <xf numFmtId="0" fontId="9" fillId="6" borderId="0" xfId="0" applyFont="1" applyFill="1" applyAlignment="1" applyProtection="1">
      <alignment horizontal="center" vertical="center" wrapText="1"/>
      <protection locked="0"/>
    </xf>
    <xf numFmtId="0" fontId="1" fillId="6" borderId="0" xfId="0" applyFont="1" applyFill="1" applyAlignment="1" applyProtection="1">
      <alignment vertical="center" wrapText="1"/>
      <protection locked="0"/>
    </xf>
    <xf numFmtId="0" fontId="43" fillId="6" borderId="0" xfId="0" applyFont="1" applyFill="1" applyBorder="1" applyAlignment="1" applyProtection="1">
      <alignment horizontal="center" vertical="center" wrapText="1"/>
      <protection locked="0"/>
    </xf>
    <xf numFmtId="0" fontId="44" fillId="6" borderId="0" xfId="0" applyFont="1" applyFill="1" applyBorder="1" applyAlignment="1" applyProtection="1">
      <alignment horizontal="center" vertical="center" wrapText="1"/>
      <protection locked="0"/>
    </xf>
    <xf numFmtId="0" fontId="43" fillId="6" borderId="0" xfId="2" applyFont="1" applyFill="1" applyBorder="1" applyAlignment="1" applyProtection="1">
      <alignment horizontal="center" vertical="center" wrapText="1"/>
      <protection locked="0"/>
    </xf>
    <xf numFmtId="0" fontId="45" fillId="0" borderId="0" xfId="2" applyFont="1" applyBorder="1" applyAlignment="1" applyProtection="1">
      <alignment vertical="center" wrapText="1"/>
      <protection locked="0"/>
    </xf>
    <xf numFmtId="0" fontId="44" fillId="6" borderId="0" xfId="2" applyFont="1" applyFill="1" applyBorder="1" applyAlignment="1" applyProtection="1">
      <alignment horizontal="center" vertical="center" wrapText="1"/>
      <protection locked="0"/>
    </xf>
    <xf numFmtId="0" fontId="43" fillId="6" borderId="0" xfId="2" applyFont="1" applyFill="1" applyBorder="1" applyAlignment="1">
      <alignment horizontal="center" vertical="center" wrapText="1"/>
    </xf>
    <xf numFmtId="0" fontId="10" fillId="13" borderId="9" xfId="0" applyFont="1" applyFill="1" applyBorder="1" applyAlignment="1" applyProtection="1">
      <alignment horizontal="center" vertical="center" wrapText="1"/>
    </xf>
    <xf numFmtId="0" fontId="10" fillId="13" borderId="9" xfId="0" applyFont="1" applyFill="1" applyBorder="1" applyAlignment="1">
      <alignment vertical="center" wrapText="1"/>
    </xf>
    <xf numFmtId="0" fontId="1" fillId="0" borderId="11" xfId="0" applyFont="1" applyBorder="1" applyProtection="1">
      <protection locked="0"/>
    </xf>
    <xf numFmtId="0" fontId="10" fillId="12" borderId="11" xfId="0" applyFont="1" applyFill="1" applyBorder="1" applyAlignment="1" applyProtection="1">
      <alignment horizontal="center" vertical="center" wrapText="1"/>
      <protection locked="0"/>
    </xf>
    <xf numFmtId="0" fontId="10" fillId="12" borderId="11" xfId="0" applyFont="1" applyFill="1" applyBorder="1" applyAlignment="1" applyProtection="1">
      <alignment horizontal="center" vertical="center" wrapText="1"/>
    </xf>
    <xf numFmtId="0" fontId="10" fillId="13" borderId="11" xfId="0" applyFont="1" applyFill="1" applyBorder="1" applyAlignment="1" applyProtection="1">
      <alignment horizontal="center" vertical="center" wrapText="1"/>
    </xf>
    <xf numFmtId="0" fontId="35" fillId="0" borderId="0" xfId="0" applyFont="1" applyBorder="1" applyAlignment="1">
      <alignment vertical="center" wrapText="1"/>
    </xf>
    <xf numFmtId="49" fontId="36" fillId="6" borderId="0" xfId="0" applyNumberFormat="1" applyFont="1" applyFill="1" applyAlignment="1" applyProtection="1">
      <alignment vertical="center" wrapText="1"/>
      <protection locked="0"/>
    </xf>
    <xf numFmtId="0" fontId="1" fillId="11" borderId="0" xfId="0" applyFont="1" applyFill="1" applyBorder="1" applyAlignment="1" applyProtection="1">
      <alignment horizontal="justify" vertical="center" wrapText="1"/>
      <protection locked="0"/>
    </xf>
    <xf numFmtId="0" fontId="14" fillId="11" borderId="0" xfId="0" applyFont="1" applyFill="1" applyBorder="1" applyAlignment="1" applyProtection="1">
      <alignment vertical="center" wrapText="1"/>
      <protection locked="0"/>
    </xf>
    <xf numFmtId="0" fontId="10" fillId="20" borderId="9" xfId="0" applyFont="1" applyFill="1" applyBorder="1" applyAlignment="1">
      <alignment horizontal="center" vertical="center" textRotation="90" wrapText="1"/>
    </xf>
    <xf numFmtId="0" fontId="10" fillId="20" borderId="15" xfId="0" applyFont="1" applyFill="1" applyBorder="1" applyAlignment="1">
      <alignment horizontal="center" vertical="center" wrapText="1"/>
    </xf>
    <xf numFmtId="0" fontId="10" fillId="20" borderId="9" xfId="0" applyFont="1" applyFill="1" applyBorder="1" applyAlignment="1" applyProtection="1">
      <alignment horizontal="center" vertical="center" textRotation="90" wrapText="1"/>
      <protection locked="0" hidden="1"/>
    </xf>
    <xf numFmtId="0" fontId="43" fillId="6" borderId="0" xfId="0" applyFont="1" applyFill="1" applyBorder="1" applyAlignment="1" applyProtection="1">
      <alignment vertical="center" wrapText="1"/>
      <protection locked="0"/>
    </xf>
    <xf numFmtId="0" fontId="43" fillId="6" borderId="15" xfId="0" applyFont="1" applyFill="1" applyBorder="1" applyAlignment="1" applyProtection="1">
      <alignment horizontal="center" vertical="center" wrapText="1"/>
      <protection locked="0"/>
    </xf>
    <xf numFmtId="0" fontId="25" fillId="20" borderId="14" xfId="0" applyFont="1" applyFill="1" applyBorder="1"/>
    <xf numFmtId="0" fontId="26" fillId="20" borderId="14" xfId="0" applyFont="1" applyFill="1" applyBorder="1" applyAlignment="1">
      <alignment wrapText="1"/>
    </xf>
    <xf numFmtId="0" fontId="27" fillId="20" borderId="14" xfId="0" applyFont="1" applyFill="1" applyBorder="1"/>
    <xf numFmtId="0" fontId="28" fillId="20" borderId="14" xfId="0" applyFont="1" applyFill="1" applyBorder="1" applyAlignment="1">
      <alignment wrapText="1"/>
    </xf>
    <xf numFmtId="0" fontId="29" fillId="20" borderId="14" xfId="0" applyFont="1" applyFill="1" applyBorder="1" applyAlignment="1">
      <alignment wrapText="1"/>
    </xf>
    <xf numFmtId="0" fontId="30" fillId="20" borderId="14" xfId="0" applyFont="1" applyFill="1" applyBorder="1" applyAlignment="1">
      <alignment wrapText="1"/>
    </xf>
    <xf numFmtId="0" fontId="0" fillId="20" borderId="14" xfId="0" applyFill="1" applyBorder="1" applyAlignment="1">
      <alignment wrapText="1"/>
    </xf>
    <xf numFmtId="0" fontId="0" fillId="20" borderId="16" xfId="0" applyFill="1" applyBorder="1" applyAlignment="1">
      <alignment wrapText="1"/>
    </xf>
    <xf numFmtId="0" fontId="43" fillId="6" borderId="12" xfId="0" applyFont="1" applyFill="1" applyBorder="1" applyAlignment="1" applyProtection="1">
      <alignment horizontal="center" vertical="center" wrapText="1"/>
      <protection locked="0"/>
    </xf>
    <xf numFmtId="0" fontId="43" fillId="6" borderId="8" xfId="0" applyFont="1" applyFill="1" applyBorder="1" applyAlignment="1" applyProtection="1">
      <alignment horizontal="center" vertical="center" wrapText="1"/>
      <protection locked="0"/>
    </xf>
    <xf numFmtId="0" fontId="43" fillId="6" borderId="13" xfId="0" applyFont="1" applyFill="1" applyBorder="1" applyAlignment="1" applyProtection="1">
      <alignment horizontal="center" vertical="center" wrapText="1"/>
      <protection locked="0"/>
    </xf>
    <xf numFmtId="0" fontId="35" fillId="0" borderId="21" xfId="0" applyFont="1" applyBorder="1" applyAlignment="1">
      <alignment vertical="center" wrapText="1"/>
    </xf>
    <xf numFmtId="0" fontId="0" fillId="6" borderId="0" xfId="0" applyFill="1" applyBorder="1" applyProtection="1">
      <protection locked="0"/>
    </xf>
    <xf numFmtId="0" fontId="37" fillId="6" borderId="0" xfId="0" applyFont="1" applyFill="1" applyBorder="1" applyAlignment="1" applyProtection="1">
      <alignment horizontal="left" vertical="center" wrapText="1"/>
      <protection locked="0"/>
    </xf>
    <xf numFmtId="0" fontId="37" fillId="6" borderId="0" xfId="2" applyFont="1" applyFill="1" applyBorder="1" applyAlignment="1" applyProtection="1">
      <alignment horizontal="left" vertical="center" wrapText="1"/>
      <protection locked="0"/>
    </xf>
    <xf numFmtId="0" fontId="50" fillId="0" borderId="9" xfId="0" applyFont="1" applyBorder="1" applyAlignment="1">
      <alignment horizontal="left" vertical="top" wrapText="1"/>
    </xf>
    <xf numFmtId="0" fontId="50" fillId="0" borderId="15" xfId="0" applyFont="1" applyBorder="1" applyAlignment="1">
      <alignment horizontal="left" vertical="top" wrapText="1"/>
    </xf>
    <xf numFmtId="0" fontId="50" fillId="0" borderId="11" xfId="0" applyFont="1" applyBorder="1" applyAlignment="1">
      <alignment horizontal="left" vertical="top" wrapText="1"/>
    </xf>
    <xf numFmtId="0" fontId="50" fillId="0" borderId="17" xfId="0" applyFont="1" applyBorder="1" applyAlignment="1">
      <alignment horizontal="left" vertical="top" wrapText="1"/>
    </xf>
    <xf numFmtId="0" fontId="43" fillId="21" borderId="9" xfId="0" applyFont="1" applyFill="1" applyBorder="1" applyAlignment="1" applyProtection="1">
      <alignment horizontal="center" vertical="center" wrapText="1"/>
      <protection locked="0"/>
    </xf>
    <xf numFmtId="0" fontId="53" fillId="6" borderId="0" xfId="2" applyFont="1" applyFill="1" applyAlignment="1">
      <alignment wrapText="1"/>
    </xf>
    <xf numFmtId="0" fontId="53" fillId="6" borderId="0" xfId="2" applyFont="1" applyFill="1"/>
    <xf numFmtId="0" fontId="1" fillId="0" borderId="0" xfId="2"/>
    <xf numFmtId="0" fontId="1" fillId="6" borderId="0" xfId="2" applyFill="1"/>
    <xf numFmtId="0" fontId="1" fillId="24" borderId="0" xfId="2" applyFill="1"/>
    <xf numFmtId="0" fontId="10" fillId="6" borderId="0" xfId="2" applyFont="1" applyFill="1" applyAlignment="1">
      <alignment vertical="center"/>
    </xf>
    <xf numFmtId="0" fontId="1" fillId="22" borderId="0" xfId="2" applyFill="1"/>
    <xf numFmtId="0" fontId="1" fillId="25" borderId="0" xfId="2" applyFill="1"/>
    <xf numFmtId="0" fontId="1" fillId="29" borderId="0" xfId="2" applyFill="1" applyAlignment="1">
      <alignment horizontal="center"/>
    </xf>
    <xf numFmtId="0" fontId="1" fillId="27" borderId="0" xfId="2" applyFill="1" applyAlignment="1">
      <alignment horizontal="center"/>
    </xf>
    <xf numFmtId="0" fontId="1" fillId="6" borderId="0" xfId="2" applyFill="1" applyAlignment="1">
      <alignment horizontal="center" vertical="center"/>
    </xf>
    <xf numFmtId="0" fontId="1" fillId="6" borderId="0" xfId="2" applyFill="1" applyAlignment="1">
      <alignment vertical="center" wrapText="1"/>
    </xf>
    <xf numFmtId="0" fontId="1" fillId="6" borderId="0" xfId="2" applyFill="1" applyAlignment="1">
      <alignment horizontal="center" vertical="center" wrapText="1"/>
    </xf>
    <xf numFmtId="0" fontId="1" fillId="0" borderId="0" xfId="2" applyAlignment="1">
      <alignment horizontal="center" vertical="center"/>
    </xf>
    <xf numFmtId="0" fontId="1" fillId="6" borderId="0" xfId="2" applyFill="1" applyAlignment="1">
      <alignment horizontal="center"/>
    </xf>
    <xf numFmtId="0" fontId="1" fillId="6" borderId="9" xfId="2" applyFill="1" applyBorder="1" applyAlignment="1" applyProtection="1">
      <alignment horizontal="center"/>
      <protection hidden="1"/>
    </xf>
    <xf numFmtId="2" fontId="1" fillId="6" borderId="9" xfId="2" applyNumberFormat="1" applyFill="1" applyBorder="1" applyAlignment="1" applyProtection="1">
      <alignment horizontal="center"/>
      <protection hidden="1"/>
    </xf>
    <xf numFmtId="0" fontId="1" fillId="0" borderId="9" xfId="2" applyBorder="1" applyAlignment="1" applyProtection="1">
      <alignment horizontal="center"/>
      <protection hidden="1"/>
    </xf>
    <xf numFmtId="0" fontId="1" fillId="6" borderId="0" xfId="2" applyFill="1" applyProtection="1">
      <protection hidden="1"/>
    </xf>
    <xf numFmtId="0" fontId="1" fillId="6" borderId="9" xfId="2" applyFill="1" applyBorder="1" applyAlignment="1" applyProtection="1">
      <alignment horizontal="center" vertical="center" wrapText="1"/>
      <protection hidden="1"/>
    </xf>
    <xf numFmtId="0" fontId="1" fillId="0" borderId="0" xfId="2" applyAlignment="1">
      <alignment horizontal="center" vertical="center" wrapText="1"/>
    </xf>
    <xf numFmtId="0" fontId="1" fillId="0" borderId="11" xfId="0" applyFont="1" applyBorder="1" applyAlignment="1" applyProtection="1">
      <alignment horizontal="center" vertical="center" wrapText="1"/>
      <protection locked="0"/>
    </xf>
    <xf numFmtId="0" fontId="56" fillId="0" borderId="0" xfId="0" applyFont="1" applyAlignment="1"/>
    <xf numFmtId="0" fontId="57" fillId="0" borderId="0" xfId="0" applyFont="1" applyAlignment="1"/>
    <xf numFmtId="0" fontId="58" fillId="0" borderId="0" xfId="1" applyFont="1" applyFill="1" applyBorder="1" applyAlignment="1">
      <alignment vertical="center"/>
    </xf>
    <xf numFmtId="0" fontId="59" fillId="0" borderId="0" xfId="0" applyFont="1" applyAlignment="1"/>
    <xf numFmtId="0" fontId="60" fillId="15" borderId="33" xfId="0" applyFont="1" applyFill="1" applyBorder="1" applyAlignment="1">
      <alignment vertical="center" wrapText="1"/>
    </xf>
    <xf numFmtId="0" fontId="57" fillId="15" borderId="0" xfId="0" applyFont="1" applyFill="1"/>
    <xf numFmtId="0" fontId="58" fillId="0" borderId="0" xfId="1" applyFont="1" applyFill="1" applyBorder="1" applyAlignment="1">
      <alignment vertical="center" wrapText="1"/>
    </xf>
    <xf numFmtId="0" fontId="59" fillId="0" borderId="0" xfId="0" applyFont="1" applyAlignment="1">
      <alignment wrapText="1"/>
    </xf>
    <xf numFmtId="0" fontId="1" fillId="12" borderId="9" xfId="0" applyFont="1" applyFill="1" applyBorder="1" applyProtection="1">
      <protection locked="0"/>
    </xf>
    <xf numFmtId="0" fontId="14" fillId="6" borderId="0" xfId="2" applyFont="1" applyFill="1" applyAlignment="1" applyProtection="1">
      <alignment vertical="justify" wrapText="1"/>
      <protection locked="0"/>
    </xf>
    <xf numFmtId="0" fontId="14" fillId="11" borderId="37" xfId="0" applyFont="1" applyFill="1" applyBorder="1" applyAlignment="1" applyProtection="1">
      <alignment vertical="center" wrapText="1"/>
      <protection locked="0"/>
    </xf>
    <xf numFmtId="0" fontId="31" fillId="0" borderId="37" xfId="0" applyFont="1" applyFill="1" applyBorder="1" applyAlignment="1" applyProtection="1">
      <alignment horizontal="justify" vertical="center" wrapText="1"/>
      <protection locked="0"/>
    </xf>
    <xf numFmtId="0" fontId="1" fillId="0" borderId="37" xfId="0" applyFont="1" applyBorder="1" applyProtection="1">
      <protection locked="0"/>
    </xf>
    <xf numFmtId="0" fontId="1" fillId="0" borderId="37" xfId="0" applyFont="1" applyBorder="1" applyAlignment="1" applyProtection="1">
      <alignment vertical="center" wrapText="1"/>
      <protection locked="0"/>
    </xf>
    <xf numFmtId="0" fontId="1" fillId="0" borderId="37" xfId="0" applyFont="1" applyBorder="1" applyAlignment="1" applyProtection="1">
      <alignment horizontal="center" vertical="center" wrapText="1"/>
      <protection locked="0"/>
    </xf>
    <xf numFmtId="0" fontId="10" fillId="12" borderId="37" xfId="0" applyFont="1" applyFill="1" applyBorder="1" applyAlignment="1" applyProtection="1">
      <alignment horizontal="center" vertical="center" wrapText="1"/>
      <protection locked="0"/>
    </xf>
    <xf numFmtId="0" fontId="10" fillId="12" borderId="37" xfId="0" applyFont="1" applyFill="1" applyBorder="1" applyAlignment="1" applyProtection="1">
      <alignment horizontal="center" vertical="center" wrapText="1"/>
    </xf>
    <xf numFmtId="0" fontId="10" fillId="13" borderId="37" xfId="0" applyFont="1" applyFill="1" applyBorder="1" applyAlignment="1" applyProtection="1">
      <alignment horizontal="center" vertical="center" wrapText="1"/>
    </xf>
    <xf numFmtId="0" fontId="10" fillId="13" borderId="37" xfId="0" applyFont="1" applyFill="1" applyBorder="1" applyAlignment="1">
      <alignment vertical="center" wrapText="1"/>
    </xf>
    <xf numFmtId="0" fontId="1" fillId="0" borderId="0" xfId="0" applyFont="1" applyBorder="1" applyAlignment="1">
      <alignment horizontal="center"/>
    </xf>
    <xf numFmtId="0" fontId="1" fillId="11" borderId="10" xfId="0" applyFont="1" applyFill="1" applyBorder="1" applyAlignment="1" applyProtection="1">
      <alignment horizontal="justify" vertical="center" wrapText="1"/>
      <protection locked="0"/>
    </xf>
    <xf numFmtId="0" fontId="57" fillId="0" borderId="0" xfId="0" applyFont="1" applyAlignment="1">
      <alignment wrapText="1"/>
    </xf>
    <xf numFmtId="0" fontId="0" fillId="0" borderId="9" xfId="0" applyBorder="1" applyAlignment="1" applyProtection="1">
      <alignment wrapText="1"/>
      <protection locked="0"/>
    </xf>
    <xf numFmtId="0" fontId="21" fillId="6" borderId="0" xfId="0" applyFont="1" applyFill="1" applyProtection="1">
      <protection locked="0"/>
    </xf>
    <xf numFmtId="0" fontId="62" fillId="6" borderId="0" xfId="0" applyFont="1" applyFill="1" applyAlignment="1" applyProtection="1">
      <alignment vertical="center" wrapText="1"/>
      <protection locked="0"/>
    </xf>
    <xf numFmtId="0" fontId="63" fillId="0" borderId="9" xfId="0" applyFont="1" applyBorder="1" applyAlignment="1" applyProtection="1">
      <alignment horizontal="center" vertical="center" wrapText="1"/>
      <protection locked="0"/>
    </xf>
    <xf numFmtId="14" fontId="63" fillId="0" borderId="9" xfId="0" applyNumberFormat="1" applyFont="1" applyBorder="1" applyAlignment="1" applyProtection="1">
      <alignment horizontal="center" vertical="center" wrapText="1"/>
      <protection locked="0"/>
    </xf>
    <xf numFmtId="0" fontId="10" fillId="13" borderId="11" xfId="0" applyFont="1" applyFill="1" applyBorder="1" applyAlignment="1">
      <alignment horizontal="center" vertical="center" wrapText="1"/>
    </xf>
    <xf numFmtId="0" fontId="1" fillId="11" borderId="11" xfId="0" applyFont="1" applyFill="1" applyBorder="1" applyAlignment="1" applyProtection="1">
      <alignment horizontal="justify" vertical="center" wrapText="1"/>
      <protection locked="0"/>
    </xf>
    <xf numFmtId="0" fontId="1" fillId="0" borderId="11" xfId="0" applyFont="1" applyBorder="1" applyAlignment="1" applyProtection="1">
      <alignment horizontal="center" vertical="center" wrapText="1"/>
    </xf>
    <xf numFmtId="0" fontId="10" fillId="20" borderId="9" xfId="0" applyFont="1" applyFill="1" applyBorder="1" applyAlignment="1">
      <alignment horizontal="center" vertical="center" wrapText="1"/>
    </xf>
    <xf numFmtId="0" fontId="10" fillId="20" borderId="14" xfId="0" applyFont="1" applyFill="1" applyBorder="1" applyAlignment="1">
      <alignment horizontal="center" vertical="center" wrapText="1"/>
    </xf>
    <xf numFmtId="0" fontId="1" fillId="0" borderId="9" xfId="0" applyFont="1" applyBorder="1" applyAlignment="1" applyProtection="1">
      <alignment horizontal="center" vertical="center" wrapText="1"/>
    </xf>
    <xf numFmtId="0" fontId="10" fillId="13" borderId="9" xfId="0" applyFont="1" applyFill="1" applyBorder="1" applyAlignment="1">
      <alignment horizontal="center" vertical="center" wrapText="1"/>
    </xf>
    <xf numFmtId="0" fontId="43" fillId="6" borderId="9" xfId="0" applyFont="1" applyFill="1" applyBorder="1" applyAlignment="1" applyProtection="1">
      <alignment horizontal="center" vertical="center" wrapText="1"/>
      <protection locked="0"/>
    </xf>
    <xf numFmtId="0" fontId="42" fillId="19" borderId="8" xfId="2" applyFont="1" applyFill="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11" borderId="9" xfId="0" applyFont="1" applyFill="1" applyBorder="1" applyAlignment="1" applyProtection="1">
      <alignment horizontal="justify" vertical="center" wrapText="1"/>
      <protection locked="0"/>
    </xf>
    <xf numFmtId="0" fontId="1" fillId="11" borderId="37" xfId="0" applyFont="1" applyFill="1" applyBorder="1" applyAlignment="1" applyProtection="1">
      <alignment horizontal="justify" vertical="center" wrapText="1"/>
      <protection locked="0"/>
    </xf>
    <xf numFmtId="0" fontId="1" fillId="0" borderId="37" xfId="0" applyFont="1" applyBorder="1" applyAlignment="1" applyProtection="1">
      <alignment horizontal="center" vertical="center" wrapText="1"/>
    </xf>
    <xf numFmtId="0" fontId="10" fillId="13" borderId="37" xfId="0" applyFont="1" applyFill="1" applyBorder="1" applyAlignment="1">
      <alignment horizontal="center" vertical="center" wrapText="1"/>
    </xf>
    <xf numFmtId="0" fontId="1" fillId="11" borderId="0" xfId="0" applyFont="1" applyFill="1" applyBorder="1" applyAlignment="1" applyProtection="1">
      <alignment horizontal="center" vertical="center" wrapText="1"/>
      <protection locked="0"/>
    </xf>
    <xf numFmtId="49" fontId="48" fillId="6" borderId="0" xfId="0" applyNumberFormat="1" applyFont="1" applyFill="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64" fillId="0" borderId="9" xfId="0" applyFont="1" applyBorder="1" applyAlignment="1">
      <alignment horizontal="left" vertical="top" wrapText="1"/>
    </xf>
    <xf numFmtId="0" fontId="64" fillId="0" borderId="15" xfId="0" applyFont="1" applyBorder="1" applyAlignment="1">
      <alignment horizontal="left" vertical="top" wrapText="1"/>
    </xf>
    <xf numFmtId="0" fontId="65" fillId="11" borderId="9" xfId="0" applyFont="1" applyFill="1" applyBorder="1" applyAlignment="1" applyProtection="1">
      <alignment horizontal="justify" vertical="center" wrapText="1"/>
      <protection locked="0"/>
    </xf>
    <xf numFmtId="0" fontId="65" fillId="11" borderId="9" xfId="0" applyFont="1" applyFill="1" applyBorder="1" applyAlignment="1" applyProtection="1">
      <alignment vertical="center" wrapText="1"/>
      <protection locked="0"/>
    </xf>
    <xf numFmtId="0" fontId="65" fillId="12" borderId="9" xfId="0" applyFont="1" applyFill="1" applyBorder="1" applyAlignment="1" applyProtection="1">
      <alignment horizontal="center" vertical="center" wrapText="1"/>
      <protection locked="0"/>
    </xf>
    <xf numFmtId="0" fontId="65" fillId="12" borderId="9" xfId="0" applyFont="1" applyFill="1" applyBorder="1" applyAlignment="1" applyProtection="1">
      <alignment horizontal="center" vertical="center" wrapText="1"/>
    </xf>
    <xf numFmtId="0" fontId="65" fillId="12" borderId="9" xfId="0" applyFont="1" applyFill="1" applyBorder="1" applyAlignment="1">
      <alignment horizontal="center" vertical="center" wrapText="1"/>
    </xf>
    <xf numFmtId="0" fontId="66" fillId="12" borderId="9" xfId="0" applyFont="1" applyFill="1" applyBorder="1" applyAlignment="1" applyProtection="1">
      <alignment horizontal="justify" vertical="center" wrapText="1"/>
      <protection locked="0"/>
    </xf>
    <xf numFmtId="0" fontId="65" fillId="12" borderId="9" xfId="0" applyFont="1" applyFill="1" applyBorder="1" applyProtection="1">
      <protection locked="0"/>
    </xf>
    <xf numFmtId="0" fontId="65" fillId="11" borderId="9" xfId="0" applyFont="1" applyFill="1" applyBorder="1" applyAlignment="1" applyProtection="1">
      <alignment horizontal="left" wrapText="1"/>
      <protection locked="0"/>
    </xf>
    <xf numFmtId="0" fontId="68" fillId="19" borderId="18" xfId="2" applyFont="1" applyFill="1" applyBorder="1" applyAlignment="1" applyProtection="1">
      <alignment horizontal="center" vertical="center" wrapText="1"/>
      <protection locked="0"/>
    </xf>
    <xf numFmtId="0" fontId="37" fillId="0" borderId="9" xfId="0" applyFont="1" applyBorder="1" applyAlignment="1">
      <alignment horizontal="center" vertical="center" wrapText="1"/>
    </xf>
    <xf numFmtId="0" fontId="70" fillId="6" borderId="0" xfId="0" applyFont="1" applyFill="1" applyAlignment="1" applyProtection="1">
      <alignment horizontal="left"/>
      <protection locked="0"/>
    </xf>
    <xf numFmtId="0" fontId="38" fillId="6" borderId="0" xfId="0" applyFont="1" applyFill="1" applyAlignment="1" applyProtection="1">
      <alignment horizontal="right" vertical="center" wrapText="1"/>
      <protection locked="0"/>
    </xf>
    <xf numFmtId="0" fontId="10" fillId="20" borderId="18" xfId="0" applyFont="1" applyFill="1" applyBorder="1" applyAlignment="1">
      <alignment horizontal="center" vertical="center" wrapText="1"/>
    </xf>
    <xf numFmtId="0" fontId="10" fillId="20" borderId="36" xfId="0" applyFont="1" applyFill="1" applyBorder="1" applyAlignment="1">
      <alignment horizontal="center" vertical="center" wrapText="1"/>
    </xf>
    <xf numFmtId="0" fontId="10" fillId="20" borderId="37" xfId="0" applyFont="1" applyFill="1" applyBorder="1" applyAlignment="1">
      <alignment horizontal="center" vertical="center" wrapText="1"/>
    </xf>
    <xf numFmtId="49" fontId="51" fillId="6" borderId="0" xfId="0" applyNumberFormat="1" applyFont="1" applyFill="1" applyAlignment="1" applyProtection="1">
      <alignment horizontal="right" vertical="center" wrapText="1"/>
      <protection locked="0"/>
    </xf>
    <xf numFmtId="0" fontId="65" fillId="11" borderId="18" xfId="0" applyFont="1" applyFill="1" applyBorder="1" applyAlignment="1" applyProtection="1">
      <alignment horizontal="left" vertical="center" wrapText="1"/>
      <protection locked="0"/>
    </xf>
    <xf numFmtId="0" fontId="65" fillId="11" borderId="36" xfId="0" applyFont="1" applyFill="1" applyBorder="1" applyAlignment="1" applyProtection="1">
      <alignment horizontal="left" vertical="center" wrapText="1"/>
      <protection locked="0"/>
    </xf>
    <xf numFmtId="0" fontId="65" fillId="11" borderId="37" xfId="0" applyFont="1" applyFill="1" applyBorder="1" applyAlignment="1" applyProtection="1">
      <alignment horizontal="left" vertical="center" wrapText="1"/>
      <protection locked="0"/>
    </xf>
    <xf numFmtId="0" fontId="66" fillId="12" borderId="18" xfId="0" applyFont="1" applyFill="1" applyBorder="1" applyAlignment="1" applyProtection="1">
      <alignment horizontal="left" vertical="center" wrapText="1"/>
      <protection locked="0"/>
    </xf>
    <xf numFmtId="0" fontId="66" fillId="12" borderId="36" xfId="0" applyFont="1" applyFill="1" applyBorder="1" applyAlignment="1" applyProtection="1">
      <alignment horizontal="left" vertical="center" wrapText="1"/>
      <protection locked="0"/>
    </xf>
    <xf numFmtId="0" fontId="66" fillId="12" borderId="37" xfId="0" applyFont="1" applyFill="1" applyBorder="1" applyAlignment="1" applyProtection="1">
      <alignment horizontal="left" vertical="center" wrapText="1"/>
      <protection locked="0"/>
    </xf>
    <xf numFmtId="0" fontId="65" fillId="12" borderId="18" xfId="0" applyFont="1" applyFill="1" applyBorder="1" applyAlignment="1" applyProtection="1">
      <alignment horizontal="center" vertical="center" wrapText="1"/>
      <protection locked="0"/>
    </xf>
    <xf numFmtId="0" fontId="65" fillId="12" borderId="36" xfId="0" applyFont="1" applyFill="1" applyBorder="1" applyAlignment="1" applyProtection="1">
      <alignment horizontal="center" vertical="center" wrapText="1"/>
      <protection locked="0"/>
    </xf>
    <xf numFmtId="0" fontId="65" fillId="12" borderId="37" xfId="0" applyFont="1" applyFill="1" applyBorder="1" applyAlignment="1" applyProtection="1">
      <alignment horizontal="center" vertical="center" wrapText="1"/>
      <protection locked="0"/>
    </xf>
    <xf numFmtId="0" fontId="65" fillId="11" borderId="18" xfId="0" applyFont="1" applyFill="1" applyBorder="1" applyAlignment="1" applyProtection="1">
      <alignment horizontal="center" vertical="center" wrapText="1"/>
      <protection locked="0"/>
    </xf>
    <xf numFmtId="0" fontId="65" fillId="11" borderId="36" xfId="0" applyFont="1" applyFill="1" applyBorder="1" applyAlignment="1" applyProtection="1">
      <alignment horizontal="center" vertical="center" wrapText="1"/>
      <protection locked="0"/>
    </xf>
    <xf numFmtId="0" fontId="65" fillId="11" borderId="37" xfId="0" applyFont="1" applyFill="1" applyBorder="1" applyAlignment="1" applyProtection="1">
      <alignment horizontal="center" vertical="center" wrapText="1"/>
      <protection locked="0"/>
    </xf>
    <xf numFmtId="0" fontId="63" fillId="0" borderId="19" xfId="0" applyFont="1" applyBorder="1" applyAlignment="1" applyProtection="1">
      <alignment horizontal="left" vertical="center" wrapText="1"/>
      <protection locked="0"/>
    </xf>
    <xf numFmtId="0" fontId="63" fillId="0" borderId="20" xfId="0" applyFont="1" applyBorder="1" applyAlignment="1" applyProtection="1">
      <alignment horizontal="left" vertical="center" wrapText="1"/>
      <protection locked="0"/>
    </xf>
    <xf numFmtId="0" fontId="63" fillId="0" borderId="10" xfId="0" applyFont="1" applyBorder="1" applyAlignment="1" applyProtection="1">
      <alignment horizontal="left" vertical="center" wrapText="1"/>
      <protection locked="0"/>
    </xf>
    <xf numFmtId="0" fontId="38" fillId="0" borderId="19" xfId="0" applyFont="1" applyBorder="1" applyAlignment="1" applyProtection="1">
      <alignment horizontal="center" vertical="center"/>
      <protection locked="0"/>
    </xf>
    <xf numFmtId="0" fontId="38" fillId="0" borderId="20"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1" fillId="11" borderId="18" xfId="0" applyFont="1" applyFill="1" applyBorder="1" applyAlignment="1" applyProtection="1">
      <alignment horizontal="center" vertical="center" wrapText="1"/>
      <protection locked="0"/>
    </xf>
    <xf numFmtId="0" fontId="1" fillId="11" borderId="36" xfId="0" applyFont="1" applyFill="1" applyBorder="1" applyAlignment="1" applyProtection="1">
      <alignment horizontal="center" vertical="center" wrapText="1"/>
      <protection locked="0"/>
    </xf>
    <xf numFmtId="0" fontId="1" fillId="11" borderId="37" xfId="0" applyFont="1" applyFill="1" applyBorder="1" applyAlignment="1" applyProtection="1">
      <alignment horizontal="center" vertical="center" wrapText="1"/>
      <protection locked="0"/>
    </xf>
    <xf numFmtId="0" fontId="1" fillId="11" borderId="49" xfId="0" applyFont="1" applyFill="1" applyBorder="1" applyAlignment="1" applyProtection="1">
      <alignment horizontal="center" vertical="center" wrapText="1"/>
      <protection locked="0"/>
    </xf>
    <xf numFmtId="0" fontId="1" fillId="11" borderId="38" xfId="0" applyFont="1" applyFill="1" applyBorder="1" applyAlignment="1" applyProtection="1">
      <alignment horizontal="center" vertical="center" wrapText="1"/>
      <protection locked="0"/>
    </xf>
    <xf numFmtId="0" fontId="1" fillId="11" borderId="0"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49" fontId="48" fillId="6" borderId="0" xfId="0" applyNumberFormat="1" applyFont="1" applyFill="1" applyAlignment="1" applyProtection="1">
      <alignment horizontal="center" vertical="center" wrapText="1"/>
      <protection locked="0"/>
    </xf>
    <xf numFmtId="0" fontId="65" fillId="0" borderId="18" xfId="0" applyFont="1" applyFill="1" applyBorder="1" applyAlignment="1" applyProtection="1">
      <alignment horizontal="center" vertical="center" wrapText="1"/>
      <protection locked="0"/>
    </xf>
    <xf numFmtId="0" fontId="65" fillId="0" borderId="36" xfId="0" applyFont="1" applyFill="1" applyBorder="1" applyAlignment="1" applyProtection="1">
      <alignment horizontal="center" vertical="center" wrapText="1"/>
      <protection locked="0"/>
    </xf>
    <xf numFmtId="0" fontId="65" fillId="0" borderId="37" xfId="0" applyFont="1" applyFill="1" applyBorder="1" applyAlignment="1" applyProtection="1">
      <alignment horizontal="center" vertical="center" wrapText="1"/>
      <protection locked="0"/>
    </xf>
    <xf numFmtId="0" fontId="67" fillId="0" borderId="18" xfId="0" applyFont="1" applyFill="1" applyBorder="1" applyAlignment="1" applyProtection="1">
      <alignment horizontal="center" vertical="center" wrapText="1"/>
      <protection locked="0"/>
    </xf>
    <xf numFmtId="0" fontId="67" fillId="0" borderId="36" xfId="0" applyFont="1" applyFill="1" applyBorder="1" applyAlignment="1" applyProtection="1">
      <alignment horizontal="center" vertical="center" wrapText="1"/>
      <protection locked="0"/>
    </xf>
    <xf numFmtId="0" fontId="67" fillId="0" borderId="37"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2" fillId="0" borderId="36"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65" fillId="0" borderId="18" xfId="0" applyFont="1" applyBorder="1" applyAlignment="1" applyProtection="1">
      <alignment horizontal="center" vertical="center" wrapText="1"/>
    </xf>
    <xf numFmtId="0" fontId="65" fillId="0" borderId="36" xfId="0" applyFont="1" applyBorder="1" applyAlignment="1" applyProtection="1">
      <alignment horizontal="center" vertical="center" wrapText="1"/>
    </xf>
    <xf numFmtId="0" fontId="65" fillId="0" borderId="37" xfId="0" applyFont="1" applyBorder="1" applyAlignment="1" applyProtection="1">
      <alignment horizontal="center" vertical="center" wrapText="1"/>
    </xf>
    <xf numFmtId="0" fontId="65" fillId="0" borderId="46"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44" xfId="0" applyFont="1" applyBorder="1" applyAlignment="1">
      <alignment horizontal="center" vertical="center" wrapText="1"/>
    </xf>
    <xf numFmtId="0" fontId="65" fillId="12" borderId="18" xfId="0" applyFont="1" applyFill="1" applyBorder="1" applyAlignment="1">
      <alignment horizontal="center" vertical="center" wrapText="1"/>
    </xf>
    <xf numFmtId="0" fontId="65" fillId="12" borderId="36" xfId="0" applyFont="1" applyFill="1" applyBorder="1" applyAlignment="1">
      <alignment horizontal="center" vertical="center" wrapText="1"/>
    </xf>
    <xf numFmtId="0" fontId="65" fillId="12" borderId="37" xfId="0" applyFont="1" applyFill="1" applyBorder="1" applyAlignment="1">
      <alignment horizontal="center" vertical="center" wrapText="1"/>
    </xf>
    <xf numFmtId="0" fontId="65" fillId="13" borderId="18" xfId="0" applyFont="1" applyFill="1" applyBorder="1" applyAlignment="1">
      <alignment horizontal="center" vertical="center" wrapText="1"/>
    </xf>
    <xf numFmtId="0" fontId="65" fillId="13" borderId="36" xfId="0" applyFont="1" applyFill="1" applyBorder="1" applyAlignment="1">
      <alignment horizontal="center" vertical="center" wrapText="1"/>
    </xf>
    <xf numFmtId="0" fontId="65" fillId="13" borderId="37" xfId="0" applyFont="1" applyFill="1" applyBorder="1" applyAlignment="1">
      <alignment horizontal="center" vertical="center" wrapText="1"/>
    </xf>
    <xf numFmtId="0" fontId="46" fillId="20" borderId="50" xfId="0" applyFont="1" applyFill="1" applyBorder="1" applyAlignment="1">
      <alignment horizontal="center" vertical="center"/>
    </xf>
    <xf numFmtId="0" fontId="46" fillId="20" borderId="51" xfId="0" applyFont="1" applyFill="1" applyBorder="1" applyAlignment="1">
      <alignment horizontal="center" vertical="center"/>
    </xf>
    <xf numFmtId="0" fontId="46" fillId="20" borderId="43" xfId="0" applyFont="1" applyFill="1" applyBorder="1" applyAlignment="1">
      <alignment horizontal="center" vertical="center"/>
    </xf>
    <xf numFmtId="0" fontId="65" fillId="11" borderId="18" xfId="0" applyFont="1" applyFill="1" applyBorder="1" applyAlignment="1" applyProtection="1">
      <alignment horizontal="justify" vertical="center" wrapText="1"/>
      <protection locked="0"/>
    </xf>
    <xf numFmtId="0" fontId="65" fillId="11" borderId="36" xfId="0" applyFont="1" applyFill="1" applyBorder="1" applyAlignment="1" applyProtection="1">
      <alignment horizontal="justify" vertical="center" wrapText="1"/>
      <protection locked="0"/>
    </xf>
    <xf numFmtId="0" fontId="65" fillId="11" borderId="37" xfId="0" applyFont="1" applyFill="1" applyBorder="1" applyAlignment="1" applyProtection="1">
      <alignment horizontal="justify" vertical="center" wrapText="1"/>
      <protection locked="0"/>
    </xf>
    <xf numFmtId="0" fontId="1" fillId="11" borderId="53" xfId="0" applyFont="1" applyFill="1" applyBorder="1" applyAlignment="1" applyProtection="1">
      <alignment horizontal="center" vertical="center" wrapText="1"/>
      <protection locked="0"/>
    </xf>
    <xf numFmtId="0" fontId="1" fillId="0" borderId="18"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4" xfId="0" applyFont="1" applyBorder="1" applyAlignment="1">
      <alignment horizontal="center" vertical="center" wrapText="1"/>
    </xf>
    <xf numFmtId="0" fontId="1" fillId="11" borderId="18" xfId="0" applyFont="1" applyFill="1" applyBorder="1" applyAlignment="1" applyProtection="1">
      <alignment horizontal="justify" vertical="center" wrapText="1"/>
      <protection locked="0"/>
    </xf>
    <xf numFmtId="0" fontId="1" fillId="11" borderId="36" xfId="0" applyFont="1" applyFill="1" applyBorder="1" applyAlignment="1" applyProtection="1">
      <alignment horizontal="justify" vertical="center" wrapText="1"/>
      <protection locked="0"/>
    </xf>
    <xf numFmtId="0" fontId="1" fillId="11" borderId="37" xfId="0" applyFont="1" applyFill="1" applyBorder="1" applyAlignment="1" applyProtection="1">
      <alignment horizontal="justify" vertical="center" wrapText="1"/>
      <protection locked="0"/>
    </xf>
    <xf numFmtId="0" fontId="10" fillId="13" borderId="18" xfId="0" applyFont="1" applyFill="1" applyBorder="1" applyAlignment="1">
      <alignment horizontal="center" vertical="center" wrapText="1"/>
    </xf>
    <xf numFmtId="0" fontId="10" fillId="13" borderId="36"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12" borderId="18" xfId="0" applyFont="1" applyFill="1" applyBorder="1" applyAlignment="1" applyProtection="1">
      <alignment horizontal="center" vertical="center" wrapText="1"/>
      <protection locked="0"/>
    </xf>
    <xf numFmtId="0" fontId="1" fillId="12" borderId="36" xfId="0" applyFont="1" applyFill="1" applyBorder="1" applyAlignment="1" applyProtection="1">
      <alignment horizontal="center" vertical="center" wrapText="1"/>
      <protection locked="0"/>
    </xf>
    <xf numFmtId="0" fontId="1" fillId="12" borderId="37" xfId="0" applyFont="1" applyFill="1" applyBorder="1" applyAlignment="1" applyProtection="1">
      <alignment horizontal="center" vertical="center" wrapText="1"/>
      <protection locked="0"/>
    </xf>
    <xf numFmtId="0" fontId="1" fillId="13" borderId="18" xfId="0" applyFont="1" applyFill="1" applyBorder="1" applyAlignment="1">
      <alignment horizontal="center" vertical="center" wrapText="1"/>
    </xf>
    <xf numFmtId="0" fontId="1" fillId="13" borderId="36" xfId="0" applyFont="1" applyFill="1" applyBorder="1" applyAlignment="1">
      <alignment horizontal="center" vertical="center" wrapText="1"/>
    </xf>
    <xf numFmtId="0" fontId="1" fillId="13" borderId="37" xfId="0" applyFont="1" applyFill="1" applyBorder="1" applyAlignment="1">
      <alignment horizontal="center" vertical="center" wrapText="1"/>
    </xf>
    <xf numFmtId="0" fontId="1" fillId="13" borderId="18" xfId="0" applyFont="1" applyFill="1" applyBorder="1" applyAlignment="1" applyProtection="1">
      <alignment horizontal="center" vertical="center" wrapText="1"/>
      <protection locked="0"/>
    </xf>
    <xf numFmtId="0" fontId="1" fillId="13" borderId="36" xfId="0" applyFont="1" applyFill="1" applyBorder="1" applyAlignment="1" applyProtection="1">
      <alignment horizontal="center" vertical="center" wrapText="1"/>
      <protection locked="0"/>
    </xf>
    <xf numFmtId="0" fontId="1" fillId="13" borderId="37" xfId="0" applyFont="1" applyFill="1" applyBorder="1" applyAlignment="1" applyProtection="1">
      <alignment horizontal="center" vertical="center" wrapText="1"/>
      <protection locked="0"/>
    </xf>
    <xf numFmtId="0" fontId="1" fillId="0" borderId="48" xfId="0" applyFont="1" applyBorder="1" applyAlignment="1">
      <alignment horizontal="center" vertical="center" wrapText="1"/>
    </xf>
    <xf numFmtId="0" fontId="10" fillId="13" borderId="49" xfId="0" applyFont="1" applyFill="1" applyBorder="1" applyAlignment="1">
      <alignment horizontal="center" vertical="center" wrapText="1"/>
    </xf>
    <xf numFmtId="0" fontId="1" fillId="0" borderId="49" xfId="0" applyFont="1" applyBorder="1" applyAlignment="1">
      <alignment horizontal="center" vertical="center" wrapText="1"/>
    </xf>
    <xf numFmtId="0" fontId="46" fillId="20" borderId="55" xfId="0" applyFont="1" applyFill="1" applyBorder="1" applyAlignment="1">
      <alignment horizontal="center" vertical="center"/>
    </xf>
    <xf numFmtId="0" fontId="1" fillId="11" borderId="49" xfId="0" applyFont="1" applyFill="1" applyBorder="1" applyAlignment="1" applyProtection="1">
      <alignment horizontal="justify" vertical="center" wrapText="1"/>
      <protection locked="0"/>
    </xf>
    <xf numFmtId="0" fontId="22" fillId="0" borderId="49" xfId="0" applyFont="1" applyFill="1" applyBorder="1" applyAlignment="1" applyProtection="1">
      <alignment horizontal="center" vertical="center" wrapText="1"/>
      <protection locked="0"/>
    </xf>
    <xf numFmtId="0" fontId="1" fillId="12" borderId="49" xfId="0" applyFont="1" applyFill="1" applyBorder="1" applyAlignment="1" applyProtection="1">
      <alignment horizontal="center" vertical="center" wrapText="1"/>
      <protection locked="0"/>
    </xf>
    <xf numFmtId="0" fontId="1" fillId="13" borderId="49" xfId="0" applyFont="1" applyFill="1" applyBorder="1" applyAlignment="1">
      <alignment horizontal="center" vertical="center" wrapText="1"/>
    </xf>
    <xf numFmtId="0" fontId="1" fillId="13" borderId="49" xfId="0" applyFont="1" applyFill="1" applyBorder="1" applyAlignment="1" applyProtection="1">
      <alignment horizontal="center" vertical="center" wrapText="1"/>
      <protection locked="0"/>
    </xf>
    <xf numFmtId="0" fontId="1" fillId="0" borderId="49" xfId="0" applyFont="1" applyBorder="1" applyAlignment="1" applyProtection="1">
      <alignment horizontal="center" vertical="center" wrapText="1"/>
    </xf>
    <xf numFmtId="0" fontId="1" fillId="0" borderId="53" xfId="0" applyFont="1" applyBorder="1" applyAlignment="1" applyProtection="1">
      <alignment horizontal="center" vertical="center" wrapText="1"/>
    </xf>
    <xf numFmtId="0" fontId="1" fillId="13" borderId="53" xfId="0" applyFont="1" applyFill="1" applyBorder="1" applyAlignment="1" applyProtection="1">
      <alignment horizontal="center" vertical="center" wrapText="1"/>
    </xf>
    <xf numFmtId="0" fontId="1" fillId="13" borderId="36" xfId="0" applyFont="1" applyFill="1" applyBorder="1" applyAlignment="1" applyProtection="1">
      <alignment horizontal="center" vertical="center" wrapText="1"/>
    </xf>
    <xf numFmtId="0" fontId="1" fillId="13" borderId="37" xfId="0" applyFont="1" applyFill="1" applyBorder="1" applyAlignment="1" applyProtection="1">
      <alignment horizontal="center" vertical="center" wrapText="1"/>
    </xf>
    <xf numFmtId="0" fontId="1" fillId="13" borderId="53" xfId="0" applyFont="1" applyFill="1" applyBorder="1" applyAlignment="1" applyProtection="1">
      <alignment horizontal="center" vertical="center" wrapText="1"/>
      <protection locked="0"/>
    </xf>
    <xf numFmtId="0" fontId="1" fillId="13" borderId="53" xfId="0" applyFont="1" applyFill="1" applyBorder="1" applyAlignment="1">
      <alignment horizontal="center" vertical="center" wrapText="1"/>
    </xf>
    <xf numFmtId="0" fontId="46" fillId="20" borderId="54" xfId="0" applyFont="1" applyFill="1" applyBorder="1" applyAlignment="1">
      <alignment horizontal="center" vertical="center"/>
    </xf>
    <xf numFmtId="0" fontId="1" fillId="11" borderId="53" xfId="0" applyFont="1" applyFill="1" applyBorder="1" applyAlignment="1" applyProtection="1">
      <alignment horizontal="justify" vertical="center" wrapText="1"/>
      <protection locked="0"/>
    </xf>
    <xf numFmtId="0" fontId="1" fillId="0" borderId="52" xfId="0" applyFont="1" applyBorder="1" applyAlignment="1">
      <alignment horizontal="center" vertical="center" wrapText="1"/>
    </xf>
    <xf numFmtId="0" fontId="10" fillId="13" borderId="53" xfId="0" applyFont="1" applyFill="1" applyBorder="1" applyAlignment="1">
      <alignment horizontal="center" vertical="center" wrapText="1"/>
    </xf>
    <xf numFmtId="0" fontId="1" fillId="0" borderId="53" xfId="0" applyFont="1" applyBorder="1" applyAlignment="1">
      <alignment horizontal="center" vertical="center" wrapText="1"/>
    </xf>
    <xf numFmtId="0" fontId="1" fillId="12" borderId="53" xfId="0" applyFont="1" applyFill="1" applyBorder="1" applyAlignment="1" applyProtection="1">
      <alignment horizontal="center" vertical="center" wrapText="1"/>
      <protection locked="0"/>
    </xf>
    <xf numFmtId="0" fontId="22" fillId="0" borderId="53" xfId="0" applyFont="1" applyFill="1" applyBorder="1" applyAlignment="1" applyProtection="1">
      <alignment horizontal="center" vertical="center" wrapText="1"/>
      <protection locked="0"/>
    </xf>
    <xf numFmtId="0" fontId="1" fillId="13" borderId="18" xfId="0" applyFont="1" applyFill="1" applyBorder="1" applyAlignment="1" applyProtection="1">
      <alignment horizontal="center" vertical="center" wrapText="1"/>
    </xf>
    <xf numFmtId="0" fontId="1" fillId="13" borderId="49" xfId="0" applyFont="1" applyFill="1" applyBorder="1" applyAlignment="1" applyProtection="1">
      <alignment horizontal="center" vertical="center" wrapText="1"/>
    </xf>
    <xf numFmtId="0" fontId="24" fillId="12" borderId="19" xfId="0" applyFont="1" applyFill="1" applyBorder="1" applyAlignment="1">
      <alignment horizontal="center" vertical="center" wrapText="1"/>
    </xf>
    <xf numFmtId="0" fontId="24" fillId="12" borderId="10" xfId="0" applyFont="1" applyFill="1" applyBorder="1" applyAlignment="1">
      <alignment horizontal="center" vertical="center" wrapText="1"/>
    </xf>
    <xf numFmtId="0" fontId="11" fillId="6" borderId="22" xfId="0" applyFont="1" applyFill="1" applyBorder="1" applyAlignment="1" applyProtection="1">
      <alignment horizontal="left" vertical="center" wrapText="1"/>
      <protection locked="0"/>
    </xf>
    <xf numFmtId="0" fontId="11" fillId="6" borderId="20" xfId="0" applyFont="1" applyFill="1" applyBorder="1" applyAlignment="1" applyProtection="1">
      <alignment horizontal="left" vertical="center" wrapText="1"/>
      <protection locked="0"/>
    </xf>
    <xf numFmtId="0" fontId="38" fillId="0" borderId="35" xfId="0" applyFont="1" applyBorder="1" applyAlignment="1" applyProtection="1">
      <alignment horizontal="center" vertical="center" wrapText="1"/>
      <protection locked="0"/>
    </xf>
    <xf numFmtId="0" fontId="42" fillId="19" borderId="56" xfId="2" applyFont="1" applyFill="1" applyBorder="1" applyAlignment="1" applyProtection="1">
      <alignment horizontal="center" vertical="center" wrapText="1"/>
      <protection locked="0"/>
    </xf>
    <xf numFmtId="0" fontId="42" fillId="19" borderId="57" xfId="2" applyFont="1" applyFill="1" applyBorder="1" applyAlignment="1" applyProtection="1">
      <alignment horizontal="center" vertical="center" wrapText="1"/>
      <protection locked="0"/>
    </xf>
    <xf numFmtId="0" fontId="42" fillId="19" borderId="58" xfId="2" applyFont="1" applyFill="1" applyBorder="1" applyAlignment="1" applyProtection="1">
      <alignment horizontal="center" vertical="center" wrapText="1"/>
      <protection locked="0"/>
    </xf>
    <xf numFmtId="0" fontId="43" fillId="6" borderId="19" xfId="0" applyFont="1" applyFill="1" applyBorder="1" applyAlignment="1" applyProtection="1">
      <alignment horizontal="center" vertical="center" wrapText="1"/>
      <protection locked="0"/>
    </xf>
    <xf numFmtId="0" fontId="43" fillId="6" borderId="20" xfId="0" applyFont="1" applyFill="1" applyBorder="1" applyAlignment="1" applyProtection="1">
      <alignment horizontal="center" vertical="center" wrapText="1"/>
      <protection locked="0"/>
    </xf>
    <xf numFmtId="0" fontId="43" fillId="6" borderId="10" xfId="0" applyFont="1" applyFill="1" applyBorder="1" applyAlignment="1" applyProtection="1">
      <alignment horizontal="center" vertical="center" wrapText="1"/>
      <protection locked="0"/>
    </xf>
    <xf numFmtId="0" fontId="49" fillId="6" borderId="0" xfId="0" applyFont="1" applyFill="1" applyAlignment="1" applyProtection="1">
      <alignment horizontal="left" vertical="top"/>
      <protection locked="0"/>
    </xf>
    <xf numFmtId="0" fontId="42" fillId="19" borderId="52" xfId="2" applyFont="1" applyFill="1" applyBorder="1" applyAlignment="1" applyProtection="1">
      <alignment horizontal="center" vertical="center" wrapText="1"/>
      <protection locked="0"/>
    </xf>
    <xf numFmtId="0" fontId="42" fillId="19" borderId="44" xfId="2" applyFont="1" applyFill="1" applyBorder="1" applyAlignment="1" applyProtection="1">
      <alignment horizontal="center" vertical="center" wrapText="1"/>
      <protection locked="0"/>
    </xf>
    <xf numFmtId="0" fontId="65" fillId="12" borderId="18" xfId="0" applyFont="1" applyFill="1" applyBorder="1" applyAlignment="1" applyProtection="1">
      <alignment horizontal="center" vertical="center" wrapText="1"/>
    </xf>
    <xf numFmtId="0" fontId="65" fillId="12" borderId="36" xfId="0" applyFont="1" applyFill="1" applyBorder="1" applyAlignment="1" applyProtection="1">
      <alignment horizontal="center" vertical="center" wrapText="1"/>
    </xf>
    <xf numFmtId="0" fontId="65" fillId="12" borderId="37" xfId="0" applyFont="1" applyFill="1" applyBorder="1" applyAlignment="1" applyProtection="1">
      <alignment horizontal="center" vertical="center" wrapText="1"/>
    </xf>
    <xf numFmtId="0" fontId="10" fillId="20" borderId="50" xfId="0" applyFont="1" applyFill="1" applyBorder="1" applyAlignment="1">
      <alignment horizontal="center" vertical="center" wrapText="1"/>
    </xf>
    <xf numFmtId="0" fontId="10" fillId="20" borderId="43" xfId="0" applyFont="1" applyFill="1" applyBorder="1" applyAlignment="1">
      <alignment horizontal="center" vertical="center" wrapText="1"/>
    </xf>
    <xf numFmtId="0" fontId="42" fillId="19" borderId="59" xfId="2" applyFont="1" applyFill="1" applyBorder="1" applyAlignment="1" applyProtection="1">
      <alignment horizontal="center" vertical="center" wrapText="1"/>
      <protection locked="0"/>
    </xf>
    <xf numFmtId="0" fontId="65" fillId="12" borderId="9" xfId="0" applyFont="1" applyFill="1" applyBorder="1" applyAlignment="1" applyProtection="1">
      <alignment horizontal="center" vertical="center" wrapText="1"/>
      <protection locked="0"/>
    </xf>
    <xf numFmtId="0" fontId="68" fillId="19" borderId="40" xfId="2" applyFont="1" applyFill="1" applyBorder="1" applyAlignment="1" applyProtection="1">
      <alignment horizontal="center" vertical="center" wrapText="1"/>
      <protection locked="0"/>
    </xf>
    <xf numFmtId="0" fontId="68" fillId="19" borderId="38" xfId="2" applyFont="1" applyFill="1" applyBorder="1" applyAlignment="1" applyProtection="1">
      <alignment horizontal="center" vertical="center" wrapText="1"/>
      <protection locked="0"/>
    </xf>
    <xf numFmtId="0" fontId="68" fillId="19" borderId="39" xfId="2" applyFont="1" applyFill="1" applyBorder="1" applyAlignment="1" applyProtection="1">
      <alignment horizontal="center" vertical="center" wrapText="1"/>
      <protection locked="0"/>
    </xf>
    <xf numFmtId="0" fontId="69" fillId="12" borderId="19" xfId="2" applyFont="1" applyFill="1" applyBorder="1" applyAlignment="1" applyProtection="1">
      <alignment horizontal="center" vertical="center" wrapText="1"/>
      <protection locked="0"/>
    </xf>
    <xf numFmtId="0" fontId="69" fillId="12" borderId="20" xfId="2" applyFont="1" applyFill="1" applyBorder="1" applyAlignment="1" applyProtection="1">
      <alignment horizontal="center" vertical="center" wrapText="1"/>
      <protection locked="0"/>
    </xf>
    <xf numFmtId="0" fontId="69" fillId="12" borderId="10" xfId="2" applyFont="1" applyFill="1" applyBorder="1" applyAlignment="1" applyProtection="1">
      <alignment horizontal="center" vertical="center" wrapText="1"/>
      <protection locked="0"/>
    </xf>
    <xf numFmtId="0" fontId="14" fillId="6" borderId="38" xfId="2" applyFont="1" applyFill="1" applyBorder="1" applyAlignment="1" applyProtection="1">
      <alignment horizontal="left" vertical="justify" wrapText="1"/>
      <protection locked="0"/>
    </xf>
    <xf numFmtId="0" fontId="55" fillId="28" borderId="0" xfId="2" applyFont="1" applyFill="1" applyAlignment="1">
      <alignment horizontal="center" vertical="center" wrapText="1"/>
    </xf>
    <xf numFmtId="2" fontId="1" fillId="6" borderId="0" xfId="2" applyNumberFormat="1" applyFill="1" applyAlignment="1">
      <alignment horizontal="center" vertical="center" wrapText="1"/>
    </xf>
    <xf numFmtId="0" fontId="1" fillId="22" borderId="0" xfId="2" applyFill="1" applyAlignment="1">
      <alignment horizontal="center" vertical="center"/>
    </xf>
    <xf numFmtId="0" fontId="54" fillId="6" borderId="9" xfId="2" applyFont="1" applyFill="1" applyBorder="1" applyAlignment="1">
      <alignment horizontal="center" vertical="center" wrapText="1"/>
    </xf>
    <xf numFmtId="0" fontId="37" fillId="22" borderId="9" xfId="2" applyFont="1" applyFill="1" applyBorder="1" applyAlignment="1">
      <alignment horizontal="center" vertical="center" wrapText="1"/>
    </xf>
    <xf numFmtId="0" fontId="37" fillId="26" borderId="9" xfId="2" applyFont="1" applyFill="1" applyBorder="1" applyAlignment="1">
      <alignment horizontal="center" vertical="center" wrapText="1"/>
    </xf>
    <xf numFmtId="0" fontId="37" fillId="27" borderId="9" xfId="2" applyFont="1" applyFill="1" applyBorder="1" applyAlignment="1">
      <alignment horizontal="center" vertical="center" wrapText="1"/>
    </xf>
    <xf numFmtId="0" fontId="37" fillId="24" borderId="9" xfId="2" applyFont="1" applyFill="1" applyBorder="1" applyAlignment="1">
      <alignment horizontal="center" vertical="center" wrapText="1"/>
    </xf>
    <xf numFmtId="0" fontId="37" fillId="25" borderId="9" xfId="2" applyFont="1" applyFill="1" applyBorder="1" applyAlignment="1">
      <alignment horizontal="center" vertical="center" wrapText="1"/>
    </xf>
    <xf numFmtId="0" fontId="37" fillId="23" borderId="18" xfId="2" applyFont="1" applyFill="1" applyBorder="1" applyAlignment="1">
      <alignment horizontal="center" vertical="center" textRotation="90"/>
    </xf>
    <xf numFmtId="0" fontId="37" fillId="23" borderId="36" xfId="2" applyFont="1" applyFill="1" applyBorder="1" applyAlignment="1">
      <alignment horizontal="center" vertical="center" textRotation="90"/>
    </xf>
    <xf numFmtId="0" fontId="37" fillId="23" borderId="37" xfId="2" applyFont="1" applyFill="1" applyBorder="1" applyAlignment="1">
      <alignment horizontal="center" vertical="center" textRotation="90"/>
    </xf>
    <xf numFmtId="0" fontId="53" fillId="6" borderId="0" xfId="2" applyFont="1" applyFill="1" applyAlignment="1">
      <alignment horizontal="center" vertical="center" wrapText="1"/>
    </xf>
    <xf numFmtId="0" fontId="37" fillId="23" borderId="40" xfId="2" applyFont="1" applyFill="1" applyBorder="1" applyAlignment="1">
      <alignment horizontal="center" vertical="center"/>
    </xf>
    <xf numFmtId="0" fontId="37" fillId="23" borderId="38" xfId="2" applyFont="1" applyFill="1" applyBorder="1" applyAlignment="1">
      <alignment horizontal="center" vertical="center"/>
    </xf>
    <xf numFmtId="0" fontId="37" fillId="23" borderId="39" xfId="2" applyFont="1" applyFill="1" applyBorder="1" applyAlignment="1">
      <alignment horizontal="center" vertical="center"/>
    </xf>
    <xf numFmtId="0" fontId="37" fillId="23" borderId="41" xfId="2" applyFont="1" applyFill="1" applyBorder="1" applyAlignment="1">
      <alignment horizontal="center" vertical="center"/>
    </xf>
    <xf numFmtId="0" fontId="37" fillId="23" borderId="22" xfId="2" applyFont="1" applyFill="1" applyBorder="1" applyAlignment="1">
      <alignment horizontal="center" vertical="center"/>
    </xf>
    <xf numFmtId="0" fontId="37" fillId="23" borderId="42" xfId="2" applyFont="1" applyFill="1" applyBorder="1" applyAlignment="1">
      <alignment horizontal="center" vertical="center"/>
    </xf>
    <xf numFmtId="0" fontId="1" fillId="23" borderId="9" xfId="2" applyFill="1" applyBorder="1" applyAlignment="1">
      <alignment horizontal="center"/>
    </xf>
    <xf numFmtId="0" fontId="54" fillId="0" borderId="9" xfId="2" applyFont="1" applyBorder="1" applyAlignment="1">
      <alignment horizontal="center" vertical="center"/>
    </xf>
    <xf numFmtId="49" fontId="47" fillId="6" borderId="0" xfId="0" applyNumberFormat="1" applyFont="1" applyFill="1" applyAlignment="1" applyProtection="1">
      <alignment horizontal="center" vertical="center" wrapText="1"/>
      <protection locked="0"/>
    </xf>
    <xf numFmtId="0" fontId="39" fillId="6" borderId="0"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xf>
    <xf numFmtId="0" fontId="42" fillId="19" borderId="8" xfId="2" applyFont="1" applyFill="1" applyBorder="1" applyAlignment="1" applyProtection="1">
      <alignment horizontal="center" vertical="center" wrapText="1"/>
      <protection locked="0"/>
    </xf>
    <xf numFmtId="0" fontId="42" fillId="19" borderId="13" xfId="2" applyFont="1" applyFill="1" applyBorder="1" applyAlignment="1" applyProtection="1">
      <alignment horizontal="center" vertical="center" wrapText="1"/>
      <protection locked="0"/>
    </xf>
    <xf numFmtId="0" fontId="42" fillId="19" borderId="9" xfId="2" applyFont="1" applyFill="1" applyBorder="1" applyAlignment="1" applyProtection="1">
      <alignment horizontal="center" vertical="center" wrapText="1"/>
      <protection locked="0"/>
    </xf>
    <xf numFmtId="0" fontId="42" fillId="19" borderId="15" xfId="2" applyFont="1" applyFill="1" applyBorder="1" applyAlignment="1" applyProtection="1">
      <alignment horizontal="center" vertical="center" wrapText="1"/>
      <protection locked="0"/>
    </xf>
    <xf numFmtId="0" fontId="1" fillId="11" borderId="9"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xf>
    <xf numFmtId="0" fontId="1" fillId="13" borderId="9" xfId="0" applyFont="1" applyFill="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13" borderId="9"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 fillId="21" borderId="14" xfId="0" applyFont="1" applyFill="1" applyBorder="1" applyAlignment="1">
      <alignment horizontal="center" vertical="center"/>
    </xf>
    <xf numFmtId="0" fontId="1" fillId="11" borderId="9" xfId="0" applyFont="1" applyFill="1" applyBorder="1" applyAlignment="1" applyProtection="1">
      <alignment horizontal="justify" vertical="center" wrapText="1"/>
      <protection locked="0"/>
    </xf>
    <xf numFmtId="0" fontId="1" fillId="12" borderId="9" xfId="0" applyFont="1" applyFill="1" applyBorder="1" applyAlignment="1" applyProtection="1">
      <alignment horizontal="center" vertical="center" wrapText="1"/>
      <protection locked="0"/>
    </xf>
    <xf numFmtId="0" fontId="43" fillId="6" borderId="9" xfId="0" applyFont="1" applyFill="1" applyBorder="1" applyAlignment="1" applyProtection="1">
      <alignment horizontal="center" vertical="center" wrapText="1"/>
      <protection locked="0"/>
    </xf>
    <xf numFmtId="0" fontId="42" fillId="19" borderId="12" xfId="2" applyFont="1" applyFill="1" applyBorder="1" applyAlignment="1" applyProtection="1">
      <alignment horizontal="center" vertical="center" wrapText="1"/>
      <protection locked="0"/>
    </xf>
    <xf numFmtId="0" fontId="42" fillId="19" borderId="14" xfId="2" applyFont="1" applyFill="1" applyBorder="1" applyAlignment="1" applyProtection="1">
      <alignment horizontal="center" vertical="center" wrapText="1"/>
      <protection locked="0"/>
    </xf>
    <xf numFmtId="0" fontId="1" fillId="21" borderId="45" xfId="0" applyFont="1" applyFill="1" applyBorder="1" applyAlignment="1">
      <alignment horizontal="center" vertical="center"/>
    </xf>
    <xf numFmtId="0" fontId="1"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32" fillId="16" borderId="22" xfId="0" applyFont="1" applyFill="1" applyBorder="1" applyAlignment="1">
      <alignment horizontal="center"/>
    </xf>
    <xf numFmtId="0" fontId="32" fillId="16" borderId="19" xfId="0" applyFont="1" applyFill="1" applyBorder="1" applyAlignment="1">
      <alignment horizontal="center"/>
    </xf>
    <xf numFmtId="0" fontId="32" fillId="16" borderId="20" xfId="0" applyFont="1" applyFill="1" applyBorder="1" applyAlignment="1">
      <alignment horizontal="center"/>
    </xf>
    <xf numFmtId="0" fontId="32" fillId="16" borderId="10" xfId="0" applyFont="1" applyFill="1" applyBorder="1" applyAlignment="1">
      <alignment horizontal="center"/>
    </xf>
    <xf numFmtId="0" fontId="43" fillId="6" borderId="14" xfId="0" applyFont="1" applyFill="1" applyBorder="1" applyAlignment="1" applyProtection="1">
      <alignment horizontal="center" vertical="center" wrapText="1"/>
      <protection locked="0"/>
    </xf>
    <xf numFmtId="0" fontId="57" fillId="0" borderId="0" xfId="0" applyFont="1" applyAlignment="1">
      <alignment horizontal="center"/>
    </xf>
    <xf numFmtId="0" fontId="0" fillId="20" borderId="28" xfId="0" applyFill="1" applyBorder="1" applyAlignment="1">
      <alignment horizontal="center" vertical="center" wrapText="1"/>
    </xf>
    <xf numFmtId="0" fontId="0" fillId="20" borderId="29" xfId="0" applyFill="1" applyBorder="1" applyAlignment="1">
      <alignment horizontal="center" vertical="center" wrapText="1"/>
    </xf>
    <xf numFmtId="0" fontId="0" fillId="20" borderId="30" xfId="0" applyFill="1" applyBorder="1" applyAlignment="1">
      <alignment horizontal="center" vertical="center" wrapText="1"/>
    </xf>
    <xf numFmtId="0" fontId="61" fillId="20" borderId="23" xfId="0" applyFont="1" applyFill="1" applyBorder="1" applyAlignment="1">
      <alignment horizontal="center" wrapText="1"/>
    </xf>
    <xf numFmtId="0" fontId="61" fillId="20" borderId="24" xfId="0" applyFont="1" applyFill="1" applyBorder="1" applyAlignment="1">
      <alignment horizontal="center" wrapText="1"/>
    </xf>
    <xf numFmtId="0" fontId="61" fillId="20" borderId="25" xfId="0" applyFont="1" applyFill="1" applyBorder="1" applyAlignment="1">
      <alignment horizontal="center" wrapText="1"/>
    </xf>
    <xf numFmtId="0" fontId="61" fillId="20" borderId="31" xfId="0" applyFont="1" applyFill="1" applyBorder="1" applyAlignment="1">
      <alignment horizontal="center" wrapText="1"/>
    </xf>
    <xf numFmtId="0" fontId="61" fillId="20" borderId="0" xfId="0" applyFont="1" applyFill="1" applyAlignment="1">
      <alignment horizontal="center" wrapText="1"/>
    </xf>
    <xf numFmtId="0" fontId="61" fillId="20" borderId="32" xfId="0" applyFont="1" applyFill="1" applyBorder="1" applyAlignment="1">
      <alignment horizontal="center" wrapText="1"/>
    </xf>
    <xf numFmtId="0" fontId="61" fillId="20" borderId="26" xfId="0" applyFont="1" applyFill="1" applyBorder="1" applyAlignment="1">
      <alignment horizontal="center" wrapText="1"/>
    </xf>
    <xf numFmtId="0" fontId="61" fillId="20" borderId="21" xfId="0" applyFont="1" applyFill="1" applyBorder="1" applyAlignment="1">
      <alignment horizontal="center" wrapText="1"/>
    </xf>
    <xf numFmtId="0" fontId="61" fillId="20" borderId="27" xfId="0" applyFont="1" applyFill="1" applyBorder="1" applyAlignment="1">
      <alignment horizontal="center" wrapText="1"/>
    </xf>
    <xf numFmtId="0" fontId="3" fillId="2" borderId="9" xfId="1" applyFont="1" applyFill="1" applyBorder="1" applyAlignment="1">
      <alignment horizontal="center" vertical="center"/>
    </xf>
    <xf numFmtId="0" fontId="5" fillId="0" borderId="9" xfId="1" applyFont="1" applyFill="1" applyBorder="1" applyAlignment="1">
      <alignment horizontal="center" vertical="center" wrapText="1"/>
    </xf>
    <xf numFmtId="0" fontId="3" fillId="4" borderId="9" xfId="1" applyFont="1" applyFill="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wrapText="1"/>
    </xf>
    <xf numFmtId="0" fontId="3" fillId="17" borderId="0" xfId="1" applyFont="1" applyFill="1" applyBorder="1" applyAlignment="1">
      <alignment horizontal="center" vertical="center"/>
    </xf>
    <xf numFmtId="0" fontId="3" fillId="8" borderId="9" xfId="1" applyFont="1" applyFill="1" applyBorder="1" applyAlignment="1">
      <alignment horizontal="center" vertical="center"/>
    </xf>
    <xf numFmtId="0" fontId="3" fillId="7" borderId="9" xfId="1" applyFont="1" applyFill="1" applyBorder="1" applyAlignment="1">
      <alignment horizontal="center" vertical="center"/>
    </xf>
    <xf numFmtId="0" fontId="3" fillId="18" borderId="0" xfId="1" applyFont="1" applyFill="1" applyBorder="1" applyAlignment="1">
      <alignment horizontal="center" vertical="center" textRotation="90"/>
    </xf>
    <xf numFmtId="0" fontId="3" fillId="5" borderId="9" xfId="1" applyFont="1" applyFill="1" applyBorder="1" applyAlignment="1">
      <alignment horizontal="center" vertical="center"/>
    </xf>
    <xf numFmtId="14" fontId="63" fillId="0" borderId="18" xfId="0" applyNumberFormat="1" applyFont="1" applyBorder="1" applyAlignment="1" applyProtection="1">
      <alignment horizontal="center" vertical="center" wrapText="1"/>
      <protection locked="0"/>
    </xf>
    <xf numFmtId="14" fontId="63" fillId="0" borderId="36" xfId="0" applyNumberFormat="1" applyFont="1" applyBorder="1" applyAlignment="1" applyProtection="1">
      <alignment horizontal="center" vertical="center" wrapText="1"/>
      <protection locked="0"/>
    </xf>
    <xf numFmtId="14" fontId="63" fillId="0" borderId="37" xfId="0" applyNumberFormat="1" applyFont="1" applyBorder="1" applyAlignment="1" applyProtection="1">
      <alignment horizontal="center" vertical="center" wrapText="1"/>
      <protection locked="0"/>
    </xf>
    <xf numFmtId="0" fontId="63" fillId="0" borderId="18" xfId="0" applyFont="1" applyBorder="1" applyAlignment="1" applyProtection="1">
      <alignment horizontal="center" vertical="center" wrapText="1"/>
      <protection locked="0"/>
    </xf>
    <xf numFmtId="0" fontId="63" fillId="0" borderId="36" xfId="0" applyFont="1" applyBorder="1" applyAlignment="1" applyProtection="1">
      <alignment horizontal="center" vertical="center" wrapText="1"/>
      <protection locked="0"/>
    </xf>
    <xf numFmtId="0" fontId="63" fillId="0" borderId="37" xfId="0" applyFont="1" applyBorder="1" applyAlignment="1" applyProtection="1">
      <alignment horizontal="center" vertical="center" wrapText="1"/>
      <protection locked="0"/>
    </xf>
    <xf numFmtId="0" fontId="63" fillId="0" borderId="40" xfId="0" applyFont="1" applyBorder="1" applyAlignment="1" applyProtection="1">
      <alignment horizontal="left" vertical="center" wrapText="1"/>
      <protection locked="0"/>
    </xf>
    <xf numFmtId="0" fontId="63" fillId="0" borderId="38" xfId="0" applyFont="1" applyBorder="1" applyAlignment="1" applyProtection="1">
      <alignment horizontal="left" vertical="center" wrapText="1"/>
      <protection locked="0"/>
    </xf>
    <xf numFmtId="0" fontId="63" fillId="0" borderId="39" xfId="0" applyFont="1" applyBorder="1" applyAlignment="1" applyProtection="1">
      <alignment horizontal="left" vertical="center" wrapText="1"/>
      <protection locked="0"/>
    </xf>
    <xf numFmtId="0" fontId="63" fillId="0" borderId="60" xfId="0" applyFont="1" applyBorder="1" applyAlignment="1" applyProtection="1">
      <alignment horizontal="left" vertical="center" wrapText="1"/>
      <protection locked="0"/>
    </xf>
    <xf numFmtId="0" fontId="63" fillId="0" borderId="0" xfId="0" applyFont="1" applyBorder="1" applyAlignment="1" applyProtection="1">
      <alignment horizontal="left" vertical="center" wrapText="1"/>
      <protection locked="0"/>
    </xf>
    <xf numFmtId="0" fontId="63" fillId="0" borderId="61" xfId="0" applyFont="1" applyBorder="1" applyAlignment="1" applyProtection="1">
      <alignment horizontal="left" vertical="center" wrapText="1"/>
      <protection locked="0"/>
    </xf>
    <xf numFmtId="0" fontId="63" fillId="0" borderId="41" xfId="0" applyFont="1" applyBorder="1" applyAlignment="1" applyProtection="1">
      <alignment horizontal="left" vertical="center" wrapText="1"/>
      <protection locked="0"/>
    </xf>
    <xf numFmtId="0" fontId="63" fillId="0" borderId="22" xfId="0" applyFont="1" applyBorder="1" applyAlignment="1" applyProtection="1">
      <alignment horizontal="left" vertical="center" wrapText="1"/>
      <protection locked="0"/>
    </xf>
    <xf numFmtId="0" fontId="63" fillId="0" borderId="42" xfId="0" applyFont="1" applyBorder="1" applyAlignment="1" applyProtection="1">
      <alignment horizontal="left" vertical="center" wrapText="1"/>
      <protection locked="0"/>
    </xf>
    <xf numFmtId="0" fontId="64" fillId="6" borderId="9" xfId="2" applyFont="1" applyFill="1" applyBorder="1" applyAlignment="1" applyProtection="1">
      <alignment horizontal="left" vertical="center" wrapText="1"/>
      <protection locked="0"/>
    </xf>
    <xf numFmtId="0" fontId="72" fillId="6" borderId="9" xfId="0" applyFont="1" applyFill="1" applyBorder="1" applyAlignment="1" applyProtection="1">
      <alignment vertical="center" wrapText="1"/>
      <protection locked="0"/>
    </xf>
    <xf numFmtId="0" fontId="73" fillId="6" borderId="9" xfId="0" applyFont="1" applyFill="1" applyBorder="1" applyAlignment="1" applyProtection="1">
      <alignment vertical="center" wrapText="1"/>
      <protection locked="0"/>
    </xf>
    <xf numFmtId="0" fontId="71" fillId="0" borderId="9" xfId="0" applyFont="1" applyBorder="1" applyAlignment="1" applyProtection="1">
      <alignment horizontal="right" vertical="center"/>
      <protection locked="0"/>
    </xf>
    <xf numFmtId="14" fontId="71" fillId="0" borderId="9" xfId="0" applyNumberFormat="1" applyFont="1" applyBorder="1" applyAlignment="1" applyProtection="1">
      <alignment horizontal="right" vertical="center"/>
      <protection locked="0"/>
    </xf>
  </cellXfs>
  <cellStyles count="7">
    <cellStyle name="Excel Built-in Normal"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Porcentaje" xfId="6" builtinId="5"/>
  </cellStyles>
  <dxfs count="45">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34"/>
        </patternFill>
      </fill>
    </dxf>
    <dxf>
      <fill>
        <patternFill>
          <bgColor indexed="1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b/>
        <i val="0"/>
        <condense val="0"/>
        <extend val="0"/>
        <color auto="1"/>
      </font>
      <fill>
        <patternFill>
          <bgColor indexed="43"/>
        </patternFill>
      </fill>
    </dxf>
    <dxf>
      <font>
        <b/>
        <i val="0"/>
        <condense val="0"/>
        <extend val="0"/>
        <color auto="1"/>
        <name val="Cambria"/>
        <scheme val="none"/>
      </font>
      <fill>
        <patternFill>
          <bgColor indexed="11"/>
        </patternFill>
      </fill>
    </dxf>
    <dxf>
      <font>
        <b/>
        <i val="0"/>
        <color indexed="8"/>
      </font>
      <fill>
        <patternFill>
          <bgColor indexed="22"/>
        </patternFill>
      </fill>
    </dxf>
    <dxf>
      <font>
        <b/>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2035017</xdr:colOff>
      <xdr:row>3</xdr:row>
      <xdr:rowOff>590550</xdr:rowOff>
    </xdr:to>
    <xdr:pic>
      <xdr:nvPicPr>
        <xdr:cNvPr id="2" name="Imagen 135">
          <a:extLst>
            <a:ext uri="{FF2B5EF4-FFF2-40B4-BE49-F238E27FC236}">
              <a16:creationId xmlns:a16="http://schemas.microsoft.com/office/drawing/2014/main" id="{6A124E8D-7266-4C51-9F64-6EBAB11E7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390526"/>
          <a:ext cx="2301717"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64</xdr:col>
      <xdr:colOff>2721</xdr:colOff>
      <xdr:row>16</xdr:row>
      <xdr:rowOff>0</xdr:rowOff>
    </xdr:from>
    <xdr:to>
      <xdr:col>64</xdr:col>
      <xdr:colOff>2721</xdr:colOff>
      <xdr:row>16</xdr:row>
      <xdr:rowOff>0</xdr:rowOff>
    </xdr:to>
    <xdr:sp macro="[1]!mostrarPerfilRiesgoInh" textlink="">
      <xdr:nvSpPr>
        <xdr:cNvPr id="6" name="15 CuadroTexto">
          <a:extLst>
            <a:ext uri="{FF2B5EF4-FFF2-40B4-BE49-F238E27FC236}">
              <a16:creationId xmlns:a16="http://schemas.microsoft.com/office/drawing/2014/main" id="{F490C603-F6FA-48EF-8183-344DFE277833}"/>
            </a:ext>
          </a:extLst>
        </xdr:cNvPr>
        <xdr:cNvSpPr txBox="1"/>
      </xdr:nvSpPr>
      <xdr:spPr>
        <a:xfrm>
          <a:off x="20614821" y="4647534"/>
          <a:ext cx="0" cy="45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editAs="oneCell">
    <xdr:from>
      <xdr:col>56</xdr:col>
      <xdr:colOff>0</xdr:colOff>
      <xdr:row>14</xdr:row>
      <xdr:rowOff>0</xdr:rowOff>
    </xdr:from>
    <xdr:to>
      <xdr:col>56</xdr:col>
      <xdr:colOff>295275</xdr:colOff>
      <xdr:row>14</xdr:row>
      <xdr:rowOff>314827</xdr:rowOff>
    </xdr:to>
    <xdr:sp macro="" textlink="">
      <xdr:nvSpPr>
        <xdr:cNvPr id="13"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14</xdr:row>
      <xdr:rowOff>0</xdr:rowOff>
    </xdr:from>
    <xdr:to>
      <xdr:col>56</xdr:col>
      <xdr:colOff>295275</xdr:colOff>
      <xdr:row>14</xdr:row>
      <xdr:rowOff>314827</xdr:rowOff>
    </xdr:to>
    <xdr:sp macro="" textlink="">
      <xdr:nvSpPr>
        <xdr:cNvPr id="14"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14</xdr:row>
      <xdr:rowOff>0</xdr:rowOff>
    </xdr:from>
    <xdr:to>
      <xdr:col>56</xdr:col>
      <xdr:colOff>295275</xdr:colOff>
      <xdr:row>14</xdr:row>
      <xdr:rowOff>314827</xdr:rowOff>
    </xdr:to>
    <xdr:sp macro="" textlink="">
      <xdr:nvSpPr>
        <xdr:cNvPr id="15"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14</xdr:row>
      <xdr:rowOff>0</xdr:rowOff>
    </xdr:from>
    <xdr:to>
      <xdr:col>56</xdr:col>
      <xdr:colOff>295275</xdr:colOff>
      <xdr:row>14</xdr:row>
      <xdr:rowOff>314827</xdr:rowOff>
    </xdr:to>
    <xdr:sp macro="" textlink="">
      <xdr:nvSpPr>
        <xdr:cNvPr id="16"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60</xdr:col>
      <xdr:colOff>375557</xdr:colOff>
      <xdr:row>16</xdr:row>
      <xdr:rowOff>0</xdr:rowOff>
    </xdr:from>
    <xdr:to>
      <xdr:col>60</xdr:col>
      <xdr:colOff>375557</xdr:colOff>
      <xdr:row>16</xdr:row>
      <xdr:rowOff>0</xdr:rowOff>
    </xdr:to>
    <xdr:sp macro="[7]!Escalas_impacto" textlink="">
      <xdr:nvSpPr>
        <xdr:cNvPr id="18" name="Rectangle 53">
          <a:extLst>
            <a:ext uri="{FF2B5EF4-FFF2-40B4-BE49-F238E27FC236}">
              <a16:creationId xmlns:a16="http://schemas.microsoft.com/office/drawing/2014/main" id="{E7469932-34FA-460B-ACC6-A8CE0BB1279A}"/>
            </a:ext>
          </a:extLst>
        </xdr:cNvPr>
        <xdr:cNvSpPr>
          <a:spLocks noChangeArrowheads="1"/>
        </xdr:cNvSpPr>
      </xdr:nvSpPr>
      <xdr:spPr bwMode="auto">
        <a:xfrm>
          <a:off x="16406132" y="3457575"/>
          <a:ext cx="0" cy="108440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editAs="absolute">
    <xdr:from>
      <xdr:col>2</xdr:col>
      <xdr:colOff>1432673</xdr:colOff>
      <xdr:row>0</xdr:row>
      <xdr:rowOff>170686</xdr:rowOff>
    </xdr:from>
    <xdr:to>
      <xdr:col>5</xdr:col>
      <xdr:colOff>1816434</xdr:colOff>
      <xdr:row>0</xdr:row>
      <xdr:rowOff>2588555</xdr:rowOff>
    </xdr:to>
    <xdr:pic>
      <xdr:nvPicPr>
        <xdr:cNvPr id="19" name="Imagen 135">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8305" y="170686"/>
          <a:ext cx="7149853" cy="2417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952500</xdr:colOff>
      <xdr:row>0</xdr:row>
      <xdr:rowOff>3048000</xdr:rowOff>
    </xdr:from>
    <xdr:to>
      <xdr:col>47</xdr:col>
      <xdr:colOff>2413000</xdr:colOff>
      <xdr:row>1</xdr:row>
      <xdr:rowOff>134628</xdr:rowOff>
    </xdr:to>
    <xdr:cxnSp macro="">
      <xdr:nvCxnSpPr>
        <xdr:cNvPr id="10" name="Conector recto 9">
          <a:extLst>
            <a:ext uri="{FF2B5EF4-FFF2-40B4-BE49-F238E27FC236}">
              <a16:creationId xmlns:a16="http://schemas.microsoft.com/office/drawing/2014/main" id="{71B8BF04-087F-4A7D-AD20-BA378790625E}"/>
            </a:ext>
          </a:extLst>
        </xdr:cNvPr>
        <xdr:cNvCxnSpPr/>
      </xdr:nvCxnSpPr>
      <xdr:spPr>
        <a:xfrm flipV="1">
          <a:off x="952500" y="3048000"/>
          <a:ext cx="58324750" cy="214003"/>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43296</xdr:rowOff>
    </xdr:from>
    <xdr:to>
      <xdr:col>33</xdr:col>
      <xdr:colOff>43295</xdr:colOff>
      <xdr:row>1</xdr:row>
      <xdr:rowOff>173181</xdr:rowOff>
    </xdr:to>
    <xdr:cxnSp macro="">
      <xdr:nvCxnSpPr>
        <xdr:cNvPr id="3" name="Conector recto 2">
          <a:extLst>
            <a:ext uri="{FF2B5EF4-FFF2-40B4-BE49-F238E27FC236}">
              <a16:creationId xmlns:a16="http://schemas.microsoft.com/office/drawing/2014/main" id="{32F8B903-46E9-4AB5-91DD-9D372E5E07D1}"/>
            </a:ext>
          </a:extLst>
        </xdr:cNvPr>
        <xdr:cNvCxnSpPr/>
      </xdr:nvCxnSpPr>
      <xdr:spPr>
        <a:xfrm flipV="1">
          <a:off x="484662" y="2424546"/>
          <a:ext cx="40497083" cy="12988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272143</xdr:colOff>
      <xdr:row>0</xdr:row>
      <xdr:rowOff>122464</xdr:rowOff>
    </xdr:from>
    <xdr:to>
      <xdr:col>7</xdr:col>
      <xdr:colOff>435429</xdr:colOff>
      <xdr:row>0</xdr:row>
      <xdr:rowOff>1406539</xdr:rowOff>
    </xdr:to>
    <xdr:pic>
      <xdr:nvPicPr>
        <xdr:cNvPr id="4" name="Imagen 135">
          <a:extLst>
            <a:ext uri="{FF2B5EF4-FFF2-40B4-BE49-F238E27FC236}">
              <a16:creationId xmlns:a16="http://schemas.microsoft.com/office/drawing/2014/main" id="{3BC294EE-D396-4318-A81B-F3E3F8371E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5929" y="122464"/>
          <a:ext cx="3782786" cy="128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my.sharepoint.com/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obiernobogota-my.sharepoint.com/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obiernobogota-my.sharepoint.com/personal/angela_cabeza_gobiernobogota_gov_co/Documents/MATRICES%20MESAS%20DE%20TRABAJO%20RIESGOS/DISCIPLINARIOS/ple-pin-f001_v4%20(17)Comunicaci&#243;n%20Estrat&#233;g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067a10e50767e371/Escritorio/ACTUALIZACI&#211;N%20MATRICES/Copia%20de%20ple-pin-f001_v3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definedNames>
      <definedName name="mostrarPerfilRiesgoInh"/>
    </defined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Matriz Riesgos Gestión"/>
      <sheetName val="Mapa_RResidual"/>
      <sheetName val="Riesgos Seg. Información"/>
      <sheetName val="Seguridad Información"/>
      <sheetName val="Probabilidad Seguridad Informac"/>
      <sheetName val="Corrupción"/>
      <sheetName val="Listados"/>
      <sheetName val="CONTROLES"/>
      <sheetName val="PERFIL"/>
      <sheetName val="Matriz de calificación"/>
    </sheetNames>
    <sheetDataSet>
      <sheetData sheetId="0"/>
      <sheetData sheetId="1"/>
      <sheetData sheetId="2"/>
      <sheetData sheetId="3"/>
      <sheetData sheetId="4"/>
      <sheetData sheetId="5"/>
      <sheetData sheetId="6"/>
      <sheetData sheetId="7">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row r="13">
          <cell r="K13" t="str">
            <v>Insignificante</v>
          </cell>
          <cell r="L13">
            <v>1</v>
          </cell>
        </row>
        <row r="14">
          <cell r="K14" t="str">
            <v>Menor</v>
          </cell>
          <cell r="L14">
            <v>2</v>
          </cell>
        </row>
        <row r="15">
          <cell r="K15" t="str">
            <v>Moderado</v>
          </cell>
          <cell r="L15">
            <v>3</v>
          </cell>
        </row>
        <row r="16">
          <cell r="K16" t="str">
            <v>Mayor</v>
          </cell>
          <cell r="L16">
            <v>4</v>
          </cell>
        </row>
        <row r="17">
          <cell r="K17" t="str">
            <v>Catastrófico</v>
          </cell>
          <cell r="L17">
            <v>5</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Copia de ple-pin-f001_v3_0"/>
    </sheetNames>
    <definedNames>
      <definedName name="Escalas_impacto"/>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31"/>
  <sheetViews>
    <sheetView showGridLines="0" topLeftCell="A4" workbookViewId="0">
      <selection activeCell="D36" sqref="D36"/>
    </sheetView>
  </sheetViews>
  <sheetFormatPr baseColWidth="10" defaultColWidth="11.453125" defaultRowHeight="14.5"/>
  <cols>
    <col min="3" max="3" width="46.453125" customWidth="1"/>
    <col min="4" max="4" width="58" customWidth="1"/>
  </cols>
  <sheetData>
    <row r="4" spans="2:4" ht="52.5" customHeight="1">
      <c r="B4" s="248" t="s">
        <v>0</v>
      </c>
      <c r="C4" s="248"/>
      <c r="D4" s="248"/>
    </row>
    <row r="5" spans="2:4" ht="6.75" customHeight="1">
      <c r="D5" s="229"/>
    </row>
    <row r="6" spans="2:4" ht="15" customHeight="1">
      <c r="B6" s="245" t="s">
        <v>1</v>
      </c>
      <c r="C6" s="164" t="s">
        <v>2</v>
      </c>
      <c r="D6" s="164" t="s">
        <v>3</v>
      </c>
    </row>
    <row r="7" spans="2:4" ht="62">
      <c r="B7" s="246"/>
      <c r="C7" s="231" t="s">
        <v>4</v>
      </c>
      <c r="D7" s="232" t="s">
        <v>5</v>
      </c>
    </row>
    <row r="8" spans="2:4" ht="62">
      <c r="B8" s="246"/>
      <c r="C8" s="231" t="s">
        <v>6</v>
      </c>
      <c r="D8" s="232" t="s">
        <v>768</v>
      </c>
    </row>
    <row r="9" spans="2:4" ht="15.5">
      <c r="B9" s="246"/>
      <c r="C9" s="160" t="s">
        <v>7</v>
      </c>
      <c r="D9" s="161" t="s">
        <v>8</v>
      </c>
    </row>
    <row r="10" spans="2:4" ht="15.5" hidden="1">
      <c r="B10" s="246"/>
      <c r="C10" s="160" t="s">
        <v>9</v>
      </c>
      <c r="D10" s="161" t="s">
        <v>10</v>
      </c>
    </row>
    <row r="11" spans="2:4" ht="15.5" hidden="1">
      <c r="B11" s="246"/>
      <c r="C11" s="160" t="s">
        <v>11</v>
      </c>
      <c r="D11" s="161" t="s">
        <v>12</v>
      </c>
    </row>
    <row r="12" spans="2:4" ht="15.5" hidden="1">
      <c r="B12" s="246"/>
      <c r="C12" s="160" t="s">
        <v>13</v>
      </c>
      <c r="D12" s="161" t="s">
        <v>14</v>
      </c>
    </row>
    <row r="13" spans="2:4" ht="15.5" hidden="1">
      <c r="B13" s="246"/>
      <c r="C13" s="160" t="s">
        <v>15</v>
      </c>
      <c r="D13" s="161" t="s">
        <v>16</v>
      </c>
    </row>
    <row r="14" spans="2:4" ht="15.5" hidden="1">
      <c r="B14" s="246"/>
      <c r="C14" s="160" t="s">
        <v>17</v>
      </c>
      <c r="D14" s="161" t="s">
        <v>18</v>
      </c>
    </row>
    <row r="15" spans="2:4" ht="15.5" hidden="1">
      <c r="B15" s="246"/>
      <c r="C15" s="160" t="s">
        <v>19</v>
      </c>
      <c r="D15" s="161" t="s">
        <v>20</v>
      </c>
    </row>
    <row r="16" spans="2:4" ht="15.5" hidden="1">
      <c r="B16" s="246"/>
      <c r="C16" s="160" t="s">
        <v>21</v>
      </c>
      <c r="D16" s="161" t="s">
        <v>22</v>
      </c>
    </row>
    <row r="17" spans="2:4" ht="15.5" hidden="1">
      <c r="B17" s="246"/>
      <c r="C17" s="160" t="s">
        <v>23</v>
      </c>
      <c r="D17" s="161" t="s">
        <v>24</v>
      </c>
    </row>
    <row r="18" spans="2:4" ht="15.5" hidden="1">
      <c r="B18" s="247"/>
      <c r="C18" s="160" t="s">
        <v>25</v>
      </c>
      <c r="D18" s="161" t="s">
        <v>26</v>
      </c>
    </row>
    <row r="19" spans="2:4" ht="15.75" customHeight="1">
      <c r="B19" s="245" t="s">
        <v>27</v>
      </c>
      <c r="C19" s="164" t="s">
        <v>28</v>
      </c>
      <c r="D19" s="164" t="s">
        <v>29</v>
      </c>
    </row>
    <row r="20" spans="2:4" ht="62">
      <c r="B20" s="246"/>
      <c r="C20" s="231" t="s">
        <v>30</v>
      </c>
      <c r="D20" s="232" t="s">
        <v>31</v>
      </c>
    </row>
    <row r="21" spans="2:4" ht="15.5">
      <c r="B21" s="246"/>
      <c r="C21" s="160" t="s">
        <v>32</v>
      </c>
      <c r="D21" s="161" t="s">
        <v>767</v>
      </c>
    </row>
    <row r="22" spans="2:4" ht="15.5" hidden="1">
      <c r="B22" s="246"/>
      <c r="C22" s="160" t="s">
        <v>33</v>
      </c>
      <c r="D22" s="161" t="s">
        <v>34</v>
      </c>
    </row>
    <row r="23" spans="2:4" ht="15.5" hidden="1">
      <c r="B23" s="246"/>
      <c r="C23" s="160" t="s">
        <v>35</v>
      </c>
      <c r="D23" s="161" t="s">
        <v>36</v>
      </c>
    </row>
    <row r="24" spans="2:4" ht="15.5" hidden="1">
      <c r="B24" s="246"/>
      <c r="C24" s="160" t="s">
        <v>37</v>
      </c>
      <c r="D24" s="161" t="s">
        <v>38</v>
      </c>
    </row>
    <row r="25" spans="2:4" ht="15.5" hidden="1">
      <c r="B25" s="246"/>
      <c r="C25" s="160" t="s">
        <v>39</v>
      </c>
      <c r="D25" s="161" t="s">
        <v>40</v>
      </c>
    </row>
    <row r="26" spans="2:4" ht="15.5" hidden="1">
      <c r="B26" s="246"/>
      <c r="C26" s="160" t="s">
        <v>41</v>
      </c>
      <c r="D26" s="161" t="s">
        <v>42</v>
      </c>
    </row>
    <row r="27" spans="2:4" ht="15.5" hidden="1">
      <c r="B27" s="246"/>
      <c r="C27" s="160" t="s">
        <v>43</v>
      </c>
      <c r="D27" s="161" t="s">
        <v>44</v>
      </c>
    </row>
    <row r="28" spans="2:4" ht="15.5" hidden="1">
      <c r="B28" s="246"/>
      <c r="C28" s="160" t="s">
        <v>45</v>
      </c>
      <c r="D28" s="161" t="s">
        <v>46</v>
      </c>
    </row>
    <row r="29" spans="2:4" ht="15.5" hidden="1">
      <c r="B29" s="246"/>
      <c r="C29" s="160" t="s">
        <v>47</v>
      </c>
      <c r="D29" s="161" t="s">
        <v>48</v>
      </c>
    </row>
    <row r="30" spans="2:4" ht="15.5" hidden="1">
      <c r="B30" s="246"/>
      <c r="C30" s="160" t="s">
        <v>49</v>
      </c>
      <c r="D30" s="161" t="s">
        <v>50</v>
      </c>
    </row>
    <row r="31" spans="2:4" ht="16" hidden="1" thickBot="1">
      <c r="B31" s="247"/>
      <c r="C31" s="162" t="s">
        <v>51</v>
      </c>
      <c r="D31" s="163" t="s">
        <v>52</v>
      </c>
    </row>
  </sheetData>
  <mergeCells count="3">
    <mergeCell ref="B6:B18"/>
    <mergeCell ref="B19:B31"/>
    <mergeCell ref="B4:D4"/>
  </mergeCells>
  <phoneticPr fontId="52"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F36"/>
  <sheetViews>
    <sheetView topLeftCell="A13" workbookViewId="0">
      <selection activeCell="L31" sqref="L31"/>
    </sheetView>
  </sheetViews>
  <sheetFormatPr baseColWidth="10" defaultColWidth="11.453125" defaultRowHeight="14.5"/>
  <cols>
    <col min="2" max="2" width="14.54296875" bestFit="1" customWidth="1"/>
    <col min="3" max="3" width="16" customWidth="1"/>
    <col min="6" max="6" width="11.81640625" bestFit="1" customWidth="1"/>
  </cols>
  <sheetData>
    <row r="5" spans="1:6">
      <c r="B5" t="s">
        <v>742</v>
      </c>
      <c r="C5" t="s">
        <v>743</v>
      </c>
      <c r="D5" t="s">
        <v>94</v>
      </c>
      <c r="E5" t="s">
        <v>743</v>
      </c>
      <c r="F5" t="s">
        <v>744</v>
      </c>
    </row>
    <row r="6" spans="1:6">
      <c r="A6">
        <v>1</v>
      </c>
      <c r="B6" t="str">
        <f>'Matriz Riesgos Gestión'!AS22</f>
        <v>Rara Vez</v>
      </c>
      <c r="C6">
        <f>IF(ISBLANK(B6),"",IF(B6="Rara Vez",1,IF(B6="Improbable",2,IF(B6="Posible",3,IF(B6="Probable",4,IF(B6="Casi seguro",5))))))</f>
        <v>1</v>
      </c>
      <c r="D6" t="str">
        <f>'Matriz Riesgos Gestión'!AU22</f>
        <v>Bajo</v>
      </c>
      <c r="E6" t="b">
        <f>IF(ISBLANK(D6),"",IF(D6="Insignificante",1,IF(D6="Menor",2,IF(D6="Moderado",3,IF(D6="Mayor",4,IF(D6="Catastrófico",5))))))</f>
        <v>0</v>
      </c>
      <c r="F6">
        <f>C6*E6</f>
        <v>0</v>
      </c>
    </row>
    <row r="7" spans="1:6">
      <c r="A7">
        <v>2</v>
      </c>
      <c r="B7" t="str">
        <f>'Matriz Riesgos Gestión'!AS28</f>
        <v>Rara Vez</v>
      </c>
      <c r="C7">
        <f t="shared" ref="C7:C35" si="0">IF(ISBLANK(B7),"",IF(B7="Rara Vez",1,IF(B7="Improbable",2,IF(B7="Posible",3,IF(B7="Probable",4,IF(B7="Casi seguro",5))))))</f>
        <v>1</v>
      </c>
      <c r="D7" t="str">
        <f>'Matriz Riesgos Gestión'!AU28</f>
        <v>Bajo</v>
      </c>
      <c r="E7" t="b">
        <f t="shared" ref="E7:E35" si="1">IF(ISBLANK(D7),"",IF(D7="Insignificante",1,IF(D7="Menor",2,IF(D7="Moderado",3,IF(D7="Mayor",4,IF(D7="Catastrófico",5))))))</f>
        <v>0</v>
      </c>
      <c r="F7">
        <f t="shared" ref="F7:F35" si="2">C7*E7</f>
        <v>0</v>
      </c>
    </row>
    <row r="8" spans="1:6">
      <c r="A8">
        <v>3</v>
      </c>
      <c r="B8" t="e">
        <f>'Matriz Riesgos Gestión'!AS34</f>
        <v>#N/A</v>
      </c>
      <c r="C8" t="e">
        <f t="shared" si="0"/>
        <v>#N/A</v>
      </c>
      <c r="D8" t="e">
        <f>'Matriz Riesgos Gestión'!AU34</f>
        <v>#N/A</v>
      </c>
      <c r="E8" t="e">
        <f t="shared" si="1"/>
        <v>#N/A</v>
      </c>
      <c r="F8" t="e">
        <f t="shared" si="2"/>
        <v>#N/A</v>
      </c>
    </row>
    <row r="9" spans="1:6">
      <c r="A9">
        <v>4</v>
      </c>
      <c r="B9" t="e">
        <f>'Matriz Riesgos Gestión'!AS40</f>
        <v>#N/A</v>
      </c>
      <c r="C9" t="e">
        <f t="shared" si="0"/>
        <v>#N/A</v>
      </c>
      <c r="D9" t="e">
        <f>'Matriz Riesgos Gestión'!AU40</f>
        <v>#N/A</v>
      </c>
      <c r="E9" t="e">
        <f t="shared" si="1"/>
        <v>#N/A</v>
      </c>
      <c r="F9" t="e">
        <f t="shared" si="2"/>
        <v>#N/A</v>
      </c>
    </row>
    <row r="10" spans="1:6">
      <c r="A10">
        <v>5</v>
      </c>
      <c r="B10" t="e">
        <f>'Matriz Riesgos Gestión'!AS46</f>
        <v>#N/A</v>
      </c>
      <c r="C10" t="e">
        <f t="shared" si="0"/>
        <v>#N/A</v>
      </c>
      <c r="D10" t="e">
        <f>'Matriz Riesgos Gestión'!AU46</f>
        <v>#N/A</v>
      </c>
      <c r="E10" t="e">
        <f t="shared" si="1"/>
        <v>#N/A</v>
      </c>
      <c r="F10" t="e">
        <f t="shared" si="2"/>
        <v>#N/A</v>
      </c>
    </row>
    <row r="11" spans="1:6">
      <c r="A11">
        <v>6</v>
      </c>
      <c r="B11" t="e">
        <f>'Matriz Riesgos Gestión'!AS52</f>
        <v>#N/A</v>
      </c>
      <c r="C11" t="e">
        <f t="shared" si="0"/>
        <v>#N/A</v>
      </c>
      <c r="D11" t="e">
        <f>'Matriz Riesgos Gestión'!AU52</f>
        <v>#N/A</v>
      </c>
      <c r="E11" t="e">
        <f t="shared" si="1"/>
        <v>#N/A</v>
      </c>
      <c r="F11" t="e">
        <f t="shared" si="2"/>
        <v>#N/A</v>
      </c>
    </row>
    <row r="12" spans="1:6">
      <c r="A12">
        <v>7</v>
      </c>
      <c r="B12" t="e">
        <f>'Matriz Riesgos Gestión'!AS58</f>
        <v>#N/A</v>
      </c>
      <c r="C12" t="e">
        <f t="shared" si="0"/>
        <v>#N/A</v>
      </c>
      <c r="D12" t="e">
        <f>'Matriz Riesgos Gestión'!AU58</f>
        <v>#N/A</v>
      </c>
      <c r="E12" t="e">
        <f t="shared" si="1"/>
        <v>#N/A</v>
      </c>
      <c r="F12" t="e">
        <f t="shared" si="2"/>
        <v>#N/A</v>
      </c>
    </row>
    <row r="13" spans="1:6">
      <c r="A13">
        <v>8</v>
      </c>
      <c r="B13" t="e">
        <f>'Matriz Riesgos Gestión'!AS64</f>
        <v>#N/A</v>
      </c>
      <c r="C13" t="e">
        <f t="shared" si="0"/>
        <v>#N/A</v>
      </c>
      <c r="D13" t="e">
        <f>'Matriz Riesgos Gestión'!AU64</f>
        <v>#N/A</v>
      </c>
      <c r="E13" t="e">
        <f t="shared" si="1"/>
        <v>#N/A</v>
      </c>
      <c r="F13" t="e">
        <f t="shared" si="2"/>
        <v>#N/A</v>
      </c>
    </row>
    <row r="14" spans="1:6">
      <c r="A14">
        <v>9</v>
      </c>
      <c r="B14" t="e">
        <f>'Matriz Riesgos Gestión'!AS70</f>
        <v>#N/A</v>
      </c>
      <c r="C14" t="e">
        <f t="shared" si="0"/>
        <v>#N/A</v>
      </c>
      <c r="D14" t="e">
        <f>'Matriz Riesgos Gestión'!AU70</f>
        <v>#N/A</v>
      </c>
      <c r="E14" t="e">
        <f t="shared" si="1"/>
        <v>#N/A</v>
      </c>
      <c r="F14" t="e">
        <f t="shared" si="2"/>
        <v>#N/A</v>
      </c>
    </row>
    <row r="15" spans="1:6">
      <c r="A15">
        <v>10</v>
      </c>
      <c r="B15" t="e">
        <f>'Matriz Riesgos Gestión'!AS76</f>
        <v>#N/A</v>
      </c>
      <c r="C15" t="e">
        <f t="shared" si="0"/>
        <v>#N/A</v>
      </c>
      <c r="D15" t="e">
        <f>'Matriz Riesgos Gestión'!AU76</f>
        <v>#N/A</v>
      </c>
      <c r="E15" t="e">
        <f t="shared" si="1"/>
        <v>#N/A</v>
      </c>
      <c r="F15" t="e">
        <f t="shared" si="2"/>
        <v>#N/A</v>
      </c>
    </row>
    <row r="16" spans="1:6">
      <c r="A16">
        <v>11</v>
      </c>
      <c r="B16" t="e">
        <f>'Matriz Riesgos Gestión'!AS82</f>
        <v>#N/A</v>
      </c>
      <c r="C16" t="e">
        <f t="shared" si="0"/>
        <v>#N/A</v>
      </c>
      <c r="D16" t="e">
        <f>'Matriz Riesgos Gestión'!AU82</f>
        <v>#N/A</v>
      </c>
      <c r="E16" t="e">
        <f t="shared" si="1"/>
        <v>#N/A</v>
      </c>
      <c r="F16" t="e">
        <f t="shared" si="2"/>
        <v>#N/A</v>
      </c>
    </row>
    <row r="17" spans="1:6">
      <c r="A17">
        <v>12</v>
      </c>
      <c r="B17" t="e">
        <f>'Matriz Riesgos Gestión'!AS88</f>
        <v>#N/A</v>
      </c>
      <c r="C17" t="e">
        <f t="shared" si="0"/>
        <v>#N/A</v>
      </c>
      <c r="D17" t="e">
        <f>'Matriz Riesgos Gestión'!AU88</f>
        <v>#N/A</v>
      </c>
      <c r="E17" t="e">
        <f t="shared" si="1"/>
        <v>#N/A</v>
      </c>
      <c r="F17" t="e">
        <f t="shared" si="2"/>
        <v>#N/A</v>
      </c>
    </row>
    <row r="18" spans="1:6">
      <c r="A18">
        <v>13</v>
      </c>
      <c r="B18" t="e">
        <f>'Matriz Riesgos Gestión'!AS94</f>
        <v>#N/A</v>
      </c>
      <c r="C18" t="e">
        <f t="shared" si="0"/>
        <v>#N/A</v>
      </c>
      <c r="D18" t="e">
        <f>'Matriz Riesgos Gestión'!AU94</f>
        <v>#N/A</v>
      </c>
      <c r="E18" t="e">
        <f t="shared" si="1"/>
        <v>#N/A</v>
      </c>
      <c r="F18" t="e">
        <f t="shared" si="2"/>
        <v>#N/A</v>
      </c>
    </row>
    <row r="19" spans="1:6" hidden="1">
      <c r="A19">
        <v>14</v>
      </c>
      <c r="B19">
        <f>'Matriz Riesgos Gestión'!AS95</f>
        <v>0</v>
      </c>
      <c r="C19" t="b">
        <f t="shared" si="0"/>
        <v>0</v>
      </c>
      <c r="E19" t="str">
        <f t="shared" si="1"/>
        <v/>
      </c>
      <c r="F19" t="e">
        <f t="shared" si="2"/>
        <v>#VALUE!</v>
      </c>
    </row>
    <row r="20" spans="1:6" hidden="1">
      <c r="A20">
        <v>15</v>
      </c>
      <c r="B20">
        <f>'Matriz Riesgos Gestión'!AS96</f>
        <v>0</v>
      </c>
      <c r="C20" t="b">
        <f t="shared" si="0"/>
        <v>0</v>
      </c>
      <c r="E20" t="str">
        <f t="shared" si="1"/>
        <v/>
      </c>
      <c r="F20" t="e">
        <f t="shared" si="2"/>
        <v>#VALUE!</v>
      </c>
    </row>
    <row r="21" spans="1:6" hidden="1">
      <c r="A21">
        <v>16</v>
      </c>
      <c r="B21">
        <f>'Matriz Riesgos Gestión'!AS97</f>
        <v>0</v>
      </c>
      <c r="C21" t="b">
        <f t="shared" si="0"/>
        <v>0</v>
      </c>
      <c r="E21" t="str">
        <f t="shared" si="1"/>
        <v/>
      </c>
      <c r="F21" t="e">
        <f t="shared" si="2"/>
        <v>#VALUE!</v>
      </c>
    </row>
    <row r="22" spans="1:6" hidden="1">
      <c r="A22">
        <v>17</v>
      </c>
      <c r="B22">
        <f>'Matriz Riesgos Gestión'!AS98</f>
        <v>0</v>
      </c>
      <c r="C22" t="b">
        <f t="shared" si="0"/>
        <v>0</v>
      </c>
      <c r="E22" t="str">
        <f t="shared" si="1"/>
        <v/>
      </c>
      <c r="F22" t="e">
        <f t="shared" si="2"/>
        <v>#VALUE!</v>
      </c>
    </row>
    <row r="23" spans="1:6" hidden="1">
      <c r="A23">
        <v>18</v>
      </c>
      <c r="B23">
        <f>'Matriz Riesgos Gestión'!AS99</f>
        <v>0</v>
      </c>
      <c r="C23" t="b">
        <f t="shared" si="0"/>
        <v>0</v>
      </c>
      <c r="E23" t="str">
        <f t="shared" si="1"/>
        <v/>
      </c>
      <c r="F23" t="e">
        <f t="shared" si="2"/>
        <v>#VALUE!</v>
      </c>
    </row>
    <row r="24" spans="1:6">
      <c r="A24">
        <v>19</v>
      </c>
      <c r="B24" t="e">
        <f>'Matriz Riesgos Gestión'!AS100</f>
        <v>#N/A</v>
      </c>
      <c r="C24" t="e">
        <f t="shared" si="0"/>
        <v>#N/A</v>
      </c>
      <c r="D24" t="e">
        <f>'Matriz Riesgos Gestión'!AU100</f>
        <v>#N/A</v>
      </c>
      <c r="E24" t="e">
        <f t="shared" si="1"/>
        <v>#N/A</v>
      </c>
      <c r="F24" t="e">
        <f t="shared" si="2"/>
        <v>#N/A</v>
      </c>
    </row>
    <row r="25" spans="1:6">
      <c r="A25">
        <v>20</v>
      </c>
      <c r="B25" t="e">
        <f>'Matriz Riesgos Gestión'!AS106</f>
        <v>#N/A</v>
      </c>
      <c r="C25" t="e">
        <f t="shared" si="0"/>
        <v>#N/A</v>
      </c>
      <c r="D25" t="e">
        <f>'Matriz Riesgos Gestión'!AU106</f>
        <v>#N/A</v>
      </c>
      <c r="E25" t="e">
        <f t="shared" si="1"/>
        <v>#N/A</v>
      </c>
      <c r="F25" t="e">
        <f t="shared" si="2"/>
        <v>#N/A</v>
      </c>
    </row>
    <row r="26" spans="1:6">
      <c r="A26">
        <v>21</v>
      </c>
      <c r="B26" t="e">
        <f>'Matriz Riesgos Gestión'!AS112</f>
        <v>#N/A</v>
      </c>
      <c r="C26" t="e">
        <f t="shared" si="0"/>
        <v>#N/A</v>
      </c>
      <c r="D26" t="e">
        <f>'Matriz Riesgos Gestión'!AU112</f>
        <v>#N/A</v>
      </c>
      <c r="E26" t="e">
        <f t="shared" si="1"/>
        <v>#N/A</v>
      </c>
      <c r="F26" t="e">
        <f t="shared" si="2"/>
        <v>#N/A</v>
      </c>
    </row>
    <row r="27" spans="1:6">
      <c r="A27">
        <v>22</v>
      </c>
      <c r="B27" t="e">
        <f>'Matriz Riesgos Gestión'!AS118</f>
        <v>#N/A</v>
      </c>
      <c r="C27" t="e">
        <f t="shared" si="0"/>
        <v>#N/A</v>
      </c>
      <c r="D27" t="e">
        <f>'Matriz Riesgos Gestión'!AU118</f>
        <v>#N/A</v>
      </c>
      <c r="E27" t="e">
        <f t="shared" si="1"/>
        <v>#N/A</v>
      </c>
      <c r="F27" t="e">
        <f t="shared" si="2"/>
        <v>#N/A</v>
      </c>
    </row>
    <row r="28" spans="1:6">
      <c r="A28">
        <v>23</v>
      </c>
      <c r="B28" t="e">
        <f>'Matriz Riesgos Gestión'!AS124</f>
        <v>#N/A</v>
      </c>
      <c r="C28" t="e">
        <f t="shared" si="0"/>
        <v>#N/A</v>
      </c>
      <c r="D28" t="e">
        <f>'Matriz Riesgos Gestión'!AU124</f>
        <v>#N/A</v>
      </c>
      <c r="E28" t="e">
        <f t="shared" si="1"/>
        <v>#N/A</v>
      </c>
      <c r="F28" t="e">
        <f t="shared" si="2"/>
        <v>#N/A</v>
      </c>
    </row>
    <row r="29" spans="1:6">
      <c r="A29">
        <v>24</v>
      </c>
      <c r="B29" t="e">
        <f>'Matriz Riesgos Gestión'!AS130</f>
        <v>#N/A</v>
      </c>
      <c r="C29" t="e">
        <f t="shared" si="0"/>
        <v>#N/A</v>
      </c>
      <c r="D29" t="e">
        <f>'Matriz Riesgos Gestión'!AU130</f>
        <v>#N/A</v>
      </c>
      <c r="E29" t="e">
        <f t="shared" si="1"/>
        <v>#N/A</v>
      </c>
      <c r="F29" t="e">
        <f t="shared" si="2"/>
        <v>#N/A</v>
      </c>
    </row>
    <row r="30" spans="1:6">
      <c r="A30">
        <v>25</v>
      </c>
      <c r="B30" t="e">
        <f>'Matriz Riesgos Gestión'!AS136</f>
        <v>#N/A</v>
      </c>
      <c r="C30" t="e">
        <f t="shared" si="0"/>
        <v>#N/A</v>
      </c>
      <c r="D30" t="e">
        <f>'Matriz Riesgos Gestión'!AU136</f>
        <v>#N/A</v>
      </c>
      <c r="E30" t="e">
        <f t="shared" si="1"/>
        <v>#N/A</v>
      </c>
      <c r="F30" t="e">
        <f t="shared" si="2"/>
        <v>#N/A</v>
      </c>
    </row>
    <row r="31" spans="1:6">
      <c r="A31">
        <v>26</v>
      </c>
      <c r="B31" t="e">
        <f>'Matriz Riesgos Gestión'!AS142</f>
        <v>#N/A</v>
      </c>
      <c r="C31" t="e">
        <f t="shared" si="0"/>
        <v>#N/A</v>
      </c>
      <c r="D31" t="e">
        <f>'Matriz Riesgos Gestión'!AU142</f>
        <v>#N/A</v>
      </c>
      <c r="E31" t="e">
        <f t="shared" si="1"/>
        <v>#N/A</v>
      </c>
      <c r="F31" t="e">
        <f t="shared" si="2"/>
        <v>#N/A</v>
      </c>
    </row>
    <row r="32" spans="1:6">
      <c r="A32">
        <v>27</v>
      </c>
      <c r="B32" t="e">
        <f>'Matriz Riesgos Gestión'!AS148</f>
        <v>#N/A</v>
      </c>
      <c r="C32" t="e">
        <f t="shared" si="0"/>
        <v>#N/A</v>
      </c>
      <c r="D32" t="e">
        <f>'Matriz Riesgos Gestión'!AU148</f>
        <v>#N/A</v>
      </c>
      <c r="E32" t="e">
        <f t="shared" si="1"/>
        <v>#N/A</v>
      </c>
      <c r="F32" t="e">
        <f t="shared" si="2"/>
        <v>#N/A</v>
      </c>
    </row>
    <row r="33" spans="1:6">
      <c r="A33">
        <v>28</v>
      </c>
      <c r="B33" t="e">
        <f>'Matriz Riesgos Gestión'!AS154</f>
        <v>#N/A</v>
      </c>
      <c r="C33" t="e">
        <f t="shared" si="0"/>
        <v>#N/A</v>
      </c>
      <c r="D33" t="e">
        <f>'Matriz Riesgos Gestión'!AU154</f>
        <v>#N/A</v>
      </c>
      <c r="E33" t="e">
        <f t="shared" si="1"/>
        <v>#N/A</v>
      </c>
      <c r="F33" t="e">
        <f t="shared" si="2"/>
        <v>#N/A</v>
      </c>
    </row>
    <row r="34" spans="1:6">
      <c r="A34">
        <v>29</v>
      </c>
      <c r="B34" t="e">
        <f>'Matriz Riesgos Gestión'!AS160</f>
        <v>#N/A</v>
      </c>
      <c r="C34" t="e">
        <f t="shared" si="0"/>
        <v>#N/A</v>
      </c>
      <c r="D34" t="e">
        <f>'Matriz Riesgos Gestión'!AU160</f>
        <v>#N/A</v>
      </c>
      <c r="E34" t="e">
        <f t="shared" si="1"/>
        <v>#N/A</v>
      </c>
      <c r="F34" t="e">
        <f t="shared" si="2"/>
        <v>#N/A</v>
      </c>
    </row>
    <row r="35" spans="1:6">
      <c r="A35">
        <v>30</v>
      </c>
      <c r="B35" t="e">
        <f>'Matriz Riesgos Gestión'!AS166</f>
        <v>#N/A</v>
      </c>
      <c r="C35" t="e">
        <f t="shared" si="0"/>
        <v>#N/A</v>
      </c>
      <c r="D35" t="e">
        <f>'Matriz Riesgos Gestión'!AU166</f>
        <v>#N/A</v>
      </c>
      <c r="E35" t="e">
        <f t="shared" si="1"/>
        <v>#N/A</v>
      </c>
      <c r="F35" t="e">
        <f t="shared" si="2"/>
        <v>#N/A</v>
      </c>
    </row>
    <row r="36" spans="1:6">
      <c r="F36" t="e">
        <f>AVERAGE(F6:F35)</f>
        <v>#N/A</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C1:AJ20"/>
  <sheetViews>
    <sheetView showGridLines="0" workbookViewId="0">
      <selection activeCell="G5" sqref="G5:L5"/>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2"/>
      <c r="D4" s="2"/>
      <c r="E4" s="450" t="s">
        <v>745</v>
      </c>
      <c r="F4" s="2"/>
      <c r="G4" s="443" t="s">
        <v>746</v>
      </c>
      <c r="H4" s="443"/>
      <c r="I4" s="443"/>
      <c r="J4" s="443"/>
      <c r="K4" s="443"/>
      <c r="L4" s="443"/>
      <c r="M4" s="449">
        <v>5</v>
      </c>
      <c r="N4" s="449"/>
      <c r="O4" s="449"/>
      <c r="P4" s="449"/>
      <c r="Q4" s="449">
        <v>10</v>
      </c>
      <c r="R4" s="449"/>
      <c r="S4" s="449"/>
      <c r="T4" s="449"/>
      <c r="U4" s="442">
        <v>15</v>
      </c>
      <c r="V4" s="442"/>
      <c r="W4" s="442"/>
      <c r="X4" s="442"/>
      <c r="Y4" s="442">
        <v>20</v>
      </c>
      <c r="Z4" s="442"/>
      <c r="AA4" s="442"/>
      <c r="AB4" s="442"/>
      <c r="AC4" s="442">
        <v>25</v>
      </c>
      <c r="AD4" s="442"/>
      <c r="AE4" s="442"/>
      <c r="AF4" s="442"/>
      <c r="AG4" s="2"/>
      <c r="AH4" s="2"/>
      <c r="AI4" s="2"/>
      <c r="AJ4" s="3"/>
    </row>
    <row r="5" spans="3:36" ht="51" customHeight="1">
      <c r="C5" s="2"/>
      <c r="D5" s="2"/>
      <c r="E5" s="450"/>
      <c r="F5" s="2"/>
      <c r="G5" s="443" t="s">
        <v>747</v>
      </c>
      <c r="H5" s="443"/>
      <c r="I5" s="443"/>
      <c r="J5" s="443"/>
      <c r="K5" s="443"/>
      <c r="L5" s="443"/>
      <c r="M5" s="444">
        <v>4</v>
      </c>
      <c r="N5" s="444"/>
      <c r="O5" s="444"/>
      <c r="P5" s="444"/>
      <c r="Q5" s="449">
        <v>8</v>
      </c>
      <c r="R5" s="449"/>
      <c r="S5" s="449"/>
      <c r="T5" s="449"/>
      <c r="U5" s="449">
        <v>12</v>
      </c>
      <c r="V5" s="449"/>
      <c r="W5" s="449"/>
      <c r="X5" s="449"/>
      <c r="Y5" s="442">
        <v>16</v>
      </c>
      <c r="Z5" s="442"/>
      <c r="AA5" s="442"/>
      <c r="AB5" s="442"/>
      <c r="AC5" s="442">
        <v>20</v>
      </c>
      <c r="AD5" s="442"/>
      <c r="AE5" s="442"/>
      <c r="AF5" s="442"/>
      <c r="AG5" s="2"/>
      <c r="AH5" s="2"/>
      <c r="AI5" s="2"/>
      <c r="AJ5" s="3"/>
    </row>
    <row r="6" spans="3:36" ht="51" customHeight="1">
      <c r="C6" s="2"/>
      <c r="D6" s="2"/>
      <c r="E6" s="450"/>
      <c r="F6" s="2"/>
      <c r="G6" s="443" t="s">
        <v>748</v>
      </c>
      <c r="H6" s="443"/>
      <c r="I6" s="443"/>
      <c r="J6" s="443"/>
      <c r="K6" s="443"/>
      <c r="L6" s="443"/>
      <c r="M6" s="451">
        <v>3</v>
      </c>
      <c r="N6" s="451"/>
      <c r="O6" s="451"/>
      <c r="P6" s="451"/>
      <c r="Q6" s="444">
        <v>6</v>
      </c>
      <c r="R6" s="444"/>
      <c r="S6" s="444"/>
      <c r="T6" s="444"/>
      <c r="U6" s="449">
        <v>9</v>
      </c>
      <c r="V6" s="449"/>
      <c r="W6" s="449"/>
      <c r="X6" s="449"/>
      <c r="Y6" s="442">
        <v>12</v>
      </c>
      <c r="Z6" s="442"/>
      <c r="AA6" s="442"/>
      <c r="AB6" s="442"/>
      <c r="AC6" s="442">
        <v>15</v>
      </c>
      <c r="AD6" s="442"/>
      <c r="AE6" s="442"/>
      <c r="AF6" s="442"/>
      <c r="AG6" s="2"/>
      <c r="AH6" s="2"/>
      <c r="AI6" s="2"/>
      <c r="AJ6" s="4"/>
    </row>
    <row r="7" spans="3:36" ht="51" customHeight="1">
      <c r="C7" s="2"/>
      <c r="D7" s="2"/>
      <c r="E7" s="450"/>
      <c r="F7" s="2"/>
      <c r="G7" s="443" t="s">
        <v>749</v>
      </c>
      <c r="H7" s="443"/>
      <c r="I7" s="443"/>
      <c r="J7" s="443"/>
      <c r="K7" s="443"/>
      <c r="L7" s="443"/>
      <c r="M7" s="451">
        <v>2</v>
      </c>
      <c r="N7" s="451"/>
      <c r="O7" s="451"/>
      <c r="P7" s="451"/>
      <c r="Q7" s="451">
        <v>4</v>
      </c>
      <c r="R7" s="451"/>
      <c r="S7" s="451"/>
      <c r="T7" s="451"/>
      <c r="U7" s="444">
        <v>6</v>
      </c>
      <c r="V7" s="444"/>
      <c r="W7" s="444"/>
      <c r="X7" s="444"/>
      <c r="Y7" s="449">
        <v>8</v>
      </c>
      <c r="Z7" s="449"/>
      <c r="AA7" s="449">
        <v>8</v>
      </c>
      <c r="AB7" s="449"/>
      <c r="AC7" s="442">
        <v>10</v>
      </c>
      <c r="AD7" s="442"/>
      <c r="AE7" s="442"/>
      <c r="AF7" s="442"/>
      <c r="AG7" s="2"/>
      <c r="AH7" s="2"/>
      <c r="AI7" s="2"/>
      <c r="AJ7" s="4" t="s">
        <v>612</v>
      </c>
    </row>
    <row r="8" spans="3:36" ht="51" customHeight="1">
      <c r="C8" s="2"/>
      <c r="D8" s="2"/>
      <c r="E8" s="450"/>
      <c r="F8" s="2"/>
      <c r="G8" s="443" t="s">
        <v>750</v>
      </c>
      <c r="H8" s="443"/>
      <c r="I8" s="443"/>
      <c r="J8" s="443"/>
      <c r="K8" s="443"/>
      <c r="L8" s="443"/>
      <c r="M8" s="451">
        <v>1</v>
      </c>
      <c r="N8" s="451"/>
      <c r="O8" s="451"/>
      <c r="P8" s="451"/>
      <c r="Q8" s="451">
        <v>2</v>
      </c>
      <c r="R8" s="451"/>
      <c r="S8" s="451"/>
      <c r="T8" s="451"/>
      <c r="U8" s="444">
        <v>3</v>
      </c>
      <c r="V8" s="444"/>
      <c r="W8" s="444"/>
      <c r="X8" s="444"/>
      <c r="Y8" s="449">
        <v>4</v>
      </c>
      <c r="Z8" s="449"/>
      <c r="AA8" s="449"/>
      <c r="AB8" s="449"/>
      <c r="AC8" s="449">
        <v>5</v>
      </c>
      <c r="AD8" s="449"/>
      <c r="AE8" s="449"/>
      <c r="AF8" s="449"/>
      <c r="AG8" s="2"/>
      <c r="AH8" s="2"/>
      <c r="AI8" s="2"/>
      <c r="AJ8" s="3"/>
    </row>
    <row r="9" spans="3:36" ht="45" customHeight="1">
      <c r="C9" s="2"/>
      <c r="D9" s="2"/>
      <c r="E9" s="450"/>
      <c r="F9" s="2"/>
      <c r="G9" s="448"/>
      <c r="H9" s="448"/>
      <c r="I9" s="448"/>
      <c r="J9" s="448"/>
      <c r="K9" s="448"/>
      <c r="L9" s="448"/>
      <c r="M9" s="443" t="s">
        <v>751</v>
      </c>
      <c r="N9" s="443"/>
      <c r="O9" s="443"/>
      <c r="P9" s="443"/>
      <c r="Q9" s="443" t="s">
        <v>752</v>
      </c>
      <c r="R9" s="443"/>
      <c r="S9" s="443"/>
      <c r="T9" s="443"/>
      <c r="U9" s="443" t="s">
        <v>753</v>
      </c>
      <c r="V9" s="443"/>
      <c r="W9" s="443"/>
      <c r="X9" s="443"/>
      <c r="Y9" s="443" t="s">
        <v>754</v>
      </c>
      <c r="Z9" s="443"/>
      <c r="AA9" s="443"/>
      <c r="AB9" s="443"/>
      <c r="AC9" s="443" t="s">
        <v>755</v>
      </c>
      <c r="AD9" s="443"/>
      <c r="AE9" s="443"/>
      <c r="AF9" s="443"/>
      <c r="AG9" s="2"/>
      <c r="AH9" s="2"/>
      <c r="AI9" s="2"/>
      <c r="AJ9" s="4" t="s">
        <v>756</v>
      </c>
    </row>
    <row r="10" spans="3:36" ht="11.25" customHeight="1">
      <c r="C10" s="2"/>
      <c r="D10" s="2"/>
      <c r="E10" s="2"/>
      <c r="F10" s="2"/>
      <c r="G10" s="27"/>
      <c r="H10" s="27"/>
      <c r="I10" s="27"/>
      <c r="J10" s="27"/>
      <c r="K10" s="27"/>
      <c r="L10" s="27"/>
      <c r="M10" s="24"/>
      <c r="N10" s="24"/>
      <c r="O10" s="24"/>
      <c r="P10" s="24"/>
      <c r="Q10" s="24"/>
      <c r="R10" s="24"/>
      <c r="S10" s="24"/>
      <c r="T10" s="24"/>
      <c r="U10" s="24"/>
      <c r="V10" s="24"/>
      <c r="W10" s="24"/>
      <c r="X10" s="24"/>
      <c r="Y10" s="24"/>
      <c r="Z10" s="24"/>
      <c r="AA10" s="24"/>
      <c r="AB10" s="24"/>
      <c r="AC10" s="24"/>
      <c r="AD10" s="24"/>
      <c r="AE10" s="24"/>
      <c r="AF10" s="24"/>
      <c r="AG10" s="2"/>
      <c r="AH10" s="2"/>
      <c r="AI10" s="2"/>
      <c r="AJ10" s="4"/>
    </row>
    <row r="11" spans="3:36" s="26" customFormat="1" ht="20.25" customHeight="1">
      <c r="C11" s="10"/>
      <c r="D11" s="10"/>
      <c r="E11" s="10"/>
      <c r="F11" s="10"/>
      <c r="G11" s="447" t="s">
        <v>94</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10"/>
      <c r="AH11" s="10"/>
      <c r="AI11" s="10"/>
      <c r="AJ11" s="25"/>
    </row>
    <row r="12" spans="3:36">
      <c r="C12" s="2"/>
      <c r="D12" s="2"/>
      <c r="E12" s="2"/>
      <c r="F12" s="2"/>
      <c r="G12" s="2"/>
      <c r="H12" s="2"/>
      <c r="I12" s="5"/>
      <c r="J12" s="6"/>
      <c r="K12" s="7"/>
      <c r="L12" s="8"/>
      <c r="M12" s="8"/>
      <c r="N12" s="7"/>
      <c r="O12" s="8"/>
      <c r="P12" s="8"/>
      <c r="Q12" s="7"/>
      <c r="R12" s="8"/>
      <c r="S12" s="8"/>
      <c r="T12" s="7"/>
      <c r="U12" s="8"/>
      <c r="V12" s="8"/>
      <c r="W12" s="8"/>
      <c r="X12" s="2"/>
      <c r="Y12" s="2"/>
      <c r="Z12" s="2"/>
      <c r="AA12" s="2"/>
      <c r="AB12" s="2"/>
      <c r="AC12" s="2"/>
      <c r="AD12" s="2"/>
      <c r="AE12" s="2"/>
      <c r="AF12" s="2"/>
      <c r="AG12" s="2"/>
      <c r="AH12" s="2"/>
      <c r="AI12" s="2"/>
      <c r="AJ12" s="2"/>
    </row>
    <row r="13" spans="3:36">
      <c r="C13" s="2"/>
      <c r="D13" s="2"/>
      <c r="E13" s="2"/>
      <c r="F13" s="2"/>
      <c r="G13" s="2"/>
      <c r="H13" s="2"/>
      <c r="I13" s="9"/>
      <c r="J13" s="10"/>
      <c r="K13" s="2"/>
      <c r="L13" s="2"/>
      <c r="M13" s="11" t="s">
        <v>757</v>
      </c>
      <c r="N13" s="12" t="s">
        <v>758</v>
      </c>
      <c r="O13" s="13"/>
      <c r="P13" s="14"/>
      <c r="Q13" s="15" t="s">
        <v>759</v>
      </c>
      <c r="R13" s="12" t="s">
        <v>760</v>
      </c>
      <c r="S13" s="13"/>
      <c r="T13" s="14"/>
      <c r="U13" s="16" t="s">
        <v>761</v>
      </c>
      <c r="V13" s="12" t="s">
        <v>762</v>
      </c>
      <c r="W13" s="17"/>
      <c r="X13" s="14"/>
      <c r="Y13" s="18" t="s">
        <v>763</v>
      </c>
      <c r="Z13" s="12" t="s">
        <v>764</v>
      </c>
      <c r="AA13" s="14"/>
      <c r="AB13" s="2"/>
      <c r="AC13" s="2"/>
      <c r="AD13" s="2"/>
      <c r="AE13" s="2"/>
      <c r="AF13" s="2"/>
      <c r="AG13" s="2"/>
      <c r="AH13" s="2"/>
      <c r="AI13" s="2"/>
      <c r="AJ13" s="2"/>
    </row>
    <row r="14" spans="3:36">
      <c r="C14" s="2"/>
      <c r="D14" s="2"/>
      <c r="E14" s="2"/>
      <c r="F14" s="2"/>
      <c r="G14" s="2"/>
      <c r="H14" s="2"/>
      <c r="I14" s="19"/>
      <c r="J14" s="7"/>
      <c r="K14" s="6"/>
      <c r="L14" s="20"/>
      <c r="M14" s="19"/>
      <c r="N14" s="7"/>
      <c r="O14" s="19"/>
      <c r="P14" s="19"/>
      <c r="Q14" s="7"/>
      <c r="R14" s="19"/>
      <c r="S14" s="19"/>
      <c r="T14" s="7"/>
      <c r="U14" s="19"/>
      <c r="V14" s="19"/>
      <c r="W14" s="19"/>
      <c r="X14" s="2"/>
      <c r="Y14" s="2"/>
      <c r="Z14" s="2"/>
      <c r="AA14" s="2"/>
      <c r="AB14" s="2"/>
      <c r="AC14" s="2"/>
      <c r="AD14" s="2"/>
      <c r="AE14" s="2"/>
      <c r="AF14" s="2"/>
      <c r="AG14" s="2"/>
      <c r="AH14" s="2"/>
      <c r="AI14" s="2"/>
      <c r="AJ14" s="2"/>
    </row>
    <row r="15" spans="3:36">
      <c r="C15" s="446" t="s">
        <v>765</v>
      </c>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row>
    <row r="16" spans="3:36">
      <c r="C16" s="2"/>
      <c r="D16" s="2"/>
      <c r="E16" s="2"/>
      <c r="F16" s="2"/>
      <c r="G16" s="2"/>
      <c r="H16" s="2"/>
      <c r="I16" s="10"/>
      <c r="J16" s="10"/>
      <c r="K16" s="21"/>
      <c r="L16" s="21"/>
      <c r="M16" s="10"/>
      <c r="N16" s="10"/>
      <c r="O16" s="10"/>
      <c r="P16" s="10"/>
      <c r="Q16" s="10"/>
      <c r="R16" s="10"/>
      <c r="S16" s="10"/>
      <c r="T16" s="10"/>
      <c r="U16" s="10"/>
      <c r="V16" s="10"/>
      <c r="W16" s="10"/>
      <c r="X16" s="2"/>
      <c r="Y16" s="2"/>
      <c r="Z16" s="2"/>
      <c r="AA16" s="2"/>
      <c r="AB16" s="2"/>
      <c r="AC16" s="2"/>
      <c r="AD16" s="2"/>
      <c r="AE16" s="2"/>
      <c r="AF16" s="2"/>
      <c r="AG16" s="2"/>
      <c r="AH16" s="2"/>
      <c r="AI16" s="2"/>
      <c r="AJ16" s="2"/>
    </row>
    <row r="17" spans="3:36">
      <c r="C17" s="2"/>
      <c r="D17" s="2"/>
      <c r="E17" s="2"/>
      <c r="F17" s="2"/>
      <c r="G17" s="2"/>
      <c r="H17" s="2"/>
      <c r="I17" s="19"/>
      <c r="J17" s="7"/>
      <c r="K17" s="6"/>
      <c r="L17" s="6"/>
      <c r="M17" s="7"/>
      <c r="N17" s="7"/>
      <c r="O17" s="7"/>
      <c r="P17" s="7"/>
      <c r="Q17" s="7"/>
      <c r="R17" s="7"/>
      <c r="S17" s="7"/>
      <c r="T17" s="7"/>
      <c r="U17" s="7"/>
      <c r="V17" s="7"/>
      <c r="W17" s="7"/>
      <c r="X17" s="2"/>
      <c r="Y17" s="2"/>
      <c r="Z17" s="2"/>
      <c r="AA17" s="2"/>
      <c r="AB17" s="2"/>
      <c r="AC17" s="2"/>
      <c r="AD17" s="2"/>
      <c r="AE17" s="2"/>
      <c r="AF17" s="2"/>
      <c r="AG17" s="2"/>
      <c r="AH17" s="2"/>
      <c r="AI17" s="2"/>
      <c r="AJ17" s="2"/>
    </row>
    <row r="18" spans="3:36" ht="32.25" customHeight="1">
      <c r="C18" s="445" t="s">
        <v>766</v>
      </c>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row>
    <row r="19" spans="3:3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3:3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sheetData>
  <customSheetViews>
    <customSheetView guid="{F8FDF2EC-A9AD-41AC-8138-AA3657B53E6D}" showGridLines="0" state="hidden">
      <selection activeCell="G5" sqref="G5:L5"/>
      <pageMargins left="0" right="0" top="0" bottom="0" header="0" footer="0"/>
      <pageSetup orientation="portrait" r:id="rId1"/>
      <headerFooter alignWithMargins="0"/>
    </customSheetView>
    <customSheetView guid="{795C8354-6623-430F-B16F-866AD45BC174}" showGridLines="0" state="hidden">
      <selection activeCell="G5" sqref="G5:L5"/>
      <pageMargins left="0" right="0" top="0" bottom="0" header="0" footer="0"/>
      <pageSetup orientation="portrait" r:id="rId2"/>
      <headerFooter alignWithMargins="0"/>
    </customSheetView>
    <customSheetView guid="{82BC0C9B-70E2-44EC-8408-64CC9B36E280}" showGridLines="0" state="hidden">
      <selection activeCell="G5" sqref="G5:L5"/>
      <pageMargins left="0" right="0" top="0" bottom="0" header="0" footer="0"/>
      <pageSetup orientation="portrait" r:id="rId3"/>
      <headerFooter alignWithMargins="0"/>
    </customSheetView>
  </customSheetViews>
  <mergeCells count="40">
    <mergeCell ref="AC5:AF5"/>
    <mergeCell ref="Y4:AB4"/>
    <mergeCell ref="AC4:AF4"/>
    <mergeCell ref="G4:L4"/>
    <mergeCell ref="M4:P4"/>
    <mergeCell ref="Q4:T4"/>
    <mergeCell ref="U4:X4"/>
    <mergeCell ref="G5:L5"/>
    <mergeCell ref="M5:P5"/>
    <mergeCell ref="Q5:T5"/>
    <mergeCell ref="Y5:AB5"/>
    <mergeCell ref="G7:L7"/>
    <mergeCell ref="M7:P7"/>
    <mergeCell ref="Q7:T7"/>
    <mergeCell ref="U7:X7"/>
    <mergeCell ref="Y7:AB7"/>
    <mergeCell ref="C18:AJ18"/>
    <mergeCell ref="C15:AJ15"/>
    <mergeCell ref="G11:AF11"/>
    <mergeCell ref="G9:L9"/>
    <mergeCell ref="AC8:AF8"/>
    <mergeCell ref="Y8:AB8"/>
    <mergeCell ref="AC9:AF9"/>
    <mergeCell ref="E4:E9"/>
    <mergeCell ref="G6:L6"/>
    <mergeCell ref="M6:P6"/>
    <mergeCell ref="Q6:T6"/>
    <mergeCell ref="U6:X6"/>
    <mergeCell ref="U5:X5"/>
    <mergeCell ref="G8:L8"/>
    <mergeCell ref="M8:P8"/>
    <mergeCell ref="Q8:T8"/>
    <mergeCell ref="AC6:AF6"/>
    <mergeCell ref="Y6:AB6"/>
    <mergeCell ref="M9:P9"/>
    <mergeCell ref="Q9:T9"/>
    <mergeCell ref="U9:X9"/>
    <mergeCell ref="Y9:AB9"/>
    <mergeCell ref="AC7:AF7"/>
    <mergeCell ref="U8:X8"/>
  </mergeCell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K393"/>
  <sheetViews>
    <sheetView showGridLines="0" tabSelected="1" topLeftCell="H7" zoomScale="80" zoomScaleNormal="80" zoomScaleSheetLayoutView="90" workbookViewId="0">
      <selection activeCell="N17" sqref="N17"/>
    </sheetView>
  </sheetViews>
  <sheetFormatPr baseColWidth="10" defaultColWidth="11.453125" defaultRowHeight="14.5"/>
  <cols>
    <col min="1" max="1" width="15.54296875" style="31" customWidth="1"/>
    <col min="2" max="2" width="35.7265625" style="32" customWidth="1"/>
    <col min="3" max="3" width="28.81640625" style="32" customWidth="1"/>
    <col min="4" max="4" width="47.1796875" style="32" customWidth="1"/>
    <col min="5" max="5" width="25.54296875" style="32" customWidth="1"/>
    <col min="6" max="6" width="27.26953125" style="32" customWidth="1"/>
    <col min="7" max="7" width="27.7265625" style="28" customWidth="1"/>
    <col min="8" max="8" width="34.54296875" style="28" customWidth="1"/>
    <col min="9" max="9" width="14.54296875" style="33" customWidth="1"/>
    <col min="10" max="10" width="4.26953125" style="33" hidden="1" customWidth="1"/>
    <col min="11" max="11" width="11.81640625" style="33" customWidth="1"/>
    <col min="12" max="12" width="3.7265625" style="33" hidden="1" customWidth="1"/>
    <col min="13" max="13" width="16.54296875" style="33" customWidth="1"/>
    <col min="14" max="14" width="67.453125" style="28" customWidth="1"/>
    <col min="15" max="15" width="25.7265625" style="28" customWidth="1"/>
    <col min="16" max="16" width="16.453125" style="28" customWidth="1"/>
    <col min="17" max="17" width="14.54296875" style="28" customWidth="1"/>
    <col min="18" max="18" width="4.54296875" style="28" hidden="1" customWidth="1"/>
    <col min="19" max="19" width="17.81640625" style="28" customWidth="1"/>
    <col min="20" max="20" width="17.81640625" style="28" hidden="1" customWidth="1"/>
    <col min="21" max="21" width="17.81640625" style="28" customWidth="1"/>
    <col min="22" max="22" width="28.1796875" style="28" hidden="1" customWidth="1"/>
    <col min="23" max="23" width="34.7265625" style="28" customWidth="1"/>
    <col min="24" max="24" width="11.453125" style="28" customWidth="1"/>
    <col min="25" max="25" width="24.1796875" style="28" bestFit="1" customWidth="1"/>
    <col min="26" max="26" width="24.1796875" style="28" hidden="1" customWidth="1"/>
    <col min="27" max="27" width="27.81640625" style="28" bestFit="1" customWidth="1"/>
    <col min="28" max="28" width="27.81640625" style="28" hidden="1" customWidth="1"/>
    <col min="29" max="29" width="23.81640625" style="28" bestFit="1" customWidth="1"/>
    <col min="30" max="30" width="23.81640625" style="28" hidden="1" customWidth="1"/>
    <col min="31" max="31" width="15.81640625" style="28" customWidth="1"/>
    <col min="32" max="32" width="22.26953125" style="28" customWidth="1"/>
    <col min="33" max="34" width="20.54296875" style="28" customWidth="1"/>
    <col min="35" max="39" width="15.54296875" style="28" customWidth="1"/>
    <col min="40" max="40" width="22.453125" style="28" customWidth="1"/>
    <col min="41" max="41" width="23.7265625" style="28" customWidth="1"/>
    <col min="42" max="42" width="18.54296875" style="28" customWidth="1"/>
    <col min="43" max="44" width="0.26953125" style="28" hidden="1" customWidth="1"/>
    <col min="45" max="45" width="22.26953125" style="33" customWidth="1"/>
    <col min="46" max="46" width="22.7265625" style="33" customWidth="1"/>
    <col min="47" max="47" width="19.453125" style="28" customWidth="1"/>
    <col min="48" max="48" width="42.81640625" style="28" customWidth="1"/>
  </cols>
  <sheetData>
    <row r="1" spans="1:63" ht="246.75" customHeight="1">
      <c r="A1" s="275" t="s">
        <v>53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137"/>
      <c r="AX1" s="137"/>
      <c r="AY1" s="137"/>
      <c r="AZ1" s="137"/>
      <c r="BA1" s="86"/>
      <c r="BB1" s="86"/>
      <c r="BC1" s="86"/>
      <c r="BD1" s="86"/>
      <c r="BE1" s="86"/>
      <c r="BF1" s="86"/>
      <c r="BG1" s="86"/>
      <c r="BH1" s="86"/>
      <c r="BI1" s="86"/>
      <c r="BJ1" s="86"/>
      <c r="BK1" s="86"/>
    </row>
    <row r="2" spans="1:63" ht="46.5" customHeight="1">
      <c r="A2" s="87"/>
      <c r="B2" s="87"/>
      <c r="C2" s="87"/>
      <c r="D2" s="87"/>
      <c r="E2" s="87"/>
      <c r="F2" s="86"/>
      <c r="G2" s="86"/>
      <c r="H2" s="86"/>
      <c r="I2" s="87"/>
      <c r="J2" s="87"/>
      <c r="K2" s="87"/>
      <c r="L2" s="87"/>
      <c r="M2" s="88"/>
      <c r="N2" s="88"/>
      <c r="O2" s="88"/>
      <c r="P2" s="88"/>
      <c r="Q2" s="88"/>
      <c r="R2" s="88"/>
      <c r="S2" s="89"/>
      <c r="T2" s="89"/>
      <c r="U2" s="89"/>
      <c r="V2" s="89"/>
      <c r="W2" s="90"/>
      <c r="X2" s="90"/>
      <c r="Y2" s="90"/>
      <c r="Z2" s="90"/>
      <c r="AA2" s="90"/>
      <c r="AB2" s="90"/>
      <c r="AC2" s="90"/>
      <c r="AD2" s="90"/>
      <c r="AE2" s="90"/>
      <c r="AF2" s="90"/>
      <c r="AG2" s="90"/>
      <c r="AH2" s="90"/>
      <c r="AI2" s="90"/>
      <c r="AJ2" s="86"/>
      <c r="AK2" s="86"/>
      <c r="AL2" s="86"/>
      <c r="AM2" s="86"/>
      <c r="AN2" s="86"/>
      <c r="AO2" s="86"/>
      <c r="AP2" s="86"/>
      <c r="AQ2" s="91"/>
      <c r="AR2" s="92"/>
      <c r="AS2" s="92"/>
      <c r="AT2" s="91"/>
      <c r="AU2" s="91"/>
      <c r="AV2" s="93"/>
      <c r="AW2" s="91"/>
      <c r="AX2" s="91"/>
      <c r="AY2" s="86"/>
      <c r="AZ2" s="94"/>
      <c r="BA2" s="86"/>
      <c r="BB2" s="86"/>
      <c r="BC2" s="86"/>
      <c r="BD2" s="86"/>
      <c r="BE2" s="86"/>
      <c r="BF2" s="86"/>
      <c r="BG2" s="86"/>
      <c r="BH2" s="86"/>
      <c r="BI2" s="86"/>
      <c r="BJ2" s="86"/>
      <c r="BK2" s="86"/>
    </row>
    <row r="3" spans="1:63" ht="15.5">
      <c r="A3" s="87"/>
      <c r="B3" s="87"/>
      <c r="C3" s="87"/>
      <c r="D3" s="87"/>
      <c r="E3" s="87"/>
      <c r="F3" s="86"/>
      <c r="G3" s="86"/>
      <c r="H3" s="86"/>
      <c r="I3" s="87"/>
      <c r="J3" s="87"/>
      <c r="K3" s="87"/>
      <c r="L3" s="87"/>
      <c r="M3" s="88"/>
      <c r="N3" s="88"/>
      <c r="O3" s="88"/>
      <c r="P3" s="88" t="s">
        <v>54</v>
      </c>
      <c r="Q3" s="95" t="s">
        <v>55</v>
      </c>
      <c r="R3" s="88"/>
      <c r="S3" s="89"/>
      <c r="T3" s="89"/>
      <c r="U3" s="89"/>
      <c r="V3" s="89"/>
      <c r="W3" s="90"/>
      <c r="X3" s="90"/>
      <c r="Y3" s="90"/>
      <c r="Z3" s="90"/>
      <c r="AA3" s="90"/>
      <c r="AB3" s="90"/>
      <c r="AC3" s="90"/>
      <c r="AD3" s="90"/>
      <c r="AE3" s="90"/>
      <c r="AF3" s="90"/>
      <c r="AG3" s="90"/>
      <c r="AH3" s="90"/>
      <c r="AI3" s="90"/>
      <c r="AJ3" s="86"/>
      <c r="AK3" s="86"/>
      <c r="AL3" s="86"/>
      <c r="AM3" s="86"/>
      <c r="AN3" s="86"/>
      <c r="AO3" s="86"/>
      <c r="AP3" s="86"/>
      <c r="AQ3" s="91"/>
      <c r="AR3" s="92"/>
      <c r="AS3" s="92"/>
      <c r="AT3" s="91"/>
      <c r="AU3" s="91"/>
      <c r="AV3" s="93"/>
      <c r="AW3" s="91"/>
      <c r="AX3" s="91"/>
      <c r="AY3" s="86"/>
      <c r="AZ3" s="94"/>
      <c r="BA3" s="86"/>
      <c r="BB3" s="86"/>
      <c r="BC3" s="86"/>
      <c r="BD3" s="86"/>
      <c r="BE3" s="86"/>
      <c r="BF3" s="86"/>
      <c r="BG3" s="86"/>
      <c r="BH3" s="86"/>
      <c r="BI3" s="86"/>
      <c r="BJ3" s="86"/>
      <c r="BK3" s="86"/>
    </row>
    <row r="4" spans="1:63" ht="15.5">
      <c r="A4" s="87"/>
      <c r="B4" s="87"/>
      <c r="C4" s="244" t="s">
        <v>56</v>
      </c>
      <c r="D4" s="355" t="s">
        <v>57</v>
      </c>
      <c r="E4" s="355"/>
      <c r="F4" s="355"/>
      <c r="G4" s="243"/>
      <c r="H4" s="243"/>
      <c r="I4" s="87"/>
      <c r="J4" s="87"/>
      <c r="K4" s="87"/>
      <c r="L4" s="87"/>
      <c r="M4" s="88"/>
      <c r="N4" s="88"/>
      <c r="O4" s="88"/>
      <c r="P4" s="88" t="s">
        <v>58</v>
      </c>
      <c r="Q4" s="95">
        <v>4</v>
      </c>
      <c r="R4" s="88"/>
      <c r="S4" s="89"/>
      <c r="T4" s="89"/>
      <c r="U4" s="89"/>
      <c r="V4" s="89"/>
      <c r="W4" s="90"/>
      <c r="X4" s="90"/>
      <c r="Y4" s="90"/>
      <c r="Z4" s="90"/>
      <c r="AA4" s="90"/>
      <c r="AB4" s="90"/>
      <c r="AC4" s="90"/>
      <c r="AD4" s="90"/>
      <c r="AE4" s="90"/>
      <c r="AF4" s="86"/>
      <c r="AG4" s="86"/>
      <c r="AH4" s="86"/>
      <c r="AI4" s="86"/>
      <c r="AJ4" s="86"/>
      <c r="AK4" s="86"/>
      <c r="AL4" s="86"/>
      <c r="AM4" s="86"/>
      <c r="AN4" s="96"/>
      <c r="AO4" s="86"/>
      <c r="AP4" s="86"/>
      <c r="AQ4" s="91"/>
      <c r="AR4" s="92"/>
      <c r="AS4" s="92"/>
      <c r="AT4" s="91"/>
      <c r="AU4" s="91"/>
      <c r="AV4" s="93"/>
      <c r="AW4" s="91"/>
      <c r="AX4" s="91"/>
      <c r="AY4" s="86"/>
      <c r="AZ4" s="94"/>
      <c r="BA4" s="86"/>
      <c r="BB4" s="86"/>
      <c r="BC4" s="86"/>
      <c r="BD4" s="86"/>
      <c r="BE4" s="86"/>
      <c r="BF4" s="86"/>
      <c r="BG4" s="86"/>
      <c r="BH4" s="86"/>
      <c r="BI4" s="86"/>
      <c r="BJ4" s="86"/>
      <c r="BK4" s="86"/>
    </row>
    <row r="5" spans="1:63" ht="15.75" customHeight="1">
      <c r="A5" s="87"/>
      <c r="B5" s="87"/>
      <c r="C5" s="244" t="s">
        <v>59</v>
      </c>
      <c r="D5" s="356" t="s">
        <v>60</v>
      </c>
      <c r="E5" s="356"/>
      <c r="F5" s="356"/>
      <c r="G5" s="243"/>
      <c r="H5" s="243"/>
      <c r="I5" s="87"/>
      <c r="J5" s="87"/>
      <c r="K5" s="87"/>
      <c r="L5" s="87"/>
      <c r="M5" s="88"/>
      <c r="N5" s="88"/>
      <c r="O5" s="88"/>
      <c r="P5" s="88" t="s">
        <v>61</v>
      </c>
      <c r="Q5" s="97">
        <v>44075</v>
      </c>
      <c r="R5" s="88"/>
      <c r="S5" s="89"/>
      <c r="T5" s="89"/>
      <c r="U5" s="89"/>
      <c r="V5" s="89"/>
      <c r="W5" s="90"/>
      <c r="X5" s="90"/>
      <c r="Y5" s="90"/>
      <c r="Z5" s="90"/>
      <c r="AA5" s="90"/>
      <c r="AB5" s="90"/>
      <c r="AC5" s="90"/>
      <c r="AD5" s="90"/>
      <c r="AE5" s="90"/>
      <c r="AF5" s="90"/>
      <c r="AG5" s="90"/>
      <c r="AH5" s="90"/>
      <c r="AI5" s="90"/>
      <c r="AJ5" s="86"/>
      <c r="AK5" s="86"/>
      <c r="AL5" s="86"/>
      <c r="AM5" s="86"/>
      <c r="AN5" s="86"/>
      <c r="AO5" s="86"/>
      <c r="AP5" s="86"/>
      <c r="AQ5" s="91"/>
      <c r="AR5" s="92" t="e">
        <f>COUNTIF(#REF!,"1c")</f>
        <v>#REF!</v>
      </c>
      <c r="AS5" s="92"/>
      <c r="AT5" s="91"/>
      <c r="AU5" s="91"/>
      <c r="AV5" s="93"/>
      <c r="AW5" s="91"/>
      <c r="AX5" s="91"/>
      <c r="AY5" s="86"/>
      <c r="AZ5" s="94"/>
      <c r="BA5" s="86"/>
      <c r="BB5" s="86"/>
      <c r="BC5" s="86"/>
      <c r="BD5" s="86"/>
      <c r="BE5" s="86"/>
      <c r="BF5" s="86"/>
      <c r="BG5" s="86"/>
      <c r="BH5" s="86"/>
      <c r="BI5" s="86"/>
      <c r="BJ5" s="86"/>
      <c r="BK5" s="86"/>
    </row>
    <row r="6" spans="1:63" ht="75.75" customHeight="1">
      <c r="A6" s="98"/>
      <c r="B6" s="98"/>
      <c r="C6" s="244" t="s">
        <v>62</v>
      </c>
      <c r="D6" s="355" t="s">
        <v>778</v>
      </c>
      <c r="E6" s="355"/>
      <c r="F6" s="355"/>
      <c r="G6" s="355"/>
      <c r="H6" s="355"/>
      <c r="I6" s="355"/>
      <c r="J6" s="355"/>
      <c r="K6" s="355"/>
      <c r="L6" s="355"/>
      <c r="M6" s="355"/>
      <c r="N6" s="99"/>
      <c r="O6" s="99"/>
      <c r="P6" s="211" t="s">
        <v>63</v>
      </c>
      <c r="Q6" s="99">
        <v>125541</v>
      </c>
      <c r="R6" s="99"/>
      <c r="S6" s="99"/>
      <c r="T6" s="98"/>
      <c r="U6" s="98"/>
      <c r="V6" s="98"/>
      <c r="W6" s="98"/>
      <c r="X6" s="98"/>
      <c r="Y6" s="98"/>
      <c r="Z6" s="98"/>
      <c r="AA6" s="100"/>
      <c r="AB6" s="100"/>
      <c r="AC6" s="100"/>
      <c r="AD6" s="100"/>
      <c r="AE6" s="100"/>
      <c r="AF6" s="100"/>
      <c r="AG6" s="100"/>
      <c r="AH6" s="100"/>
      <c r="AI6" s="100"/>
      <c r="AJ6" s="101"/>
      <c r="AK6" s="101"/>
      <c r="AL6" s="101"/>
      <c r="AM6" s="101"/>
      <c r="AN6" s="101"/>
      <c r="AO6" s="101"/>
      <c r="AP6" s="101"/>
      <c r="AQ6" s="102"/>
      <c r="AR6" s="103" t="e">
        <f>COUNTIF(#REF!,"2c")</f>
        <v>#REF!</v>
      </c>
      <c r="AS6" s="103"/>
      <c r="AT6" s="102"/>
      <c r="AU6" s="102"/>
      <c r="AV6" s="102"/>
      <c r="AW6" s="102"/>
      <c r="AX6" s="102"/>
      <c r="AY6" s="104"/>
      <c r="AZ6" s="104"/>
      <c r="BA6" s="104"/>
      <c r="BB6" s="104"/>
      <c r="BC6" s="101"/>
      <c r="BD6" s="101"/>
      <c r="BE6" s="101"/>
      <c r="BF6" s="101"/>
      <c r="BG6" s="101"/>
      <c r="BH6" s="101"/>
      <c r="BI6" s="101"/>
      <c r="BJ6" s="101"/>
      <c r="BK6" s="101"/>
    </row>
    <row r="7" spans="1:63" ht="15.5">
      <c r="A7" s="98"/>
      <c r="B7" s="98"/>
      <c r="C7" s="86"/>
      <c r="D7" s="86"/>
      <c r="E7" s="86"/>
      <c r="F7" s="86"/>
      <c r="G7" s="86"/>
      <c r="H7" s="86"/>
      <c r="I7" s="86"/>
      <c r="J7" s="86"/>
      <c r="K7" s="86"/>
      <c r="L7" s="86"/>
      <c r="M7" s="86"/>
      <c r="N7" s="86"/>
      <c r="O7" s="86"/>
      <c r="P7" s="210"/>
      <c r="Q7" s="86"/>
      <c r="R7" s="86"/>
      <c r="S7" s="86"/>
      <c r="T7" s="105"/>
      <c r="U7" s="106"/>
      <c r="V7" s="107"/>
      <c r="W7" s="99"/>
      <c r="X7" s="99"/>
      <c r="Y7" s="98"/>
      <c r="Z7" s="98"/>
      <c r="AA7" s="88"/>
      <c r="AB7" s="88"/>
      <c r="AC7" s="88"/>
      <c r="AD7" s="88"/>
      <c r="AE7" s="88"/>
      <c r="AF7" s="88"/>
      <c r="AG7" s="88"/>
      <c r="AH7" s="88"/>
      <c r="AI7" s="88"/>
      <c r="AJ7" s="108"/>
      <c r="AK7" s="108"/>
      <c r="AL7" s="108"/>
      <c r="AM7" s="108"/>
      <c r="AN7" s="108"/>
      <c r="AO7" s="108"/>
      <c r="AP7" s="108"/>
      <c r="AQ7" s="109"/>
      <c r="AR7" s="92" t="e">
        <f>COUNTIF(#REF!,"3c")</f>
        <v>#REF!</v>
      </c>
      <c r="AS7" s="92"/>
      <c r="AT7" s="91"/>
      <c r="AU7" s="91"/>
      <c r="AV7" s="91"/>
      <c r="AW7" s="91"/>
      <c r="AX7" s="91"/>
      <c r="AY7" s="110"/>
      <c r="AZ7" s="111"/>
      <c r="BA7" s="110"/>
      <c r="BB7" s="110"/>
      <c r="BC7" s="86"/>
      <c r="BD7" s="86"/>
      <c r="BE7" s="86"/>
      <c r="BF7" s="86"/>
      <c r="BG7" s="86"/>
      <c r="BH7" s="86"/>
      <c r="BI7" s="86"/>
      <c r="BJ7" s="86"/>
      <c r="BK7" s="86"/>
    </row>
    <row r="8" spans="1:63" ht="15.75" customHeight="1">
      <c r="A8" s="98"/>
      <c r="B8" s="98"/>
      <c r="C8" s="86"/>
      <c r="D8" s="112"/>
      <c r="E8" s="112"/>
      <c r="F8" s="357" t="s">
        <v>64</v>
      </c>
      <c r="G8" s="357"/>
      <c r="H8" s="357"/>
      <c r="I8" s="357"/>
      <c r="J8" s="357"/>
      <c r="K8" s="357"/>
      <c r="L8" s="357"/>
      <c r="M8" s="357"/>
      <c r="N8" s="86"/>
      <c r="O8" s="86"/>
      <c r="R8" s="86"/>
      <c r="S8" s="86"/>
      <c r="T8" s="106"/>
      <c r="U8" s="106"/>
      <c r="V8" s="107"/>
      <c r="W8" s="99"/>
      <c r="X8" s="99"/>
      <c r="Y8" s="98"/>
      <c r="Z8" s="98"/>
      <c r="AA8" s="88"/>
      <c r="AB8" s="88"/>
      <c r="AC8" s="88"/>
      <c r="AD8" s="88"/>
      <c r="AE8" s="88"/>
      <c r="AF8" s="88"/>
      <c r="AG8" s="88"/>
      <c r="AH8" s="88"/>
      <c r="AI8" s="88"/>
      <c r="AJ8" s="108"/>
      <c r="AK8" s="108"/>
      <c r="AL8" s="108"/>
      <c r="AM8" s="108"/>
      <c r="AN8" s="108"/>
      <c r="AO8" s="108"/>
      <c r="AP8" s="108"/>
      <c r="AQ8" s="109"/>
      <c r="AR8" s="92" t="e">
        <f>COUNTIF(#REF!,"4c")</f>
        <v>#REF!</v>
      </c>
      <c r="AS8" s="92"/>
      <c r="AT8" s="91"/>
      <c r="AU8" s="91"/>
      <c r="AV8" s="91"/>
      <c r="AW8" s="91"/>
      <c r="AX8" s="91"/>
      <c r="AY8" s="110"/>
      <c r="AZ8" s="111"/>
      <c r="BA8" s="110"/>
      <c r="BB8" s="110"/>
      <c r="BC8" s="86"/>
      <c r="BD8" s="86"/>
      <c r="BE8" s="86"/>
      <c r="BF8" s="86"/>
      <c r="BG8" s="86"/>
      <c r="BH8" s="86"/>
      <c r="BI8" s="86"/>
      <c r="BJ8" s="86"/>
      <c r="BK8" s="86"/>
    </row>
    <row r="9" spans="1:63" ht="52.5" customHeight="1">
      <c r="A9" s="113"/>
      <c r="B9" s="113"/>
      <c r="C9" s="86"/>
      <c r="D9" s="86"/>
      <c r="E9" s="86"/>
      <c r="F9" s="114" t="s">
        <v>65</v>
      </c>
      <c r="G9" s="114" t="s">
        <v>66</v>
      </c>
      <c r="H9" s="264" t="s">
        <v>67</v>
      </c>
      <c r="I9" s="265"/>
      <c r="J9" s="265"/>
      <c r="K9" s="265"/>
      <c r="L9" s="265"/>
      <c r="M9" s="266"/>
      <c r="N9" s="86"/>
      <c r="O9" s="86"/>
      <c r="P9" s="467" t="s">
        <v>779</v>
      </c>
      <c r="Q9" s="470" t="s">
        <v>780</v>
      </c>
      <c r="R9" s="86"/>
      <c r="S9" s="86"/>
      <c r="T9" s="106"/>
      <c r="U9" s="115"/>
      <c r="V9" s="115"/>
      <c r="W9" s="88"/>
      <c r="X9" s="88"/>
      <c r="Y9" s="88"/>
      <c r="Z9" s="88"/>
      <c r="AA9" s="88"/>
      <c r="AB9" s="88"/>
      <c r="AC9" s="88"/>
      <c r="AD9" s="88"/>
      <c r="AE9" s="88"/>
      <c r="AF9" s="88"/>
      <c r="AG9" s="88"/>
      <c r="AH9" s="88"/>
      <c r="AI9" s="88"/>
      <c r="AJ9" s="108"/>
      <c r="AK9" s="108"/>
      <c r="AL9" s="108"/>
      <c r="AM9" s="108"/>
      <c r="AN9" s="108"/>
      <c r="AO9" s="108"/>
      <c r="AP9" s="108"/>
      <c r="AQ9" s="109"/>
      <c r="AR9" s="92" t="e">
        <f>COUNTIF(#REF!,"5c")</f>
        <v>#REF!</v>
      </c>
      <c r="AS9" s="92"/>
      <c r="AT9" s="91"/>
      <c r="AU9" s="91"/>
      <c r="AV9" s="91"/>
      <c r="AW9" s="91"/>
      <c r="AX9" s="91"/>
      <c r="AY9" s="110"/>
      <c r="AZ9" s="111"/>
      <c r="BA9" s="110"/>
      <c r="BB9" s="110"/>
      <c r="BC9" s="86"/>
      <c r="BD9" s="86"/>
      <c r="BE9" s="86"/>
      <c r="BF9" s="86"/>
      <c r="BG9" s="86"/>
      <c r="BH9" s="86"/>
      <c r="BI9" s="86"/>
      <c r="BJ9" s="86"/>
      <c r="BK9" s="86"/>
    </row>
    <row r="10" spans="1:63" ht="16" customHeight="1">
      <c r="A10" s="113"/>
      <c r="B10" s="113"/>
      <c r="C10" s="86"/>
      <c r="D10" s="86"/>
      <c r="E10" s="86"/>
      <c r="F10" s="455">
        <v>1</v>
      </c>
      <c r="G10" s="452">
        <v>43181</v>
      </c>
      <c r="H10" s="458" t="s">
        <v>68</v>
      </c>
      <c r="I10" s="459"/>
      <c r="J10" s="459"/>
      <c r="K10" s="459"/>
      <c r="L10" s="459"/>
      <c r="M10" s="460"/>
      <c r="N10" s="86"/>
      <c r="O10" s="86"/>
      <c r="P10" s="467" t="s">
        <v>58</v>
      </c>
      <c r="Q10" s="470">
        <v>3</v>
      </c>
      <c r="R10" s="86"/>
      <c r="S10" s="86"/>
      <c r="T10" s="106"/>
      <c r="U10" s="115"/>
      <c r="V10" s="115"/>
      <c r="W10" s="88"/>
      <c r="X10" s="88"/>
      <c r="Y10" s="88"/>
      <c r="Z10" s="88"/>
      <c r="AA10" s="88"/>
      <c r="AB10" s="88"/>
      <c r="AC10" s="88"/>
      <c r="AD10" s="88"/>
      <c r="AE10" s="88"/>
      <c r="AF10" s="88"/>
      <c r="AG10" s="88"/>
      <c r="AH10" s="88"/>
      <c r="AI10" s="88"/>
      <c r="AJ10" s="108"/>
      <c r="AK10" s="108"/>
      <c r="AL10" s="108"/>
      <c r="AM10" s="108"/>
      <c r="AN10" s="108"/>
      <c r="AO10" s="108"/>
      <c r="AP10" s="108"/>
      <c r="AQ10" s="109"/>
      <c r="AR10" s="92"/>
      <c r="AS10" s="92"/>
      <c r="AT10" s="91"/>
      <c r="AU10" s="91"/>
      <c r="AV10" s="91"/>
      <c r="AW10" s="91"/>
      <c r="AX10" s="91"/>
      <c r="AY10" s="110"/>
      <c r="AZ10" s="111"/>
      <c r="BA10" s="110"/>
      <c r="BB10" s="110"/>
      <c r="BC10" s="86"/>
      <c r="BD10" s="86"/>
      <c r="BE10" s="86"/>
      <c r="BF10" s="86"/>
      <c r="BG10" s="86"/>
      <c r="BH10" s="86"/>
      <c r="BI10" s="86"/>
      <c r="BJ10" s="86"/>
      <c r="BK10" s="86"/>
    </row>
    <row r="11" spans="1:63" ht="16" customHeight="1">
      <c r="A11" s="113"/>
      <c r="B11" s="113"/>
      <c r="C11" s="86"/>
      <c r="D11" s="86"/>
      <c r="E11" s="86"/>
      <c r="F11" s="456"/>
      <c r="G11" s="453"/>
      <c r="H11" s="461"/>
      <c r="I11" s="462"/>
      <c r="J11" s="462"/>
      <c r="K11" s="462"/>
      <c r="L11" s="462"/>
      <c r="M11" s="463"/>
      <c r="N11" s="86"/>
      <c r="O11" s="86"/>
      <c r="P11" s="467" t="s">
        <v>61</v>
      </c>
      <c r="Q11" s="471">
        <v>44216</v>
      </c>
      <c r="R11" s="86"/>
      <c r="S11" s="86"/>
      <c r="T11" s="106"/>
      <c r="U11" s="115"/>
      <c r="V11" s="115"/>
      <c r="W11" s="88"/>
      <c r="X11" s="88"/>
      <c r="Y11" s="88"/>
      <c r="Z11" s="88"/>
      <c r="AA11" s="88"/>
      <c r="AB11" s="88"/>
      <c r="AC11" s="88"/>
      <c r="AD11" s="88"/>
      <c r="AE11" s="88"/>
      <c r="AF11" s="88"/>
      <c r="AG11" s="88"/>
      <c r="AH11" s="88"/>
      <c r="AI11" s="88"/>
      <c r="AJ11" s="108"/>
      <c r="AK11" s="108"/>
      <c r="AL11" s="108"/>
      <c r="AM11" s="108"/>
      <c r="AN11" s="108"/>
      <c r="AO11" s="108"/>
      <c r="AP11" s="108"/>
      <c r="AQ11" s="109"/>
      <c r="AR11" s="92"/>
      <c r="AS11" s="92"/>
      <c r="AT11" s="91"/>
      <c r="AU11" s="91"/>
      <c r="AV11" s="91"/>
      <c r="AW11" s="91"/>
      <c r="AX11" s="91"/>
      <c r="AY11" s="110"/>
      <c r="AZ11" s="111"/>
      <c r="BA11" s="110"/>
      <c r="BB11" s="110"/>
      <c r="BC11" s="86"/>
      <c r="BD11" s="86"/>
      <c r="BE11" s="86"/>
      <c r="BF11" s="86"/>
      <c r="BG11" s="86"/>
      <c r="BH11" s="86"/>
      <c r="BI11" s="86"/>
      <c r="BJ11" s="86"/>
      <c r="BK11" s="86"/>
    </row>
    <row r="12" spans="1:63" ht="16" customHeight="1">
      <c r="A12" s="113"/>
      <c r="B12" s="113"/>
      <c r="C12" s="86"/>
      <c r="D12" s="86"/>
      <c r="E12" s="86"/>
      <c r="F12" s="457"/>
      <c r="G12" s="454"/>
      <c r="H12" s="464"/>
      <c r="I12" s="465"/>
      <c r="J12" s="465"/>
      <c r="K12" s="465"/>
      <c r="L12" s="465"/>
      <c r="M12" s="466"/>
      <c r="N12" s="86"/>
      <c r="O12" s="86"/>
      <c r="P12" s="468" t="s">
        <v>63</v>
      </c>
      <c r="Q12" s="469">
        <v>149212</v>
      </c>
      <c r="R12" s="86"/>
      <c r="S12" s="86"/>
      <c r="T12" s="106"/>
      <c r="U12" s="115"/>
      <c r="V12" s="115"/>
      <c r="W12" s="88"/>
      <c r="X12" s="88"/>
      <c r="Y12" s="88"/>
      <c r="Z12" s="88"/>
      <c r="AA12" s="88"/>
      <c r="AB12" s="88"/>
      <c r="AC12" s="88"/>
      <c r="AD12" s="88"/>
      <c r="AE12" s="88"/>
      <c r="AF12" s="88"/>
      <c r="AG12" s="88"/>
      <c r="AH12" s="88"/>
      <c r="AI12" s="88"/>
      <c r="AJ12" s="108"/>
      <c r="AK12" s="108"/>
      <c r="AL12" s="108"/>
      <c r="AM12" s="108"/>
      <c r="AN12" s="108"/>
      <c r="AO12" s="108"/>
      <c r="AP12" s="108"/>
      <c r="AQ12" s="109"/>
      <c r="AR12" s="92"/>
      <c r="AS12" s="92"/>
      <c r="AT12" s="91"/>
      <c r="AU12" s="91"/>
      <c r="AV12" s="91"/>
      <c r="AW12" s="91"/>
      <c r="AX12" s="91"/>
      <c r="AY12" s="110"/>
      <c r="AZ12" s="111"/>
      <c r="BA12" s="110"/>
      <c r="BB12" s="110"/>
      <c r="BC12" s="86"/>
      <c r="BD12" s="86"/>
      <c r="BE12" s="86"/>
      <c r="BF12" s="86"/>
      <c r="BG12" s="86"/>
      <c r="BH12" s="86"/>
      <c r="BI12" s="86"/>
      <c r="BJ12" s="86"/>
      <c r="BK12" s="86"/>
    </row>
    <row r="13" spans="1:63" ht="81.75" customHeight="1">
      <c r="A13" s="113"/>
      <c r="B13" s="113"/>
      <c r="C13" s="86"/>
      <c r="D13" s="86"/>
      <c r="E13" s="86"/>
      <c r="F13" s="212">
        <v>2</v>
      </c>
      <c r="G13" s="213">
        <v>43759</v>
      </c>
      <c r="H13" s="261" t="s">
        <v>69</v>
      </c>
      <c r="I13" s="262"/>
      <c r="J13" s="262"/>
      <c r="K13" s="262"/>
      <c r="L13" s="262"/>
      <c r="M13" s="263"/>
      <c r="N13" s="86"/>
      <c r="O13" s="86"/>
      <c r="R13" s="86"/>
      <c r="S13" s="86"/>
      <c r="T13" s="106"/>
      <c r="U13" s="115"/>
      <c r="V13" s="115"/>
      <c r="W13" s="88"/>
      <c r="X13" s="88"/>
      <c r="Y13" s="88"/>
      <c r="Z13" s="88"/>
      <c r="AA13" s="88"/>
      <c r="AB13" s="88"/>
      <c r="AC13" s="88"/>
      <c r="AD13" s="88"/>
      <c r="AE13" s="88"/>
      <c r="AF13" s="374" t="s">
        <v>214</v>
      </c>
      <c r="AG13" s="375"/>
      <c r="AH13" s="375"/>
      <c r="AI13" s="375"/>
      <c r="AJ13" s="375"/>
      <c r="AK13" s="375"/>
      <c r="AL13" s="375"/>
      <c r="AM13" s="376"/>
      <c r="AN13" s="241" t="s">
        <v>215</v>
      </c>
      <c r="AO13" s="108"/>
      <c r="AP13" s="108"/>
      <c r="AQ13" s="109"/>
      <c r="AR13" s="92"/>
      <c r="AS13" s="92"/>
      <c r="AT13" s="91"/>
      <c r="AU13" s="91"/>
      <c r="AV13" s="91"/>
      <c r="AW13" s="91"/>
      <c r="AX13" s="91"/>
      <c r="AY13" s="110"/>
      <c r="AZ13" s="111"/>
      <c r="BA13" s="110"/>
      <c r="BB13" s="110"/>
      <c r="BC13" s="86"/>
      <c r="BD13" s="86"/>
      <c r="BE13" s="86"/>
      <c r="BF13" s="86"/>
      <c r="BG13" s="86"/>
      <c r="BH13" s="86"/>
      <c r="BI13" s="86"/>
      <c r="BJ13" s="86"/>
      <c r="BK13" s="86"/>
    </row>
    <row r="14" spans="1:63" ht="52.5" customHeight="1">
      <c r="A14" s="113"/>
      <c r="B14" s="113"/>
      <c r="C14" s="86"/>
      <c r="D14" s="86"/>
      <c r="E14" s="86"/>
      <c r="F14" s="212">
        <v>3</v>
      </c>
      <c r="G14" s="213">
        <v>44216</v>
      </c>
      <c r="H14" s="261" t="s">
        <v>777</v>
      </c>
      <c r="I14" s="262"/>
      <c r="J14" s="262"/>
      <c r="K14" s="262"/>
      <c r="L14" s="262"/>
      <c r="M14" s="263"/>
      <c r="N14" s="86"/>
      <c r="O14" s="86"/>
      <c r="R14" s="86"/>
      <c r="S14" s="86"/>
      <c r="T14" s="106"/>
      <c r="U14" s="115"/>
      <c r="V14" s="115"/>
      <c r="W14" s="88"/>
      <c r="X14" s="88"/>
      <c r="Y14" s="88"/>
      <c r="Z14" s="88"/>
      <c r="AA14" s="88"/>
      <c r="AB14" s="88"/>
      <c r="AC14" s="88"/>
      <c r="AD14" s="88"/>
      <c r="AE14" s="88"/>
      <c r="AF14" s="377">
        <v>1</v>
      </c>
      <c r="AG14" s="378"/>
      <c r="AH14" s="378"/>
      <c r="AI14" s="378"/>
      <c r="AJ14" s="378"/>
      <c r="AK14" s="378"/>
      <c r="AL14" s="378"/>
      <c r="AM14" s="379"/>
      <c r="AN14" s="242" t="s">
        <v>704</v>
      </c>
      <c r="AO14" s="108"/>
      <c r="AP14" s="108"/>
      <c r="AQ14" s="109"/>
      <c r="AR14" s="92"/>
      <c r="AS14" s="92"/>
      <c r="AT14" s="91"/>
      <c r="AU14" s="91"/>
      <c r="AV14" s="91"/>
      <c r="AW14" s="91"/>
      <c r="AX14" s="91"/>
      <c r="AY14" s="110"/>
      <c r="AZ14" s="111"/>
      <c r="BA14" s="110"/>
      <c r="BB14" s="110"/>
      <c r="BC14" s="86"/>
      <c r="BD14" s="86"/>
      <c r="BE14" s="86"/>
      <c r="BF14" s="86"/>
      <c r="BG14" s="86"/>
      <c r="BH14" s="86"/>
      <c r="BI14" s="86"/>
      <c r="BJ14" s="86"/>
      <c r="BK14" s="86"/>
    </row>
    <row r="15" spans="1:63" ht="33" customHeight="1">
      <c r="A15" s="113"/>
      <c r="B15" s="113"/>
      <c r="C15" s="113"/>
      <c r="D15" s="113"/>
      <c r="E15" s="113"/>
      <c r="F15" s="86"/>
      <c r="G15" s="86"/>
      <c r="H15" s="86"/>
      <c r="I15" s="118"/>
      <c r="J15" s="118"/>
      <c r="K15" s="118"/>
      <c r="L15" s="118"/>
      <c r="M15" s="88"/>
      <c r="N15" s="88"/>
      <c r="O15" s="88"/>
      <c r="P15" s="88"/>
      <c r="Q15" s="88"/>
      <c r="R15" s="100"/>
      <c r="S15" s="100"/>
      <c r="T15" s="117"/>
      <c r="U15" s="117"/>
      <c r="V15" s="117"/>
      <c r="W15" s="88"/>
      <c r="X15" s="88"/>
      <c r="Y15" s="88"/>
      <c r="Z15" s="88"/>
      <c r="AA15" s="88"/>
      <c r="AB15" s="88"/>
      <c r="AC15" s="88"/>
      <c r="AD15" s="88"/>
      <c r="AE15" s="88"/>
      <c r="AF15" s="380" t="s">
        <v>70</v>
      </c>
      <c r="AG15" s="380"/>
      <c r="AH15" s="380"/>
      <c r="AI15" s="380"/>
      <c r="AJ15" s="380"/>
      <c r="AK15" s="380"/>
      <c r="AL15" s="380"/>
      <c r="AM15" s="380"/>
      <c r="AN15" s="196"/>
      <c r="AO15" s="196"/>
      <c r="AP15" s="108"/>
      <c r="AQ15" s="109"/>
      <c r="AR15" s="92" t="e">
        <f>COUNTIF(#REF!,"9c")</f>
        <v>#REF!</v>
      </c>
      <c r="AS15" s="92"/>
      <c r="AT15" s="91"/>
      <c r="AU15" s="91"/>
      <c r="AV15" s="91"/>
      <c r="AW15" s="91"/>
      <c r="AX15" s="91"/>
      <c r="AY15" s="110">
        <v>0</v>
      </c>
      <c r="AZ15" s="111"/>
      <c r="BA15" s="110"/>
      <c r="BB15" s="110"/>
      <c r="BC15" s="86"/>
      <c r="BD15" s="86"/>
      <c r="BE15" s="86"/>
      <c r="BF15" s="86"/>
      <c r="BG15" s="86"/>
      <c r="BH15" s="86"/>
      <c r="BI15" s="86"/>
      <c r="BJ15" s="86"/>
      <c r="BK15" s="86"/>
    </row>
    <row r="16" spans="1:63" ht="37.5" customHeight="1">
      <c r="A16" s="364" t="s">
        <v>71</v>
      </c>
      <c r="B16" s="364"/>
      <c r="C16" s="364"/>
      <c r="D16" s="364"/>
      <c r="E16" s="364"/>
      <c r="F16" s="364"/>
      <c r="G16" s="364"/>
      <c r="H16" s="364"/>
      <c r="I16" s="364"/>
      <c r="J16" s="364"/>
      <c r="K16" s="364"/>
      <c r="L16" s="88"/>
      <c r="M16" s="88"/>
      <c r="N16" s="88"/>
      <c r="O16" s="88"/>
      <c r="P16" s="88"/>
      <c r="Q16" s="116"/>
      <c r="R16" s="117"/>
      <c r="S16" s="88"/>
      <c r="T16" s="88"/>
      <c r="U16" s="88"/>
      <c r="V16" s="88"/>
      <c r="W16" s="88"/>
      <c r="X16" s="88"/>
      <c r="Y16" s="88"/>
      <c r="Z16" s="88"/>
      <c r="AA16" s="88"/>
      <c r="AB16" s="88"/>
      <c r="AC16" s="88"/>
      <c r="AD16" s="88"/>
      <c r="AE16" s="88"/>
      <c r="AF16" s="108"/>
      <c r="AG16" s="108"/>
      <c r="AH16" s="108"/>
      <c r="AI16" s="108"/>
      <c r="AJ16" s="108"/>
      <c r="AK16" s="119"/>
      <c r="AL16" s="119"/>
      <c r="AM16" s="119"/>
      <c r="AN16" s="119"/>
      <c r="AO16" s="120"/>
      <c r="AP16" s="120"/>
      <c r="AQ16" s="92"/>
      <c r="AR16" s="91" t="e">
        <f>COUNTIF(#REF!,"10c")</f>
        <v>#REF!</v>
      </c>
      <c r="AS16" s="91"/>
      <c r="AT16" s="91"/>
      <c r="AU16" s="91"/>
      <c r="AV16" s="91"/>
      <c r="AW16" s="91"/>
      <c r="AX16" s="93"/>
      <c r="AY16" s="110"/>
      <c r="AZ16" s="110"/>
      <c r="BA16" s="86"/>
      <c r="BB16" s="86"/>
      <c r="BC16" s="86"/>
      <c r="BD16" s="86"/>
      <c r="BE16" s="86"/>
      <c r="BF16" s="86"/>
      <c r="BG16" s="86"/>
      <c r="BH16" s="86"/>
      <c r="BI16" s="86"/>
      <c r="BJ16" s="86"/>
      <c r="BK16" s="86"/>
    </row>
    <row r="17" spans="1:63" ht="15.5">
      <c r="A17" s="124"/>
      <c r="B17" s="124"/>
      <c r="C17" s="124"/>
      <c r="D17" s="125"/>
      <c r="E17" s="124"/>
      <c r="F17" s="125"/>
      <c r="G17" s="124"/>
      <c r="H17" s="124"/>
      <c r="I17" s="125"/>
      <c r="J17" s="125"/>
      <c r="K17" s="126"/>
      <c r="L17" s="126"/>
      <c r="M17" s="126"/>
      <c r="N17" s="126"/>
      <c r="O17" s="126"/>
      <c r="P17" s="126"/>
      <c r="Q17" s="126"/>
      <c r="R17" s="127"/>
      <c r="S17" s="127"/>
      <c r="T17" s="127"/>
      <c r="U17" s="127"/>
      <c r="V17" s="127"/>
      <c r="W17" s="127"/>
      <c r="X17" s="127"/>
      <c r="Y17" s="126"/>
      <c r="Z17" s="126"/>
      <c r="AA17" s="126"/>
      <c r="AB17" s="126"/>
      <c r="AC17" s="126"/>
      <c r="AD17" s="126"/>
      <c r="AE17" s="126"/>
      <c r="AF17" s="126"/>
      <c r="AG17" s="126"/>
      <c r="AH17" s="128"/>
      <c r="AI17" s="128"/>
      <c r="AJ17" s="128"/>
      <c r="AK17" s="126"/>
      <c r="AL17" s="126"/>
      <c r="AM17" s="126"/>
      <c r="AN17" s="126"/>
      <c r="AO17" s="129"/>
      <c r="AP17" s="92"/>
      <c r="AQ17" s="92"/>
      <c r="AR17" s="92"/>
      <c r="AS17" s="121"/>
      <c r="AT17" s="121"/>
      <c r="AU17" s="121"/>
      <c r="AV17" s="121"/>
      <c r="AW17" s="122"/>
      <c r="AX17" s="123"/>
      <c r="AY17" s="126"/>
      <c r="AZ17" s="123"/>
      <c r="BA17" s="123"/>
      <c r="BB17" s="123"/>
      <c r="BC17" s="123"/>
      <c r="BD17" s="123"/>
      <c r="BE17" s="123"/>
      <c r="BF17" s="123"/>
      <c r="BG17" s="123"/>
      <c r="BH17" s="123"/>
      <c r="BI17" s="123"/>
      <c r="BJ17" s="123"/>
      <c r="BK17" s="123"/>
    </row>
    <row r="18" spans="1:63" ht="15.5">
      <c r="A18" s="124"/>
      <c r="B18" s="124"/>
      <c r="C18" s="124"/>
      <c r="D18" s="125"/>
      <c r="E18" s="124"/>
      <c r="F18" s="125"/>
      <c r="G18" s="124"/>
      <c r="H18" s="124"/>
      <c r="I18" s="125"/>
      <c r="J18" s="125"/>
      <c r="K18" s="126"/>
      <c r="L18" s="126"/>
      <c r="M18" s="126"/>
      <c r="N18" s="126"/>
      <c r="O18" s="126"/>
      <c r="P18" s="126"/>
      <c r="Q18" s="126"/>
      <c r="R18" s="127"/>
      <c r="S18" s="127"/>
      <c r="T18" s="127"/>
      <c r="U18" s="127"/>
      <c r="V18" s="127"/>
      <c r="W18" s="127"/>
      <c r="X18" s="127"/>
      <c r="Y18" s="126"/>
      <c r="Z18" s="126"/>
      <c r="AA18" s="126"/>
      <c r="AB18" s="126"/>
      <c r="AC18" s="126"/>
      <c r="AD18" s="126"/>
      <c r="AE18" s="126"/>
      <c r="AF18" s="126"/>
      <c r="AG18" s="126"/>
      <c r="AH18" s="128"/>
      <c r="AI18" s="128"/>
      <c r="AJ18" s="128"/>
      <c r="AK18" s="126"/>
      <c r="AL18" s="126"/>
      <c r="AM18" s="126"/>
      <c r="AN18" s="126"/>
      <c r="AO18" s="129"/>
      <c r="AP18" s="92"/>
      <c r="AQ18" s="92"/>
      <c r="AR18" s="92"/>
      <c r="AS18" s="121"/>
      <c r="AT18" s="121"/>
      <c r="AU18" s="121"/>
      <c r="AV18" s="121"/>
      <c r="AW18" s="122"/>
      <c r="AX18" s="123"/>
      <c r="AY18" s="126"/>
      <c r="AZ18" s="123"/>
      <c r="BA18" s="123"/>
      <c r="BB18" s="123"/>
      <c r="BC18" s="123"/>
      <c r="BD18" s="123"/>
      <c r="BE18" s="123"/>
      <c r="BF18" s="123"/>
      <c r="BG18" s="123"/>
      <c r="BH18" s="123"/>
      <c r="BI18" s="123"/>
      <c r="BJ18" s="123"/>
      <c r="BK18" s="123"/>
    </row>
    <row r="19" spans="1:63" ht="16.5" customHeight="1">
      <c r="A19" s="372" t="s">
        <v>72</v>
      </c>
      <c r="B19" s="359"/>
      <c r="C19" s="359"/>
      <c r="D19" s="359"/>
      <c r="E19" s="359"/>
      <c r="F19" s="359"/>
      <c r="G19" s="360"/>
      <c r="H19" s="222"/>
      <c r="I19" s="358" t="s">
        <v>73</v>
      </c>
      <c r="J19" s="359"/>
      <c r="K19" s="359"/>
      <c r="L19" s="359"/>
      <c r="M19" s="360"/>
      <c r="N19" s="358" t="s">
        <v>74</v>
      </c>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60"/>
      <c r="AV19" s="365" t="s">
        <v>75</v>
      </c>
      <c r="AW19" s="122"/>
      <c r="AX19" s="123"/>
      <c r="AY19" s="126"/>
      <c r="AZ19" s="123"/>
      <c r="BA19" s="123"/>
      <c r="BB19" s="123"/>
      <c r="BC19" s="123"/>
      <c r="BD19" s="123"/>
      <c r="BE19" s="123"/>
      <c r="BF19" s="123"/>
      <c r="BG19" s="123"/>
      <c r="BH19" s="123"/>
      <c r="BI19" s="123"/>
      <c r="BJ19" s="123"/>
      <c r="BK19" s="123"/>
    </row>
    <row r="20" spans="1:63" ht="29.25" customHeight="1">
      <c r="A20" s="370" t="s">
        <v>76</v>
      </c>
      <c r="B20" s="245" t="s">
        <v>77</v>
      </c>
      <c r="C20" s="361" t="s">
        <v>78</v>
      </c>
      <c r="D20" s="363"/>
      <c r="E20" s="361" t="s">
        <v>79</v>
      </c>
      <c r="F20" s="363"/>
      <c r="G20" s="245" t="s">
        <v>80</v>
      </c>
      <c r="H20" s="245" t="s">
        <v>81</v>
      </c>
      <c r="I20" s="361" t="s">
        <v>82</v>
      </c>
      <c r="J20" s="362"/>
      <c r="K20" s="362"/>
      <c r="L20" s="362"/>
      <c r="M20" s="363"/>
      <c r="N20" s="361" t="s">
        <v>83</v>
      </c>
      <c r="O20" s="362"/>
      <c r="P20" s="363"/>
      <c r="Q20" s="361" t="s">
        <v>84</v>
      </c>
      <c r="R20" s="362"/>
      <c r="S20" s="362"/>
      <c r="T20" s="362"/>
      <c r="U20" s="362"/>
      <c r="V20" s="362"/>
      <c r="W20" s="362"/>
      <c r="X20" s="362"/>
      <c r="Y20" s="362"/>
      <c r="Z20" s="362"/>
      <c r="AA20" s="362"/>
      <c r="AB20" s="362"/>
      <c r="AC20" s="362"/>
      <c r="AD20" s="362"/>
      <c r="AE20" s="362"/>
      <c r="AF20" s="363"/>
      <c r="AG20" s="361" t="s">
        <v>85</v>
      </c>
      <c r="AH20" s="363"/>
      <c r="AI20" s="361" t="s">
        <v>86</v>
      </c>
      <c r="AJ20" s="363"/>
      <c r="AK20" s="361" t="s">
        <v>87</v>
      </c>
      <c r="AL20" s="362"/>
      <c r="AM20" s="362"/>
      <c r="AN20" s="363"/>
      <c r="AO20" s="353"/>
      <c r="AP20" s="354"/>
      <c r="AQ20" s="85"/>
      <c r="AR20" s="85"/>
      <c r="AS20" s="361" t="s">
        <v>88</v>
      </c>
      <c r="AT20" s="362"/>
      <c r="AU20" s="363"/>
      <c r="AV20" s="366"/>
      <c r="AW20" s="122"/>
      <c r="AX20" s="123"/>
      <c r="AY20" s="126"/>
      <c r="AZ20" s="123"/>
      <c r="BA20" s="123"/>
      <c r="BB20" s="123"/>
      <c r="BC20" s="123"/>
      <c r="BD20" s="123"/>
      <c r="BE20" s="123"/>
      <c r="BF20" s="123"/>
      <c r="BG20" s="123"/>
      <c r="BH20" s="123"/>
      <c r="BI20" s="123"/>
      <c r="BJ20" s="123"/>
      <c r="BK20" s="123"/>
    </row>
    <row r="21" spans="1:63" ht="141" customHeight="1">
      <c r="A21" s="371"/>
      <c r="B21" s="247"/>
      <c r="C21" s="217" t="s">
        <v>89</v>
      </c>
      <c r="D21" s="217" t="s">
        <v>90</v>
      </c>
      <c r="E21" s="217" t="s">
        <v>91</v>
      </c>
      <c r="F21" s="217" t="s">
        <v>92</v>
      </c>
      <c r="G21" s="247"/>
      <c r="H21" s="247"/>
      <c r="I21" s="140" t="s">
        <v>93</v>
      </c>
      <c r="J21" s="140"/>
      <c r="K21" s="140" t="s">
        <v>94</v>
      </c>
      <c r="L21" s="140"/>
      <c r="M21" s="140" t="s">
        <v>95</v>
      </c>
      <c r="N21" s="217" t="s">
        <v>96</v>
      </c>
      <c r="O21" s="217" t="s">
        <v>97</v>
      </c>
      <c r="P21" s="217" t="s">
        <v>98</v>
      </c>
      <c r="Q21" s="217" t="s">
        <v>99</v>
      </c>
      <c r="R21" s="217"/>
      <c r="S21" s="217" t="s">
        <v>100</v>
      </c>
      <c r="T21" s="217"/>
      <c r="U21" s="217" t="s">
        <v>101</v>
      </c>
      <c r="V21" s="217"/>
      <c r="W21" s="217" t="s">
        <v>102</v>
      </c>
      <c r="X21" s="217"/>
      <c r="Y21" s="217" t="s">
        <v>103</v>
      </c>
      <c r="Z21" s="217"/>
      <c r="AA21" s="217" t="s">
        <v>104</v>
      </c>
      <c r="AB21" s="217"/>
      <c r="AC21" s="217" t="s">
        <v>105</v>
      </c>
      <c r="AD21" s="217"/>
      <c r="AE21" s="217" t="s">
        <v>106</v>
      </c>
      <c r="AF21" s="217" t="s">
        <v>107</v>
      </c>
      <c r="AG21" s="217" t="s">
        <v>108</v>
      </c>
      <c r="AH21" s="217" t="s">
        <v>109</v>
      </c>
      <c r="AI21" s="217" t="s">
        <v>110</v>
      </c>
      <c r="AJ21" s="217" t="s">
        <v>111</v>
      </c>
      <c r="AK21" s="217" t="s">
        <v>112</v>
      </c>
      <c r="AL21" s="217" t="s">
        <v>113</v>
      </c>
      <c r="AM21" s="217" t="s">
        <v>114</v>
      </c>
      <c r="AN21" s="217" t="s">
        <v>115</v>
      </c>
      <c r="AO21" s="217" t="s">
        <v>116</v>
      </c>
      <c r="AP21" s="217" t="s">
        <v>117</v>
      </c>
      <c r="AQ21" s="217"/>
      <c r="AR21" s="217"/>
      <c r="AS21" s="217" t="s">
        <v>93</v>
      </c>
      <c r="AT21" s="217" t="s">
        <v>94</v>
      </c>
      <c r="AU21" s="217" t="s">
        <v>95</v>
      </c>
      <c r="AV21" s="141" t="s">
        <v>118</v>
      </c>
    </row>
    <row r="22" spans="1:63" ht="107.25" customHeight="1">
      <c r="A22" s="297" t="s">
        <v>119</v>
      </c>
      <c r="B22" s="300" t="s">
        <v>120</v>
      </c>
      <c r="C22" s="258" t="s">
        <v>121</v>
      </c>
      <c r="D22" s="240" t="s">
        <v>122</v>
      </c>
      <c r="E22" s="276" t="s">
        <v>123</v>
      </c>
      <c r="F22" s="249" t="s">
        <v>124</v>
      </c>
      <c r="G22" s="258" t="s">
        <v>125</v>
      </c>
      <c r="H22" s="258" t="s">
        <v>126</v>
      </c>
      <c r="I22" s="373" t="s">
        <v>127</v>
      </c>
      <c r="J22" s="291">
        <f>+VLOOKUP(I22,[6]Listados!$K$8:$L$12,2,0)</f>
        <v>3</v>
      </c>
      <c r="K22" s="255" t="s">
        <v>128</v>
      </c>
      <c r="L22" s="294">
        <f>+VLOOKUP(K22,[6]Listados!$K$13:$L$17,2,0)</f>
        <v>2</v>
      </c>
      <c r="M22" s="285" t="str">
        <f>IF(AND(I22&lt;&gt;"",K22&lt;&gt;""),VLOOKUP(I22&amp;K22,Listados!$M$3:$N$27,2,FALSE),"")</f>
        <v>Moderado</v>
      </c>
      <c r="N22" s="252" t="s">
        <v>775</v>
      </c>
      <c r="O22" s="252" t="s">
        <v>770</v>
      </c>
      <c r="P22" s="255" t="s">
        <v>129</v>
      </c>
      <c r="Q22" s="255" t="s">
        <v>130</v>
      </c>
      <c r="R22" s="255">
        <f>+IF(Q22="si",15,"")</f>
        <v>15</v>
      </c>
      <c r="S22" s="255" t="s">
        <v>130</v>
      </c>
      <c r="T22" s="255">
        <f>+IF(S22="si",15,"")</f>
        <v>15</v>
      </c>
      <c r="U22" s="255" t="s">
        <v>130</v>
      </c>
      <c r="V22" s="255">
        <f>+IF(U22="si",15,"")</f>
        <v>15</v>
      </c>
      <c r="W22" s="255" t="s">
        <v>773</v>
      </c>
      <c r="X22" s="255">
        <v>15</v>
      </c>
      <c r="Y22" s="255" t="s">
        <v>130</v>
      </c>
      <c r="Z22" s="255">
        <f>+IF(Y22="si",15,"")</f>
        <v>15</v>
      </c>
      <c r="AA22" s="255" t="s">
        <v>130</v>
      </c>
      <c r="AB22" s="255">
        <f>+IF(AA22="si",15,"")</f>
        <v>15</v>
      </c>
      <c r="AC22" s="255" t="s">
        <v>131</v>
      </c>
      <c r="AD22" s="255">
        <f t="shared" ref="AD22" si="0">+IF(AC22="Completa",10,IF(AC22="Incompleta",5,""))</f>
        <v>10</v>
      </c>
      <c r="AE22" s="255">
        <f t="shared" ref="AE22:AE85" si="1">IF((SUM(R22,T22,V22,X22,Z22,AB22,AD22)=0),"",(SUM(R22,T22,V22,X22,Z22,AB22,AD22)))</f>
        <v>100</v>
      </c>
      <c r="AF22" s="255" t="str">
        <f>IF(AE22&lt;=85,"Débil",IF(AE22&lt;=95,"Moderado",IF(AE22=100,"Fuerte","")))</f>
        <v>Fuerte</v>
      </c>
      <c r="AG22" s="255" t="s">
        <v>132</v>
      </c>
      <c r="AH22" s="255" t="str">
        <f>+IF(AG22="siempre","Fuerte",IF(AG22="Algunas veces","Moderado","Débil"))</f>
        <v>Fuerte</v>
      </c>
      <c r="AI22" s="255" t="str">
        <f>IF(AND(AF22="Fuerte",AH22="Fuerte"),"Fuerte",IF(AND(AF22="Fuerte",AH22="Moderado"),"Moderado",IF(AND(AF22="Moderado",AH22="Fuerte"),"Moderado",IF(AND(AF22="Moderado",AH22="Moderado"),"Moderado","Débil"))))</f>
        <v>Fuerte</v>
      </c>
      <c r="AJ22" s="367">
        <f>IF(ISBLANK(AI22),"",IF(AI22="Débil", 0, IF(AI22="Moderado",50,100)))</f>
        <v>100</v>
      </c>
      <c r="AK22" s="291">
        <f>SUM(AJ22:AJ27)</f>
        <v>100</v>
      </c>
      <c r="AL22" s="291">
        <v>1</v>
      </c>
      <c r="AM22" s="291">
        <f>(AK22/AL22)</f>
        <v>100</v>
      </c>
      <c r="AN22" s="291" t="str">
        <f>IF(AM22&lt;=50, "Débil", IF(AM22&lt;=99,"Moderado","Fuerte"))</f>
        <v>Fuerte</v>
      </c>
      <c r="AO22" s="291">
        <f>+IF(AND(P22="Preventivo",AN22="Fuerte"),2,IF(AND(P22="Preventivo",AN22="Moderado"),1,0))</f>
        <v>2</v>
      </c>
      <c r="AP22" s="291">
        <f>+IF(AND(P22="Detectivo",$AN21="Fuerte"),2,IF(AND(P22="Detectivo",$AN22="Moderado"),1,IF(AND(P22="Preventivo",$AN22="Fuerte"),1,0)))</f>
        <v>1</v>
      </c>
      <c r="AQ22" s="237">
        <f>+J22-AO22</f>
        <v>1</v>
      </c>
      <c r="AR22" s="237">
        <f>+L22-AP22</f>
        <v>1</v>
      </c>
      <c r="AS22" s="291" t="str">
        <f>+VLOOKUP(MIN(AQ22,AQ23,AQ24,AQ25,AQ26,AQ27),Listados!$J$18:$K$24,2,TRUE)</f>
        <v>Rara Vez</v>
      </c>
      <c r="AT22" s="291" t="str">
        <f>+VLOOKUP(MIN(AR22,AR23,AR24,AR25,AR26,AR27),Listados!$J$26:$K$32,2,TRUE)</f>
        <v>Insignificante</v>
      </c>
      <c r="AU22" s="285" t="str">
        <f>IF(AND(AS22&lt;&gt;"",AT22&lt;&gt;""),VLOOKUP(AS22&amp;AT22,Listados!$M$3:$N$27,2,FALSE),"")</f>
        <v>Bajo</v>
      </c>
      <c r="AV22" s="288" t="str">
        <f>+VLOOKUP(AU22,Listados!$P$3:$Q$6,2,FALSE)</f>
        <v>Asumir el riesgo</v>
      </c>
    </row>
    <row r="23" spans="1:63" ht="79.5" customHeight="1">
      <c r="A23" s="298"/>
      <c r="B23" s="301"/>
      <c r="C23" s="259"/>
      <c r="D23" s="240" t="s">
        <v>769</v>
      </c>
      <c r="E23" s="277"/>
      <c r="F23" s="250"/>
      <c r="G23" s="259"/>
      <c r="H23" s="259"/>
      <c r="I23" s="256"/>
      <c r="J23" s="292"/>
      <c r="K23" s="256"/>
      <c r="L23" s="295"/>
      <c r="M23" s="286"/>
      <c r="N23" s="253"/>
      <c r="O23" s="253"/>
      <c r="P23" s="256"/>
      <c r="Q23" s="256"/>
      <c r="R23" s="256"/>
      <c r="S23" s="256"/>
      <c r="T23" s="256"/>
      <c r="U23" s="256"/>
      <c r="V23" s="256"/>
      <c r="W23" s="256"/>
      <c r="X23" s="256"/>
      <c r="Y23" s="256"/>
      <c r="Z23" s="256"/>
      <c r="AA23" s="256"/>
      <c r="AB23" s="256"/>
      <c r="AC23" s="256"/>
      <c r="AD23" s="256"/>
      <c r="AE23" s="256" t="str">
        <f t="shared" si="1"/>
        <v/>
      </c>
      <c r="AF23" s="256" t="str">
        <f t="shared" ref="AF23:AF86" si="2">IF(AE23&lt;=85,"Débil",IF(AE23&lt;=95,"Moderado",IF(AE23=100,"Fuerte","")))</f>
        <v/>
      </c>
      <c r="AG23" s="256"/>
      <c r="AH23" s="256" t="str">
        <f>+IF(AG23="siempre","Fuerte",IF(AG23="Algunas veces","Moderado","Débil"))</f>
        <v>Débil</v>
      </c>
      <c r="AI23" s="256" t="str">
        <f t="shared" ref="AI23:AI86" si="3">IF(AND(AF23="Fuerte",AH23="Fuerte"),"Fuerte",IF(AND(AF23="Fuerte",AH23="Moderado"),"Moderado",IF(AND(AF23="Moderado",AH23="Fuerte"),"Moderado",IF(AND(AF23="Moderado",AH23="Moderado"),"Moderado","Débil"))))</f>
        <v>Débil</v>
      </c>
      <c r="AJ23" s="368"/>
      <c r="AK23" s="292"/>
      <c r="AL23" s="292"/>
      <c r="AM23" s="292"/>
      <c r="AN23" s="292"/>
      <c r="AO23" s="292"/>
      <c r="AP23" s="292">
        <f>+IF(AND(P23="Detectivo",$AN22="Fuerte"),2,IF(AND(P23="Detectivo",$AN22="Moderado"),1,IF(AND(P23="Preventivo",$AN22="Fuerte"),1,0)))</f>
        <v>0</v>
      </c>
      <c r="AQ23" s="237">
        <f>+J22-AO23</f>
        <v>3</v>
      </c>
      <c r="AR23" s="237">
        <f>+L22-AP23</f>
        <v>2</v>
      </c>
      <c r="AS23" s="292"/>
      <c r="AT23" s="292"/>
      <c r="AU23" s="286"/>
      <c r="AV23" s="289"/>
    </row>
    <row r="24" spans="1:63" ht="80.25" customHeight="1">
      <c r="A24" s="298"/>
      <c r="B24" s="301"/>
      <c r="C24" s="259"/>
      <c r="D24" s="240" t="s">
        <v>771</v>
      </c>
      <c r="E24" s="277"/>
      <c r="F24" s="250"/>
      <c r="G24" s="259"/>
      <c r="H24" s="259"/>
      <c r="I24" s="256"/>
      <c r="J24" s="292"/>
      <c r="K24" s="256"/>
      <c r="L24" s="295"/>
      <c r="M24" s="286"/>
      <c r="N24" s="253"/>
      <c r="O24" s="253"/>
      <c r="P24" s="256"/>
      <c r="Q24" s="256"/>
      <c r="R24" s="256"/>
      <c r="S24" s="256"/>
      <c r="T24" s="256"/>
      <c r="U24" s="256"/>
      <c r="V24" s="256"/>
      <c r="W24" s="256"/>
      <c r="X24" s="256"/>
      <c r="Y24" s="256"/>
      <c r="Z24" s="256"/>
      <c r="AA24" s="256"/>
      <c r="AB24" s="256"/>
      <c r="AC24" s="256"/>
      <c r="AD24" s="256"/>
      <c r="AE24" s="256" t="str">
        <f t="shared" si="1"/>
        <v/>
      </c>
      <c r="AF24" s="256" t="str">
        <f t="shared" si="2"/>
        <v/>
      </c>
      <c r="AG24" s="256"/>
      <c r="AH24" s="256" t="str">
        <f t="shared" ref="AH24:AH87" si="4">+IF(AG24="siempre","Fuerte",IF(AG24="Algunas veces","Moderado","Débil"))</f>
        <v>Débil</v>
      </c>
      <c r="AI24" s="256" t="str">
        <f t="shared" si="3"/>
        <v>Débil</v>
      </c>
      <c r="AJ24" s="368"/>
      <c r="AK24" s="292"/>
      <c r="AL24" s="292"/>
      <c r="AM24" s="292"/>
      <c r="AN24" s="292"/>
      <c r="AO24" s="292"/>
      <c r="AP24" s="292">
        <f>+IF(AND(P24="Detectivo",$AN22="Fuerte"),2,IF(AND(P24="Detectivo",$AN22="Moderado"),1,IF(AND(P24="Preventivo",$AN22="Fuerte"),1,0)))</f>
        <v>0</v>
      </c>
      <c r="AQ24" s="237">
        <f>+J22-AO24</f>
        <v>3</v>
      </c>
      <c r="AR24" s="237">
        <f>+L22-AP24</f>
        <v>2</v>
      </c>
      <c r="AS24" s="292"/>
      <c r="AT24" s="292"/>
      <c r="AU24" s="286"/>
      <c r="AV24" s="289"/>
    </row>
    <row r="25" spans="1:63" ht="117.75" customHeight="1">
      <c r="A25" s="298"/>
      <c r="B25" s="301"/>
      <c r="C25" s="259"/>
      <c r="D25" s="240" t="s">
        <v>772</v>
      </c>
      <c r="E25" s="277"/>
      <c r="F25" s="251"/>
      <c r="G25" s="259"/>
      <c r="H25" s="259"/>
      <c r="I25" s="256"/>
      <c r="J25" s="292"/>
      <c r="K25" s="256"/>
      <c r="L25" s="295"/>
      <c r="M25" s="286"/>
      <c r="N25" s="254"/>
      <c r="O25" s="254"/>
      <c r="P25" s="257"/>
      <c r="Q25" s="257"/>
      <c r="R25" s="257"/>
      <c r="S25" s="257"/>
      <c r="T25" s="257"/>
      <c r="U25" s="257"/>
      <c r="V25" s="257"/>
      <c r="W25" s="257"/>
      <c r="X25" s="257"/>
      <c r="Y25" s="257"/>
      <c r="Z25" s="257"/>
      <c r="AA25" s="257"/>
      <c r="AB25" s="257"/>
      <c r="AC25" s="257"/>
      <c r="AD25" s="257"/>
      <c r="AE25" s="257" t="str">
        <f t="shared" si="1"/>
        <v/>
      </c>
      <c r="AF25" s="257" t="str">
        <f t="shared" si="2"/>
        <v/>
      </c>
      <c r="AG25" s="257"/>
      <c r="AH25" s="257" t="str">
        <f t="shared" si="4"/>
        <v>Débil</v>
      </c>
      <c r="AI25" s="257" t="str">
        <f t="shared" si="3"/>
        <v>Débil</v>
      </c>
      <c r="AJ25" s="369"/>
      <c r="AK25" s="292"/>
      <c r="AL25" s="292"/>
      <c r="AM25" s="292"/>
      <c r="AN25" s="292"/>
      <c r="AO25" s="293"/>
      <c r="AP25" s="293">
        <f>+IF(AND(P25="Detectivo",$AN22="Fuerte"),2,IF(AND(P25="Detectivo",$AN22="Moderado"),1,IF(AND(P25="Preventivo",$AN22="Fuerte"),1,0)))</f>
        <v>0</v>
      </c>
      <c r="AQ25" s="237">
        <f>+J22-AO25</f>
        <v>3</v>
      </c>
      <c r="AR25" s="237">
        <f>+L22-AP25</f>
        <v>2</v>
      </c>
      <c r="AS25" s="292"/>
      <c r="AT25" s="292"/>
      <c r="AU25" s="286"/>
      <c r="AV25" s="289"/>
    </row>
    <row r="26" spans="1:63" ht="73.5" hidden="1" customHeight="1">
      <c r="A26" s="298"/>
      <c r="B26" s="301"/>
      <c r="C26" s="259"/>
      <c r="D26" s="233" t="s">
        <v>133</v>
      </c>
      <c r="E26" s="277"/>
      <c r="F26" s="234"/>
      <c r="G26" s="259"/>
      <c r="H26" s="259"/>
      <c r="I26" s="256"/>
      <c r="J26" s="292"/>
      <c r="K26" s="256"/>
      <c r="L26" s="295"/>
      <c r="M26" s="286"/>
      <c r="N26" s="238"/>
      <c r="O26" s="238"/>
      <c r="P26" s="235"/>
      <c r="Q26" s="235"/>
      <c r="R26" s="236"/>
      <c r="S26" s="235"/>
      <c r="T26" s="236"/>
      <c r="U26" s="235"/>
      <c r="V26" s="236"/>
      <c r="W26" s="255" t="s">
        <v>773</v>
      </c>
      <c r="X26" s="255">
        <v>15</v>
      </c>
      <c r="Y26" s="235"/>
      <c r="Z26" s="236"/>
      <c r="AA26" s="235"/>
      <c r="AB26" s="236"/>
      <c r="AC26" s="235"/>
      <c r="AD26" s="236"/>
      <c r="AE26" s="237">
        <f t="shared" si="1"/>
        <v>15</v>
      </c>
      <c r="AF26" s="237" t="str">
        <f t="shared" si="2"/>
        <v>Débil</v>
      </c>
      <c r="AG26" s="235"/>
      <c r="AH26" s="236" t="str">
        <f t="shared" si="4"/>
        <v>Débil</v>
      </c>
      <c r="AI26" s="236" t="str">
        <f t="shared" si="3"/>
        <v>Débil</v>
      </c>
      <c r="AJ26" s="237">
        <f t="shared" ref="AJ26:AJ27" si="5">IF(ISBLANK(AI26),"",IF(AI26="Débil", 0, IF(AI26="Moderado",50,100)))</f>
        <v>0</v>
      </c>
      <c r="AK26" s="292"/>
      <c r="AL26" s="292"/>
      <c r="AM26" s="292"/>
      <c r="AN26" s="292"/>
      <c r="AO26" s="237">
        <f>+IF(AND(P26="Preventivo",AN22="Fuerte"),2,IF(AND(P26="Preventivo",AN22="Moderado"),1,0))</f>
        <v>0</v>
      </c>
      <c r="AP26" s="237">
        <f>+IF(AND(P26="Detectivo",$AN22="Fuerte"),2,IF(AND(P26="Detectivo",$AN22="Moderado"),1,IF(AND(P26="Preventivo",$AN22="Fuerte"),1,0)))</f>
        <v>0</v>
      </c>
      <c r="AQ26" s="237">
        <f>+J22-AO26</f>
        <v>3</v>
      </c>
      <c r="AR26" s="237">
        <f>+L22-AP26</f>
        <v>2</v>
      </c>
      <c r="AS26" s="292"/>
      <c r="AT26" s="292"/>
      <c r="AU26" s="286"/>
      <c r="AV26" s="289"/>
    </row>
    <row r="27" spans="1:63" hidden="1">
      <c r="A27" s="299"/>
      <c r="B27" s="302"/>
      <c r="C27" s="260"/>
      <c r="D27" s="233"/>
      <c r="E27" s="278"/>
      <c r="F27" s="234"/>
      <c r="G27" s="260"/>
      <c r="H27" s="260"/>
      <c r="I27" s="257"/>
      <c r="J27" s="293"/>
      <c r="K27" s="257"/>
      <c r="L27" s="296"/>
      <c r="M27" s="287"/>
      <c r="N27" s="238"/>
      <c r="O27" s="238"/>
      <c r="P27" s="235"/>
      <c r="Q27" s="235"/>
      <c r="R27" s="236"/>
      <c r="S27" s="235"/>
      <c r="T27" s="236"/>
      <c r="U27" s="235"/>
      <c r="V27" s="236"/>
      <c r="W27" s="256"/>
      <c r="X27" s="256"/>
      <c r="Y27" s="235"/>
      <c r="Z27" s="236"/>
      <c r="AA27" s="235"/>
      <c r="AB27" s="236"/>
      <c r="AC27" s="235"/>
      <c r="AD27" s="236"/>
      <c r="AE27" s="237" t="str">
        <f t="shared" si="1"/>
        <v/>
      </c>
      <c r="AF27" s="237" t="str">
        <f t="shared" si="2"/>
        <v/>
      </c>
      <c r="AG27" s="235"/>
      <c r="AH27" s="236" t="str">
        <f t="shared" si="4"/>
        <v>Débil</v>
      </c>
      <c r="AI27" s="236" t="str">
        <f t="shared" si="3"/>
        <v>Débil</v>
      </c>
      <c r="AJ27" s="237">
        <f t="shared" si="5"/>
        <v>0</v>
      </c>
      <c r="AK27" s="293"/>
      <c r="AL27" s="293"/>
      <c r="AM27" s="293"/>
      <c r="AN27" s="293"/>
      <c r="AO27" s="237">
        <f>+IF(AND(P27="Preventivo",AN22="Fuerte"),2,IF(AND(P27="Preventivo",AN22="Moderado"),1,0))</f>
        <v>0</v>
      </c>
      <c r="AP27" s="237">
        <f>+IF(AND(P27="Detectivo",$AN22="Fuerte"),2,IF(AND(P27="Detectivo",$AN22="Moderado"),1,IF(AND(P27="Preventivo",$AN22="Fuerte"),1,0)))</f>
        <v>0</v>
      </c>
      <c r="AQ27" s="237">
        <f>+J22-AO27</f>
        <v>3</v>
      </c>
      <c r="AR27" s="237">
        <f>+L22-AP27</f>
        <v>2</v>
      </c>
      <c r="AS27" s="293"/>
      <c r="AT27" s="293"/>
      <c r="AU27" s="287"/>
      <c r="AV27" s="290"/>
    </row>
    <row r="28" spans="1:63" ht="240" customHeight="1">
      <c r="A28" s="297" t="s">
        <v>134</v>
      </c>
      <c r="B28" s="300" t="s">
        <v>135</v>
      </c>
      <c r="C28" s="258" t="s">
        <v>121</v>
      </c>
      <c r="D28" s="233" t="s">
        <v>774</v>
      </c>
      <c r="E28" s="279" t="s">
        <v>123</v>
      </c>
      <c r="F28" s="234" t="s">
        <v>136</v>
      </c>
      <c r="G28" s="258" t="s">
        <v>137</v>
      </c>
      <c r="H28" s="258" t="s">
        <v>126</v>
      </c>
      <c r="I28" s="255" t="s">
        <v>138</v>
      </c>
      <c r="J28" s="291">
        <f>+VLOOKUP(I28,[6]Listados!$K$8:$L$12,2,0)</f>
        <v>1</v>
      </c>
      <c r="K28" s="255" t="s">
        <v>128</v>
      </c>
      <c r="L28" s="294">
        <f>+VLOOKUP(K28,[6]Listados!$K$13:$L$17,2,0)</f>
        <v>2</v>
      </c>
      <c r="M28" s="285" t="str">
        <f>IF(AND(I28&lt;&gt;"",K28&lt;&gt;""),VLOOKUP(I28&amp;K28,Listados!$M$3:$N$27,2,FALSE),"")</f>
        <v>Bajo</v>
      </c>
      <c r="N28" s="238" t="s">
        <v>776</v>
      </c>
      <c r="O28" s="252" t="s">
        <v>774</v>
      </c>
      <c r="P28" s="235" t="s">
        <v>129</v>
      </c>
      <c r="Q28" s="235" t="s">
        <v>130</v>
      </c>
      <c r="R28" s="237">
        <f>+IF(Q28="si",15,"")</f>
        <v>15</v>
      </c>
      <c r="S28" s="235" t="s">
        <v>130</v>
      </c>
      <c r="T28" s="237">
        <f>+IF(S28="si",15,"")</f>
        <v>15</v>
      </c>
      <c r="U28" s="235" t="s">
        <v>130</v>
      </c>
      <c r="V28" s="237">
        <f>+IF(U28="si",15,"")</f>
        <v>15</v>
      </c>
      <c r="W28" s="256"/>
      <c r="X28" s="256"/>
      <c r="Y28" s="235" t="s">
        <v>130</v>
      </c>
      <c r="Z28" s="237">
        <f>+IF(Y28="si",15,"")</f>
        <v>15</v>
      </c>
      <c r="AA28" s="235" t="s">
        <v>130</v>
      </c>
      <c r="AB28" s="237">
        <f>+IF(AA28="si",15,"")</f>
        <v>15</v>
      </c>
      <c r="AC28" s="235" t="s">
        <v>131</v>
      </c>
      <c r="AD28" s="237">
        <f t="shared" ref="AD28" si="6">+IF(AC28="Completa",10,IF(AC28="Incompleta",5,""))</f>
        <v>10</v>
      </c>
      <c r="AE28" s="237">
        <v>100</v>
      </c>
      <c r="AF28" s="237" t="str">
        <f t="shared" si="2"/>
        <v>Fuerte</v>
      </c>
      <c r="AG28" s="235" t="s">
        <v>132</v>
      </c>
      <c r="AH28" s="236" t="str">
        <f t="shared" si="4"/>
        <v>Fuerte</v>
      </c>
      <c r="AI28" s="236" t="str">
        <f t="shared" si="3"/>
        <v>Fuerte</v>
      </c>
      <c r="AJ28" s="236">
        <f t="shared" ref="AJ28:AJ87" si="7">IF(ISBLANK(AI28),"",IF(AI28="Débil", 0, IF(AI28="Moderado",50,100)))</f>
        <v>100</v>
      </c>
      <c r="AK28" s="291">
        <v>100</v>
      </c>
      <c r="AL28" s="291">
        <v>1</v>
      </c>
      <c r="AM28" s="291">
        <f t="shared" ref="AM28" si="8">(AK28/AL28)</f>
        <v>100</v>
      </c>
      <c r="AN28" s="291" t="str">
        <f t="shared" ref="AN28" si="9">IF(AM28&lt;=50, "Débil", IF(AM28&lt;=99,"Moderado","Fuerte"))</f>
        <v>Fuerte</v>
      </c>
      <c r="AO28" s="237">
        <f>+IF(AND(P28="Preventivo",AN28="Fuerte"),2,IF(AND(P28="Preventivo",AN28="Moderado"),1,0))</f>
        <v>2</v>
      </c>
      <c r="AP28" s="237">
        <f>+IF(AND(P28="Detectivo",$AN28="Fuerte"),2,IF(AND(P28="Detectivo",$AN28="Moderado"),1,IF(AND(P28="Preventivo",$AN28="Fuerte"),1,0)))</f>
        <v>1</v>
      </c>
      <c r="AQ28" s="237">
        <f>+J28-AO28</f>
        <v>-1</v>
      </c>
      <c r="AR28" s="237">
        <f>+L28-AP28</f>
        <v>1</v>
      </c>
      <c r="AS28" s="291" t="str">
        <f>+VLOOKUP(MIN(AQ28,AQ29,AQ30,AQ31,AQ32,AQ33),Listados!$J$18:$K$24,2,TRUE)</f>
        <v>Rara Vez</v>
      </c>
      <c r="AT28" s="291" t="str">
        <f>+VLOOKUP(MIN(AR28,AR29,AR30,AR31,AR32,AR33),Listados!$J$26:$K$32,2,TRUE)</f>
        <v>Insignificante</v>
      </c>
      <c r="AU28" s="285" t="str">
        <f>IF(AND(AS28&lt;&gt;"",AT28&lt;&gt;""),VLOOKUP(AS28&amp;AT28,Listados!$M$3:$N$27,2,FALSE),"")</f>
        <v>Bajo</v>
      </c>
      <c r="AV28" s="288" t="str">
        <f>+VLOOKUP(AU28,Listados!$P$3:$Q$6,2,FALSE)</f>
        <v>Asumir el riesgo</v>
      </c>
    </row>
    <row r="29" spans="1:63" ht="54.75" hidden="1" customHeight="1">
      <c r="A29" s="298"/>
      <c r="B29" s="301"/>
      <c r="C29" s="259"/>
      <c r="D29" s="233"/>
      <c r="E29" s="280"/>
      <c r="F29" s="234"/>
      <c r="G29" s="259"/>
      <c r="H29" s="259"/>
      <c r="I29" s="256"/>
      <c r="J29" s="292"/>
      <c r="K29" s="256"/>
      <c r="L29" s="295"/>
      <c r="M29" s="286"/>
      <c r="N29" s="238"/>
      <c r="O29" s="253"/>
      <c r="P29" s="235"/>
      <c r="Q29" s="235"/>
      <c r="R29" s="236"/>
      <c r="S29" s="235"/>
      <c r="T29" s="236"/>
      <c r="U29" s="235"/>
      <c r="V29" s="236"/>
      <c r="W29" s="257"/>
      <c r="X29" s="257"/>
      <c r="Y29" s="235"/>
      <c r="Z29" s="236"/>
      <c r="AA29" s="235"/>
      <c r="AB29" s="236"/>
      <c r="AC29" s="235"/>
      <c r="AD29" s="236"/>
      <c r="AE29" s="237" t="str">
        <f t="shared" si="1"/>
        <v/>
      </c>
      <c r="AF29" s="237" t="str">
        <f t="shared" si="2"/>
        <v/>
      </c>
      <c r="AG29" s="235"/>
      <c r="AH29" s="236" t="str">
        <f t="shared" si="4"/>
        <v>Débil</v>
      </c>
      <c r="AI29" s="236" t="str">
        <f t="shared" si="3"/>
        <v>Débil</v>
      </c>
      <c r="AJ29" s="236">
        <f t="shared" si="7"/>
        <v>0</v>
      </c>
      <c r="AK29" s="292"/>
      <c r="AL29" s="292"/>
      <c r="AM29" s="292"/>
      <c r="AN29" s="292"/>
      <c r="AO29" s="237">
        <f>+IF(AND(P29="Preventivo",AN28="Fuerte"),2,IF(AND(P29="Preventivo",AN28="Moderado"),1,0))</f>
        <v>0</v>
      </c>
      <c r="AP29" s="237">
        <f>+IF(AND(P29="Detectivo",$AN28="Fuerte"),2,IF(AND(P29="Detectivo",$AN28="Moderado"),1,IF(AND(P29="Preventivo",$AN28="Fuerte"),1,0)))</f>
        <v>0</v>
      </c>
      <c r="AQ29" s="237">
        <f>+J28-AO29</f>
        <v>1</v>
      </c>
      <c r="AR29" s="237">
        <f>+L28-AP29</f>
        <v>2</v>
      </c>
      <c r="AS29" s="292"/>
      <c r="AT29" s="292"/>
      <c r="AU29" s="286"/>
      <c r="AV29" s="289"/>
    </row>
    <row r="30" spans="1:63" ht="41.25" hidden="1" customHeight="1">
      <c r="A30" s="298"/>
      <c r="B30" s="301"/>
      <c r="C30" s="259"/>
      <c r="D30" s="233"/>
      <c r="E30" s="280"/>
      <c r="F30" s="234"/>
      <c r="G30" s="259"/>
      <c r="H30" s="259"/>
      <c r="I30" s="256"/>
      <c r="J30" s="292"/>
      <c r="K30" s="256"/>
      <c r="L30" s="295"/>
      <c r="M30" s="286"/>
      <c r="N30" s="238"/>
      <c r="O30" s="253"/>
      <c r="P30" s="235"/>
      <c r="Q30" s="235"/>
      <c r="R30" s="236"/>
      <c r="S30" s="235"/>
      <c r="T30" s="236"/>
      <c r="U30" s="235"/>
      <c r="V30" s="236"/>
      <c r="W30" s="235"/>
      <c r="X30" s="236"/>
      <c r="Y30" s="235"/>
      <c r="Z30" s="236"/>
      <c r="AA30" s="235"/>
      <c r="AB30" s="236"/>
      <c r="AC30" s="235"/>
      <c r="AD30" s="236"/>
      <c r="AE30" s="237" t="str">
        <f t="shared" si="1"/>
        <v/>
      </c>
      <c r="AF30" s="237" t="str">
        <f t="shared" si="2"/>
        <v/>
      </c>
      <c r="AG30" s="235"/>
      <c r="AH30" s="236" t="str">
        <f t="shared" si="4"/>
        <v>Débil</v>
      </c>
      <c r="AI30" s="236" t="str">
        <f t="shared" si="3"/>
        <v>Débil</v>
      </c>
      <c r="AJ30" s="236">
        <f t="shared" si="7"/>
        <v>0</v>
      </c>
      <c r="AK30" s="292"/>
      <c r="AL30" s="292"/>
      <c r="AM30" s="292"/>
      <c r="AN30" s="292"/>
      <c r="AO30" s="237">
        <f>+IF(AND(P30="Preventivo",AN28="Fuerte"),2,IF(AND(P30="Preventivo",AN28="Moderado"),1,0))</f>
        <v>0</v>
      </c>
      <c r="AP30" s="237">
        <f>+IF(AND(P30="Detectivo",$AN28="Fuerte"),2,IF(AND(P30="Detectivo",$AN28="Moderado"),1,IF(AND(P30="Preventivo",$AN28="Fuerte"),1,0)))</f>
        <v>0</v>
      </c>
      <c r="AQ30" s="237">
        <f>+J28-AO30</f>
        <v>1</v>
      </c>
      <c r="AR30" s="237">
        <f>+L28-AP30</f>
        <v>2</v>
      </c>
      <c r="AS30" s="292"/>
      <c r="AT30" s="292"/>
      <c r="AU30" s="286"/>
      <c r="AV30" s="289"/>
    </row>
    <row r="31" spans="1:63" ht="15" hidden="1" customHeight="1">
      <c r="A31" s="298"/>
      <c r="B31" s="301"/>
      <c r="C31" s="259"/>
      <c r="D31" s="233"/>
      <c r="E31" s="280"/>
      <c r="F31" s="234"/>
      <c r="G31" s="259"/>
      <c r="H31" s="259"/>
      <c r="I31" s="256"/>
      <c r="J31" s="292"/>
      <c r="K31" s="256"/>
      <c r="L31" s="295"/>
      <c r="M31" s="286"/>
      <c r="N31" s="238"/>
      <c r="O31" s="254"/>
      <c r="P31" s="235"/>
      <c r="Q31" s="235"/>
      <c r="R31" s="236"/>
      <c r="S31" s="235"/>
      <c r="T31" s="236"/>
      <c r="U31" s="235"/>
      <c r="V31" s="236"/>
      <c r="W31" s="235"/>
      <c r="X31" s="236"/>
      <c r="Y31" s="235"/>
      <c r="Z31" s="236"/>
      <c r="AA31" s="235"/>
      <c r="AB31" s="236"/>
      <c r="AC31" s="235"/>
      <c r="AD31" s="236"/>
      <c r="AE31" s="237" t="str">
        <f t="shared" si="1"/>
        <v/>
      </c>
      <c r="AF31" s="237" t="str">
        <f t="shared" si="2"/>
        <v/>
      </c>
      <c r="AG31" s="235"/>
      <c r="AH31" s="236" t="str">
        <f t="shared" si="4"/>
        <v>Débil</v>
      </c>
      <c r="AI31" s="236" t="str">
        <f t="shared" si="3"/>
        <v>Débil</v>
      </c>
      <c r="AJ31" s="236">
        <f t="shared" si="7"/>
        <v>0</v>
      </c>
      <c r="AK31" s="292"/>
      <c r="AL31" s="292"/>
      <c r="AM31" s="292"/>
      <c r="AN31" s="292"/>
      <c r="AO31" s="237">
        <f>+IF(AND(P31="Preventivo",AN28="Fuerte"),2,IF(AND(P31="Preventivo",AN28="Moderado"),1,0))</f>
        <v>0</v>
      </c>
      <c r="AP31" s="237">
        <f>+IF(AND(P31="Detectivo",$AN28="Fuerte"),2,IF(AND(P31="Detectivo",$AN28="Moderado"),1,IF(AND(P31="Preventivo",$AN28="Fuerte"),1,0)))</f>
        <v>0</v>
      </c>
      <c r="AQ31" s="237">
        <f>+J28-AO31</f>
        <v>1</v>
      </c>
      <c r="AR31" s="237">
        <f>+L28-AP31</f>
        <v>2</v>
      </c>
      <c r="AS31" s="292"/>
      <c r="AT31" s="292"/>
      <c r="AU31" s="286"/>
      <c r="AV31" s="289"/>
    </row>
    <row r="32" spans="1:63" hidden="1">
      <c r="A32" s="298"/>
      <c r="B32" s="301"/>
      <c r="C32" s="259"/>
      <c r="D32" s="233"/>
      <c r="E32" s="280"/>
      <c r="F32" s="234"/>
      <c r="G32" s="259"/>
      <c r="H32" s="259"/>
      <c r="I32" s="256"/>
      <c r="J32" s="292"/>
      <c r="K32" s="256"/>
      <c r="L32" s="295"/>
      <c r="M32" s="286"/>
      <c r="N32" s="238"/>
      <c r="O32" s="239"/>
      <c r="P32" s="235"/>
      <c r="Q32" s="235"/>
      <c r="R32" s="236"/>
      <c r="S32" s="235"/>
      <c r="T32" s="236"/>
      <c r="U32" s="235"/>
      <c r="V32" s="236"/>
      <c r="W32" s="235"/>
      <c r="X32" s="236"/>
      <c r="Y32" s="235"/>
      <c r="Z32" s="236"/>
      <c r="AA32" s="235"/>
      <c r="AB32" s="236"/>
      <c r="AC32" s="235"/>
      <c r="AD32" s="236"/>
      <c r="AE32" s="237" t="str">
        <f t="shared" si="1"/>
        <v/>
      </c>
      <c r="AF32" s="237" t="str">
        <f t="shared" si="2"/>
        <v/>
      </c>
      <c r="AG32" s="235"/>
      <c r="AH32" s="236" t="str">
        <f t="shared" si="4"/>
        <v>Débil</v>
      </c>
      <c r="AI32" s="236" t="str">
        <f t="shared" si="3"/>
        <v>Débil</v>
      </c>
      <c r="AJ32" s="236">
        <f t="shared" si="7"/>
        <v>0</v>
      </c>
      <c r="AK32" s="292"/>
      <c r="AL32" s="292"/>
      <c r="AM32" s="292"/>
      <c r="AN32" s="292"/>
      <c r="AO32" s="237">
        <f>+IF(AND(P32="Preventivo",AN28="Fuerte"),2,IF(AND(P32="Preventivo",AN28="Moderado"),1,0))</f>
        <v>0</v>
      </c>
      <c r="AP32" s="237">
        <f>+IF(AND(P32="Detectivo",$AN28="Fuerte"),2,IF(AND(P32="Detectivo",$AN28="Moderado"),1,IF(AND(P32="Preventivo",$AN28="Fuerte"),1,0)))</f>
        <v>0</v>
      </c>
      <c r="AQ32" s="237">
        <f>+J28-AO32</f>
        <v>1</v>
      </c>
      <c r="AR32" s="237">
        <f>+L28-AP32</f>
        <v>2</v>
      </c>
      <c r="AS32" s="292"/>
      <c r="AT32" s="292"/>
      <c r="AU32" s="286"/>
      <c r="AV32" s="289"/>
    </row>
    <row r="33" spans="1:48" hidden="1">
      <c r="A33" s="299"/>
      <c r="B33" s="302"/>
      <c r="C33" s="260"/>
      <c r="D33" s="233"/>
      <c r="E33" s="281"/>
      <c r="F33" s="234"/>
      <c r="G33" s="260"/>
      <c r="H33" s="260"/>
      <c r="I33" s="257"/>
      <c r="J33" s="293"/>
      <c r="K33" s="257"/>
      <c r="L33" s="296"/>
      <c r="M33" s="287"/>
      <c r="N33" s="238"/>
      <c r="O33" s="239"/>
      <c r="P33" s="235"/>
      <c r="Q33" s="235"/>
      <c r="R33" s="236"/>
      <c r="S33" s="235"/>
      <c r="T33" s="236"/>
      <c r="U33" s="235"/>
      <c r="V33" s="236"/>
      <c r="W33" s="235"/>
      <c r="X33" s="236"/>
      <c r="Y33" s="235"/>
      <c r="Z33" s="236"/>
      <c r="AA33" s="235"/>
      <c r="AB33" s="236"/>
      <c r="AC33" s="235"/>
      <c r="AD33" s="236"/>
      <c r="AE33" s="237" t="str">
        <f t="shared" si="1"/>
        <v/>
      </c>
      <c r="AF33" s="237" t="str">
        <f t="shared" si="2"/>
        <v/>
      </c>
      <c r="AG33" s="235"/>
      <c r="AH33" s="236" t="str">
        <f t="shared" si="4"/>
        <v>Débil</v>
      </c>
      <c r="AI33" s="236" t="str">
        <f t="shared" si="3"/>
        <v>Débil</v>
      </c>
      <c r="AJ33" s="236">
        <f t="shared" si="7"/>
        <v>0</v>
      </c>
      <c r="AK33" s="293"/>
      <c r="AL33" s="293"/>
      <c r="AM33" s="293"/>
      <c r="AN33" s="293"/>
      <c r="AO33" s="237">
        <f>+IF(AND(P33="Preventivo",AN28="Fuerte"),2,IF(AND(P33="Preventivo",AN28="Moderado"),1,0))</f>
        <v>0</v>
      </c>
      <c r="AP33" s="237">
        <f>+IF(AND(P33="Detectivo",$AN28="Fuerte"),2,IF(AND(P33="Detectivo",$AN28="Moderado"),1,IF(AND(P33="Preventivo",$AN28="Fuerte"),1,0)))</f>
        <v>0</v>
      </c>
      <c r="AQ33" s="237">
        <f>+J28-AO33</f>
        <v>1</v>
      </c>
      <c r="AR33" s="237">
        <f>+L28-AP33</f>
        <v>2</v>
      </c>
      <c r="AS33" s="293"/>
      <c r="AT33" s="293"/>
      <c r="AU33" s="287"/>
      <c r="AV33" s="290"/>
    </row>
    <row r="34" spans="1:48" ht="21" hidden="1" customHeight="1">
      <c r="A34" s="297"/>
      <c r="B34" s="310"/>
      <c r="C34" s="267"/>
      <c r="D34" s="224"/>
      <c r="E34" s="282"/>
      <c r="F34" s="36"/>
      <c r="G34" s="267"/>
      <c r="H34" s="267"/>
      <c r="I34" s="319"/>
      <c r="J34" s="322" t="e">
        <f>+VLOOKUP(I34,[6]Listados!$K$8:$L$12,2,0)</f>
        <v>#N/A</v>
      </c>
      <c r="K34" s="325"/>
      <c r="L34" s="322" t="e">
        <f>+VLOOKUP(K34,[6]Listados!$K$13:$L$17,2,0)</f>
        <v>#N/A</v>
      </c>
      <c r="M34" s="304" t="str">
        <f>IF(AND(I34&lt;&gt;"",K34&lt;&gt;""),VLOOKUP(I34&amp;K34,Listados!$M$3:$N$27,2,FALSE),"")</f>
        <v/>
      </c>
      <c r="N34" s="54"/>
      <c r="O34" s="56"/>
      <c r="P34" s="55"/>
      <c r="Q34" s="230"/>
      <c r="R34" s="223"/>
      <c r="S34" s="230"/>
      <c r="T34" s="223"/>
      <c r="U34" s="230"/>
      <c r="V34" s="223"/>
      <c r="W34" s="230"/>
      <c r="X34" s="223"/>
      <c r="Y34" s="230"/>
      <c r="Z34" s="223"/>
      <c r="AA34" s="230"/>
      <c r="AB34" s="223"/>
      <c r="AC34" s="230"/>
      <c r="AD34" s="223" t="str">
        <f t="shared" ref="AD34" si="10">+IF(AC34="Completa",10,IF(AC34="Incompleta",5,""))</f>
        <v/>
      </c>
      <c r="AE34" s="220" t="str">
        <f t="shared" si="1"/>
        <v/>
      </c>
      <c r="AF34" s="220" t="str">
        <f t="shared" si="2"/>
        <v/>
      </c>
      <c r="AG34" s="57"/>
      <c r="AH34" s="58"/>
      <c r="AI34" s="58" t="str">
        <f t="shared" si="3"/>
        <v>Débil</v>
      </c>
      <c r="AJ34" s="130">
        <f t="shared" si="7"/>
        <v>0</v>
      </c>
      <c r="AK34" s="313">
        <f>AVERAGE(AJ34:AJ39)</f>
        <v>0</v>
      </c>
      <c r="AL34" s="313">
        <v>1</v>
      </c>
      <c r="AM34" s="313">
        <f t="shared" ref="AM34" si="11">(AK34/AL34)</f>
        <v>0</v>
      </c>
      <c r="AN34" s="313" t="str">
        <f t="shared" ref="AN34" si="12">IF(AM34&lt;=50, "Débil", IF(AM34&lt;=99,"Moderado","Fuerte"))</f>
        <v>Débil</v>
      </c>
      <c r="AO34" s="131">
        <f>+IF(AND(P34="Preventivo",AN34="Fuerte"),2,IF(AND(P34="Preventivo",AN34="Moderado"),1,0))</f>
        <v>0</v>
      </c>
      <c r="AP34" s="131">
        <f>+IF(AND(P34="Detectivo",$AN34="Fuerte"),2,IF(AND(P34="Detectivo",$AN34="Moderado"),1,IF(AND(P34="Preventivo",$AN34="Fuerte"),1,0)))</f>
        <v>0</v>
      </c>
      <c r="AQ34" s="131" t="e">
        <f>+J34-AO34</f>
        <v>#N/A</v>
      </c>
      <c r="AR34" s="131" t="e">
        <f>+L34-AP34</f>
        <v>#N/A</v>
      </c>
      <c r="AS34" s="316" t="e">
        <f>+VLOOKUP(MIN(AQ34,AQ35,AQ36,AQ37,AQ38,AQ39),Listados!$J$18:$K$24,2,TRUE)</f>
        <v>#N/A</v>
      </c>
      <c r="AT34" s="316" t="e">
        <f>+VLOOKUP(MIN(AR34,AR35,AR36,AR37,AR38,AR39),Listados!$J$26:$K$32,2,TRUE)</f>
        <v>#N/A</v>
      </c>
      <c r="AU34" s="304" t="e">
        <f>IF(AND(AS34&lt;&gt;"",AT34&lt;&gt;""),VLOOKUP(AS34&amp;AT34,Listados!$M$3:$N$27,2,FALSE),"")</f>
        <v>#N/A</v>
      </c>
      <c r="AV34" s="307" t="e">
        <f>+VLOOKUP(AU34,Listados!$P$3:$Q$6,2,FALSE)</f>
        <v>#N/A</v>
      </c>
    </row>
    <row r="35" spans="1:48" ht="18.75" hidden="1" customHeight="1">
      <c r="A35" s="298"/>
      <c r="B35" s="311"/>
      <c r="C35" s="268"/>
      <c r="D35" s="224"/>
      <c r="E35" s="283"/>
      <c r="F35" s="36"/>
      <c r="G35" s="268"/>
      <c r="H35" s="268"/>
      <c r="I35" s="320"/>
      <c r="J35" s="323"/>
      <c r="K35" s="326"/>
      <c r="L35" s="323"/>
      <c r="M35" s="305"/>
      <c r="N35" s="54"/>
      <c r="O35" s="56"/>
      <c r="P35" s="55"/>
      <c r="Q35" s="230"/>
      <c r="R35" s="219"/>
      <c r="S35" s="230"/>
      <c r="T35" s="219"/>
      <c r="U35" s="230"/>
      <c r="V35" s="219"/>
      <c r="W35" s="230"/>
      <c r="X35" s="219"/>
      <c r="Y35" s="230"/>
      <c r="Z35" s="219"/>
      <c r="AA35" s="230"/>
      <c r="AB35" s="219"/>
      <c r="AC35" s="230"/>
      <c r="AD35" s="219"/>
      <c r="AE35" s="220" t="str">
        <f t="shared" si="1"/>
        <v/>
      </c>
      <c r="AF35" s="220" t="str">
        <f t="shared" si="2"/>
        <v/>
      </c>
      <c r="AG35" s="57"/>
      <c r="AH35" s="58" t="str">
        <f t="shared" si="4"/>
        <v>Débil</v>
      </c>
      <c r="AI35" s="58" t="str">
        <f t="shared" si="3"/>
        <v>Débil</v>
      </c>
      <c r="AJ35" s="130">
        <f t="shared" si="7"/>
        <v>0</v>
      </c>
      <c r="AK35" s="314"/>
      <c r="AL35" s="314"/>
      <c r="AM35" s="314"/>
      <c r="AN35" s="314"/>
      <c r="AO35" s="131">
        <f>+IF(AND(P35="Preventivo",AN34="Fuerte"),2,IF(AND(P35="Preventivo",AN34="Moderado"),1,0))</f>
        <v>0</v>
      </c>
      <c r="AP35" s="131">
        <f>+IF(AND(P35="Detectivo",$AN34="Fuerte"),2,IF(AND(P35="Detectivo",$AN34="Moderado"),1,IF(AND(P35="Preventivo",$AN34="Fuerte"),1,0)))</f>
        <v>0</v>
      </c>
      <c r="AQ35" s="131" t="e">
        <f>+J34-AO35</f>
        <v>#N/A</v>
      </c>
      <c r="AR35" s="131" t="e">
        <f>+L34-AP35</f>
        <v>#N/A</v>
      </c>
      <c r="AS35" s="317"/>
      <c r="AT35" s="317"/>
      <c r="AU35" s="305"/>
      <c r="AV35" s="308"/>
    </row>
    <row r="36" spans="1:48" ht="15.5" hidden="1">
      <c r="A36" s="298"/>
      <c r="B36" s="311"/>
      <c r="C36" s="268"/>
      <c r="D36" s="224"/>
      <c r="E36" s="283"/>
      <c r="F36" s="36"/>
      <c r="G36" s="268"/>
      <c r="H36" s="268"/>
      <c r="I36" s="320"/>
      <c r="J36" s="323"/>
      <c r="K36" s="326"/>
      <c r="L36" s="323"/>
      <c r="M36" s="305"/>
      <c r="N36" s="54"/>
      <c r="O36" s="56"/>
      <c r="P36" s="55"/>
      <c r="Q36" s="230"/>
      <c r="R36" s="219"/>
      <c r="S36" s="230"/>
      <c r="T36" s="219"/>
      <c r="U36" s="230"/>
      <c r="V36" s="219"/>
      <c r="W36" s="230"/>
      <c r="X36" s="219"/>
      <c r="Y36" s="230"/>
      <c r="Z36" s="219"/>
      <c r="AA36" s="230"/>
      <c r="AB36" s="219"/>
      <c r="AC36" s="230"/>
      <c r="AD36" s="219"/>
      <c r="AE36" s="220" t="str">
        <f t="shared" si="1"/>
        <v/>
      </c>
      <c r="AF36" s="220" t="str">
        <f t="shared" si="2"/>
        <v/>
      </c>
      <c r="AG36" s="57"/>
      <c r="AH36" s="58" t="str">
        <f t="shared" si="4"/>
        <v>Débil</v>
      </c>
      <c r="AI36" s="58" t="str">
        <f t="shared" si="3"/>
        <v>Débil</v>
      </c>
      <c r="AJ36" s="130">
        <f t="shared" si="7"/>
        <v>0</v>
      </c>
      <c r="AK36" s="314"/>
      <c r="AL36" s="314"/>
      <c r="AM36" s="314"/>
      <c r="AN36" s="314"/>
      <c r="AO36" s="131">
        <f>+IF(AND(P36="Preventivo",AN34="Fuerte"),2,IF(AND(P36="Preventivo",AN34="Moderado"),1,0))</f>
        <v>0</v>
      </c>
      <c r="AP36" s="131">
        <f>+IF(AND(P36="Detectivo",$AN34="Fuerte"),2,IF(AND(P36="Detectivo",$AN34="Moderado"),1,IF(AND(P36="Preventivo",$AN34="Fuerte"),1,0)))</f>
        <v>0</v>
      </c>
      <c r="AQ36" s="131" t="e">
        <f>+J34-AO36</f>
        <v>#N/A</v>
      </c>
      <c r="AR36" s="131" t="e">
        <f>+L34-AP36</f>
        <v>#N/A</v>
      </c>
      <c r="AS36" s="317"/>
      <c r="AT36" s="317"/>
      <c r="AU36" s="305"/>
      <c r="AV36" s="308"/>
    </row>
    <row r="37" spans="1:48" ht="15.5" hidden="1">
      <c r="A37" s="298"/>
      <c r="B37" s="311"/>
      <c r="C37" s="268"/>
      <c r="D37" s="224"/>
      <c r="E37" s="283"/>
      <c r="F37" s="36"/>
      <c r="G37" s="268"/>
      <c r="H37" s="268"/>
      <c r="I37" s="320"/>
      <c r="J37" s="323"/>
      <c r="K37" s="326"/>
      <c r="L37" s="323"/>
      <c r="M37" s="305"/>
      <c r="N37" s="54"/>
      <c r="O37" s="56"/>
      <c r="P37" s="55"/>
      <c r="Q37" s="230"/>
      <c r="R37" s="219"/>
      <c r="S37" s="230"/>
      <c r="T37" s="219"/>
      <c r="U37" s="230"/>
      <c r="V37" s="219"/>
      <c r="W37" s="230"/>
      <c r="X37" s="219"/>
      <c r="Y37" s="230"/>
      <c r="Z37" s="219"/>
      <c r="AA37" s="230"/>
      <c r="AB37" s="219"/>
      <c r="AC37" s="230"/>
      <c r="AD37" s="219"/>
      <c r="AE37" s="220" t="str">
        <f t="shared" si="1"/>
        <v/>
      </c>
      <c r="AF37" s="220" t="str">
        <f t="shared" si="2"/>
        <v/>
      </c>
      <c r="AG37" s="57"/>
      <c r="AH37" s="58" t="str">
        <f t="shared" si="4"/>
        <v>Débil</v>
      </c>
      <c r="AI37" s="58" t="str">
        <f t="shared" si="3"/>
        <v>Débil</v>
      </c>
      <c r="AJ37" s="130">
        <f t="shared" si="7"/>
        <v>0</v>
      </c>
      <c r="AK37" s="314"/>
      <c r="AL37" s="314"/>
      <c r="AM37" s="314"/>
      <c r="AN37" s="314"/>
      <c r="AO37" s="131">
        <f>+IF(AND(P37="Preventivo",AN34="Fuerte"),2,IF(AND(P37="Preventivo",AN34="Moderado"),1,0))</f>
        <v>0</v>
      </c>
      <c r="AP37" s="131">
        <f>+IF(AND(P37="Detectivo",$AN34="Fuerte"),2,IF(AND(P37="Detectivo",$AN34="Moderado"),1,IF(AND(P37="Preventivo",$AN34="Fuerte"),1,0)))</f>
        <v>0</v>
      </c>
      <c r="AQ37" s="131" t="e">
        <f>+J34-AO37</f>
        <v>#N/A</v>
      </c>
      <c r="AR37" s="131" t="e">
        <f>+L34-AP37</f>
        <v>#N/A</v>
      </c>
      <c r="AS37" s="317"/>
      <c r="AT37" s="317"/>
      <c r="AU37" s="305"/>
      <c r="AV37" s="308"/>
    </row>
    <row r="38" spans="1:48" ht="15.5" hidden="1">
      <c r="A38" s="298"/>
      <c r="B38" s="311"/>
      <c r="C38" s="268"/>
      <c r="D38" s="224"/>
      <c r="E38" s="283"/>
      <c r="F38" s="36"/>
      <c r="G38" s="268"/>
      <c r="H38" s="268"/>
      <c r="I38" s="320"/>
      <c r="J38" s="323"/>
      <c r="K38" s="326"/>
      <c r="L38" s="323"/>
      <c r="M38" s="305"/>
      <c r="N38" s="54"/>
      <c r="O38" s="56"/>
      <c r="P38" s="55"/>
      <c r="Q38" s="230"/>
      <c r="R38" s="219"/>
      <c r="S38" s="230"/>
      <c r="T38" s="219"/>
      <c r="U38" s="230"/>
      <c r="V38" s="219"/>
      <c r="W38" s="230"/>
      <c r="X38" s="219"/>
      <c r="Y38" s="230"/>
      <c r="Z38" s="219"/>
      <c r="AA38" s="230"/>
      <c r="AB38" s="219"/>
      <c r="AC38" s="230"/>
      <c r="AD38" s="219"/>
      <c r="AE38" s="220" t="str">
        <f t="shared" si="1"/>
        <v/>
      </c>
      <c r="AF38" s="220" t="str">
        <f t="shared" si="2"/>
        <v/>
      </c>
      <c r="AG38" s="57"/>
      <c r="AH38" s="58" t="str">
        <f t="shared" si="4"/>
        <v>Débil</v>
      </c>
      <c r="AI38" s="58" t="str">
        <f t="shared" si="3"/>
        <v>Débil</v>
      </c>
      <c r="AJ38" s="130">
        <f t="shared" si="7"/>
        <v>0</v>
      </c>
      <c r="AK38" s="314"/>
      <c r="AL38" s="314"/>
      <c r="AM38" s="314"/>
      <c r="AN38" s="314"/>
      <c r="AO38" s="131">
        <f>+IF(AND(P38="Preventivo",AN34="Fuerte"),2,IF(AND(P38="Preventivo",AN34="Moderado"),1,0))</f>
        <v>0</v>
      </c>
      <c r="AP38" s="131">
        <f>+IF(AND(P38="Detectivo",$AN34="Fuerte"),2,IF(AND(P38="Detectivo",$AN34="Moderado"),1,IF(AND(P38="Preventivo",$AN34="Fuerte"),1,0)))</f>
        <v>0</v>
      </c>
      <c r="AQ38" s="131" t="e">
        <f>+J34-AO38</f>
        <v>#N/A</v>
      </c>
      <c r="AR38" s="131" t="e">
        <f>+L34-AP38</f>
        <v>#N/A</v>
      </c>
      <c r="AS38" s="317"/>
      <c r="AT38" s="317"/>
      <c r="AU38" s="305"/>
      <c r="AV38" s="308"/>
    </row>
    <row r="39" spans="1:48" ht="15.5" hidden="1">
      <c r="A39" s="299"/>
      <c r="B39" s="312"/>
      <c r="C39" s="269"/>
      <c r="D39" s="224"/>
      <c r="E39" s="284"/>
      <c r="F39" s="36"/>
      <c r="G39" s="269"/>
      <c r="H39" s="269"/>
      <c r="I39" s="321"/>
      <c r="J39" s="324"/>
      <c r="K39" s="327"/>
      <c r="L39" s="324"/>
      <c r="M39" s="306"/>
      <c r="N39" s="54"/>
      <c r="O39" s="56"/>
      <c r="P39" s="55"/>
      <c r="Q39" s="230"/>
      <c r="R39" s="219"/>
      <c r="S39" s="230"/>
      <c r="T39" s="219"/>
      <c r="U39" s="230"/>
      <c r="V39" s="219"/>
      <c r="W39" s="230"/>
      <c r="X39" s="219"/>
      <c r="Y39" s="230"/>
      <c r="Z39" s="219"/>
      <c r="AA39" s="230"/>
      <c r="AB39" s="219"/>
      <c r="AC39" s="230"/>
      <c r="AD39" s="219"/>
      <c r="AE39" s="220" t="str">
        <f t="shared" si="1"/>
        <v/>
      </c>
      <c r="AF39" s="220" t="str">
        <f t="shared" si="2"/>
        <v/>
      </c>
      <c r="AG39" s="57"/>
      <c r="AH39" s="58" t="str">
        <f t="shared" si="4"/>
        <v>Débil</v>
      </c>
      <c r="AI39" s="58" t="str">
        <f t="shared" si="3"/>
        <v>Débil</v>
      </c>
      <c r="AJ39" s="130">
        <f t="shared" si="7"/>
        <v>0</v>
      </c>
      <c r="AK39" s="315"/>
      <c r="AL39" s="315"/>
      <c r="AM39" s="315"/>
      <c r="AN39" s="315"/>
      <c r="AO39" s="131">
        <f>+IF(AND(P39="Preventivo",AN34="Fuerte"),2,IF(AND(P39="Preventivo",AN34="Moderado"),1,0))</f>
        <v>0</v>
      </c>
      <c r="AP39" s="131">
        <f>+IF(AND(P39="Detectivo",$AN34="Fuerte"),2,IF(AND(P39="Detectivo",$AN34="Moderado"),1,IF(AND(P39="Preventivo",$AN34="Fuerte"),1,0)))</f>
        <v>0</v>
      </c>
      <c r="AQ39" s="131" t="e">
        <f>+J34-AO39</f>
        <v>#N/A</v>
      </c>
      <c r="AR39" s="131" t="e">
        <f>+L34-AP39</f>
        <v>#N/A</v>
      </c>
      <c r="AS39" s="318"/>
      <c r="AT39" s="318"/>
      <c r="AU39" s="306"/>
      <c r="AV39" s="309"/>
    </row>
    <row r="40" spans="1:48" ht="15.5" hidden="1">
      <c r="A40" s="297" t="s">
        <v>139</v>
      </c>
      <c r="B40" s="310"/>
      <c r="C40" s="267"/>
      <c r="D40" s="224"/>
      <c r="E40" s="282"/>
      <c r="F40" s="36"/>
      <c r="G40" s="267"/>
      <c r="H40" s="267"/>
      <c r="I40" s="319"/>
      <c r="J40" s="322" t="e">
        <f>+VLOOKUP(I40,[6]Listados!$K$8:$L$12,2,0)</f>
        <v>#N/A</v>
      </c>
      <c r="K40" s="325"/>
      <c r="L40" s="322" t="e">
        <f>+VLOOKUP(K40,[6]Listados!$K$13:$L$17,2,0)</f>
        <v>#N/A</v>
      </c>
      <c r="M40" s="304" t="str">
        <f>IF(AND(I40&lt;&gt;"",K40&lt;&gt;""),VLOOKUP(I40&amp;K40,Listados!$M$3:$N$27,2,FALSE),"")</f>
        <v/>
      </c>
      <c r="N40" s="54"/>
      <c r="O40" s="195"/>
      <c r="P40" s="55"/>
      <c r="Q40" s="230"/>
      <c r="R40" s="219"/>
      <c r="S40" s="230"/>
      <c r="T40" s="219"/>
      <c r="U40" s="230"/>
      <c r="V40" s="219"/>
      <c r="W40" s="230"/>
      <c r="X40" s="219" t="str">
        <f>+IF(AA40="si",15,"")</f>
        <v/>
      </c>
      <c r="Y40" s="230"/>
      <c r="Z40" s="219"/>
      <c r="AA40" s="230"/>
      <c r="AB40" s="223" t="str">
        <f>+IF(AA40="si",15,"")</f>
        <v/>
      </c>
      <c r="AC40" s="230"/>
      <c r="AD40" s="223" t="str">
        <f t="shared" ref="AD40" si="13">+IF(AC40="Completa",10,IF(AC40="Incompleta",5,""))</f>
        <v/>
      </c>
      <c r="AE40" s="220" t="str">
        <f t="shared" si="1"/>
        <v/>
      </c>
      <c r="AF40" s="220" t="str">
        <f t="shared" si="2"/>
        <v/>
      </c>
      <c r="AG40" s="57"/>
      <c r="AH40" s="58" t="str">
        <f t="shared" si="4"/>
        <v>Débil</v>
      </c>
      <c r="AI40" s="58" t="str">
        <f t="shared" si="3"/>
        <v>Débil</v>
      </c>
      <c r="AJ40" s="130">
        <f t="shared" si="7"/>
        <v>0</v>
      </c>
      <c r="AK40" s="313">
        <f>AVERAGE(AJ40:AJ45)</f>
        <v>0</v>
      </c>
      <c r="AL40" s="313">
        <v>0</v>
      </c>
      <c r="AM40" s="313" t="e">
        <f t="shared" ref="AM40" si="14">(AK40/AL40)</f>
        <v>#DIV/0!</v>
      </c>
      <c r="AN40" s="313" t="e">
        <f t="shared" ref="AN40" si="15">IF(AM40&lt;=50, "Débil", IF(AM40&lt;=99,"Moderado","Fuerte"))</f>
        <v>#DIV/0!</v>
      </c>
      <c r="AO40" s="131" t="e">
        <f>+IF(AND(P40="Preventivo",AN40="Fuerte"),2,IF(AND(P40="Preventivo",AN40="Moderado"),1,0))</f>
        <v>#DIV/0!</v>
      </c>
      <c r="AP40" s="131" t="e">
        <f>+IF(AND(P40="Detectivo",$AN40="Fuerte"),2,IF(AND(P40="Detectivo",$AN40="Moderado"),1,IF(AND(P40="Preventivo",$AN40="Fuerte"),1,0)))</f>
        <v>#DIV/0!</v>
      </c>
      <c r="AQ40" s="131" t="e">
        <f>+J40-AO40</f>
        <v>#N/A</v>
      </c>
      <c r="AR40" s="131" t="e">
        <f>+L40-AP40</f>
        <v>#N/A</v>
      </c>
      <c r="AS40" s="316" t="e">
        <f>+VLOOKUP(MIN(AQ40,AQ41,AQ42,AQ43,AQ44,AQ45),Listados!$J$18:$K$24,2,TRUE)</f>
        <v>#N/A</v>
      </c>
      <c r="AT40" s="316" t="e">
        <f>+VLOOKUP(MIN(AR40,AR41,AR42,AR43,AR44,AR45),Listados!$J$26:$K$32,2,TRUE)</f>
        <v>#N/A</v>
      </c>
      <c r="AU40" s="304" t="e">
        <f>IF(AND(AS40&lt;&gt;"",AT40&lt;&gt;""),VLOOKUP(AS40&amp;AT40,Listados!$M$3:$N$27,2,FALSE),"")</f>
        <v>#N/A</v>
      </c>
      <c r="AV40" s="307" t="e">
        <f>+VLOOKUP(AU40,Listados!$P$3:$Q$6,2,FALSE)</f>
        <v>#N/A</v>
      </c>
    </row>
    <row r="41" spans="1:48" ht="15.5" hidden="1">
      <c r="A41" s="298"/>
      <c r="B41" s="311"/>
      <c r="C41" s="268"/>
      <c r="D41" s="224"/>
      <c r="E41" s="283"/>
      <c r="F41" s="36"/>
      <c r="G41" s="268"/>
      <c r="H41" s="268"/>
      <c r="I41" s="320"/>
      <c r="J41" s="323"/>
      <c r="K41" s="326"/>
      <c r="L41" s="323"/>
      <c r="M41" s="305"/>
      <c r="N41" s="54"/>
      <c r="O41" s="195"/>
      <c r="P41" s="55"/>
      <c r="Q41" s="230"/>
      <c r="R41" s="219"/>
      <c r="S41" s="230"/>
      <c r="T41" s="219"/>
      <c r="U41" s="230"/>
      <c r="V41" s="219"/>
      <c r="W41" s="230"/>
      <c r="X41" s="219"/>
      <c r="Y41" s="230"/>
      <c r="Z41" s="219"/>
      <c r="AA41" s="230"/>
      <c r="AB41" s="219"/>
      <c r="AC41" s="230"/>
      <c r="AD41" s="219"/>
      <c r="AE41" s="220" t="str">
        <f t="shared" si="1"/>
        <v/>
      </c>
      <c r="AF41" s="220" t="str">
        <f t="shared" si="2"/>
        <v/>
      </c>
      <c r="AG41" s="57"/>
      <c r="AH41" s="58" t="str">
        <f t="shared" si="4"/>
        <v>Débil</v>
      </c>
      <c r="AI41" s="58" t="str">
        <f t="shared" si="3"/>
        <v>Débil</v>
      </c>
      <c r="AJ41" s="130">
        <f t="shared" si="7"/>
        <v>0</v>
      </c>
      <c r="AK41" s="314"/>
      <c r="AL41" s="314"/>
      <c r="AM41" s="314"/>
      <c r="AN41" s="314"/>
      <c r="AO41" s="131" t="e">
        <f>+IF(AND(P41="Preventivo",AN40="Fuerte"),2,IF(AND(P41="Preventivo",AN40="Moderado"),1,0))</f>
        <v>#DIV/0!</v>
      </c>
      <c r="AP41" s="131" t="e">
        <f>+IF(AND(P41="Detectivo",$AN40="Fuerte"),2,IF(AND(P41="Detectivo",$AN40="Moderado"),1,IF(AND(P41="Preventivo",$AN40="Fuerte"),1,0)))</f>
        <v>#DIV/0!</v>
      </c>
      <c r="AQ41" s="131" t="e">
        <f>+J40-AO41</f>
        <v>#N/A</v>
      </c>
      <c r="AR41" s="131" t="e">
        <f>+L40-AP41</f>
        <v>#N/A</v>
      </c>
      <c r="AS41" s="317"/>
      <c r="AT41" s="317"/>
      <c r="AU41" s="305"/>
      <c r="AV41" s="308"/>
    </row>
    <row r="42" spans="1:48" ht="15.5" hidden="1">
      <c r="A42" s="298"/>
      <c r="B42" s="311"/>
      <c r="C42" s="268"/>
      <c r="D42" s="224"/>
      <c r="E42" s="283"/>
      <c r="F42" s="36"/>
      <c r="G42" s="268"/>
      <c r="H42" s="268"/>
      <c r="I42" s="320"/>
      <c r="J42" s="323"/>
      <c r="K42" s="326"/>
      <c r="L42" s="323"/>
      <c r="M42" s="305"/>
      <c r="N42" s="54"/>
      <c r="O42" s="195"/>
      <c r="P42" s="55"/>
      <c r="Q42" s="230"/>
      <c r="R42" s="219"/>
      <c r="S42" s="230"/>
      <c r="T42" s="219"/>
      <c r="U42" s="230"/>
      <c r="V42" s="219"/>
      <c r="W42" s="230"/>
      <c r="X42" s="219"/>
      <c r="Y42" s="230"/>
      <c r="Z42" s="219"/>
      <c r="AA42" s="230"/>
      <c r="AB42" s="219"/>
      <c r="AC42" s="230"/>
      <c r="AD42" s="219"/>
      <c r="AE42" s="220" t="str">
        <f t="shared" si="1"/>
        <v/>
      </c>
      <c r="AF42" s="220" t="str">
        <f t="shared" si="2"/>
        <v/>
      </c>
      <c r="AG42" s="57"/>
      <c r="AH42" s="58" t="str">
        <f t="shared" si="4"/>
        <v>Débil</v>
      </c>
      <c r="AI42" s="58" t="str">
        <f t="shared" si="3"/>
        <v>Débil</v>
      </c>
      <c r="AJ42" s="130">
        <f t="shared" si="7"/>
        <v>0</v>
      </c>
      <c r="AK42" s="314"/>
      <c r="AL42" s="314"/>
      <c r="AM42" s="314"/>
      <c r="AN42" s="314"/>
      <c r="AO42" s="131" t="e">
        <f>+IF(AND(P42="Preventivo",AN40="Fuerte"),2,IF(AND(P42="Preventivo",AN40="Moderado"),1,0))</f>
        <v>#DIV/0!</v>
      </c>
      <c r="AP42" s="131" t="e">
        <f>+IF(AND(P42="Detectivo",$AN40="Fuerte"),2,IF(AND(P42="Detectivo",$AN40="Moderado"),1,IF(AND(P42="Preventivo",$AN40="Fuerte"),1,0)))</f>
        <v>#DIV/0!</v>
      </c>
      <c r="AQ42" s="131" t="e">
        <f>+J40-AO42</f>
        <v>#N/A</v>
      </c>
      <c r="AR42" s="131" t="e">
        <f>+L40-AP42</f>
        <v>#N/A</v>
      </c>
      <c r="AS42" s="317"/>
      <c r="AT42" s="317"/>
      <c r="AU42" s="305"/>
      <c r="AV42" s="308"/>
    </row>
    <row r="43" spans="1:48" ht="15.5" hidden="1">
      <c r="A43" s="298"/>
      <c r="B43" s="311"/>
      <c r="C43" s="268"/>
      <c r="D43" s="224"/>
      <c r="E43" s="283"/>
      <c r="F43" s="36"/>
      <c r="G43" s="268"/>
      <c r="H43" s="268"/>
      <c r="I43" s="320"/>
      <c r="J43" s="323"/>
      <c r="K43" s="326"/>
      <c r="L43" s="323"/>
      <c r="M43" s="305"/>
      <c r="N43" s="54"/>
      <c r="O43" s="195"/>
      <c r="P43" s="55"/>
      <c r="Q43" s="230"/>
      <c r="R43" s="219"/>
      <c r="S43" s="230"/>
      <c r="T43" s="219"/>
      <c r="U43" s="230"/>
      <c r="V43" s="219"/>
      <c r="W43" s="230"/>
      <c r="X43" s="219"/>
      <c r="Y43" s="230"/>
      <c r="Z43" s="219"/>
      <c r="AA43" s="230"/>
      <c r="AB43" s="219"/>
      <c r="AC43" s="230"/>
      <c r="AD43" s="219"/>
      <c r="AE43" s="220" t="str">
        <f t="shared" si="1"/>
        <v/>
      </c>
      <c r="AF43" s="220" t="str">
        <f t="shared" si="2"/>
        <v/>
      </c>
      <c r="AG43" s="57"/>
      <c r="AH43" s="58" t="str">
        <f t="shared" si="4"/>
        <v>Débil</v>
      </c>
      <c r="AI43" s="58" t="str">
        <f t="shared" si="3"/>
        <v>Débil</v>
      </c>
      <c r="AJ43" s="130">
        <f t="shared" si="7"/>
        <v>0</v>
      </c>
      <c r="AK43" s="314"/>
      <c r="AL43" s="314"/>
      <c r="AM43" s="314"/>
      <c r="AN43" s="314"/>
      <c r="AO43" s="131" t="e">
        <f>+IF(AND(P43="Preventivo",AN40="Fuerte"),2,IF(AND(P43="Preventivo",AN40="Moderado"),1,0))</f>
        <v>#DIV/0!</v>
      </c>
      <c r="AP43" s="131" t="e">
        <f>+IF(AND(P43="Detectivo",$AN40="Fuerte"),2,IF(AND(P43="Detectivo",$AN40="Moderado"),1,IF(AND(P43="Preventivo",$AN40="Fuerte"),1,0)))</f>
        <v>#DIV/0!</v>
      </c>
      <c r="AQ43" s="131" t="e">
        <f>+J40-AO43</f>
        <v>#N/A</v>
      </c>
      <c r="AR43" s="131" t="e">
        <f>+L40-AP43</f>
        <v>#N/A</v>
      </c>
      <c r="AS43" s="317"/>
      <c r="AT43" s="317"/>
      <c r="AU43" s="305"/>
      <c r="AV43" s="308"/>
    </row>
    <row r="44" spans="1:48" ht="15.5" hidden="1">
      <c r="A44" s="298"/>
      <c r="B44" s="311"/>
      <c r="C44" s="268"/>
      <c r="D44" s="224"/>
      <c r="E44" s="283"/>
      <c r="F44" s="36"/>
      <c r="G44" s="268"/>
      <c r="H44" s="268"/>
      <c r="I44" s="320"/>
      <c r="J44" s="323"/>
      <c r="K44" s="326"/>
      <c r="L44" s="323"/>
      <c r="M44" s="305"/>
      <c r="N44" s="54"/>
      <c r="O44" s="195"/>
      <c r="P44" s="55"/>
      <c r="Q44" s="230"/>
      <c r="R44" s="219"/>
      <c r="S44" s="230"/>
      <c r="T44" s="219"/>
      <c r="U44" s="230"/>
      <c r="V44" s="219"/>
      <c r="W44" s="230"/>
      <c r="X44" s="219"/>
      <c r="Y44" s="230"/>
      <c r="Z44" s="219"/>
      <c r="AA44" s="230"/>
      <c r="AB44" s="219"/>
      <c r="AC44" s="230"/>
      <c r="AD44" s="219"/>
      <c r="AE44" s="220" t="str">
        <f t="shared" si="1"/>
        <v/>
      </c>
      <c r="AF44" s="220" t="str">
        <f t="shared" si="2"/>
        <v/>
      </c>
      <c r="AG44" s="57"/>
      <c r="AH44" s="58" t="str">
        <f t="shared" si="4"/>
        <v>Débil</v>
      </c>
      <c r="AI44" s="58" t="str">
        <f t="shared" si="3"/>
        <v>Débil</v>
      </c>
      <c r="AJ44" s="130">
        <f t="shared" si="7"/>
        <v>0</v>
      </c>
      <c r="AK44" s="314"/>
      <c r="AL44" s="314"/>
      <c r="AM44" s="314"/>
      <c r="AN44" s="314"/>
      <c r="AO44" s="131" t="e">
        <f>+IF(AND(P44="Preventivo",AN40="Fuerte"),2,IF(AND(P44="Preventivo",AN40="Moderado"),1,0))</f>
        <v>#DIV/0!</v>
      </c>
      <c r="AP44" s="131" t="e">
        <f>+IF(AND(P44="Detectivo",$AN40="Fuerte"),2,IF(AND(P44="Detectivo",$AN40="Moderado"),1,IF(AND(P44="Preventivo",$AN40="Fuerte"),1,0)))</f>
        <v>#DIV/0!</v>
      </c>
      <c r="AQ44" s="131" t="e">
        <f>+J40-AO44</f>
        <v>#N/A</v>
      </c>
      <c r="AR44" s="131" t="e">
        <f>+L40-AP44</f>
        <v>#N/A</v>
      </c>
      <c r="AS44" s="317"/>
      <c r="AT44" s="317"/>
      <c r="AU44" s="305"/>
      <c r="AV44" s="308"/>
    </row>
    <row r="45" spans="1:48" ht="15.5" hidden="1">
      <c r="A45" s="299"/>
      <c r="B45" s="312"/>
      <c r="C45" s="269"/>
      <c r="D45" s="224"/>
      <c r="E45" s="284"/>
      <c r="F45" s="36"/>
      <c r="G45" s="269"/>
      <c r="H45" s="269"/>
      <c r="I45" s="321"/>
      <c r="J45" s="324"/>
      <c r="K45" s="327"/>
      <c r="L45" s="324"/>
      <c r="M45" s="306"/>
      <c r="N45" s="54"/>
      <c r="O45" s="195"/>
      <c r="P45" s="55"/>
      <c r="Q45" s="230"/>
      <c r="R45" s="219"/>
      <c r="S45" s="230"/>
      <c r="T45" s="219"/>
      <c r="U45" s="230"/>
      <c r="V45" s="219"/>
      <c r="W45" s="230"/>
      <c r="X45" s="219"/>
      <c r="Y45" s="230"/>
      <c r="Z45" s="219"/>
      <c r="AA45" s="230"/>
      <c r="AB45" s="219"/>
      <c r="AC45" s="230"/>
      <c r="AD45" s="219"/>
      <c r="AE45" s="220" t="str">
        <f t="shared" si="1"/>
        <v/>
      </c>
      <c r="AF45" s="220" t="str">
        <f t="shared" si="2"/>
        <v/>
      </c>
      <c r="AG45" s="57"/>
      <c r="AH45" s="58" t="str">
        <f t="shared" si="4"/>
        <v>Débil</v>
      </c>
      <c r="AI45" s="58" t="str">
        <f t="shared" si="3"/>
        <v>Débil</v>
      </c>
      <c r="AJ45" s="130">
        <f t="shared" si="7"/>
        <v>0</v>
      </c>
      <c r="AK45" s="315"/>
      <c r="AL45" s="315"/>
      <c r="AM45" s="315"/>
      <c r="AN45" s="315"/>
      <c r="AO45" s="131" t="e">
        <f>+IF(AND(P45="Preventivo",AN40="Fuerte"),2,IF(AND(P45="Preventivo",AN40="Moderado"),1,0))</f>
        <v>#DIV/0!</v>
      </c>
      <c r="AP45" s="131" t="e">
        <f>+IF(AND(P45="Detectivo",$AN40="Fuerte"),2,IF(AND(P45="Detectivo",$AN40="Moderado"),1,IF(AND(P45="Preventivo",$AN40="Fuerte"),1,0)))</f>
        <v>#DIV/0!</v>
      </c>
      <c r="AQ45" s="131" t="e">
        <f>+J40-AO45</f>
        <v>#N/A</v>
      </c>
      <c r="AR45" s="131" t="e">
        <f>+L40-AP45</f>
        <v>#N/A</v>
      </c>
      <c r="AS45" s="318"/>
      <c r="AT45" s="318"/>
      <c r="AU45" s="306"/>
      <c r="AV45" s="309"/>
    </row>
    <row r="46" spans="1:48" ht="15.5" hidden="1">
      <c r="A46" s="297" t="s">
        <v>140</v>
      </c>
      <c r="B46" s="310"/>
      <c r="C46" s="267"/>
      <c r="D46" s="224"/>
      <c r="E46" s="282"/>
      <c r="F46" s="36"/>
      <c r="G46" s="267"/>
      <c r="H46" s="267"/>
      <c r="I46" s="319"/>
      <c r="J46" s="322" t="e">
        <f>+VLOOKUP(I46,[6]Listados!$K$8:$L$12,2,0)</f>
        <v>#N/A</v>
      </c>
      <c r="K46" s="325"/>
      <c r="L46" s="322" t="e">
        <f>+VLOOKUP(K46,[6]Listados!$K$13:$L$17,2,0)</f>
        <v>#N/A</v>
      </c>
      <c r="M46" s="304" t="str">
        <f>IF(AND(I46&lt;&gt;"",K46&lt;&gt;""),VLOOKUP(I46&amp;K46,Listados!$M$3:$N$27,2,FALSE),"")</f>
        <v/>
      </c>
      <c r="N46" s="54"/>
      <c r="O46" s="56"/>
      <c r="P46" s="55"/>
      <c r="Q46" s="230"/>
      <c r="R46" s="219"/>
      <c r="S46" s="230"/>
      <c r="T46" s="219"/>
      <c r="U46" s="230"/>
      <c r="V46" s="219"/>
      <c r="W46" s="230"/>
      <c r="X46" s="219" t="str">
        <f>+IF(AA46="si",15,"")</f>
        <v/>
      </c>
      <c r="Y46" s="230"/>
      <c r="Z46" s="219"/>
      <c r="AA46" s="230"/>
      <c r="AB46" s="223" t="str">
        <f>+IF(AA46="si",15,"")</f>
        <v/>
      </c>
      <c r="AC46" s="230"/>
      <c r="AD46" s="223" t="str">
        <f t="shared" ref="AD46" si="16">+IF(AC46="Completa",10,IF(AC46="Incompleta",5,""))</f>
        <v/>
      </c>
      <c r="AE46" s="220" t="str">
        <f t="shared" si="1"/>
        <v/>
      </c>
      <c r="AF46" s="220" t="str">
        <f t="shared" si="2"/>
        <v/>
      </c>
      <c r="AG46" s="57"/>
      <c r="AH46" s="58" t="str">
        <f t="shared" si="4"/>
        <v>Débil</v>
      </c>
      <c r="AI46" s="58" t="str">
        <f t="shared" si="3"/>
        <v>Débil</v>
      </c>
      <c r="AJ46" s="130">
        <f t="shared" si="7"/>
        <v>0</v>
      </c>
      <c r="AK46" s="313">
        <f>AVERAGE(AJ46:AJ51)</f>
        <v>0</v>
      </c>
      <c r="AL46" s="313">
        <v>0</v>
      </c>
      <c r="AM46" s="313" t="e">
        <f t="shared" ref="AM46" si="17">(AK46/AL46)</f>
        <v>#DIV/0!</v>
      </c>
      <c r="AN46" s="313" t="e">
        <f t="shared" ref="AN46" si="18">IF(AM46&lt;=50, "Débil", IF(AM46&lt;=99,"Moderado","Fuerte"))</f>
        <v>#DIV/0!</v>
      </c>
      <c r="AO46" s="131" t="e">
        <f>+IF(AND(P46="Preventivo",AN46="Fuerte"),2,IF(AND(P46="Preventivo",AN46="Moderado"),1,0))</f>
        <v>#DIV/0!</v>
      </c>
      <c r="AP46" s="131" t="e">
        <f>+IF(AND(P46="Detectivo",$AN46="Fuerte"),2,IF(AND(P46="Detectivo",$AN46="Moderado"),1,IF(AND(P46="Preventivo",$AN46="Fuerte"),1,0)))</f>
        <v>#DIV/0!</v>
      </c>
      <c r="AQ46" s="131" t="e">
        <f>+J46-AO46</f>
        <v>#N/A</v>
      </c>
      <c r="AR46" s="131" t="e">
        <f>+L46-AP46</f>
        <v>#N/A</v>
      </c>
      <c r="AS46" s="316" t="e">
        <f>+VLOOKUP(MIN(AQ46,AQ47,AQ48,AQ49,AQ50,AQ51),Listados!$J$18:$K$24,2,TRUE)</f>
        <v>#N/A</v>
      </c>
      <c r="AT46" s="316" t="e">
        <f>+VLOOKUP(MIN(AR46,AR47,AR48,AR49,AR50,AR51),Listados!$J$26:$K$32,2,TRUE)</f>
        <v>#N/A</v>
      </c>
      <c r="AU46" s="304" t="e">
        <f>IF(AND(AS46&lt;&gt;"",AT46&lt;&gt;""),VLOOKUP(AS46&amp;AT46,Listados!$M$3:$N$27,2,FALSE),"")</f>
        <v>#N/A</v>
      </c>
      <c r="AV46" s="307" t="e">
        <f>+VLOOKUP(AU46,Listados!$P$3:$Q$6,2,FALSE)</f>
        <v>#N/A</v>
      </c>
    </row>
    <row r="47" spans="1:48" ht="15.5" hidden="1">
      <c r="A47" s="298"/>
      <c r="B47" s="311"/>
      <c r="C47" s="268"/>
      <c r="D47" s="224"/>
      <c r="E47" s="283"/>
      <c r="F47" s="36"/>
      <c r="G47" s="268"/>
      <c r="H47" s="268"/>
      <c r="I47" s="320"/>
      <c r="J47" s="323"/>
      <c r="K47" s="326"/>
      <c r="L47" s="323"/>
      <c r="M47" s="305"/>
      <c r="N47" s="54"/>
      <c r="O47" s="56"/>
      <c r="P47" s="55"/>
      <c r="Q47" s="230"/>
      <c r="R47" s="219"/>
      <c r="S47" s="230"/>
      <c r="T47" s="219"/>
      <c r="U47" s="230"/>
      <c r="V47" s="219"/>
      <c r="W47" s="230"/>
      <c r="X47" s="219"/>
      <c r="Y47" s="230"/>
      <c r="Z47" s="219"/>
      <c r="AA47" s="230"/>
      <c r="AB47" s="219"/>
      <c r="AC47" s="230"/>
      <c r="AD47" s="219"/>
      <c r="AE47" s="220" t="str">
        <f t="shared" si="1"/>
        <v/>
      </c>
      <c r="AF47" s="220" t="str">
        <f t="shared" si="2"/>
        <v/>
      </c>
      <c r="AG47" s="57"/>
      <c r="AH47" s="58" t="str">
        <f t="shared" si="4"/>
        <v>Débil</v>
      </c>
      <c r="AI47" s="58" t="str">
        <f t="shared" si="3"/>
        <v>Débil</v>
      </c>
      <c r="AJ47" s="130">
        <f t="shared" si="7"/>
        <v>0</v>
      </c>
      <c r="AK47" s="314"/>
      <c r="AL47" s="314"/>
      <c r="AM47" s="314"/>
      <c r="AN47" s="314"/>
      <c r="AO47" s="131" t="e">
        <f>+IF(AND(P47="Preventivo",AN46="Fuerte"),2,IF(AND(P47="Preventivo",AN46="Moderado"),1,0))</f>
        <v>#DIV/0!</v>
      </c>
      <c r="AP47" s="131" t="e">
        <f>+IF(AND(P47="Detectivo",$AN46="Fuerte"),2,IF(AND(P47="Detectivo",$AN46="Moderado"),1,IF(AND(P47="Preventivo",$AN46="Fuerte"),1,0)))</f>
        <v>#DIV/0!</v>
      </c>
      <c r="AQ47" s="131" t="e">
        <f>+J46-AO47</f>
        <v>#N/A</v>
      </c>
      <c r="AR47" s="131" t="e">
        <f>+L46-AP47</f>
        <v>#N/A</v>
      </c>
      <c r="AS47" s="317"/>
      <c r="AT47" s="317"/>
      <c r="AU47" s="305"/>
      <c r="AV47" s="308"/>
    </row>
    <row r="48" spans="1:48" ht="15.5" hidden="1">
      <c r="A48" s="298"/>
      <c r="B48" s="311"/>
      <c r="C48" s="268"/>
      <c r="D48" s="224"/>
      <c r="E48" s="283"/>
      <c r="F48" s="36"/>
      <c r="G48" s="268"/>
      <c r="H48" s="268"/>
      <c r="I48" s="320"/>
      <c r="J48" s="323"/>
      <c r="K48" s="326"/>
      <c r="L48" s="323"/>
      <c r="M48" s="305"/>
      <c r="N48" s="54"/>
      <c r="O48" s="56"/>
      <c r="P48" s="55"/>
      <c r="Q48" s="230"/>
      <c r="R48" s="219"/>
      <c r="S48" s="230"/>
      <c r="T48" s="219"/>
      <c r="U48" s="230"/>
      <c r="V48" s="219"/>
      <c r="W48" s="230"/>
      <c r="X48" s="219"/>
      <c r="Y48" s="230"/>
      <c r="Z48" s="219"/>
      <c r="AA48" s="230"/>
      <c r="AB48" s="219"/>
      <c r="AC48" s="230"/>
      <c r="AD48" s="219"/>
      <c r="AE48" s="220" t="str">
        <f t="shared" si="1"/>
        <v/>
      </c>
      <c r="AF48" s="220" t="str">
        <f t="shared" si="2"/>
        <v/>
      </c>
      <c r="AG48" s="57"/>
      <c r="AH48" s="58" t="str">
        <f t="shared" si="4"/>
        <v>Débil</v>
      </c>
      <c r="AI48" s="58" t="str">
        <f t="shared" si="3"/>
        <v>Débil</v>
      </c>
      <c r="AJ48" s="130">
        <f t="shared" si="7"/>
        <v>0</v>
      </c>
      <c r="AK48" s="314"/>
      <c r="AL48" s="314"/>
      <c r="AM48" s="314"/>
      <c r="AN48" s="314"/>
      <c r="AO48" s="131" t="e">
        <f>+IF(AND(P48="Preventivo",AN46="Fuerte"),2,IF(AND(P48="Preventivo",AN46="Moderado"),1,0))</f>
        <v>#DIV/0!</v>
      </c>
      <c r="AP48" s="131" t="e">
        <f>+IF(AND(P48="Detectivo",$AN46="Fuerte"),2,IF(AND(P48="Detectivo",$AN46="Moderado"),1,IF(AND(P48="Preventivo",$AN46="Fuerte"),1,0)))</f>
        <v>#DIV/0!</v>
      </c>
      <c r="AQ48" s="131" t="e">
        <f>+J46-AO48</f>
        <v>#N/A</v>
      </c>
      <c r="AR48" s="131" t="e">
        <f>+L46-AP48</f>
        <v>#N/A</v>
      </c>
      <c r="AS48" s="317"/>
      <c r="AT48" s="317"/>
      <c r="AU48" s="305"/>
      <c r="AV48" s="308"/>
    </row>
    <row r="49" spans="1:48" ht="15.5" hidden="1">
      <c r="A49" s="298"/>
      <c r="B49" s="311"/>
      <c r="C49" s="268"/>
      <c r="D49" s="224"/>
      <c r="E49" s="283"/>
      <c r="F49" s="36"/>
      <c r="G49" s="268"/>
      <c r="H49" s="268"/>
      <c r="I49" s="320"/>
      <c r="J49" s="323"/>
      <c r="K49" s="326"/>
      <c r="L49" s="323"/>
      <c r="M49" s="305"/>
      <c r="N49" s="54"/>
      <c r="O49" s="56"/>
      <c r="P49" s="55"/>
      <c r="Q49" s="230"/>
      <c r="R49" s="219"/>
      <c r="S49" s="230"/>
      <c r="T49" s="219"/>
      <c r="U49" s="230"/>
      <c r="V49" s="219"/>
      <c r="W49" s="230"/>
      <c r="X49" s="219"/>
      <c r="Y49" s="230"/>
      <c r="Z49" s="219"/>
      <c r="AA49" s="230"/>
      <c r="AB49" s="219"/>
      <c r="AC49" s="230"/>
      <c r="AD49" s="219"/>
      <c r="AE49" s="220" t="str">
        <f t="shared" si="1"/>
        <v/>
      </c>
      <c r="AF49" s="220" t="str">
        <f t="shared" si="2"/>
        <v/>
      </c>
      <c r="AG49" s="57"/>
      <c r="AH49" s="58" t="str">
        <f t="shared" si="4"/>
        <v>Débil</v>
      </c>
      <c r="AI49" s="58" t="str">
        <f t="shared" si="3"/>
        <v>Débil</v>
      </c>
      <c r="AJ49" s="130">
        <f t="shared" si="7"/>
        <v>0</v>
      </c>
      <c r="AK49" s="314"/>
      <c r="AL49" s="314"/>
      <c r="AM49" s="314"/>
      <c r="AN49" s="314"/>
      <c r="AO49" s="131" t="e">
        <f>+IF(AND(P49="Preventivo",AN46="Fuerte"),2,IF(AND(P49="Preventivo",AN46="Moderado"),1,0))</f>
        <v>#DIV/0!</v>
      </c>
      <c r="AP49" s="131" t="e">
        <f>+IF(AND(P49="Detectivo",$AN46="Fuerte"),2,IF(AND(P49="Detectivo",$AN46="Moderado"),1,IF(AND(P49="Preventivo",$AN46="Fuerte"),1,0)))</f>
        <v>#DIV/0!</v>
      </c>
      <c r="AQ49" s="131" t="e">
        <f>+J46-AO49</f>
        <v>#N/A</v>
      </c>
      <c r="AR49" s="131" t="e">
        <f>+L46-AP49</f>
        <v>#N/A</v>
      </c>
      <c r="AS49" s="317"/>
      <c r="AT49" s="317"/>
      <c r="AU49" s="305"/>
      <c r="AV49" s="308"/>
    </row>
    <row r="50" spans="1:48" ht="15.5" hidden="1">
      <c r="A50" s="298"/>
      <c r="B50" s="311"/>
      <c r="C50" s="268"/>
      <c r="D50" s="224"/>
      <c r="E50" s="283"/>
      <c r="F50" s="36"/>
      <c r="G50" s="268"/>
      <c r="H50" s="268"/>
      <c r="I50" s="320"/>
      <c r="J50" s="323"/>
      <c r="K50" s="326"/>
      <c r="L50" s="323"/>
      <c r="M50" s="305"/>
      <c r="N50" s="54"/>
      <c r="O50" s="56"/>
      <c r="P50" s="55"/>
      <c r="Q50" s="230"/>
      <c r="R50" s="219"/>
      <c r="S50" s="230"/>
      <c r="T50" s="219"/>
      <c r="U50" s="230"/>
      <c r="V50" s="219"/>
      <c r="W50" s="230"/>
      <c r="X50" s="219"/>
      <c r="Y50" s="230"/>
      <c r="Z50" s="219"/>
      <c r="AA50" s="230"/>
      <c r="AB50" s="219"/>
      <c r="AC50" s="230"/>
      <c r="AD50" s="219"/>
      <c r="AE50" s="220" t="str">
        <f t="shared" si="1"/>
        <v/>
      </c>
      <c r="AF50" s="220" t="str">
        <f t="shared" si="2"/>
        <v/>
      </c>
      <c r="AG50" s="57"/>
      <c r="AH50" s="58" t="str">
        <f t="shared" si="4"/>
        <v>Débil</v>
      </c>
      <c r="AI50" s="58" t="str">
        <f t="shared" si="3"/>
        <v>Débil</v>
      </c>
      <c r="AJ50" s="130">
        <f t="shared" si="7"/>
        <v>0</v>
      </c>
      <c r="AK50" s="314"/>
      <c r="AL50" s="314"/>
      <c r="AM50" s="314"/>
      <c r="AN50" s="314"/>
      <c r="AO50" s="131" t="e">
        <f>+IF(AND(P50="Preventivo",AN46="Fuerte"),2,IF(AND(P50="Preventivo",AN46="Moderado"),1,0))</f>
        <v>#DIV/0!</v>
      </c>
      <c r="AP50" s="131" t="e">
        <f>+IF(AND(P50="Detectivo",$AN46="Fuerte"),2,IF(AND(P50="Detectivo",$AN46="Moderado"),1,IF(AND(P50="Preventivo",$AN46="Fuerte"),1,0)))</f>
        <v>#DIV/0!</v>
      </c>
      <c r="AQ50" s="131" t="e">
        <f>+J46-AO50</f>
        <v>#N/A</v>
      </c>
      <c r="AR50" s="131" t="e">
        <f>+L46-AP50</f>
        <v>#N/A</v>
      </c>
      <c r="AS50" s="317"/>
      <c r="AT50" s="317"/>
      <c r="AU50" s="305"/>
      <c r="AV50" s="308"/>
    </row>
    <row r="51" spans="1:48" ht="33.75" hidden="1" customHeight="1">
      <c r="A51" s="299"/>
      <c r="B51" s="312"/>
      <c r="C51" s="269"/>
      <c r="D51" s="224"/>
      <c r="E51" s="284"/>
      <c r="F51" s="36"/>
      <c r="G51" s="269"/>
      <c r="H51" s="269"/>
      <c r="I51" s="321"/>
      <c r="J51" s="324"/>
      <c r="K51" s="327"/>
      <c r="L51" s="324"/>
      <c r="M51" s="306"/>
      <c r="N51" s="54"/>
      <c r="O51" s="56"/>
      <c r="P51" s="55"/>
      <c r="Q51" s="230"/>
      <c r="R51" s="219"/>
      <c r="S51" s="230"/>
      <c r="T51" s="219"/>
      <c r="U51" s="230"/>
      <c r="V51" s="219"/>
      <c r="W51" s="230"/>
      <c r="X51" s="219"/>
      <c r="Y51" s="230"/>
      <c r="Z51" s="219"/>
      <c r="AA51" s="230"/>
      <c r="AB51" s="219"/>
      <c r="AC51" s="230"/>
      <c r="AD51" s="219"/>
      <c r="AE51" s="220" t="str">
        <f t="shared" si="1"/>
        <v/>
      </c>
      <c r="AF51" s="220" t="str">
        <f t="shared" si="2"/>
        <v/>
      </c>
      <c r="AG51" s="57"/>
      <c r="AH51" s="58" t="str">
        <f t="shared" si="4"/>
        <v>Débil</v>
      </c>
      <c r="AI51" s="58" t="str">
        <f t="shared" si="3"/>
        <v>Débil</v>
      </c>
      <c r="AJ51" s="130">
        <f t="shared" si="7"/>
        <v>0</v>
      </c>
      <c r="AK51" s="315"/>
      <c r="AL51" s="315"/>
      <c r="AM51" s="315"/>
      <c r="AN51" s="315"/>
      <c r="AO51" s="131" t="e">
        <f>+IF(AND(P51="Preventivo",AN46="Fuerte"),2,IF(AND(P51="Preventivo",AN46="Moderado"),1,0))</f>
        <v>#DIV/0!</v>
      </c>
      <c r="AP51" s="131" t="e">
        <f>+IF(AND(P51="Detectivo",$AN46="Fuerte"),2,IF(AND(P51="Detectivo",$AN46="Moderado"),1,IF(AND(P51="Preventivo",$AN46="Fuerte"),1,0)))</f>
        <v>#DIV/0!</v>
      </c>
      <c r="AQ51" s="131" t="e">
        <f>+J46-AO51</f>
        <v>#N/A</v>
      </c>
      <c r="AR51" s="131" t="e">
        <f>+L46-AP51</f>
        <v>#N/A</v>
      </c>
      <c r="AS51" s="318"/>
      <c r="AT51" s="318"/>
      <c r="AU51" s="306"/>
      <c r="AV51" s="309"/>
    </row>
    <row r="52" spans="1:48" ht="15.5" hidden="1">
      <c r="A52" s="297" t="s">
        <v>141</v>
      </c>
      <c r="B52" s="310"/>
      <c r="C52" s="267"/>
      <c r="D52" s="224"/>
      <c r="E52" s="282"/>
      <c r="F52" s="36"/>
      <c r="G52" s="267"/>
      <c r="H52" s="267"/>
      <c r="I52" s="319"/>
      <c r="J52" s="322" t="e">
        <f>+VLOOKUP(I52,[6]Listados!$K$8:$L$12,2,0)</f>
        <v>#N/A</v>
      </c>
      <c r="K52" s="325"/>
      <c r="L52" s="322" t="e">
        <f>+VLOOKUP(K52,[6]Listados!$K$13:$L$17,2,0)</f>
        <v>#N/A</v>
      </c>
      <c r="M52" s="304" t="str">
        <f>IF(AND(I52&lt;&gt;"",K52&lt;&gt;""),VLOOKUP(I52&amp;K52,Listados!$M$3:$N$27,2,FALSE),"")</f>
        <v/>
      </c>
      <c r="N52" s="54"/>
      <c r="O52" s="56"/>
      <c r="P52" s="55"/>
      <c r="Q52" s="230"/>
      <c r="R52" s="219"/>
      <c r="S52" s="230"/>
      <c r="T52" s="219"/>
      <c r="U52" s="230"/>
      <c r="V52" s="219"/>
      <c r="W52" s="230"/>
      <c r="X52" s="219"/>
      <c r="Y52" s="230"/>
      <c r="Z52" s="219"/>
      <c r="AA52" s="230"/>
      <c r="AB52" s="219"/>
      <c r="AC52" s="230"/>
      <c r="AD52" s="219"/>
      <c r="AE52" s="220" t="str">
        <f t="shared" si="1"/>
        <v/>
      </c>
      <c r="AF52" s="220" t="str">
        <f t="shared" si="2"/>
        <v/>
      </c>
      <c r="AG52" s="57"/>
      <c r="AH52" s="58" t="str">
        <f t="shared" si="4"/>
        <v>Débil</v>
      </c>
      <c r="AI52" s="58" t="str">
        <f t="shared" si="3"/>
        <v>Débil</v>
      </c>
      <c r="AJ52" s="130">
        <f t="shared" si="7"/>
        <v>0</v>
      </c>
      <c r="AK52" s="313">
        <f>AVERAGE(AJ52:AJ57)</f>
        <v>0</v>
      </c>
      <c r="AL52" s="313">
        <v>0</v>
      </c>
      <c r="AM52" s="313" t="e">
        <f t="shared" ref="AM52" si="19">(AK52/AL52)</f>
        <v>#DIV/0!</v>
      </c>
      <c r="AN52" s="313" t="e">
        <f t="shared" ref="AN52" si="20">IF(AM52&lt;=50, "Débil", IF(AM52&lt;=99,"Moderado","Fuerte"))</f>
        <v>#DIV/0!</v>
      </c>
      <c r="AO52" s="131" t="e">
        <f>+IF(AND(P52="Preventivo",AN52="Fuerte"),2,IF(AND(P52="Preventivo",AN52="Moderado"),1,0))</f>
        <v>#DIV/0!</v>
      </c>
      <c r="AP52" s="131">
        <f t="shared" ref="AP52:AP115" si="21">+IF(AND(P52="Detectivo",$AN$22="Fuerte"),2,IF(AND(P52="Detectivo",$AN$22="Moderado"),1,IF(AND(P52="Preventivo",$AN$22="Fuerte"),1,0)))</f>
        <v>0</v>
      </c>
      <c r="AQ52" s="131" t="e">
        <f>+J52-AO52</f>
        <v>#N/A</v>
      </c>
      <c r="AR52" s="131" t="e">
        <f>+L52-AP52</f>
        <v>#N/A</v>
      </c>
      <c r="AS52" s="316" t="e">
        <f>+VLOOKUP(MIN(AQ52,AQ53,AQ54,AQ55,AQ56,AQ57),Listados!$J$18:$K$24,2,TRUE)</f>
        <v>#N/A</v>
      </c>
      <c r="AT52" s="316" t="e">
        <f>+VLOOKUP(MIN(AR52,AR53,AR54,AR55,AR56,AR57),Listados!$J$26:$K$32,2,TRUE)</f>
        <v>#N/A</v>
      </c>
      <c r="AU52" s="304" t="e">
        <f>IF(AND(AS52&lt;&gt;"",AT52&lt;&gt;""),VLOOKUP(AS52&amp;AT52,Listados!$M$3:$N$27,2,FALSE),"")</f>
        <v>#N/A</v>
      </c>
      <c r="AV52" s="307" t="e">
        <f>+VLOOKUP(AU52,Listados!$P$3:$Q$6,2,FALSE)</f>
        <v>#N/A</v>
      </c>
    </row>
    <row r="53" spans="1:48" ht="15.5" hidden="1">
      <c r="A53" s="298"/>
      <c r="B53" s="311"/>
      <c r="C53" s="268"/>
      <c r="D53" s="224"/>
      <c r="E53" s="283"/>
      <c r="F53" s="36"/>
      <c r="G53" s="268"/>
      <c r="H53" s="268"/>
      <c r="I53" s="320"/>
      <c r="J53" s="323"/>
      <c r="K53" s="326"/>
      <c r="L53" s="323"/>
      <c r="M53" s="305"/>
      <c r="N53" s="54"/>
      <c r="O53" s="56"/>
      <c r="P53" s="55"/>
      <c r="Q53" s="230"/>
      <c r="R53" s="219"/>
      <c r="S53" s="230"/>
      <c r="T53" s="219"/>
      <c r="U53" s="230"/>
      <c r="V53" s="219"/>
      <c r="W53" s="230"/>
      <c r="X53" s="219"/>
      <c r="Y53" s="230"/>
      <c r="Z53" s="219"/>
      <c r="AA53" s="230"/>
      <c r="AB53" s="219"/>
      <c r="AC53" s="230"/>
      <c r="AD53" s="219"/>
      <c r="AE53" s="220" t="str">
        <f t="shared" si="1"/>
        <v/>
      </c>
      <c r="AF53" s="220" t="str">
        <f t="shared" si="2"/>
        <v/>
      </c>
      <c r="AG53" s="57"/>
      <c r="AH53" s="58" t="str">
        <f t="shared" si="4"/>
        <v>Débil</v>
      </c>
      <c r="AI53" s="58" t="str">
        <f t="shared" si="3"/>
        <v>Débil</v>
      </c>
      <c r="AJ53" s="130">
        <f t="shared" si="7"/>
        <v>0</v>
      </c>
      <c r="AK53" s="314"/>
      <c r="AL53" s="314"/>
      <c r="AM53" s="314"/>
      <c r="AN53" s="314"/>
      <c r="AO53" s="131" t="e">
        <f>+IF(AND(P53="Preventivo",AN52="Fuerte"),2,IF(AND(P53="Preventivo",AN52="Moderado"),1,0))</f>
        <v>#DIV/0!</v>
      </c>
      <c r="AP53" s="131">
        <f t="shared" si="21"/>
        <v>0</v>
      </c>
      <c r="AQ53" s="131" t="e">
        <f>+J52-AO53</f>
        <v>#N/A</v>
      </c>
      <c r="AR53" s="131" t="e">
        <f>+L52-AP53</f>
        <v>#N/A</v>
      </c>
      <c r="AS53" s="317"/>
      <c r="AT53" s="317"/>
      <c r="AU53" s="305"/>
      <c r="AV53" s="308"/>
    </row>
    <row r="54" spans="1:48" ht="15.5" hidden="1">
      <c r="A54" s="298"/>
      <c r="B54" s="311"/>
      <c r="C54" s="268"/>
      <c r="D54" s="224"/>
      <c r="E54" s="283"/>
      <c r="F54" s="36"/>
      <c r="G54" s="268"/>
      <c r="H54" s="268"/>
      <c r="I54" s="320"/>
      <c r="J54" s="323"/>
      <c r="K54" s="326"/>
      <c r="L54" s="323"/>
      <c r="M54" s="305"/>
      <c r="N54" s="54"/>
      <c r="O54" s="56"/>
      <c r="P54" s="55"/>
      <c r="Q54" s="230"/>
      <c r="R54" s="219"/>
      <c r="S54" s="230"/>
      <c r="T54" s="219"/>
      <c r="U54" s="230"/>
      <c r="V54" s="219"/>
      <c r="W54" s="230"/>
      <c r="X54" s="219"/>
      <c r="Y54" s="230"/>
      <c r="Z54" s="219"/>
      <c r="AA54" s="230"/>
      <c r="AB54" s="219"/>
      <c r="AC54" s="230"/>
      <c r="AD54" s="219"/>
      <c r="AE54" s="220" t="str">
        <f t="shared" si="1"/>
        <v/>
      </c>
      <c r="AF54" s="220" t="str">
        <f t="shared" si="2"/>
        <v/>
      </c>
      <c r="AG54" s="57"/>
      <c r="AH54" s="58" t="str">
        <f t="shared" si="4"/>
        <v>Débil</v>
      </c>
      <c r="AI54" s="58" t="str">
        <f t="shared" si="3"/>
        <v>Débil</v>
      </c>
      <c r="AJ54" s="130">
        <f t="shared" si="7"/>
        <v>0</v>
      </c>
      <c r="AK54" s="314"/>
      <c r="AL54" s="314"/>
      <c r="AM54" s="314"/>
      <c r="AN54" s="314"/>
      <c r="AO54" s="131" t="e">
        <f>+IF(AND(P54="Preventivo",AN52="Fuerte"),2,IF(AND(P54="Preventivo",AN52="Moderado"),1,0))</f>
        <v>#DIV/0!</v>
      </c>
      <c r="AP54" s="131">
        <f t="shared" si="21"/>
        <v>0</v>
      </c>
      <c r="AQ54" s="131" t="e">
        <f>+J52-AO54</f>
        <v>#N/A</v>
      </c>
      <c r="AR54" s="131" t="e">
        <f>+L52-AP54</f>
        <v>#N/A</v>
      </c>
      <c r="AS54" s="317"/>
      <c r="AT54" s="317"/>
      <c r="AU54" s="305"/>
      <c r="AV54" s="308"/>
    </row>
    <row r="55" spans="1:48" ht="15.5" hidden="1">
      <c r="A55" s="298"/>
      <c r="B55" s="311"/>
      <c r="C55" s="268"/>
      <c r="D55" s="224"/>
      <c r="E55" s="283"/>
      <c r="F55" s="36"/>
      <c r="G55" s="268"/>
      <c r="H55" s="268"/>
      <c r="I55" s="320"/>
      <c r="J55" s="323"/>
      <c r="K55" s="326"/>
      <c r="L55" s="323"/>
      <c r="M55" s="305"/>
      <c r="N55" s="54"/>
      <c r="O55" s="56"/>
      <c r="P55" s="55"/>
      <c r="Q55" s="230"/>
      <c r="R55" s="219"/>
      <c r="S55" s="230"/>
      <c r="T55" s="219"/>
      <c r="U55" s="230"/>
      <c r="V55" s="219"/>
      <c r="W55" s="230"/>
      <c r="X55" s="219"/>
      <c r="Y55" s="230"/>
      <c r="Z55" s="219"/>
      <c r="AA55" s="230"/>
      <c r="AB55" s="219"/>
      <c r="AC55" s="230"/>
      <c r="AD55" s="219"/>
      <c r="AE55" s="220" t="str">
        <f t="shared" si="1"/>
        <v/>
      </c>
      <c r="AF55" s="220" t="str">
        <f t="shared" si="2"/>
        <v/>
      </c>
      <c r="AG55" s="57"/>
      <c r="AH55" s="58" t="str">
        <f t="shared" si="4"/>
        <v>Débil</v>
      </c>
      <c r="AI55" s="58" t="str">
        <f t="shared" si="3"/>
        <v>Débil</v>
      </c>
      <c r="AJ55" s="130">
        <f t="shared" si="7"/>
        <v>0</v>
      </c>
      <c r="AK55" s="314"/>
      <c r="AL55" s="314"/>
      <c r="AM55" s="314"/>
      <c r="AN55" s="314"/>
      <c r="AO55" s="131" t="e">
        <f>+IF(AND(P55="Preventivo",AN52="Fuerte"),2,IF(AND(P55="Preventivo",AN52="Moderado"),1,0))</f>
        <v>#DIV/0!</v>
      </c>
      <c r="AP55" s="131">
        <f t="shared" si="21"/>
        <v>0</v>
      </c>
      <c r="AQ55" s="131" t="e">
        <f>+J52-AO55</f>
        <v>#N/A</v>
      </c>
      <c r="AR55" s="131" t="e">
        <f>+L52-AP55</f>
        <v>#N/A</v>
      </c>
      <c r="AS55" s="317"/>
      <c r="AT55" s="317"/>
      <c r="AU55" s="305"/>
      <c r="AV55" s="308"/>
    </row>
    <row r="56" spans="1:48" ht="15.5" hidden="1">
      <c r="A56" s="298"/>
      <c r="B56" s="311"/>
      <c r="C56" s="268"/>
      <c r="D56" s="224"/>
      <c r="E56" s="283"/>
      <c r="F56" s="36"/>
      <c r="G56" s="268"/>
      <c r="H56" s="268"/>
      <c r="I56" s="320"/>
      <c r="J56" s="323"/>
      <c r="K56" s="326"/>
      <c r="L56" s="323"/>
      <c r="M56" s="305"/>
      <c r="N56" s="54"/>
      <c r="O56" s="56"/>
      <c r="P56" s="55"/>
      <c r="Q56" s="230"/>
      <c r="R56" s="219"/>
      <c r="S56" s="230"/>
      <c r="T56" s="219"/>
      <c r="U56" s="230"/>
      <c r="V56" s="219"/>
      <c r="W56" s="230"/>
      <c r="X56" s="219"/>
      <c r="Y56" s="230"/>
      <c r="Z56" s="219"/>
      <c r="AA56" s="230"/>
      <c r="AB56" s="219"/>
      <c r="AC56" s="230"/>
      <c r="AD56" s="219"/>
      <c r="AE56" s="220" t="str">
        <f t="shared" si="1"/>
        <v/>
      </c>
      <c r="AF56" s="220" t="str">
        <f t="shared" si="2"/>
        <v/>
      </c>
      <c r="AG56" s="57"/>
      <c r="AH56" s="58" t="str">
        <f t="shared" si="4"/>
        <v>Débil</v>
      </c>
      <c r="AI56" s="58" t="str">
        <f t="shared" si="3"/>
        <v>Débil</v>
      </c>
      <c r="AJ56" s="130">
        <f t="shared" si="7"/>
        <v>0</v>
      </c>
      <c r="AK56" s="314"/>
      <c r="AL56" s="314"/>
      <c r="AM56" s="314"/>
      <c r="AN56" s="314"/>
      <c r="AO56" s="131" t="e">
        <f>+IF(AND(P56="Preventivo",AN52="Fuerte"),2,IF(AND(P56="Preventivo",AN52="Moderado"),1,0))</f>
        <v>#DIV/0!</v>
      </c>
      <c r="AP56" s="131">
        <f t="shared" si="21"/>
        <v>0</v>
      </c>
      <c r="AQ56" s="131" t="e">
        <f>+J52-AO56</f>
        <v>#N/A</v>
      </c>
      <c r="AR56" s="131" t="e">
        <f>+L52-AP56</f>
        <v>#N/A</v>
      </c>
      <c r="AS56" s="317"/>
      <c r="AT56" s="317"/>
      <c r="AU56" s="305"/>
      <c r="AV56" s="308"/>
    </row>
    <row r="57" spans="1:48" ht="15.5" hidden="1">
      <c r="A57" s="299"/>
      <c r="B57" s="312"/>
      <c r="C57" s="269"/>
      <c r="D57" s="224"/>
      <c r="E57" s="284"/>
      <c r="F57" s="36"/>
      <c r="G57" s="269"/>
      <c r="H57" s="269"/>
      <c r="I57" s="321"/>
      <c r="J57" s="324"/>
      <c r="K57" s="327"/>
      <c r="L57" s="324"/>
      <c r="M57" s="306"/>
      <c r="N57" s="54"/>
      <c r="O57" s="56"/>
      <c r="P57" s="55"/>
      <c r="Q57" s="230"/>
      <c r="R57" s="219"/>
      <c r="S57" s="230"/>
      <c r="T57" s="219"/>
      <c r="U57" s="230"/>
      <c r="V57" s="219"/>
      <c r="W57" s="230"/>
      <c r="X57" s="219"/>
      <c r="Y57" s="230"/>
      <c r="Z57" s="219"/>
      <c r="AA57" s="230"/>
      <c r="AB57" s="219"/>
      <c r="AC57" s="230"/>
      <c r="AD57" s="219"/>
      <c r="AE57" s="220" t="str">
        <f t="shared" si="1"/>
        <v/>
      </c>
      <c r="AF57" s="220" t="str">
        <f t="shared" si="2"/>
        <v/>
      </c>
      <c r="AG57" s="57"/>
      <c r="AH57" s="58" t="str">
        <f t="shared" si="4"/>
        <v>Débil</v>
      </c>
      <c r="AI57" s="58" t="str">
        <f t="shared" si="3"/>
        <v>Débil</v>
      </c>
      <c r="AJ57" s="130">
        <f t="shared" si="7"/>
        <v>0</v>
      </c>
      <c r="AK57" s="315"/>
      <c r="AL57" s="315"/>
      <c r="AM57" s="315"/>
      <c r="AN57" s="315"/>
      <c r="AO57" s="131" t="e">
        <f>+IF(AND(P57="Preventivo",AN52="Fuerte"),2,IF(AND(P57="Preventivo",AN52="Moderado"),1,0))</f>
        <v>#DIV/0!</v>
      </c>
      <c r="AP57" s="131">
        <f t="shared" si="21"/>
        <v>0</v>
      </c>
      <c r="AQ57" s="131" t="e">
        <f>+J52-AO57</f>
        <v>#N/A</v>
      </c>
      <c r="AR57" s="131" t="e">
        <f>+L52-AP57</f>
        <v>#N/A</v>
      </c>
      <c r="AS57" s="318"/>
      <c r="AT57" s="318"/>
      <c r="AU57" s="306"/>
      <c r="AV57" s="309"/>
    </row>
    <row r="58" spans="1:48" ht="15.5" hidden="1">
      <c r="A58" s="297" t="s">
        <v>142</v>
      </c>
      <c r="B58" s="310"/>
      <c r="C58" s="267"/>
      <c r="D58" s="224"/>
      <c r="E58" s="282"/>
      <c r="F58" s="36"/>
      <c r="G58" s="267"/>
      <c r="H58" s="267"/>
      <c r="I58" s="319"/>
      <c r="J58" s="322" t="e">
        <f>+VLOOKUP(I58,[6]Listados!$K$8:$L$12,2,0)</f>
        <v>#N/A</v>
      </c>
      <c r="K58" s="325"/>
      <c r="L58" s="322" t="e">
        <f>+VLOOKUP(K58,[6]Listados!$K$13:$L$17,2,0)</f>
        <v>#N/A</v>
      </c>
      <c r="M58" s="304" t="str">
        <f>IF(AND(I58&lt;&gt;"",K58&lt;&gt;""),VLOOKUP(I58&amp;K58,Listados!$M$3:$N$27,2,FALSE),"")</f>
        <v/>
      </c>
      <c r="N58" s="54"/>
      <c r="O58" s="56"/>
      <c r="P58" s="55"/>
      <c r="Q58" s="230"/>
      <c r="R58" s="219"/>
      <c r="S58" s="230"/>
      <c r="T58" s="219"/>
      <c r="U58" s="230"/>
      <c r="V58" s="219"/>
      <c r="W58" s="230"/>
      <c r="X58" s="219"/>
      <c r="Y58" s="230"/>
      <c r="Z58" s="219"/>
      <c r="AA58" s="230"/>
      <c r="AB58" s="219"/>
      <c r="AC58" s="230"/>
      <c r="AD58" s="219"/>
      <c r="AE58" s="220" t="str">
        <f t="shared" si="1"/>
        <v/>
      </c>
      <c r="AF58" s="220" t="str">
        <f t="shared" si="2"/>
        <v/>
      </c>
      <c r="AG58" s="57"/>
      <c r="AH58" s="58" t="str">
        <f t="shared" si="4"/>
        <v>Débil</v>
      </c>
      <c r="AI58" s="58" t="str">
        <f t="shared" si="3"/>
        <v>Débil</v>
      </c>
      <c r="AJ58" s="130">
        <f t="shared" si="7"/>
        <v>0</v>
      </c>
      <c r="AK58" s="313">
        <f>AVERAGE(AJ58:AJ63)</f>
        <v>0</v>
      </c>
      <c r="AL58" s="313">
        <v>0</v>
      </c>
      <c r="AM58" s="313" t="e">
        <f t="shared" ref="AM58" si="22">(AK58/AL58)</f>
        <v>#DIV/0!</v>
      </c>
      <c r="AN58" s="313" t="e">
        <f t="shared" ref="AN58" si="23">IF(AM58&lt;=50, "Débil", IF(AM58&lt;=99,"Moderado","Fuerte"))</f>
        <v>#DIV/0!</v>
      </c>
      <c r="AO58" s="131" t="e">
        <f>+IF(AND(P58="Preventivo",AN58="Fuerte"),2,IF(AND(P58="Preventivo",AN58="Moderado"),1,0))</f>
        <v>#DIV/0!</v>
      </c>
      <c r="AP58" s="131">
        <f t="shared" si="21"/>
        <v>0</v>
      </c>
      <c r="AQ58" s="131" t="e">
        <f>+J58-AO58</f>
        <v>#N/A</v>
      </c>
      <c r="AR58" s="131" t="e">
        <f>+L58-AP58</f>
        <v>#N/A</v>
      </c>
      <c r="AS58" s="316" t="e">
        <f>+VLOOKUP(MIN(AQ58,AQ59,AQ60,AQ61,AQ62,AQ63),Listados!$J$18:$K$24,2,TRUE)</f>
        <v>#N/A</v>
      </c>
      <c r="AT58" s="316" t="e">
        <f>+VLOOKUP(MIN(AR58,AR59,AR60,AR61,AR62,AR63),Listados!$J$26:$K$32,2,TRUE)</f>
        <v>#N/A</v>
      </c>
      <c r="AU58" s="304" t="e">
        <f>IF(AND(AS58&lt;&gt;"",AT58&lt;&gt;""),VLOOKUP(AS58&amp;AT58,Listados!$M$3:$N$27,2,FALSE),"")</f>
        <v>#N/A</v>
      </c>
      <c r="AV58" s="307" t="e">
        <f>+VLOOKUP(AU58,Listados!$P$3:$Q$6,2,FALSE)</f>
        <v>#N/A</v>
      </c>
    </row>
    <row r="59" spans="1:48" ht="15.5" hidden="1">
      <c r="A59" s="298"/>
      <c r="B59" s="311"/>
      <c r="C59" s="268"/>
      <c r="D59" s="224"/>
      <c r="E59" s="283"/>
      <c r="F59" s="36"/>
      <c r="G59" s="268"/>
      <c r="H59" s="268"/>
      <c r="I59" s="320"/>
      <c r="J59" s="323"/>
      <c r="K59" s="326"/>
      <c r="L59" s="323"/>
      <c r="M59" s="305"/>
      <c r="N59" s="54"/>
      <c r="O59" s="56"/>
      <c r="P59" s="55"/>
      <c r="Q59" s="230"/>
      <c r="R59" s="219"/>
      <c r="S59" s="230"/>
      <c r="T59" s="219"/>
      <c r="U59" s="230"/>
      <c r="V59" s="219"/>
      <c r="W59" s="230"/>
      <c r="X59" s="219"/>
      <c r="Y59" s="230"/>
      <c r="Z59" s="219"/>
      <c r="AA59" s="230"/>
      <c r="AB59" s="219"/>
      <c r="AC59" s="230"/>
      <c r="AD59" s="219"/>
      <c r="AE59" s="220" t="str">
        <f t="shared" si="1"/>
        <v/>
      </c>
      <c r="AF59" s="220" t="str">
        <f t="shared" si="2"/>
        <v/>
      </c>
      <c r="AG59" s="57"/>
      <c r="AH59" s="58" t="str">
        <f t="shared" si="4"/>
        <v>Débil</v>
      </c>
      <c r="AI59" s="58" t="str">
        <f t="shared" si="3"/>
        <v>Débil</v>
      </c>
      <c r="AJ59" s="130">
        <f t="shared" si="7"/>
        <v>0</v>
      </c>
      <c r="AK59" s="314"/>
      <c r="AL59" s="314"/>
      <c r="AM59" s="314"/>
      <c r="AN59" s="314"/>
      <c r="AO59" s="131" t="e">
        <f>+IF(AND(P59="Preventivo",AN58="Fuerte"),2,IF(AND(P59="Preventivo",AN58="Moderado"),1,0))</f>
        <v>#DIV/0!</v>
      </c>
      <c r="AP59" s="131">
        <f t="shared" si="21"/>
        <v>0</v>
      </c>
      <c r="AQ59" s="131" t="e">
        <f>+J58-AO59</f>
        <v>#N/A</v>
      </c>
      <c r="AR59" s="131" t="e">
        <f>+L58-AP59</f>
        <v>#N/A</v>
      </c>
      <c r="AS59" s="317"/>
      <c r="AT59" s="317"/>
      <c r="AU59" s="305"/>
      <c r="AV59" s="308"/>
    </row>
    <row r="60" spans="1:48" ht="15.5" hidden="1">
      <c r="A60" s="298"/>
      <c r="B60" s="311"/>
      <c r="C60" s="268"/>
      <c r="D60" s="224"/>
      <c r="E60" s="283"/>
      <c r="F60" s="36"/>
      <c r="G60" s="268"/>
      <c r="H60" s="268"/>
      <c r="I60" s="320"/>
      <c r="J60" s="323"/>
      <c r="K60" s="326"/>
      <c r="L60" s="323"/>
      <c r="M60" s="305"/>
      <c r="N60" s="54"/>
      <c r="O60" s="56"/>
      <c r="P60" s="55"/>
      <c r="Q60" s="230"/>
      <c r="R60" s="219"/>
      <c r="S60" s="230"/>
      <c r="T60" s="219"/>
      <c r="U60" s="230"/>
      <c r="V60" s="219"/>
      <c r="W60" s="230"/>
      <c r="X60" s="219"/>
      <c r="Y60" s="230"/>
      <c r="Z60" s="219"/>
      <c r="AA60" s="230"/>
      <c r="AB60" s="219"/>
      <c r="AC60" s="230"/>
      <c r="AD60" s="219"/>
      <c r="AE60" s="220" t="str">
        <f t="shared" si="1"/>
        <v/>
      </c>
      <c r="AF60" s="220" t="str">
        <f t="shared" si="2"/>
        <v/>
      </c>
      <c r="AG60" s="57"/>
      <c r="AH60" s="58" t="str">
        <f t="shared" si="4"/>
        <v>Débil</v>
      </c>
      <c r="AI60" s="58" t="str">
        <f t="shared" si="3"/>
        <v>Débil</v>
      </c>
      <c r="AJ60" s="130">
        <f t="shared" si="7"/>
        <v>0</v>
      </c>
      <c r="AK60" s="314"/>
      <c r="AL60" s="314"/>
      <c r="AM60" s="314"/>
      <c r="AN60" s="314"/>
      <c r="AO60" s="131" t="e">
        <f>+IF(AND(P60="Preventivo",AN58="Fuerte"),2,IF(AND(P60="Preventivo",AN58="Moderado"),1,0))</f>
        <v>#DIV/0!</v>
      </c>
      <c r="AP60" s="131">
        <f t="shared" si="21"/>
        <v>0</v>
      </c>
      <c r="AQ60" s="131" t="e">
        <f>+J58-AO60</f>
        <v>#N/A</v>
      </c>
      <c r="AR60" s="131" t="e">
        <f>+L58-AP60</f>
        <v>#N/A</v>
      </c>
      <c r="AS60" s="317"/>
      <c r="AT60" s="317"/>
      <c r="AU60" s="305"/>
      <c r="AV60" s="308"/>
    </row>
    <row r="61" spans="1:48" ht="15.5" hidden="1">
      <c r="A61" s="298"/>
      <c r="B61" s="311"/>
      <c r="C61" s="268"/>
      <c r="D61" s="224"/>
      <c r="E61" s="283"/>
      <c r="F61" s="36"/>
      <c r="G61" s="268"/>
      <c r="H61" s="268"/>
      <c r="I61" s="320"/>
      <c r="J61" s="323"/>
      <c r="K61" s="326"/>
      <c r="L61" s="323"/>
      <c r="M61" s="305"/>
      <c r="N61" s="54"/>
      <c r="O61" s="56"/>
      <c r="P61" s="55"/>
      <c r="Q61" s="230"/>
      <c r="R61" s="219"/>
      <c r="S61" s="230"/>
      <c r="T61" s="219"/>
      <c r="U61" s="230"/>
      <c r="V61" s="219"/>
      <c r="W61" s="230"/>
      <c r="X61" s="219"/>
      <c r="Y61" s="230"/>
      <c r="Z61" s="219"/>
      <c r="AA61" s="230"/>
      <c r="AB61" s="219"/>
      <c r="AC61" s="230"/>
      <c r="AD61" s="219"/>
      <c r="AE61" s="220" t="str">
        <f t="shared" si="1"/>
        <v/>
      </c>
      <c r="AF61" s="220" t="str">
        <f t="shared" si="2"/>
        <v/>
      </c>
      <c r="AG61" s="57"/>
      <c r="AH61" s="58" t="str">
        <f t="shared" si="4"/>
        <v>Débil</v>
      </c>
      <c r="AI61" s="58" t="str">
        <f t="shared" si="3"/>
        <v>Débil</v>
      </c>
      <c r="AJ61" s="130">
        <f t="shared" si="7"/>
        <v>0</v>
      </c>
      <c r="AK61" s="314"/>
      <c r="AL61" s="314"/>
      <c r="AM61" s="314"/>
      <c r="AN61" s="314"/>
      <c r="AO61" s="131" t="e">
        <f>+IF(AND(P61="Preventivo",AN58="Fuerte"),2,IF(AND(P61="Preventivo",AN58="Moderado"),1,0))</f>
        <v>#DIV/0!</v>
      </c>
      <c r="AP61" s="131">
        <f t="shared" si="21"/>
        <v>0</v>
      </c>
      <c r="AQ61" s="131" t="e">
        <f>+J58-AO61</f>
        <v>#N/A</v>
      </c>
      <c r="AR61" s="131" t="e">
        <f>+L58-AP61</f>
        <v>#N/A</v>
      </c>
      <c r="AS61" s="317"/>
      <c r="AT61" s="317"/>
      <c r="AU61" s="305"/>
      <c r="AV61" s="308"/>
    </row>
    <row r="62" spans="1:48" ht="15.5" hidden="1">
      <c r="A62" s="298"/>
      <c r="B62" s="311"/>
      <c r="C62" s="268"/>
      <c r="D62" s="224"/>
      <c r="E62" s="283"/>
      <c r="F62" s="36"/>
      <c r="G62" s="268"/>
      <c r="H62" s="268"/>
      <c r="I62" s="320"/>
      <c r="J62" s="323"/>
      <c r="K62" s="326"/>
      <c r="L62" s="323"/>
      <c r="M62" s="305"/>
      <c r="N62" s="54"/>
      <c r="O62" s="56"/>
      <c r="P62" s="55"/>
      <c r="Q62" s="230"/>
      <c r="R62" s="219"/>
      <c r="S62" s="230"/>
      <c r="T62" s="219"/>
      <c r="U62" s="230"/>
      <c r="V62" s="219"/>
      <c r="W62" s="230"/>
      <c r="X62" s="219"/>
      <c r="Y62" s="230"/>
      <c r="Z62" s="219"/>
      <c r="AA62" s="230"/>
      <c r="AB62" s="219"/>
      <c r="AC62" s="230"/>
      <c r="AD62" s="219"/>
      <c r="AE62" s="220" t="str">
        <f t="shared" si="1"/>
        <v/>
      </c>
      <c r="AF62" s="220" t="str">
        <f t="shared" si="2"/>
        <v/>
      </c>
      <c r="AG62" s="57"/>
      <c r="AH62" s="58" t="str">
        <f t="shared" si="4"/>
        <v>Débil</v>
      </c>
      <c r="AI62" s="58" t="str">
        <f t="shared" si="3"/>
        <v>Débil</v>
      </c>
      <c r="AJ62" s="130">
        <f t="shared" si="7"/>
        <v>0</v>
      </c>
      <c r="AK62" s="314"/>
      <c r="AL62" s="314"/>
      <c r="AM62" s="314"/>
      <c r="AN62" s="314"/>
      <c r="AO62" s="131" t="e">
        <f>+IF(AND(P62="Preventivo",AN58="Fuerte"),2,IF(AND(P62="Preventivo",AN58="Moderado"),1,0))</f>
        <v>#DIV/0!</v>
      </c>
      <c r="AP62" s="131">
        <f t="shared" si="21"/>
        <v>0</v>
      </c>
      <c r="AQ62" s="131" t="e">
        <f>+J58-AO62</f>
        <v>#N/A</v>
      </c>
      <c r="AR62" s="131" t="e">
        <f>+L58-AP62</f>
        <v>#N/A</v>
      </c>
      <c r="AS62" s="317"/>
      <c r="AT62" s="317"/>
      <c r="AU62" s="305"/>
      <c r="AV62" s="308"/>
    </row>
    <row r="63" spans="1:48" ht="15.5" hidden="1">
      <c r="A63" s="299"/>
      <c r="B63" s="312"/>
      <c r="C63" s="269"/>
      <c r="D63" s="224"/>
      <c r="E63" s="284"/>
      <c r="F63" s="36"/>
      <c r="G63" s="269"/>
      <c r="H63" s="269"/>
      <c r="I63" s="321"/>
      <c r="J63" s="324"/>
      <c r="K63" s="327"/>
      <c r="L63" s="324"/>
      <c r="M63" s="306"/>
      <c r="N63" s="54"/>
      <c r="O63" s="56"/>
      <c r="P63" s="55"/>
      <c r="Q63" s="230"/>
      <c r="R63" s="219"/>
      <c r="S63" s="230"/>
      <c r="T63" s="219"/>
      <c r="U63" s="230"/>
      <c r="V63" s="219"/>
      <c r="W63" s="230"/>
      <c r="X63" s="219"/>
      <c r="Y63" s="230"/>
      <c r="Z63" s="219"/>
      <c r="AA63" s="230"/>
      <c r="AB63" s="219"/>
      <c r="AC63" s="230"/>
      <c r="AD63" s="219"/>
      <c r="AE63" s="220" t="str">
        <f t="shared" si="1"/>
        <v/>
      </c>
      <c r="AF63" s="220" t="str">
        <f t="shared" si="2"/>
        <v/>
      </c>
      <c r="AG63" s="57"/>
      <c r="AH63" s="58" t="str">
        <f t="shared" si="4"/>
        <v>Débil</v>
      </c>
      <c r="AI63" s="58" t="str">
        <f t="shared" si="3"/>
        <v>Débil</v>
      </c>
      <c r="AJ63" s="130">
        <f t="shared" si="7"/>
        <v>0</v>
      </c>
      <c r="AK63" s="315"/>
      <c r="AL63" s="315"/>
      <c r="AM63" s="315"/>
      <c r="AN63" s="315"/>
      <c r="AO63" s="131" t="e">
        <f>+IF(AND(P63="Preventivo",AN58="Fuerte"),2,IF(AND(P63="Preventivo",AN58="Moderado"),1,0))</f>
        <v>#DIV/0!</v>
      </c>
      <c r="AP63" s="131">
        <f t="shared" si="21"/>
        <v>0</v>
      </c>
      <c r="AQ63" s="131" t="e">
        <f>+J58-AO63</f>
        <v>#N/A</v>
      </c>
      <c r="AR63" s="131" t="e">
        <f>+L58-AP63</f>
        <v>#N/A</v>
      </c>
      <c r="AS63" s="318"/>
      <c r="AT63" s="318"/>
      <c r="AU63" s="306"/>
      <c r="AV63" s="309"/>
    </row>
    <row r="64" spans="1:48" ht="15.5" hidden="1">
      <c r="A64" s="297" t="s">
        <v>143</v>
      </c>
      <c r="B64" s="310"/>
      <c r="C64" s="267"/>
      <c r="D64" s="224"/>
      <c r="E64" s="282"/>
      <c r="F64" s="36"/>
      <c r="G64" s="267"/>
      <c r="H64" s="267"/>
      <c r="I64" s="319"/>
      <c r="J64" s="322" t="e">
        <f>+VLOOKUP(I64,[6]Listados!$K$8:$L$12,2,0)</f>
        <v>#N/A</v>
      </c>
      <c r="K64" s="325"/>
      <c r="L64" s="322" t="e">
        <f>+VLOOKUP(K64,[6]Listados!$K$13:$L$17,2,0)</f>
        <v>#N/A</v>
      </c>
      <c r="M64" s="304" t="str">
        <f>IF(AND(I64&lt;&gt;"",K64&lt;&gt;""),VLOOKUP(I64&amp;K64,Listados!$M$3:$N$27,2,FALSE),"")</f>
        <v/>
      </c>
      <c r="N64" s="54"/>
      <c r="O64" s="56"/>
      <c r="P64" s="55"/>
      <c r="Q64" s="230"/>
      <c r="R64" s="219"/>
      <c r="S64" s="230"/>
      <c r="T64" s="219"/>
      <c r="U64" s="230"/>
      <c r="V64" s="219"/>
      <c r="W64" s="230"/>
      <c r="X64" s="219"/>
      <c r="Y64" s="230"/>
      <c r="Z64" s="219"/>
      <c r="AA64" s="230"/>
      <c r="AB64" s="219"/>
      <c r="AC64" s="230"/>
      <c r="AD64" s="219"/>
      <c r="AE64" s="220" t="str">
        <f t="shared" si="1"/>
        <v/>
      </c>
      <c r="AF64" s="220" t="str">
        <f t="shared" si="2"/>
        <v/>
      </c>
      <c r="AG64" s="57"/>
      <c r="AH64" s="58" t="str">
        <f t="shared" si="4"/>
        <v>Débil</v>
      </c>
      <c r="AI64" s="58" t="str">
        <f t="shared" si="3"/>
        <v>Débil</v>
      </c>
      <c r="AJ64" s="130">
        <f t="shared" si="7"/>
        <v>0</v>
      </c>
      <c r="AK64" s="313">
        <f>AVERAGE(AJ64:AJ69)</f>
        <v>0</v>
      </c>
      <c r="AL64" s="313">
        <v>0</v>
      </c>
      <c r="AM64" s="313" t="e">
        <f t="shared" ref="AM64" si="24">(AK64/AL64)</f>
        <v>#DIV/0!</v>
      </c>
      <c r="AN64" s="313" t="e">
        <f t="shared" ref="AN64" si="25">IF(AM64&lt;=50, "Débil", IF(AM64&lt;=99,"Moderado","Fuerte"))</f>
        <v>#DIV/0!</v>
      </c>
      <c r="AO64" s="131" t="e">
        <f>+IF(AND(P64="Preventivo",AN64="Fuerte"),2,IF(AND(P64="Preventivo",AN64="Moderado"),1,0))</f>
        <v>#DIV/0!</v>
      </c>
      <c r="AP64" s="131">
        <f t="shared" si="21"/>
        <v>0</v>
      </c>
      <c r="AQ64" s="131" t="e">
        <f>+J64-AO64</f>
        <v>#N/A</v>
      </c>
      <c r="AR64" s="131" t="e">
        <f>+L64-AP64</f>
        <v>#N/A</v>
      </c>
      <c r="AS64" s="316" t="e">
        <f>+VLOOKUP(MIN(AQ64,AQ65,AQ66,AQ67,AQ68,AQ69),Listados!$J$18:$K$24,2,TRUE)</f>
        <v>#N/A</v>
      </c>
      <c r="AT64" s="316" t="e">
        <f>+VLOOKUP(MIN(AR64,AR65,AR66,AR67,AR68,AR69),Listados!$J$27:$K$32,2,TRUE)</f>
        <v>#N/A</v>
      </c>
      <c r="AU64" s="304" t="e">
        <f>IF(AND(AS64&lt;&gt;"",AT64&lt;&gt;""),VLOOKUP(AS64&amp;AT64,Listados!$M$3:$N$27,2,FALSE),"")</f>
        <v>#N/A</v>
      </c>
      <c r="AV64" s="307" t="e">
        <f>+VLOOKUP(AU64,Listados!$P$3:$Q$6,2,FALSE)</f>
        <v>#N/A</v>
      </c>
    </row>
    <row r="65" spans="1:48" ht="15.5" hidden="1">
      <c r="A65" s="298"/>
      <c r="B65" s="311"/>
      <c r="C65" s="268"/>
      <c r="D65" s="224"/>
      <c r="E65" s="283"/>
      <c r="F65" s="36"/>
      <c r="G65" s="268"/>
      <c r="H65" s="268"/>
      <c r="I65" s="320"/>
      <c r="J65" s="323"/>
      <c r="K65" s="326"/>
      <c r="L65" s="323"/>
      <c r="M65" s="305"/>
      <c r="N65" s="54"/>
      <c r="O65" s="56"/>
      <c r="P65" s="55"/>
      <c r="Q65" s="230"/>
      <c r="R65" s="219"/>
      <c r="S65" s="230"/>
      <c r="T65" s="219"/>
      <c r="U65" s="230"/>
      <c r="V65" s="219"/>
      <c r="W65" s="230"/>
      <c r="X65" s="219"/>
      <c r="Y65" s="230"/>
      <c r="Z65" s="219"/>
      <c r="AA65" s="230"/>
      <c r="AB65" s="219"/>
      <c r="AC65" s="230"/>
      <c r="AD65" s="219"/>
      <c r="AE65" s="220" t="str">
        <f t="shared" si="1"/>
        <v/>
      </c>
      <c r="AF65" s="220" t="str">
        <f t="shared" si="2"/>
        <v/>
      </c>
      <c r="AG65" s="57"/>
      <c r="AH65" s="58" t="str">
        <f t="shared" si="4"/>
        <v>Débil</v>
      </c>
      <c r="AI65" s="58" t="str">
        <f t="shared" si="3"/>
        <v>Débil</v>
      </c>
      <c r="AJ65" s="130">
        <f t="shared" si="7"/>
        <v>0</v>
      </c>
      <c r="AK65" s="314"/>
      <c r="AL65" s="314"/>
      <c r="AM65" s="314"/>
      <c r="AN65" s="314"/>
      <c r="AO65" s="131" t="e">
        <f>+IF(AND(P65="Preventivo",AN64="Fuerte"),2,IF(AND(P65="Preventivo",AN64="Moderado"),1,0))</f>
        <v>#DIV/0!</v>
      </c>
      <c r="AP65" s="131">
        <f t="shared" si="21"/>
        <v>0</v>
      </c>
      <c r="AQ65" s="131" t="e">
        <f>+J64-AO65</f>
        <v>#N/A</v>
      </c>
      <c r="AR65" s="131" t="e">
        <f>+L64-AP65</f>
        <v>#N/A</v>
      </c>
      <c r="AS65" s="317"/>
      <c r="AT65" s="317"/>
      <c r="AU65" s="305"/>
      <c r="AV65" s="308"/>
    </row>
    <row r="66" spans="1:48" ht="15.5" hidden="1">
      <c r="A66" s="298"/>
      <c r="B66" s="311"/>
      <c r="C66" s="268"/>
      <c r="D66" s="224"/>
      <c r="E66" s="283"/>
      <c r="F66" s="36"/>
      <c r="G66" s="268"/>
      <c r="H66" s="268"/>
      <c r="I66" s="320"/>
      <c r="J66" s="323"/>
      <c r="K66" s="326"/>
      <c r="L66" s="323"/>
      <c r="M66" s="305"/>
      <c r="N66" s="54"/>
      <c r="O66" s="56"/>
      <c r="P66" s="55"/>
      <c r="Q66" s="230"/>
      <c r="R66" s="219"/>
      <c r="S66" s="230"/>
      <c r="T66" s="219"/>
      <c r="U66" s="230"/>
      <c r="V66" s="219"/>
      <c r="W66" s="230"/>
      <c r="X66" s="219"/>
      <c r="Y66" s="230"/>
      <c r="Z66" s="219"/>
      <c r="AA66" s="230"/>
      <c r="AB66" s="219"/>
      <c r="AC66" s="230"/>
      <c r="AD66" s="219"/>
      <c r="AE66" s="220" t="str">
        <f t="shared" si="1"/>
        <v/>
      </c>
      <c r="AF66" s="220" t="str">
        <f t="shared" si="2"/>
        <v/>
      </c>
      <c r="AG66" s="57"/>
      <c r="AH66" s="58" t="str">
        <f t="shared" si="4"/>
        <v>Débil</v>
      </c>
      <c r="AI66" s="58" t="str">
        <f t="shared" si="3"/>
        <v>Débil</v>
      </c>
      <c r="AJ66" s="130">
        <f t="shared" si="7"/>
        <v>0</v>
      </c>
      <c r="AK66" s="314"/>
      <c r="AL66" s="314"/>
      <c r="AM66" s="314"/>
      <c r="AN66" s="314"/>
      <c r="AO66" s="131" t="e">
        <f>+IF(AND(P66="Preventivo",AN64="Fuerte"),2,IF(AND(P66="Preventivo",AN64="Moderado"),1,0))</f>
        <v>#DIV/0!</v>
      </c>
      <c r="AP66" s="131">
        <f t="shared" si="21"/>
        <v>0</v>
      </c>
      <c r="AQ66" s="131" t="e">
        <f>+J64-AO66</f>
        <v>#N/A</v>
      </c>
      <c r="AR66" s="131" t="e">
        <f>+L64-AP66</f>
        <v>#N/A</v>
      </c>
      <c r="AS66" s="317"/>
      <c r="AT66" s="317"/>
      <c r="AU66" s="305"/>
      <c r="AV66" s="308"/>
    </row>
    <row r="67" spans="1:48" ht="15.5" hidden="1">
      <c r="A67" s="298"/>
      <c r="B67" s="311"/>
      <c r="C67" s="268"/>
      <c r="D67" s="224"/>
      <c r="E67" s="283"/>
      <c r="F67" s="36"/>
      <c r="G67" s="268"/>
      <c r="H67" s="268"/>
      <c r="I67" s="320"/>
      <c r="J67" s="323"/>
      <c r="K67" s="326"/>
      <c r="L67" s="323"/>
      <c r="M67" s="305"/>
      <c r="N67" s="54"/>
      <c r="O67" s="56"/>
      <c r="P67" s="55"/>
      <c r="Q67" s="230"/>
      <c r="R67" s="219"/>
      <c r="S67" s="230"/>
      <c r="T67" s="219"/>
      <c r="U67" s="230"/>
      <c r="V67" s="219"/>
      <c r="W67" s="230"/>
      <c r="X67" s="219"/>
      <c r="Y67" s="230"/>
      <c r="Z67" s="219"/>
      <c r="AA67" s="230"/>
      <c r="AB67" s="219"/>
      <c r="AC67" s="230"/>
      <c r="AD67" s="219"/>
      <c r="AE67" s="220" t="str">
        <f t="shared" si="1"/>
        <v/>
      </c>
      <c r="AF67" s="220" t="str">
        <f t="shared" si="2"/>
        <v/>
      </c>
      <c r="AG67" s="57"/>
      <c r="AH67" s="58" t="str">
        <f t="shared" si="4"/>
        <v>Débil</v>
      </c>
      <c r="AI67" s="58" t="str">
        <f t="shared" si="3"/>
        <v>Débil</v>
      </c>
      <c r="AJ67" s="130">
        <f t="shared" si="7"/>
        <v>0</v>
      </c>
      <c r="AK67" s="314"/>
      <c r="AL67" s="314"/>
      <c r="AM67" s="314"/>
      <c r="AN67" s="314"/>
      <c r="AO67" s="131" t="e">
        <f>+IF(AND(P67="Preventivo",AN64="Fuerte"),2,IF(AND(P67="Preventivo",AN64="Moderado"),1,0))</f>
        <v>#DIV/0!</v>
      </c>
      <c r="AP67" s="131">
        <f t="shared" si="21"/>
        <v>0</v>
      </c>
      <c r="AQ67" s="131" t="e">
        <f>+J64-AO67</f>
        <v>#N/A</v>
      </c>
      <c r="AR67" s="131" t="e">
        <f>+L64-AP67</f>
        <v>#N/A</v>
      </c>
      <c r="AS67" s="317"/>
      <c r="AT67" s="317"/>
      <c r="AU67" s="305"/>
      <c r="AV67" s="308"/>
    </row>
    <row r="68" spans="1:48" ht="15.5" hidden="1">
      <c r="A68" s="298"/>
      <c r="B68" s="311"/>
      <c r="C68" s="268"/>
      <c r="D68" s="224"/>
      <c r="E68" s="283"/>
      <c r="F68" s="36"/>
      <c r="G68" s="268"/>
      <c r="H68" s="268"/>
      <c r="I68" s="320"/>
      <c r="J68" s="323"/>
      <c r="K68" s="326"/>
      <c r="L68" s="323"/>
      <c r="M68" s="305"/>
      <c r="N68" s="54"/>
      <c r="O68" s="56"/>
      <c r="P68" s="55"/>
      <c r="Q68" s="230"/>
      <c r="R68" s="219"/>
      <c r="S68" s="230"/>
      <c r="T68" s="219"/>
      <c r="U68" s="230"/>
      <c r="V68" s="219"/>
      <c r="W68" s="230"/>
      <c r="X68" s="219"/>
      <c r="Y68" s="230"/>
      <c r="Z68" s="219"/>
      <c r="AA68" s="230"/>
      <c r="AB68" s="219"/>
      <c r="AC68" s="230"/>
      <c r="AD68" s="219"/>
      <c r="AE68" s="220" t="str">
        <f t="shared" si="1"/>
        <v/>
      </c>
      <c r="AF68" s="220" t="str">
        <f t="shared" si="2"/>
        <v/>
      </c>
      <c r="AG68" s="57"/>
      <c r="AH68" s="58" t="str">
        <f t="shared" si="4"/>
        <v>Débil</v>
      </c>
      <c r="AI68" s="58" t="str">
        <f t="shared" si="3"/>
        <v>Débil</v>
      </c>
      <c r="AJ68" s="130">
        <f t="shared" si="7"/>
        <v>0</v>
      </c>
      <c r="AK68" s="314"/>
      <c r="AL68" s="314"/>
      <c r="AM68" s="314"/>
      <c r="AN68" s="314"/>
      <c r="AO68" s="131" t="e">
        <f>+IF(AND(P68="Preventivo",AN64="Fuerte"),2,IF(AND(P68="Preventivo",AN64="Moderado"),1,0))</f>
        <v>#DIV/0!</v>
      </c>
      <c r="AP68" s="131">
        <f t="shared" si="21"/>
        <v>0</v>
      </c>
      <c r="AQ68" s="131" t="e">
        <f>+J64-AO68</f>
        <v>#N/A</v>
      </c>
      <c r="AR68" s="131" t="e">
        <f>+L64-AP68</f>
        <v>#N/A</v>
      </c>
      <c r="AS68" s="317"/>
      <c r="AT68" s="317"/>
      <c r="AU68" s="305"/>
      <c r="AV68" s="308"/>
    </row>
    <row r="69" spans="1:48" ht="15.5" hidden="1">
      <c r="A69" s="299"/>
      <c r="B69" s="312"/>
      <c r="C69" s="269"/>
      <c r="D69" s="224"/>
      <c r="E69" s="284"/>
      <c r="F69" s="36"/>
      <c r="G69" s="269"/>
      <c r="H69" s="269"/>
      <c r="I69" s="321"/>
      <c r="J69" s="324"/>
      <c r="K69" s="327"/>
      <c r="L69" s="324"/>
      <c r="M69" s="306"/>
      <c r="N69" s="54"/>
      <c r="O69" s="56"/>
      <c r="P69" s="55"/>
      <c r="Q69" s="230"/>
      <c r="R69" s="219"/>
      <c r="S69" s="230"/>
      <c r="T69" s="219"/>
      <c r="U69" s="230"/>
      <c r="V69" s="219"/>
      <c r="W69" s="230"/>
      <c r="X69" s="219"/>
      <c r="Y69" s="230"/>
      <c r="Z69" s="219"/>
      <c r="AA69" s="230"/>
      <c r="AB69" s="219"/>
      <c r="AC69" s="230"/>
      <c r="AD69" s="219"/>
      <c r="AE69" s="220" t="str">
        <f t="shared" si="1"/>
        <v/>
      </c>
      <c r="AF69" s="220" t="str">
        <f t="shared" si="2"/>
        <v/>
      </c>
      <c r="AG69" s="57"/>
      <c r="AH69" s="58" t="str">
        <f t="shared" si="4"/>
        <v>Débil</v>
      </c>
      <c r="AI69" s="58" t="str">
        <f t="shared" si="3"/>
        <v>Débil</v>
      </c>
      <c r="AJ69" s="130">
        <f t="shared" si="7"/>
        <v>0</v>
      </c>
      <c r="AK69" s="315"/>
      <c r="AL69" s="315"/>
      <c r="AM69" s="315"/>
      <c r="AN69" s="315"/>
      <c r="AO69" s="131" t="e">
        <f>+IF(AND(P69="Preventivo",AN64="Fuerte"),2,IF(AND(P69="Preventivo",AN64="Moderado"),1,0))</f>
        <v>#DIV/0!</v>
      </c>
      <c r="AP69" s="131">
        <f t="shared" si="21"/>
        <v>0</v>
      </c>
      <c r="AQ69" s="131" t="e">
        <f>+J64-AO69</f>
        <v>#N/A</v>
      </c>
      <c r="AR69" s="131" t="e">
        <f>+L64-AP69</f>
        <v>#N/A</v>
      </c>
      <c r="AS69" s="318"/>
      <c r="AT69" s="318"/>
      <c r="AU69" s="306"/>
      <c r="AV69" s="309"/>
    </row>
    <row r="70" spans="1:48" ht="15.5" hidden="1">
      <c r="A70" s="297" t="s">
        <v>144</v>
      </c>
      <c r="B70" s="310"/>
      <c r="C70" s="267"/>
      <c r="D70" s="224"/>
      <c r="E70" s="282"/>
      <c r="F70" s="36"/>
      <c r="G70" s="267"/>
      <c r="H70" s="267"/>
      <c r="I70" s="319"/>
      <c r="J70" s="322" t="e">
        <f>+VLOOKUP(I70,[6]Listados!$K$8:$L$12,2,0)</f>
        <v>#N/A</v>
      </c>
      <c r="K70" s="325"/>
      <c r="L70" s="322" t="e">
        <f>+VLOOKUP(K70,[6]Listados!$K$13:$L$17,2,0)</f>
        <v>#N/A</v>
      </c>
      <c r="M70" s="304" t="str">
        <f>IF(AND(I70&lt;&gt;"",K70&lt;&gt;""),VLOOKUP(I70&amp;K70,Listados!$M$3:$N$27,2,FALSE),"")</f>
        <v/>
      </c>
      <c r="N70" s="54"/>
      <c r="O70" s="56"/>
      <c r="P70" s="55"/>
      <c r="Q70" s="230"/>
      <c r="R70" s="219"/>
      <c r="S70" s="230"/>
      <c r="T70" s="219"/>
      <c r="U70" s="230"/>
      <c r="V70" s="219"/>
      <c r="W70" s="230"/>
      <c r="X70" s="219"/>
      <c r="Y70" s="230"/>
      <c r="Z70" s="219"/>
      <c r="AA70" s="230"/>
      <c r="AB70" s="219"/>
      <c r="AC70" s="230"/>
      <c r="AD70" s="219"/>
      <c r="AE70" s="220" t="str">
        <f t="shared" si="1"/>
        <v/>
      </c>
      <c r="AF70" s="220" t="str">
        <f t="shared" si="2"/>
        <v/>
      </c>
      <c r="AG70" s="57"/>
      <c r="AH70" s="58" t="str">
        <f t="shared" si="4"/>
        <v>Débil</v>
      </c>
      <c r="AI70" s="58" t="str">
        <f t="shared" si="3"/>
        <v>Débil</v>
      </c>
      <c r="AJ70" s="130">
        <f t="shared" si="7"/>
        <v>0</v>
      </c>
      <c r="AK70" s="313">
        <f>AVERAGE(AJ70:AJ75)</f>
        <v>0</v>
      </c>
      <c r="AL70" s="313">
        <v>0</v>
      </c>
      <c r="AM70" s="313" t="e">
        <f t="shared" ref="AM70" si="26">(AK70/AL70)</f>
        <v>#DIV/0!</v>
      </c>
      <c r="AN70" s="313" t="e">
        <f t="shared" ref="AN70" si="27">IF(AM70&lt;=50, "Débil", IF(AM70&lt;=99,"Moderado","Fuerte"))</f>
        <v>#DIV/0!</v>
      </c>
      <c r="AO70" s="131" t="e">
        <f>+IF(AND(P70="Preventivo",AN70="Fuerte"),2,IF(AND(P70="Preventivo",AN70="Moderado"),1,0))</f>
        <v>#DIV/0!</v>
      </c>
      <c r="AP70" s="131">
        <f t="shared" si="21"/>
        <v>0</v>
      </c>
      <c r="AQ70" s="131" t="e">
        <f>+J70-AO70</f>
        <v>#N/A</v>
      </c>
      <c r="AR70" s="131" t="e">
        <f>+L70-AP70</f>
        <v>#N/A</v>
      </c>
      <c r="AS70" s="316" t="e">
        <f>+VLOOKUP(MIN(AQ70,AQ71,AQ72,AQ73,AQ74,AQ75),Listados!$J$18:$K$24,2,TRUE)</f>
        <v>#N/A</v>
      </c>
      <c r="AT70" s="316" t="e">
        <f>+VLOOKUP(MIN(AR70,AR71,AR72,AR73,AR74,AR75),Listados!$J$27:$K$32,2,TRUE)</f>
        <v>#N/A</v>
      </c>
      <c r="AU70" s="304" t="e">
        <f>IF(AND(AS70&lt;&gt;"",AT70&lt;&gt;""),VLOOKUP(AS70&amp;AT70,Listados!$M$3:$N$27,2,FALSE),"")</f>
        <v>#N/A</v>
      </c>
      <c r="AV70" s="307" t="e">
        <f>+VLOOKUP(AU70,Listados!$P$3:$Q$6,2,FALSE)</f>
        <v>#N/A</v>
      </c>
    </row>
    <row r="71" spans="1:48" ht="15.5" hidden="1">
      <c r="A71" s="298"/>
      <c r="B71" s="311"/>
      <c r="C71" s="268"/>
      <c r="D71" s="224"/>
      <c r="E71" s="283"/>
      <c r="F71" s="36"/>
      <c r="G71" s="268"/>
      <c r="H71" s="268"/>
      <c r="I71" s="320"/>
      <c r="J71" s="323"/>
      <c r="K71" s="326"/>
      <c r="L71" s="323"/>
      <c r="M71" s="305"/>
      <c r="N71" s="54"/>
      <c r="O71" s="56"/>
      <c r="P71" s="55"/>
      <c r="Q71" s="230"/>
      <c r="R71" s="219"/>
      <c r="S71" s="230"/>
      <c r="T71" s="219"/>
      <c r="U71" s="230"/>
      <c r="V71" s="219"/>
      <c r="W71" s="230"/>
      <c r="X71" s="219"/>
      <c r="Y71" s="230"/>
      <c r="Z71" s="219"/>
      <c r="AA71" s="230"/>
      <c r="AB71" s="219"/>
      <c r="AC71" s="230"/>
      <c r="AD71" s="219"/>
      <c r="AE71" s="220" t="str">
        <f t="shared" si="1"/>
        <v/>
      </c>
      <c r="AF71" s="220" t="str">
        <f t="shared" si="2"/>
        <v/>
      </c>
      <c r="AG71" s="57"/>
      <c r="AH71" s="58" t="str">
        <f t="shared" si="4"/>
        <v>Débil</v>
      </c>
      <c r="AI71" s="58" t="str">
        <f t="shared" si="3"/>
        <v>Débil</v>
      </c>
      <c r="AJ71" s="130">
        <f t="shared" si="7"/>
        <v>0</v>
      </c>
      <c r="AK71" s="314"/>
      <c r="AL71" s="314"/>
      <c r="AM71" s="314"/>
      <c r="AN71" s="314"/>
      <c r="AO71" s="131" t="e">
        <f>+IF(AND(P71="Preventivo",AN70="Fuerte"),2,IF(AND(P71="Preventivo",AN70="Moderado"),1,0))</f>
        <v>#DIV/0!</v>
      </c>
      <c r="AP71" s="131">
        <f t="shared" si="21"/>
        <v>0</v>
      </c>
      <c r="AQ71" s="131" t="e">
        <f>+J70-AO71</f>
        <v>#N/A</v>
      </c>
      <c r="AR71" s="131" t="e">
        <f>+L70-AP71</f>
        <v>#N/A</v>
      </c>
      <c r="AS71" s="317"/>
      <c r="AT71" s="317"/>
      <c r="AU71" s="305"/>
      <c r="AV71" s="308"/>
    </row>
    <row r="72" spans="1:48" ht="15.5" hidden="1">
      <c r="A72" s="298"/>
      <c r="B72" s="311"/>
      <c r="C72" s="268"/>
      <c r="D72" s="224"/>
      <c r="E72" s="283"/>
      <c r="F72" s="36"/>
      <c r="G72" s="268"/>
      <c r="H72" s="268"/>
      <c r="I72" s="320"/>
      <c r="J72" s="323"/>
      <c r="K72" s="326"/>
      <c r="L72" s="323"/>
      <c r="M72" s="305"/>
      <c r="N72" s="54"/>
      <c r="O72" s="56"/>
      <c r="P72" s="55"/>
      <c r="Q72" s="230"/>
      <c r="R72" s="219"/>
      <c r="S72" s="230"/>
      <c r="T72" s="219"/>
      <c r="U72" s="230"/>
      <c r="V72" s="219"/>
      <c r="W72" s="230"/>
      <c r="X72" s="219"/>
      <c r="Y72" s="230"/>
      <c r="Z72" s="219"/>
      <c r="AA72" s="230"/>
      <c r="AB72" s="219"/>
      <c r="AC72" s="230"/>
      <c r="AD72" s="219"/>
      <c r="AE72" s="220" t="str">
        <f t="shared" si="1"/>
        <v/>
      </c>
      <c r="AF72" s="220" t="str">
        <f t="shared" si="2"/>
        <v/>
      </c>
      <c r="AG72" s="57"/>
      <c r="AH72" s="58" t="str">
        <f t="shared" si="4"/>
        <v>Débil</v>
      </c>
      <c r="AI72" s="58" t="str">
        <f t="shared" si="3"/>
        <v>Débil</v>
      </c>
      <c r="AJ72" s="130">
        <f t="shared" si="7"/>
        <v>0</v>
      </c>
      <c r="AK72" s="314"/>
      <c r="AL72" s="314"/>
      <c r="AM72" s="314"/>
      <c r="AN72" s="314"/>
      <c r="AO72" s="131" t="e">
        <f>+IF(AND(P72="Preventivo",AN70="Fuerte"),2,IF(AND(P72="Preventivo",AN70="Moderado"),1,0))</f>
        <v>#DIV/0!</v>
      </c>
      <c r="AP72" s="131">
        <f t="shared" si="21"/>
        <v>0</v>
      </c>
      <c r="AQ72" s="131" t="e">
        <f>+J70-AO72</f>
        <v>#N/A</v>
      </c>
      <c r="AR72" s="131" t="e">
        <f>+L70-AP72</f>
        <v>#N/A</v>
      </c>
      <c r="AS72" s="317"/>
      <c r="AT72" s="317"/>
      <c r="AU72" s="305"/>
      <c r="AV72" s="308"/>
    </row>
    <row r="73" spans="1:48" ht="15.5" hidden="1">
      <c r="A73" s="298"/>
      <c r="B73" s="311"/>
      <c r="C73" s="268"/>
      <c r="D73" s="224"/>
      <c r="E73" s="283"/>
      <c r="F73" s="36"/>
      <c r="G73" s="268"/>
      <c r="H73" s="268"/>
      <c r="I73" s="320"/>
      <c r="J73" s="323"/>
      <c r="K73" s="326"/>
      <c r="L73" s="323"/>
      <c r="M73" s="305"/>
      <c r="N73" s="54"/>
      <c r="O73" s="56"/>
      <c r="P73" s="55"/>
      <c r="Q73" s="230"/>
      <c r="R73" s="219"/>
      <c r="S73" s="230"/>
      <c r="T73" s="219"/>
      <c r="U73" s="230"/>
      <c r="V73" s="219"/>
      <c r="W73" s="230"/>
      <c r="X73" s="219"/>
      <c r="Y73" s="230"/>
      <c r="Z73" s="219"/>
      <c r="AA73" s="230"/>
      <c r="AB73" s="219"/>
      <c r="AC73" s="230"/>
      <c r="AD73" s="219"/>
      <c r="AE73" s="220" t="str">
        <f t="shared" si="1"/>
        <v/>
      </c>
      <c r="AF73" s="220" t="str">
        <f t="shared" si="2"/>
        <v/>
      </c>
      <c r="AG73" s="57"/>
      <c r="AH73" s="58" t="str">
        <f t="shared" si="4"/>
        <v>Débil</v>
      </c>
      <c r="AI73" s="58" t="str">
        <f t="shared" si="3"/>
        <v>Débil</v>
      </c>
      <c r="AJ73" s="130">
        <f t="shared" si="7"/>
        <v>0</v>
      </c>
      <c r="AK73" s="314"/>
      <c r="AL73" s="314"/>
      <c r="AM73" s="314"/>
      <c r="AN73" s="314"/>
      <c r="AO73" s="131" t="e">
        <f>+IF(AND(P73="Preventivo",AN70="Fuerte"),2,IF(AND(P73="Preventivo",AN70="Moderado"),1,0))</f>
        <v>#DIV/0!</v>
      </c>
      <c r="AP73" s="131">
        <f t="shared" si="21"/>
        <v>0</v>
      </c>
      <c r="AQ73" s="131" t="e">
        <f>+J70-AO73</f>
        <v>#N/A</v>
      </c>
      <c r="AR73" s="131" t="e">
        <f>+L70-AP73</f>
        <v>#N/A</v>
      </c>
      <c r="AS73" s="317"/>
      <c r="AT73" s="317"/>
      <c r="AU73" s="305"/>
      <c r="AV73" s="308"/>
    </row>
    <row r="74" spans="1:48" ht="15.5" hidden="1">
      <c r="A74" s="298"/>
      <c r="B74" s="311"/>
      <c r="C74" s="268"/>
      <c r="D74" s="224"/>
      <c r="E74" s="283"/>
      <c r="F74" s="36"/>
      <c r="G74" s="268"/>
      <c r="H74" s="268"/>
      <c r="I74" s="320"/>
      <c r="J74" s="323"/>
      <c r="K74" s="326"/>
      <c r="L74" s="323"/>
      <c r="M74" s="305"/>
      <c r="N74" s="54"/>
      <c r="O74" s="56"/>
      <c r="P74" s="55"/>
      <c r="Q74" s="230"/>
      <c r="R74" s="219"/>
      <c r="S74" s="230"/>
      <c r="T74" s="219"/>
      <c r="U74" s="230"/>
      <c r="V74" s="219"/>
      <c r="W74" s="230"/>
      <c r="X74" s="219"/>
      <c r="Y74" s="230"/>
      <c r="Z74" s="219"/>
      <c r="AA74" s="230"/>
      <c r="AB74" s="219"/>
      <c r="AC74" s="230"/>
      <c r="AD74" s="219"/>
      <c r="AE74" s="220" t="str">
        <f t="shared" si="1"/>
        <v/>
      </c>
      <c r="AF74" s="220" t="str">
        <f t="shared" si="2"/>
        <v/>
      </c>
      <c r="AG74" s="57"/>
      <c r="AH74" s="58" t="str">
        <f t="shared" si="4"/>
        <v>Débil</v>
      </c>
      <c r="AI74" s="58" t="str">
        <f t="shared" si="3"/>
        <v>Débil</v>
      </c>
      <c r="AJ74" s="130">
        <f t="shared" si="7"/>
        <v>0</v>
      </c>
      <c r="AK74" s="314"/>
      <c r="AL74" s="314"/>
      <c r="AM74" s="314"/>
      <c r="AN74" s="314"/>
      <c r="AO74" s="131" t="e">
        <f>+IF(AND(P74="Preventivo",AN70="Fuerte"),2,IF(AND(P74="Preventivo",AN70="Moderado"),1,0))</f>
        <v>#DIV/0!</v>
      </c>
      <c r="AP74" s="131">
        <f t="shared" si="21"/>
        <v>0</v>
      </c>
      <c r="AQ74" s="131" t="e">
        <f>+J70-AO74</f>
        <v>#N/A</v>
      </c>
      <c r="AR74" s="131" t="e">
        <f>+L70-AP74</f>
        <v>#N/A</v>
      </c>
      <c r="AS74" s="317"/>
      <c r="AT74" s="317"/>
      <c r="AU74" s="305"/>
      <c r="AV74" s="308"/>
    </row>
    <row r="75" spans="1:48" ht="15.5" hidden="1">
      <c r="A75" s="299"/>
      <c r="B75" s="312"/>
      <c r="C75" s="269"/>
      <c r="D75" s="224"/>
      <c r="E75" s="284"/>
      <c r="F75" s="36"/>
      <c r="G75" s="269"/>
      <c r="H75" s="269"/>
      <c r="I75" s="321"/>
      <c r="J75" s="324"/>
      <c r="K75" s="327"/>
      <c r="L75" s="324"/>
      <c r="M75" s="306"/>
      <c r="N75" s="54"/>
      <c r="O75" s="56"/>
      <c r="P75" s="55"/>
      <c r="Q75" s="230"/>
      <c r="R75" s="219"/>
      <c r="S75" s="230"/>
      <c r="T75" s="219"/>
      <c r="U75" s="230"/>
      <c r="V75" s="219"/>
      <c r="W75" s="230"/>
      <c r="X75" s="219"/>
      <c r="Y75" s="230"/>
      <c r="Z75" s="219"/>
      <c r="AA75" s="230"/>
      <c r="AB75" s="219"/>
      <c r="AC75" s="230"/>
      <c r="AD75" s="219"/>
      <c r="AE75" s="220" t="str">
        <f t="shared" si="1"/>
        <v/>
      </c>
      <c r="AF75" s="220" t="str">
        <f t="shared" si="2"/>
        <v/>
      </c>
      <c r="AG75" s="57"/>
      <c r="AH75" s="58" t="str">
        <f t="shared" si="4"/>
        <v>Débil</v>
      </c>
      <c r="AI75" s="58" t="str">
        <f t="shared" si="3"/>
        <v>Débil</v>
      </c>
      <c r="AJ75" s="130">
        <f t="shared" si="7"/>
        <v>0</v>
      </c>
      <c r="AK75" s="315"/>
      <c r="AL75" s="315"/>
      <c r="AM75" s="315"/>
      <c r="AN75" s="315"/>
      <c r="AO75" s="131" t="e">
        <f>+IF(AND(P75="Preventivo",AN70="Fuerte"),2,IF(AND(P75="Preventivo",AN70="Moderado"),1,0))</f>
        <v>#DIV/0!</v>
      </c>
      <c r="AP75" s="131">
        <f t="shared" si="21"/>
        <v>0</v>
      </c>
      <c r="AQ75" s="131" t="e">
        <f>+J70-AO75</f>
        <v>#N/A</v>
      </c>
      <c r="AR75" s="131" t="e">
        <f>+L70-AP75</f>
        <v>#N/A</v>
      </c>
      <c r="AS75" s="318"/>
      <c r="AT75" s="318"/>
      <c r="AU75" s="306"/>
      <c r="AV75" s="309"/>
    </row>
    <row r="76" spans="1:48" ht="15.5" hidden="1">
      <c r="A76" s="297" t="s">
        <v>145</v>
      </c>
      <c r="B76" s="310"/>
      <c r="C76" s="267"/>
      <c r="D76" s="224"/>
      <c r="E76" s="282"/>
      <c r="F76" s="36"/>
      <c r="G76" s="267"/>
      <c r="H76" s="267"/>
      <c r="I76" s="319"/>
      <c r="J76" s="322" t="e">
        <f>+VLOOKUP(I76,[6]Listados!$K$8:$L$12,2,0)</f>
        <v>#N/A</v>
      </c>
      <c r="K76" s="325"/>
      <c r="L76" s="322" t="e">
        <f>+VLOOKUP(K76,[6]Listados!$K$13:$L$17,2,0)</f>
        <v>#N/A</v>
      </c>
      <c r="M76" s="304" t="str">
        <f>IF(AND(I76&lt;&gt;"",K76&lt;&gt;""),VLOOKUP(I76&amp;K76,Listados!$M$3:$N$27,2,FALSE),"")</f>
        <v/>
      </c>
      <c r="N76" s="54"/>
      <c r="O76" s="56"/>
      <c r="P76" s="55"/>
      <c r="Q76" s="230"/>
      <c r="R76" s="219"/>
      <c r="S76" s="230"/>
      <c r="T76" s="219"/>
      <c r="U76" s="230"/>
      <c r="V76" s="219"/>
      <c r="W76" s="230"/>
      <c r="X76" s="219"/>
      <c r="Y76" s="230"/>
      <c r="Z76" s="219"/>
      <c r="AA76" s="230"/>
      <c r="AB76" s="219"/>
      <c r="AC76" s="230"/>
      <c r="AD76" s="219"/>
      <c r="AE76" s="220" t="str">
        <f t="shared" si="1"/>
        <v/>
      </c>
      <c r="AF76" s="220" t="str">
        <f t="shared" si="2"/>
        <v/>
      </c>
      <c r="AG76" s="57"/>
      <c r="AH76" s="58" t="str">
        <f t="shared" si="4"/>
        <v>Débil</v>
      </c>
      <c r="AI76" s="58" t="str">
        <f t="shared" si="3"/>
        <v>Débil</v>
      </c>
      <c r="AJ76" s="130">
        <f t="shared" si="7"/>
        <v>0</v>
      </c>
      <c r="AK76" s="313">
        <f>AVERAGE(AJ76:AJ81)</f>
        <v>0</v>
      </c>
      <c r="AL76" s="313">
        <v>0</v>
      </c>
      <c r="AM76" s="313" t="e">
        <f t="shared" ref="AM76" si="28">(AK76/AL76)</f>
        <v>#DIV/0!</v>
      </c>
      <c r="AN76" s="313" t="e">
        <f t="shared" ref="AN76" si="29">IF(AM76&lt;=50, "Débil", IF(AM76&lt;=99,"Moderado","Fuerte"))</f>
        <v>#DIV/0!</v>
      </c>
      <c r="AO76" s="131" t="e">
        <f>+IF(AND(P76="Preventivo",AN76="Fuerte"),2,IF(AND(P76="Preventivo",AN76="Moderado"),1,0))</f>
        <v>#DIV/0!</v>
      </c>
      <c r="AP76" s="131">
        <f t="shared" si="21"/>
        <v>0</v>
      </c>
      <c r="AQ76" s="131" t="e">
        <f>+J76-AO76</f>
        <v>#N/A</v>
      </c>
      <c r="AR76" s="131" t="e">
        <f>+L76-AP76</f>
        <v>#N/A</v>
      </c>
      <c r="AS76" s="316" t="e">
        <f>+VLOOKUP(MIN(AQ76,AQ77,AQ78,AQ79,AQ80,AQ81),Listados!$J$18:$K$24,2,TRUE)</f>
        <v>#N/A</v>
      </c>
      <c r="AT76" s="316" t="e">
        <f>+VLOOKUP(MIN(AR76,AR77,AR78,AR79,AR80,AR81),Listados!$J$27:$K$32,2,TRUE)</f>
        <v>#N/A</v>
      </c>
      <c r="AU76" s="304" t="e">
        <f>IF(AND(AS76&lt;&gt;"",AT76&lt;&gt;""),VLOOKUP(AS76&amp;AT76,Listados!$M$3:$N$27,2,FALSE),"")</f>
        <v>#N/A</v>
      </c>
      <c r="AV76" s="307" t="e">
        <f>+VLOOKUP(AU76,Listados!$P$3:$Q$6,2,FALSE)</f>
        <v>#N/A</v>
      </c>
    </row>
    <row r="77" spans="1:48" ht="15.5" hidden="1">
      <c r="A77" s="298"/>
      <c r="B77" s="311"/>
      <c r="C77" s="268"/>
      <c r="D77" s="224"/>
      <c r="E77" s="283"/>
      <c r="F77" s="36"/>
      <c r="G77" s="268"/>
      <c r="H77" s="268"/>
      <c r="I77" s="320"/>
      <c r="J77" s="323"/>
      <c r="K77" s="326"/>
      <c r="L77" s="323"/>
      <c r="M77" s="305"/>
      <c r="N77" s="54"/>
      <c r="O77" s="56"/>
      <c r="P77" s="55"/>
      <c r="Q77" s="230"/>
      <c r="R77" s="219"/>
      <c r="S77" s="230"/>
      <c r="T77" s="219"/>
      <c r="U77" s="230"/>
      <c r="V77" s="219"/>
      <c r="W77" s="230"/>
      <c r="X77" s="219"/>
      <c r="Y77" s="230"/>
      <c r="Z77" s="219"/>
      <c r="AA77" s="230"/>
      <c r="AB77" s="219"/>
      <c r="AC77" s="230"/>
      <c r="AD77" s="219"/>
      <c r="AE77" s="220" t="str">
        <f t="shared" si="1"/>
        <v/>
      </c>
      <c r="AF77" s="220" t="str">
        <f t="shared" si="2"/>
        <v/>
      </c>
      <c r="AG77" s="57"/>
      <c r="AH77" s="58" t="str">
        <f t="shared" si="4"/>
        <v>Débil</v>
      </c>
      <c r="AI77" s="58" t="str">
        <f t="shared" si="3"/>
        <v>Débil</v>
      </c>
      <c r="AJ77" s="130">
        <f t="shared" si="7"/>
        <v>0</v>
      </c>
      <c r="AK77" s="314"/>
      <c r="AL77" s="314"/>
      <c r="AM77" s="314"/>
      <c r="AN77" s="314"/>
      <c r="AO77" s="131" t="e">
        <f>+IF(AND(P77="Preventivo",AN76="Fuerte"),2,IF(AND(P77="Preventivo",AN76="Moderado"),1,0))</f>
        <v>#DIV/0!</v>
      </c>
      <c r="AP77" s="131">
        <f t="shared" si="21"/>
        <v>0</v>
      </c>
      <c r="AQ77" s="131" t="e">
        <f>+J76-AO77</f>
        <v>#N/A</v>
      </c>
      <c r="AR77" s="131" t="e">
        <f>+L76-AP77</f>
        <v>#N/A</v>
      </c>
      <c r="AS77" s="317"/>
      <c r="AT77" s="317"/>
      <c r="AU77" s="305"/>
      <c r="AV77" s="308"/>
    </row>
    <row r="78" spans="1:48" ht="15.5" hidden="1">
      <c r="A78" s="298"/>
      <c r="B78" s="311"/>
      <c r="C78" s="268"/>
      <c r="D78" s="224"/>
      <c r="E78" s="283"/>
      <c r="F78" s="36"/>
      <c r="G78" s="268"/>
      <c r="H78" s="268"/>
      <c r="I78" s="320"/>
      <c r="J78" s="323"/>
      <c r="K78" s="326"/>
      <c r="L78" s="323"/>
      <c r="M78" s="305"/>
      <c r="N78" s="54"/>
      <c r="O78" s="56"/>
      <c r="P78" s="55"/>
      <c r="Q78" s="230"/>
      <c r="R78" s="219"/>
      <c r="S78" s="230"/>
      <c r="T78" s="219"/>
      <c r="U78" s="230"/>
      <c r="V78" s="219"/>
      <c r="W78" s="230"/>
      <c r="X78" s="219"/>
      <c r="Y78" s="230"/>
      <c r="Z78" s="219"/>
      <c r="AA78" s="230"/>
      <c r="AB78" s="219"/>
      <c r="AC78" s="230"/>
      <c r="AD78" s="219"/>
      <c r="AE78" s="220" t="str">
        <f t="shared" si="1"/>
        <v/>
      </c>
      <c r="AF78" s="220" t="str">
        <f t="shared" si="2"/>
        <v/>
      </c>
      <c r="AG78" s="57"/>
      <c r="AH78" s="58" t="str">
        <f t="shared" si="4"/>
        <v>Débil</v>
      </c>
      <c r="AI78" s="58" t="str">
        <f t="shared" si="3"/>
        <v>Débil</v>
      </c>
      <c r="AJ78" s="130">
        <f t="shared" si="7"/>
        <v>0</v>
      </c>
      <c r="AK78" s="314"/>
      <c r="AL78" s="314"/>
      <c r="AM78" s="314"/>
      <c r="AN78" s="314"/>
      <c r="AO78" s="131" t="e">
        <f>+IF(AND(P78="Preventivo",AN76="Fuerte"),2,IF(AND(P78="Preventivo",AN76="Moderado"),1,0))</f>
        <v>#DIV/0!</v>
      </c>
      <c r="AP78" s="131">
        <f t="shared" si="21"/>
        <v>0</v>
      </c>
      <c r="AQ78" s="131" t="e">
        <f>+J76-AO78</f>
        <v>#N/A</v>
      </c>
      <c r="AR78" s="131" t="e">
        <f>+L76-AP78</f>
        <v>#N/A</v>
      </c>
      <c r="AS78" s="317"/>
      <c r="AT78" s="317"/>
      <c r="AU78" s="305"/>
      <c r="AV78" s="308"/>
    </row>
    <row r="79" spans="1:48" ht="15.5" hidden="1">
      <c r="A79" s="298"/>
      <c r="B79" s="311"/>
      <c r="C79" s="268"/>
      <c r="D79" s="224"/>
      <c r="E79" s="283"/>
      <c r="F79" s="36"/>
      <c r="G79" s="268"/>
      <c r="H79" s="268"/>
      <c r="I79" s="320"/>
      <c r="J79" s="323"/>
      <c r="K79" s="326"/>
      <c r="L79" s="323"/>
      <c r="M79" s="305"/>
      <c r="N79" s="54"/>
      <c r="O79" s="56"/>
      <c r="P79" s="55"/>
      <c r="Q79" s="230"/>
      <c r="R79" s="219"/>
      <c r="S79" s="230"/>
      <c r="T79" s="219"/>
      <c r="U79" s="230"/>
      <c r="V79" s="219"/>
      <c r="W79" s="230"/>
      <c r="X79" s="219"/>
      <c r="Y79" s="230"/>
      <c r="Z79" s="219"/>
      <c r="AA79" s="230"/>
      <c r="AB79" s="219"/>
      <c r="AC79" s="230"/>
      <c r="AD79" s="219"/>
      <c r="AE79" s="220" t="str">
        <f t="shared" si="1"/>
        <v/>
      </c>
      <c r="AF79" s="220" t="str">
        <f t="shared" si="2"/>
        <v/>
      </c>
      <c r="AG79" s="57"/>
      <c r="AH79" s="58" t="str">
        <f t="shared" si="4"/>
        <v>Débil</v>
      </c>
      <c r="AI79" s="58" t="str">
        <f t="shared" si="3"/>
        <v>Débil</v>
      </c>
      <c r="AJ79" s="130">
        <f t="shared" si="7"/>
        <v>0</v>
      </c>
      <c r="AK79" s="314"/>
      <c r="AL79" s="314"/>
      <c r="AM79" s="314"/>
      <c r="AN79" s="314"/>
      <c r="AO79" s="131" t="e">
        <f>+IF(AND(P79="Preventivo",AN76="Fuerte"),2,IF(AND(P79="Preventivo",AN76="Moderado"),1,0))</f>
        <v>#DIV/0!</v>
      </c>
      <c r="AP79" s="131">
        <f t="shared" si="21"/>
        <v>0</v>
      </c>
      <c r="AQ79" s="131" t="e">
        <f>+J76-AO79</f>
        <v>#N/A</v>
      </c>
      <c r="AR79" s="131" t="e">
        <f>+L76-AP79</f>
        <v>#N/A</v>
      </c>
      <c r="AS79" s="317"/>
      <c r="AT79" s="317"/>
      <c r="AU79" s="305"/>
      <c r="AV79" s="308"/>
    </row>
    <row r="80" spans="1:48" ht="15.5" hidden="1">
      <c r="A80" s="298"/>
      <c r="B80" s="311"/>
      <c r="C80" s="268"/>
      <c r="D80" s="224"/>
      <c r="E80" s="283"/>
      <c r="F80" s="36"/>
      <c r="G80" s="268"/>
      <c r="H80" s="268"/>
      <c r="I80" s="320"/>
      <c r="J80" s="323"/>
      <c r="K80" s="326"/>
      <c r="L80" s="323"/>
      <c r="M80" s="305"/>
      <c r="N80" s="54"/>
      <c r="O80" s="56"/>
      <c r="P80" s="55"/>
      <c r="Q80" s="230"/>
      <c r="R80" s="219"/>
      <c r="S80" s="230"/>
      <c r="T80" s="219"/>
      <c r="U80" s="230"/>
      <c r="V80" s="219"/>
      <c r="W80" s="230"/>
      <c r="X80" s="219"/>
      <c r="Y80" s="230"/>
      <c r="Z80" s="219"/>
      <c r="AA80" s="230"/>
      <c r="AB80" s="219"/>
      <c r="AC80" s="230"/>
      <c r="AD80" s="219"/>
      <c r="AE80" s="220" t="str">
        <f t="shared" si="1"/>
        <v/>
      </c>
      <c r="AF80" s="220" t="str">
        <f t="shared" si="2"/>
        <v/>
      </c>
      <c r="AG80" s="57"/>
      <c r="AH80" s="58" t="str">
        <f t="shared" si="4"/>
        <v>Débil</v>
      </c>
      <c r="AI80" s="58" t="str">
        <f t="shared" si="3"/>
        <v>Débil</v>
      </c>
      <c r="AJ80" s="130">
        <f t="shared" si="7"/>
        <v>0</v>
      </c>
      <c r="AK80" s="314"/>
      <c r="AL80" s="314"/>
      <c r="AM80" s="314"/>
      <c r="AN80" s="314"/>
      <c r="AO80" s="131" t="e">
        <f>+IF(AND(P80="Preventivo",AN76="Fuerte"),2,IF(AND(P80="Preventivo",AN76="Moderado"),1,0))</f>
        <v>#DIV/0!</v>
      </c>
      <c r="AP80" s="131">
        <f t="shared" si="21"/>
        <v>0</v>
      </c>
      <c r="AQ80" s="131" t="e">
        <f>+J76-AO80</f>
        <v>#N/A</v>
      </c>
      <c r="AR80" s="131" t="e">
        <f>+L76-AP80</f>
        <v>#N/A</v>
      </c>
      <c r="AS80" s="317"/>
      <c r="AT80" s="317"/>
      <c r="AU80" s="305"/>
      <c r="AV80" s="308"/>
    </row>
    <row r="81" spans="1:48" ht="15.5" hidden="1">
      <c r="A81" s="299"/>
      <c r="B81" s="312"/>
      <c r="C81" s="269"/>
      <c r="D81" s="224"/>
      <c r="E81" s="284"/>
      <c r="F81" s="36"/>
      <c r="G81" s="269"/>
      <c r="H81" s="269"/>
      <c r="I81" s="321"/>
      <c r="J81" s="324"/>
      <c r="K81" s="327"/>
      <c r="L81" s="324"/>
      <c r="M81" s="306"/>
      <c r="N81" s="54"/>
      <c r="O81" s="56"/>
      <c r="P81" s="55"/>
      <c r="Q81" s="230"/>
      <c r="R81" s="219"/>
      <c r="S81" s="230"/>
      <c r="T81" s="219"/>
      <c r="U81" s="230"/>
      <c r="V81" s="219"/>
      <c r="W81" s="230"/>
      <c r="X81" s="219"/>
      <c r="Y81" s="230"/>
      <c r="Z81" s="219"/>
      <c r="AA81" s="230"/>
      <c r="AB81" s="219"/>
      <c r="AC81" s="230"/>
      <c r="AD81" s="219"/>
      <c r="AE81" s="220" t="str">
        <f t="shared" si="1"/>
        <v/>
      </c>
      <c r="AF81" s="220" t="str">
        <f t="shared" si="2"/>
        <v/>
      </c>
      <c r="AG81" s="57"/>
      <c r="AH81" s="58" t="str">
        <f t="shared" si="4"/>
        <v>Débil</v>
      </c>
      <c r="AI81" s="58" t="str">
        <f t="shared" si="3"/>
        <v>Débil</v>
      </c>
      <c r="AJ81" s="130">
        <f t="shared" si="7"/>
        <v>0</v>
      </c>
      <c r="AK81" s="315"/>
      <c r="AL81" s="315"/>
      <c r="AM81" s="315"/>
      <c r="AN81" s="315"/>
      <c r="AO81" s="131" t="e">
        <f>+IF(AND(P81="Preventivo",AN76="Fuerte"),2,IF(AND(P81="Preventivo",AN76="Moderado"),1,0))</f>
        <v>#DIV/0!</v>
      </c>
      <c r="AP81" s="131">
        <f t="shared" si="21"/>
        <v>0</v>
      </c>
      <c r="AQ81" s="131" t="e">
        <f>+J76-AO81</f>
        <v>#N/A</v>
      </c>
      <c r="AR81" s="131" t="e">
        <f>+L76-AP81</f>
        <v>#N/A</v>
      </c>
      <c r="AS81" s="318"/>
      <c r="AT81" s="318"/>
      <c r="AU81" s="306"/>
      <c r="AV81" s="309"/>
    </row>
    <row r="82" spans="1:48" ht="15.5" hidden="1">
      <c r="A82" s="297" t="s">
        <v>146</v>
      </c>
      <c r="B82" s="310"/>
      <c r="C82" s="267"/>
      <c r="D82" s="224"/>
      <c r="E82" s="282"/>
      <c r="F82" s="36"/>
      <c r="G82" s="267"/>
      <c r="H82" s="267"/>
      <c r="I82" s="319"/>
      <c r="J82" s="322" t="e">
        <f>+VLOOKUP(I82,[6]Listados!$K$8:$L$12,2,0)</f>
        <v>#N/A</v>
      </c>
      <c r="K82" s="325"/>
      <c r="L82" s="322" t="e">
        <f>+VLOOKUP(K82,[6]Listados!$K$13:$L$17,2,0)</f>
        <v>#N/A</v>
      </c>
      <c r="M82" s="304" t="str">
        <f>IF(AND(I82&lt;&gt;"",K82&lt;&gt;""),VLOOKUP(I82&amp;K82,Listados!$M$3:$N$27,2,FALSE),"")</f>
        <v/>
      </c>
      <c r="N82" s="54"/>
      <c r="O82" s="56"/>
      <c r="P82" s="55"/>
      <c r="Q82" s="230"/>
      <c r="R82" s="219"/>
      <c r="S82" s="230"/>
      <c r="T82" s="219"/>
      <c r="U82" s="230"/>
      <c r="V82" s="219"/>
      <c r="W82" s="230"/>
      <c r="X82" s="219"/>
      <c r="Y82" s="230"/>
      <c r="Z82" s="219"/>
      <c r="AA82" s="230"/>
      <c r="AB82" s="219"/>
      <c r="AC82" s="230"/>
      <c r="AD82" s="219"/>
      <c r="AE82" s="220" t="str">
        <f t="shared" si="1"/>
        <v/>
      </c>
      <c r="AF82" s="220" t="str">
        <f t="shared" si="2"/>
        <v/>
      </c>
      <c r="AG82" s="57"/>
      <c r="AH82" s="58" t="str">
        <f t="shared" si="4"/>
        <v>Débil</v>
      </c>
      <c r="AI82" s="58" t="str">
        <f t="shared" si="3"/>
        <v>Débil</v>
      </c>
      <c r="AJ82" s="130">
        <f t="shared" si="7"/>
        <v>0</v>
      </c>
      <c r="AK82" s="313">
        <f>AVERAGE(AJ82:AJ87)</f>
        <v>0</v>
      </c>
      <c r="AL82" s="313">
        <v>0</v>
      </c>
      <c r="AM82" s="313" t="e">
        <f t="shared" ref="AM82" si="30">(AK82/AL82)</f>
        <v>#DIV/0!</v>
      </c>
      <c r="AN82" s="313" t="e">
        <f t="shared" ref="AN82" si="31">IF(AM82&lt;=50, "Débil", IF(AM82&lt;=99,"Moderado","Fuerte"))</f>
        <v>#DIV/0!</v>
      </c>
      <c r="AO82" s="131" t="e">
        <f>+IF(AND(P82="Preventivo",AN82="Fuerte"),2,IF(AND(P82="Preventivo",AN82="Moderado"),1,0))</f>
        <v>#DIV/0!</v>
      </c>
      <c r="AP82" s="131">
        <f t="shared" si="21"/>
        <v>0</v>
      </c>
      <c r="AQ82" s="131" t="e">
        <f>+J82-AO82</f>
        <v>#N/A</v>
      </c>
      <c r="AR82" s="131" t="e">
        <f>+L82-AP82</f>
        <v>#N/A</v>
      </c>
      <c r="AS82" s="316" t="e">
        <f>+VLOOKUP(MIN(AQ82,AQ83,AQ84,AQ85,AQ86,AQ87),Listados!$J$18:$K$24,2,TRUE)</f>
        <v>#N/A</v>
      </c>
      <c r="AT82" s="316" t="e">
        <f>+VLOOKUP(MIN(AR82,AR83,AR84,AR85,AR86,AR87),Listados!$J$27:$K$32,2,TRUE)</f>
        <v>#N/A</v>
      </c>
      <c r="AU82" s="304" t="e">
        <f>IF(AND(AS82&lt;&gt;"",AT82&lt;&gt;""),VLOOKUP(AS82&amp;AT82,Listados!$M$3:$N$27,2,FALSE),"")</f>
        <v>#N/A</v>
      </c>
      <c r="AV82" s="307" t="e">
        <f>+VLOOKUP(AU82,Listados!$P$3:$Q$6,2,FALSE)</f>
        <v>#N/A</v>
      </c>
    </row>
    <row r="83" spans="1:48" ht="15.5" hidden="1">
      <c r="A83" s="298"/>
      <c r="B83" s="311"/>
      <c r="C83" s="268"/>
      <c r="D83" s="224"/>
      <c r="E83" s="283"/>
      <c r="F83" s="36"/>
      <c r="G83" s="268"/>
      <c r="H83" s="268"/>
      <c r="I83" s="320"/>
      <c r="J83" s="323"/>
      <c r="K83" s="326"/>
      <c r="L83" s="323"/>
      <c r="M83" s="305"/>
      <c r="N83" s="54"/>
      <c r="O83" s="56"/>
      <c r="P83" s="55"/>
      <c r="Q83" s="230"/>
      <c r="R83" s="219"/>
      <c r="S83" s="230"/>
      <c r="T83" s="219"/>
      <c r="U83" s="230"/>
      <c r="V83" s="219"/>
      <c r="W83" s="230"/>
      <c r="X83" s="219"/>
      <c r="Y83" s="230"/>
      <c r="Z83" s="219"/>
      <c r="AA83" s="230"/>
      <c r="AB83" s="219"/>
      <c r="AC83" s="230"/>
      <c r="AD83" s="219"/>
      <c r="AE83" s="220" t="str">
        <f t="shared" si="1"/>
        <v/>
      </c>
      <c r="AF83" s="220" t="str">
        <f t="shared" si="2"/>
        <v/>
      </c>
      <c r="AG83" s="57"/>
      <c r="AH83" s="58" t="str">
        <f t="shared" si="4"/>
        <v>Débil</v>
      </c>
      <c r="AI83" s="58" t="str">
        <f t="shared" si="3"/>
        <v>Débil</v>
      </c>
      <c r="AJ83" s="130">
        <f t="shared" si="7"/>
        <v>0</v>
      </c>
      <c r="AK83" s="314"/>
      <c r="AL83" s="314"/>
      <c r="AM83" s="314"/>
      <c r="AN83" s="314"/>
      <c r="AO83" s="131" t="e">
        <f>+IF(AND(P83="Preventivo",AN82="Fuerte"),2,IF(AND(P83="Preventivo",AN82="Moderado"),1,0))</f>
        <v>#DIV/0!</v>
      </c>
      <c r="AP83" s="131">
        <f t="shared" si="21"/>
        <v>0</v>
      </c>
      <c r="AQ83" s="131" t="e">
        <f>+J82-AO83</f>
        <v>#N/A</v>
      </c>
      <c r="AR83" s="131" t="e">
        <f>+L82-AP83</f>
        <v>#N/A</v>
      </c>
      <c r="AS83" s="317"/>
      <c r="AT83" s="317"/>
      <c r="AU83" s="305"/>
      <c r="AV83" s="308"/>
    </row>
    <row r="84" spans="1:48" ht="15.5" hidden="1">
      <c r="A84" s="298"/>
      <c r="B84" s="311"/>
      <c r="C84" s="268"/>
      <c r="D84" s="224"/>
      <c r="E84" s="283"/>
      <c r="F84" s="36"/>
      <c r="G84" s="268"/>
      <c r="H84" s="268"/>
      <c r="I84" s="320"/>
      <c r="J84" s="323"/>
      <c r="K84" s="326"/>
      <c r="L84" s="323"/>
      <c r="M84" s="305"/>
      <c r="N84" s="54"/>
      <c r="O84" s="56"/>
      <c r="P84" s="55"/>
      <c r="Q84" s="230"/>
      <c r="R84" s="219"/>
      <c r="S84" s="230"/>
      <c r="T84" s="219"/>
      <c r="U84" s="230"/>
      <c r="V84" s="219"/>
      <c r="W84" s="230"/>
      <c r="X84" s="219"/>
      <c r="Y84" s="230"/>
      <c r="Z84" s="219"/>
      <c r="AA84" s="230"/>
      <c r="AB84" s="219"/>
      <c r="AC84" s="230"/>
      <c r="AD84" s="219"/>
      <c r="AE84" s="220" t="str">
        <f t="shared" si="1"/>
        <v/>
      </c>
      <c r="AF84" s="220" t="str">
        <f t="shared" si="2"/>
        <v/>
      </c>
      <c r="AG84" s="57"/>
      <c r="AH84" s="58" t="str">
        <f t="shared" si="4"/>
        <v>Débil</v>
      </c>
      <c r="AI84" s="58" t="str">
        <f t="shared" si="3"/>
        <v>Débil</v>
      </c>
      <c r="AJ84" s="130">
        <f t="shared" si="7"/>
        <v>0</v>
      </c>
      <c r="AK84" s="314"/>
      <c r="AL84" s="314"/>
      <c r="AM84" s="314"/>
      <c r="AN84" s="314"/>
      <c r="AO84" s="131" t="e">
        <f>+IF(AND(P84="Preventivo",AN82="Fuerte"),2,IF(AND(P84="Preventivo",AN82="Moderado"),1,0))</f>
        <v>#DIV/0!</v>
      </c>
      <c r="AP84" s="131">
        <f t="shared" si="21"/>
        <v>0</v>
      </c>
      <c r="AQ84" s="131" t="e">
        <f>+J82-AO84</f>
        <v>#N/A</v>
      </c>
      <c r="AR84" s="131" t="e">
        <f>+L82-AP84</f>
        <v>#N/A</v>
      </c>
      <c r="AS84" s="317"/>
      <c r="AT84" s="317"/>
      <c r="AU84" s="305"/>
      <c r="AV84" s="308"/>
    </row>
    <row r="85" spans="1:48" ht="15.5" hidden="1">
      <c r="A85" s="298"/>
      <c r="B85" s="311"/>
      <c r="C85" s="268"/>
      <c r="D85" s="224"/>
      <c r="E85" s="283"/>
      <c r="F85" s="36"/>
      <c r="G85" s="268"/>
      <c r="H85" s="268"/>
      <c r="I85" s="320"/>
      <c r="J85" s="323"/>
      <c r="K85" s="326"/>
      <c r="L85" s="323"/>
      <c r="M85" s="305"/>
      <c r="N85" s="54"/>
      <c r="O85" s="56"/>
      <c r="P85" s="55"/>
      <c r="Q85" s="230"/>
      <c r="R85" s="219"/>
      <c r="S85" s="230"/>
      <c r="T85" s="219"/>
      <c r="U85" s="230"/>
      <c r="V85" s="219"/>
      <c r="W85" s="230"/>
      <c r="X85" s="219"/>
      <c r="Y85" s="230"/>
      <c r="Z85" s="219"/>
      <c r="AA85" s="230"/>
      <c r="AB85" s="219"/>
      <c r="AC85" s="230"/>
      <c r="AD85" s="219"/>
      <c r="AE85" s="220" t="str">
        <f t="shared" si="1"/>
        <v/>
      </c>
      <c r="AF85" s="220" t="str">
        <f t="shared" si="2"/>
        <v/>
      </c>
      <c r="AG85" s="57"/>
      <c r="AH85" s="58" t="str">
        <f t="shared" si="4"/>
        <v>Débil</v>
      </c>
      <c r="AI85" s="58" t="str">
        <f t="shared" si="3"/>
        <v>Débil</v>
      </c>
      <c r="AJ85" s="130">
        <f t="shared" si="7"/>
        <v>0</v>
      </c>
      <c r="AK85" s="314"/>
      <c r="AL85" s="314"/>
      <c r="AM85" s="314"/>
      <c r="AN85" s="314"/>
      <c r="AO85" s="131" t="e">
        <f>+IF(AND(P85="Preventivo",AN82="Fuerte"),2,IF(AND(P85="Preventivo",AN82="Moderado"),1,0))</f>
        <v>#DIV/0!</v>
      </c>
      <c r="AP85" s="131">
        <f t="shared" si="21"/>
        <v>0</v>
      </c>
      <c r="AQ85" s="131" t="e">
        <f>+J82-AO85</f>
        <v>#N/A</v>
      </c>
      <c r="AR85" s="131" t="e">
        <f>+L82-AP85</f>
        <v>#N/A</v>
      </c>
      <c r="AS85" s="317"/>
      <c r="AT85" s="317"/>
      <c r="AU85" s="305"/>
      <c r="AV85" s="308"/>
    </row>
    <row r="86" spans="1:48" ht="15.5" hidden="1">
      <c r="A86" s="298"/>
      <c r="B86" s="311"/>
      <c r="C86" s="268"/>
      <c r="D86" s="224"/>
      <c r="E86" s="283"/>
      <c r="F86" s="36"/>
      <c r="G86" s="268"/>
      <c r="H86" s="268"/>
      <c r="I86" s="320"/>
      <c r="J86" s="323"/>
      <c r="K86" s="326"/>
      <c r="L86" s="323"/>
      <c r="M86" s="305"/>
      <c r="N86" s="54"/>
      <c r="O86" s="56"/>
      <c r="P86" s="55"/>
      <c r="Q86" s="230"/>
      <c r="R86" s="219"/>
      <c r="S86" s="230"/>
      <c r="T86" s="219"/>
      <c r="U86" s="230"/>
      <c r="V86" s="219"/>
      <c r="W86" s="230"/>
      <c r="X86" s="219"/>
      <c r="Y86" s="230"/>
      <c r="Z86" s="219"/>
      <c r="AA86" s="230"/>
      <c r="AB86" s="219"/>
      <c r="AC86" s="230"/>
      <c r="AD86" s="219"/>
      <c r="AE86" s="220" t="str">
        <f t="shared" ref="AE86:AE104" si="32">IF((SUM(R86,T86,V86,X86,Z86,AB86,AD86)=0),"",(SUM(R86,T86,V86,X86,Z86,AB86,AD86)))</f>
        <v/>
      </c>
      <c r="AF86" s="220" t="str">
        <f t="shared" si="2"/>
        <v/>
      </c>
      <c r="AG86" s="57"/>
      <c r="AH86" s="58" t="str">
        <f t="shared" si="4"/>
        <v>Débil</v>
      </c>
      <c r="AI86" s="58" t="str">
        <f t="shared" si="3"/>
        <v>Débil</v>
      </c>
      <c r="AJ86" s="130">
        <f t="shared" si="7"/>
        <v>0</v>
      </c>
      <c r="AK86" s="314"/>
      <c r="AL86" s="314"/>
      <c r="AM86" s="314"/>
      <c r="AN86" s="314"/>
      <c r="AO86" s="131" t="e">
        <f>+IF(AND(P86="Preventivo",AN82="Fuerte"),2,IF(AND(P86="Preventivo",AN82="Moderado"),1,0))</f>
        <v>#DIV/0!</v>
      </c>
      <c r="AP86" s="131">
        <f t="shared" si="21"/>
        <v>0</v>
      </c>
      <c r="AQ86" s="131" t="e">
        <f>+J82-AO86</f>
        <v>#N/A</v>
      </c>
      <c r="AR86" s="131" t="e">
        <f>+L82-AP86</f>
        <v>#N/A</v>
      </c>
      <c r="AS86" s="317"/>
      <c r="AT86" s="317"/>
      <c r="AU86" s="305"/>
      <c r="AV86" s="308"/>
    </row>
    <row r="87" spans="1:48" ht="15.5" hidden="1">
      <c r="A87" s="299"/>
      <c r="B87" s="312"/>
      <c r="C87" s="269"/>
      <c r="D87" s="224"/>
      <c r="E87" s="284"/>
      <c r="F87" s="36"/>
      <c r="G87" s="269"/>
      <c r="H87" s="269"/>
      <c r="I87" s="321"/>
      <c r="J87" s="324"/>
      <c r="K87" s="327"/>
      <c r="L87" s="324"/>
      <c r="M87" s="306"/>
      <c r="N87" s="54"/>
      <c r="O87" s="56"/>
      <c r="P87" s="55"/>
      <c r="Q87" s="230"/>
      <c r="R87" s="219"/>
      <c r="S87" s="230"/>
      <c r="T87" s="219"/>
      <c r="U87" s="230"/>
      <c r="V87" s="219"/>
      <c r="W87" s="230"/>
      <c r="X87" s="219"/>
      <c r="Y87" s="230"/>
      <c r="Z87" s="219"/>
      <c r="AA87" s="230"/>
      <c r="AB87" s="219"/>
      <c r="AC87" s="230"/>
      <c r="AD87" s="219"/>
      <c r="AE87" s="220" t="str">
        <f t="shared" si="32"/>
        <v/>
      </c>
      <c r="AF87" s="220" t="str">
        <f t="shared" ref="AF87:AF150" si="33">IF(AE87&lt;=85,"Débil",IF(AE87&lt;=95,"Moderado",IF(AE87=100,"Fuerte","")))</f>
        <v/>
      </c>
      <c r="AG87" s="57"/>
      <c r="AH87" s="58" t="str">
        <f t="shared" si="4"/>
        <v>Débil</v>
      </c>
      <c r="AI87" s="58" t="str">
        <f t="shared" ref="AI87:AI150" si="34">IF(AND(AF87="Fuerte",AH87="Fuerte"),"Fuerte",IF(AND(AF87="Fuerte",AH87="Moderado"),"Moderado",IF(AND(AF87="Moderado",AH87="Fuerte"),"Moderado",IF(AND(AF87="Moderado",AH87="Moderado"),"Moderado","Débil"))))</f>
        <v>Débil</v>
      </c>
      <c r="AJ87" s="130">
        <f t="shared" si="7"/>
        <v>0</v>
      </c>
      <c r="AK87" s="315"/>
      <c r="AL87" s="315"/>
      <c r="AM87" s="315"/>
      <c r="AN87" s="315"/>
      <c r="AO87" s="131" t="e">
        <f>+IF(AND(P87="Preventivo",AN82="Fuerte"),2,IF(AND(P87="Preventivo",AN82="Moderado"),1,0))</f>
        <v>#DIV/0!</v>
      </c>
      <c r="AP87" s="131">
        <f t="shared" si="21"/>
        <v>0</v>
      </c>
      <c r="AQ87" s="131" t="e">
        <f>+J82-AO87</f>
        <v>#N/A</v>
      </c>
      <c r="AR87" s="131" t="e">
        <f>+L82-AP87</f>
        <v>#N/A</v>
      </c>
      <c r="AS87" s="318"/>
      <c r="AT87" s="318"/>
      <c r="AU87" s="306"/>
      <c r="AV87" s="309"/>
    </row>
    <row r="88" spans="1:48" ht="15.5" hidden="1">
      <c r="A88" s="297" t="s">
        <v>147</v>
      </c>
      <c r="B88" s="310"/>
      <c r="C88" s="267"/>
      <c r="D88" s="224"/>
      <c r="E88" s="282"/>
      <c r="F88" s="36"/>
      <c r="G88" s="267"/>
      <c r="H88" s="267"/>
      <c r="I88" s="319"/>
      <c r="J88" s="322" t="e">
        <f>+VLOOKUP(I88,[6]Listados!$K$8:$L$12,2,0)</f>
        <v>#N/A</v>
      </c>
      <c r="K88" s="325"/>
      <c r="L88" s="322" t="e">
        <f>+VLOOKUP(K88,[6]Listados!$K$13:$L$17,2,0)</f>
        <v>#N/A</v>
      </c>
      <c r="M88" s="304" t="str">
        <f>IF(AND(I88&lt;&gt;"",K88&lt;&gt;""),VLOOKUP(I88&amp;K88,Listados!$M$3:$N$27,2,FALSE),"")</f>
        <v/>
      </c>
      <c r="N88" s="54"/>
      <c r="O88" s="56"/>
      <c r="P88" s="55"/>
      <c r="Q88" s="230"/>
      <c r="R88" s="219"/>
      <c r="S88" s="230"/>
      <c r="T88" s="219"/>
      <c r="U88" s="230"/>
      <c r="V88" s="219"/>
      <c r="W88" s="230"/>
      <c r="X88" s="219"/>
      <c r="Y88" s="230"/>
      <c r="Z88" s="219"/>
      <c r="AA88" s="230"/>
      <c r="AB88" s="219"/>
      <c r="AC88" s="230"/>
      <c r="AD88" s="219"/>
      <c r="AE88" s="220" t="str">
        <f t="shared" si="32"/>
        <v/>
      </c>
      <c r="AF88" s="220" t="str">
        <f t="shared" si="33"/>
        <v/>
      </c>
      <c r="AG88" s="57"/>
      <c r="AH88" s="58" t="str">
        <f t="shared" ref="AH88:AH151" si="35">+IF(AG88="siempre","Fuerte",IF(AG88="Algunas veces","Moderado","Débil"))</f>
        <v>Débil</v>
      </c>
      <c r="AI88" s="58" t="str">
        <f t="shared" si="34"/>
        <v>Débil</v>
      </c>
      <c r="AJ88" s="130">
        <f t="shared" ref="AJ88:AJ151" si="36">IF(ISBLANK(AI88),"",IF(AI88="Débil", 0, IF(AI88="Moderado",50,100)))</f>
        <v>0</v>
      </c>
      <c r="AK88" s="313">
        <f>AVERAGE(AJ88:AJ93)</f>
        <v>0</v>
      </c>
      <c r="AL88" s="313">
        <v>0</v>
      </c>
      <c r="AM88" s="313" t="e">
        <f t="shared" ref="AM88" si="37">(AK88/AL88)</f>
        <v>#DIV/0!</v>
      </c>
      <c r="AN88" s="313" t="e">
        <f t="shared" ref="AN88" si="38">IF(AM88&lt;=50, "Débil", IF(AM88&lt;=99,"Moderado","Fuerte"))</f>
        <v>#DIV/0!</v>
      </c>
      <c r="AO88" s="131" t="e">
        <f>+IF(AND(P88="Preventivo",AN88="Fuerte"),2,IF(AND(P88="Preventivo",AN88="Moderado"),1,0))</f>
        <v>#DIV/0!</v>
      </c>
      <c r="AP88" s="131">
        <f t="shared" si="21"/>
        <v>0</v>
      </c>
      <c r="AQ88" s="131" t="e">
        <f>+J88-AO88</f>
        <v>#N/A</v>
      </c>
      <c r="AR88" s="131" t="e">
        <f>+L88-AP88</f>
        <v>#N/A</v>
      </c>
      <c r="AS88" s="316" t="e">
        <f>+VLOOKUP(MIN(AQ88,AQ89,AQ90,AQ91,AQ92,AQ93),Listados!$J$18:$K$24,2,TRUE)</f>
        <v>#N/A</v>
      </c>
      <c r="AT88" s="316" t="e">
        <f>+VLOOKUP(MIN(AR88,AR89,AR90,AR91,AR92,AR93),Listados!$J$27:$K$32,2,TRUE)</f>
        <v>#N/A</v>
      </c>
      <c r="AU88" s="304" t="e">
        <f>IF(AND(AS88&lt;&gt;"",AT88&lt;&gt;""),VLOOKUP(AS88&amp;AT88,Listados!$M$3:$N$27,2,FALSE),"")</f>
        <v>#N/A</v>
      </c>
      <c r="AV88" s="307" t="e">
        <f>+VLOOKUP(AU88,Listados!$P$3:$Q$6,2,FALSE)</f>
        <v>#N/A</v>
      </c>
    </row>
    <row r="89" spans="1:48" ht="15.5" hidden="1">
      <c r="A89" s="298"/>
      <c r="B89" s="311"/>
      <c r="C89" s="268"/>
      <c r="D89" s="224"/>
      <c r="E89" s="283"/>
      <c r="F89" s="36"/>
      <c r="G89" s="268"/>
      <c r="H89" s="268"/>
      <c r="I89" s="320"/>
      <c r="J89" s="323"/>
      <c r="K89" s="326"/>
      <c r="L89" s="323"/>
      <c r="M89" s="305"/>
      <c r="N89" s="54"/>
      <c r="O89" s="56"/>
      <c r="P89" s="55"/>
      <c r="Q89" s="230"/>
      <c r="R89" s="219"/>
      <c r="S89" s="230"/>
      <c r="T89" s="219"/>
      <c r="U89" s="230"/>
      <c r="V89" s="219"/>
      <c r="W89" s="230"/>
      <c r="X89" s="219"/>
      <c r="Y89" s="230"/>
      <c r="Z89" s="219"/>
      <c r="AA89" s="230"/>
      <c r="AB89" s="219"/>
      <c r="AC89" s="230"/>
      <c r="AD89" s="219"/>
      <c r="AE89" s="220" t="str">
        <f t="shared" si="32"/>
        <v/>
      </c>
      <c r="AF89" s="220" t="str">
        <f t="shared" si="33"/>
        <v/>
      </c>
      <c r="AG89" s="57"/>
      <c r="AH89" s="58" t="str">
        <f t="shared" si="35"/>
        <v>Débil</v>
      </c>
      <c r="AI89" s="58" t="str">
        <f t="shared" si="34"/>
        <v>Débil</v>
      </c>
      <c r="AJ89" s="130">
        <f t="shared" si="36"/>
        <v>0</v>
      </c>
      <c r="AK89" s="314"/>
      <c r="AL89" s="314"/>
      <c r="AM89" s="314"/>
      <c r="AN89" s="314"/>
      <c r="AO89" s="131" t="e">
        <f>+IF(AND(P89="Preventivo",AN88="Fuerte"),2,IF(AND(P89="Preventivo",AN88="Moderado"),1,0))</f>
        <v>#DIV/0!</v>
      </c>
      <c r="AP89" s="131">
        <f t="shared" si="21"/>
        <v>0</v>
      </c>
      <c r="AQ89" s="131" t="e">
        <f>+J88-AO89</f>
        <v>#N/A</v>
      </c>
      <c r="AR89" s="131" t="e">
        <f>+L88-AP89</f>
        <v>#N/A</v>
      </c>
      <c r="AS89" s="317"/>
      <c r="AT89" s="317"/>
      <c r="AU89" s="305"/>
      <c r="AV89" s="308"/>
    </row>
    <row r="90" spans="1:48" ht="15.5" hidden="1">
      <c r="A90" s="298"/>
      <c r="B90" s="311"/>
      <c r="C90" s="268"/>
      <c r="D90" s="224"/>
      <c r="E90" s="283"/>
      <c r="F90" s="36"/>
      <c r="G90" s="268"/>
      <c r="H90" s="268"/>
      <c r="I90" s="320"/>
      <c r="J90" s="323"/>
      <c r="K90" s="326"/>
      <c r="L90" s="323"/>
      <c r="M90" s="305"/>
      <c r="N90" s="54"/>
      <c r="O90" s="56"/>
      <c r="P90" s="55"/>
      <c r="Q90" s="230"/>
      <c r="R90" s="219"/>
      <c r="S90" s="230"/>
      <c r="T90" s="219"/>
      <c r="U90" s="230"/>
      <c r="V90" s="219"/>
      <c r="W90" s="230"/>
      <c r="X90" s="219"/>
      <c r="Y90" s="230"/>
      <c r="Z90" s="219"/>
      <c r="AA90" s="230"/>
      <c r="AB90" s="219"/>
      <c r="AC90" s="230"/>
      <c r="AD90" s="219"/>
      <c r="AE90" s="220" t="str">
        <f t="shared" si="32"/>
        <v/>
      </c>
      <c r="AF90" s="220" t="str">
        <f t="shared" si="33"/>
        <v/>
      </c>
      <c r="AG90" s="57"/>
      <c r="AH90" s="58" t="str">
        <f t="shared" si="35"/>
        <v>Débil</v>
      </c>
      <c r="AI90" s="58" t="str">
        <f t="shared" si="34"/>
        <v>Débil</v>
      </c>
      <c r="AJ90" s="130">
        <f t="shared" si="36"/>
        <v>0</v>
      </c>
      <c r="AK90" s="314"/>
      <c r="AL90" s="314"/>
      <c r="AM90" s="314"/>
      <c r="AN90" s="314"/>
      <c r="AO90" s="131" t="e">
        <f>+IF(AND(P90="Preventivo",AN88="Fuerte"),2,IF(AND(P90="Preventivo",AN88="Moderado"),1,0))</f>
        <v>#DIV/0!</v>
      </c>
      <c r="AP90" s="131">
        <f t="shared" si="21"/>
        <v>0</v>
      </c>
      <c r="AQ90" s="131" t="e">
        <f>+J88-AO90</f>
        <v>#N/A</v>
      </c>
      <c r="AR90" s="131" t="e">
        <f>+L88-AP90</f>
        <v>#N/A</v>
      </c>
      <c r="AS90" s="317"/>
      <c r="AT90" s="317"/>
      <c r="AU90" s="305"/>
      <c r="AV90" s="308"/>
    </row>
    <row r="91" spans="1:48" ht="15.5" hidden="1">
      <c r="A91" s="298"/>
      <c r="B91" s="311"/>
      <c r="C91" s="268"/>
      <c r="D91" s="224"/>
      <c r="E91" s="283"/>
      <c r="F91" s="36"/>
      <c r="G91" s="268"/>
      <c r="H91" s="268"/>
      <c r="I91" s="320"/>
      <c r="J91" s="323"/>
      <c r="K91" s="326"/>
      <c r="L91" s="323"/>
      <c r="M91" s="305"/>
      <c r="N91" s="54"/>
      <c r="O91" s="56"/>
      <c r="P91" s="55"/>
      <c r="Q91" s="230"/>
      <c r="R91" s="219"/>
      <c r="S91" s="230"/>
      <c r="T91" s="219"/>
      <c r="U91" s="230"/>
      <c r="V91" s="219"/>
      <c r="W91" s="230"/>
      <c r="X91" s="219"/>
      <c r="Y91" s="230"/>
      <c r="Z91" s="219"/>
      <c r="AA91" s="230"/>
      <c r="AB91" s="219"/>
      <c r="AC91" s="230"/>
      <c r="AD91" s="219"/>
      <c r="AE91" s="220" t="str">
        <f t="shared" si="32"/>
        <v/>
      </c>
      <c r="AF91" s="220" t="str">
        <f t="shared" si="33"/>
        <v/>
      </c>
      <c r="AG91" s="57"/>
      <c r="AH91" s="58" t="str">
        <f t="shared" si="35"/>
        <v>Débil</v>
      </c>
      <c r="AI91" s="58" t="str">
        <f t="shared" si="34"/>
        <v>Débil</v>
      </c>
      <c r="AJ91" s="130">
        <f t="shared" si="36"/>
        <v>0</v>
      </c>
      <c r="AK91" s="314"/>
      <c r="AL91" s="314"/>
      <c r="AM91" s="314"/>
      <c r="AN91" s="314"/>
      <c r="AO91" s="131" t="e">
        <f>+IF(AND(P91="Preventivo",AN88="Fuerte"),2,IF(AND(P91="Preventivo",AN88="Moderado"),1,0))</f>
        <v>#DIV/0!</v>
      </c>
      <c r="AP91" s="131">
        <f t="shared" si="21"/>
        <v>0</v>
      </c>
      <c r="AQ91" s="131" t="e">
        <f>+J88-AO91</f>
        <v>#N/A</v>
      </c>
      <c r="AR91" s="131" t="e">
        <f>+L88-AP91</f>
        <v>#N/A</v>
      </c>
      <c r="AS91" s="317"/>
      <c r="AT91" s="317"/>
      <c r="AU91" s="305"/>
      <c r="AV91" s="308"/>
    </row>
    <row r="92" spans="1:48" ht="15.5" hidden="1">
      <c r="A92" s="298"/>
      <c r="B92" s="311"/>
      <c r="C92" s="268"/>
      <c r="D92" s="224"/>
      <c r="E92" s="283"/>
      <c r="F92" s="36"/>
      <c r="G92" s="268"/>
      <c r="H92" s="268"/>
      <c r="I92" s="320"/>
      <c r="J92" s="323"/>
      <c r="K92" s="326"/>
      <c r="L92" s="323"/>
      <c r="M92" s="305"/>
      <c r="N92" s="54"/>
      <c r="O92" s="56"/>
      <c r="P92" s="55"/>
      <c r="Q92" s="230"/>
      <c r="R92" s="219"/>
      <c r="S92" s="230"/>
      <c r="T92" s="219"/>
      <c r="U92" s="230"/>
      <c r="V92" s="219"/>
      <c r="W92" s="230"/>
      <c r="X92" s="219"/>
      <c r="Y92" s="230"/>
      <c r="Z92" s="219"/>
      <c r="AA92" s="230"/>
      <c r="AB92" s="219"/>
      <c r="AC92" s="230"/>
      <c r="AD92" s="219"/>
      <c r="AE92" s="220" t="str">
        <f t="shared" si="32"/>
        <v/>
      </c>
      <c r="AF92" s="220" t="str">
        <f t="shared" si="33"/>
        <v/>
      </c>
      <c r="AG92" s="57"/>
      <c r="AH92" s="58" t="str">
        <f t="shared" si="35"/>
        <v>Débil</v>
      </c>
      <c r="AI92" s="58" t="str">
        <f t="shared" si="34"/>
        <v>Débil</v>
      </c>
      <c r="AJ92" s="130">
        <f t="shared" si="36"/>
        <v>0</v>
      </c>
      <c r="AK92" s="314"/>
      <c r="AL92" s="314"/>
      <c r="AM92" s="314"/>
      <c r="AN92" s="314"/>
      <c r="AO92" s="131" t="e">
        <f>+IF(AND(P92="Preventivo",AN88="Fuerte"),2,IF(AND(P92="Preventivo",AN88="Moderado"),1,0))</f>
        <v>#DIV/0!</v>
      </c>
      <c r="AP92" s="131">
        <f t="shared" si="21"/>
        <v>0</v>
      </c>
      <c r="AQ92" s="131" t="e">
        <f>+J88-AO92</f>
        <v>#N/A</v>
      </c>
      <c r="AR92" s="131" t="e">
        <f>+L88-AP92</f>
        <v>#N/A</v>
      </c>
      <c r="AS92" s="317"/>
      <c r="AT92" s="317"/>
      <c r="AU92" s="305"/>
      <c r="AV92" s="308"/>
    </row>
    <row r="93" spans="1:48" ht="15.5" hidden="1">
      <c r="A93" s="299"/>
      <c r="B93" s="312"/>
      <c r="C93" s="269"/>
      <c r="D93" s="224"/>
      <c r="E93" s="284"/>
      <c r="F93" s="36"/>
      <c r="G93" s="269"/>
      <c r="H93" s="269"/>
      <c r="I93" s="321"/>
      <c r="J93" s="324"/>
      <c r="K93" s="327"/>
      <c r="L93" s="324"/>
      <c r="M93" s="306"/>
      <c r="N93" s="54"/>
      <c r="O93" s="56"/>
      <c r="P93" s="55"/>
      <c r="Q93" s="230"/>
      <c r="R93" s="219"/>
      <c r="S93" s="230"/>
      <c r="T93" s="219"/>
      <c r="U93" s="230"/>
      <c r="V93" s="219"/>
      <c r="W93" s="230"/>
      <c r="X93" s="219"/>
      <c r="Y93" s="230"/>
      <c r="Z93" s="219"/>
      <c r="AA93" s="230"/>
      <c r="AB93" s="219"/>
      <c r="AC93" s="230"/>
      <c r="AD93" s="219"/>
      <c r="AE93" s="220" t="str">
        <f t="shared" si="32"/>
        <v/>
      </c>
      <c r="AF93" s="220" t="str">
        <f t="shared" si="33"/>
        <v/>
      </c>
      <c r="AG93" s="57"/>
      <c r="AH93" s="58" t="str">
        <f t="shared" si="35"/>
        <v>Débil</v>
      </c>
      <c r="AI93" s="58" t="str">
        <f t="shared" si="34"/>
        <v>Débil</v>
      </c>
      <c r="AJ93" s="130">
        <f t="shared" si="36"/>
        <v>0</v>
      </c>
      <c r="AK93" s="315"/>
      <c r="AL93" s="315"/>
      <c r="AM93" s="315"/>
      <c r="AN93" s="315"/>
      <c r="AO93" s="131" t="e">
        <f>+IF(AND(P93="Preventivo",AN88="Fuerte"),2,IF(AND(P93="Preventivo",AN88="Moderado"),1,0))</f>
        <v>#DIV/0!</v>
      </c>
      <c r="AP93" s="131">
        <f t="shared" si="21"/>
        <v>0</v>
      </c>
      <c r="AQ93" s="131" t="e">
        <f>+J88-AO93</f>
        <v>#N/A</v>
      </c>
      <c r="AR93" s="131" t="e">
        <f>+L88-AP93</f>
        <v>#N/A</v>
      </c>
      <c r="AS93" s="318"/>
      <c r="AT93" s="318"/>
      <c r="AU93" s="306"/>
      <c r="AV93" s="309"/>
    </row>
    <row r="94" spans="1:48" ht="15.5" hidden="1">
      <c r="A94" s="297" t="s">
        <v>148</v>
      </c>
      <c r="B94" s="310"/>
      <c r="C94" s="267"/>
      <c r="D94" s="224"/>
      <c r="E94" s="282"/>
      <c r="F94" s="36"/>
      <c r="G94" s="267"/>
      <c r="H94" s="267"/>
      <c r="I94" s="319"/>
      <c r="J94" s="322" t="e">
        <f>+VLOOKUP(I94,[6]Listados!$K$8:$L$12,2,0)</f>
        <v>#N/A</v>
      </c>
      <c r="K94" s="325"/>
      <c r="L94" s="322" t="e">
        <f>+VLOOKUP(K94,[6]Listados!$K$13:$L$17,2,0)</f>
        <v>#N/A</v>
      </c>
      <c r="M94" s="304" t="str">
        <f>IF(AND(I94&lt;&gt;"",K94&lt;&gt;""),VLOOKUP(I94&amp;K94,Listados!$M$3:$N$27,2,FALSE),"")</f>
        <v/>
      </c>
      <c r="N94" s="54"/>
      <c r="O94" s="56"/>
      <c r="P94" s="55"/>
      <c r="Q94" s="230"/>
      <c r="R94" s="219"/>
      <c r="S94" s="230"/>
      <c r="T94" s="219"/>
      <c r="U94" s="230"/>
      <c r="V94" s="219"/>
      <c r="W94" s="230"/>
      <c r="X94" s="219"/>
      <c r="Y94" s="230"/>
      <c r="Z94" s="219"/>
      <c r="AA94" s="230"/>
      <c r="AB94" s="219"/>
      <c r="AC94" s="230"/>
      <c r="AD94" s="219"/>
      <c r="AE94" s="220" t="str">
        <f t="shared" si="32"/>
        <v/>
      </c>
      <c r="AF94" s="220" t="str">
        <f t="shared" si="33"/>
        <v/>
      </c>
      <c r="AG94" s="57"/>
      <c r="AH94" s="58" t="str">
        <f t="shared" si="35"/>
        <v>Débil</v>
      </c>
      <c r="AI94" s="58" t="str">
        <f t="shared" si="34"/>
        <v>Débil</v>
      </c>
      <c r="AJ94" s="130">
        <f t="shared" si="36"/>
        <v>0</v>
      </c>
      <c r="AK94" s="313">
        <f>AVERAGE(AJ94:AJ99)</f>
        <v>0</v>
      </c>
      <c r="AL94" s="313">
        <v>0</v>
      </c>
      <c r="AM94" s="313" t="e">
        <f t="shared" ref="AM94" si="39">(AK94/AL94)</f>
        <v>#DIV/0!</v>
      </c>
      <c r="AN94" s="313" t="e">
        <f t="shared" ref="AN94" si="40">IF(AM94&lt;=50, "Débil", IF(AM94&lt;=99,"Moderado","Fuerte"))</f>
        <v>#DIV/0!</v>
      </c>
      <c r="AO94" s="131" t="e">
        <f>+IF(AND(P94="Preventivo",AN94="Fuerte"),2,IF(AND(P94="Preventivo",AN94="Moderado"),1,0))</f>
        <v>#DIV/0!</v>
      </c>
      <c r="AP94" s="131">
        <f t="shared" si="21"/>
        <v>0</v>
      </c>
      <c r="AQ94" s="131" t="e">
        <f>+J94-AO94</f>
        <v>#N/A</v>
      </c>
      <c r="AR94" s="131" t="e">
        <f>+L94-AP94</f>
        <v>#N/A</v>
      </c>
      <c r="AS94" s="316" t="e">
        <f>+VLOOKUP(MIN(AQ94,AQ95,AQ96,AQ97,AQ98,AQ99),Listados!$J$18:$K$24,2,TRUE)</f>
        <v>#N/A</v>
      </c>
      <c r="AT94" s="316" t="e">
        <f>+VLOOKUP(MIN(AR94,AR95,AR96,AR97,AR98,AR99),Listados!$J$27:$K$32,2,TRUE)</f>
        <v>#N/A</v>
      </c>
      <c r="AU94" s="304" t="e">
        <f>IF(AND(AS94&lt;&gt;"",AT94&lt;&gt;""),VLOOKUP(AS94&amp;AT94,Listados!$M$3:$N$27,2,FALSE),"")</f>
        <v>#N/A</v>
      </c>
      <c r="AV94" s="307" t="e">
        <f>+VLOOKUP(AU94,Listados!$P$3:$Q$6,2,FALSE)</f>
        <v>#N/A</v>
      </c>
    </row>
    <row r="95" spans="1:48" ht="15.5" hidden="1">
      <c r="A95" s="298"/>
      <c r="B95" s="311"/>
      <c r="C95" s="268"/>
      <c r="D95" s="224"/>
      <c r="E95" s="283"/>
      <c r="F95" s="36"/>
      <c r="G95" s="268"/>
      <c r="H95" s="268"/>
      <c r="I95" s="320"/>
      <c r="J95" s="323"/>
      <c r="K95" s="326"/>
      <c r="L95" s="323"/>
      <c r="M95" s="305"/>
      <c r="N95" s="54"/>
      <c r="O95" s="56"/>
      <c r="P95" s="55"/>
      <c r="Q95" s="230"/>
      <c r="R95" s="219"/>
      <c r="S95" s="230"/>
      <c r="T95" s="219"/>
      <c r="U95" s="230"/>
      <c r="V95" s="219"/>
      <c r="W95" s="230"/>
      <c r="X95" s="219"/>
      <c r="Y95" s="230"/>
      <c r="Z95" s="219"/>
      <c r="AA95" s="230"/>
      <c r="AB95" s="219"/>
      <c r="AC95" s="230"/>
      <c r="AD95" s="219"/>
      <c r="AE95" s="220" t="str">
        <f t="shared" si="32"/>
        <v/>
      </c>
      <c r="AF95" s="220" t="str">
        <f t="shared" si="33"/>
        <v/>
      </c>
      <c r="AG95" s="57"/>
      <c r="AH95" s="58" t="str">
        <f t="shared" si="35"/>
        <v>Débil</v>
      </c>
      <c r="AI95" s="58" t="str">
        <f t="shared" si="34"/>
        <v>Débil</v>
      </c>
      <c r="AJ95" s="130">
        <f t="shared" si="36"/>
        <v>0</v>
      </c>
      <c r="AK95" s="314"/>
      <c r="AL95" s="314"/>
      <c r="AM95" s="314"/>
      <c r="AN95" s="314"/>
      <c r="AO95" s="131" t="e">
        <f>+IF(AND(P95="Preventivo",AN94="Fuerte"),2,IF(AND(P95="Preventivo",AN94="Moderado"),1,0))</f>
        <v>#DIV/0!</v>
      </c>
      <c r="AP95" s="131">
        <f t="shared" si="21"/>
        <v>0</v>
      </c>
      <c r="AQ95" s="131" t="e">
        <f>+J94-AO95</f>
        <v>#N/A</v>
      </c>
      <c r="AR95" s="131" t="e">
        <f>+L94-AP95</f>
        <v>#N/A</v>
      </c>
      <c r="AS95" s="317"/>
      <c r="AT95" s="317"/>
      <c r="AU95" s="305"/>
      <c r="AV95" s="308"/>
    </row>
    <row r="96" spans="1:48" ht="15.5" hidden="1">
      <c r="A96" s="298"/>
      <c r="B96" s="311"/>
      <c r="C96" s="268"/>
      <c r="D96" s="224"/>
      <c r="E96" s="283"/>
      <c r="F96" s="36"/>
      <c r="G96" s="268"/>
      <c r="H96" s="268"/>
      <c r="I96" s="320"/>
      <c r="J96" s="323"/>
      <c r="K96" s="326"/>
      <c r="L96" s="323"/>
      <c r="M96" s="305"/>
      <c r="N96" s="54"/>
      <c r="O96" s="56"/>
      <c r="P96" s="55"/>
      <c r="Q96" s="230"/>
      <c r="R96" s="219"/>
      <c r="S96" s="230"/>
      <c r="T96" s="219"/>
      <c r="U96" s="230"/>
      <c r="V96" s="219"/>
      <c r="W96" s="230"/>
      <c r="X96" s="219"/>
      <c r="Y96" s="230"/>
      <c r="Z96" s="219"/>
      <c r="AA96" s="230"/>
      <c r="AB96" s="219"/>
      <c r="AC96" s="230"/>
      <c r="AD96" s="219"/>
      <c r="AE96" s="220" t="str">
        <f t="shared" si="32"/>
        <v/>
      </c>
      <c r="AF96" s="220" t="str">
        <f t="shared" si="33"/>
        <v/>
      </c>
      <c r="AG96" s="57"/>
      <c r="AH96" s="58" t="str">
        <f t="shared" si="35"/>
        <v>Débil</v>
      </c>
      <c r="AI96" s="58" t="str">
        <f t="shared" si="34"/>
        <v>Débil</v>
      </c>
      <c r="AJ96" s="130">
        <f t="shared" si="36"/>
        <v>0</v>
      </c>
      <c r="AK96" s="314"/>
      <c r="AL96" s="314"/>
      <c r="AM96" s="314"/>
      <c r="AN96" s="314"/>
      <c r="AO96" s="131" t="e">
        <f>+IF(AND(P96="Preventivo",AN94="Fuerte"),2,IF(AND(P96="Preventivo",AN94="Moderado"),1,0))</f>
        <v>#DIV/0!</v>
      </c>
      <c r="AP96" s="131">
        <f t="shared" si="21"/>
        <v>0</v>
      </c>
      <c r="AQ96" s="131" t="e">
        <f>+J94-AO96</f>
        <v>#N/A</v>
      </c>
      <c r="AR96" s="131" t="e">
        <f>+L94-AP96</f>
        <v>#N/A</v>
      </c>
      <c r="AS96" s="317"/>
      <c r="AT96" s="317"/>
      <c r="AU96" s="305"/>
      <c r="AV96" s="308"/>
    </row>
    <row r="97" spans="1:48" ht="15.5" hidden="1">
      <c r="A97" s="298"/>
      <c r="B97" s="311"/>
      <c r="C97" s="268"/>
      <c r="D97" s="224"/>
      <c r="E97" s="283"/>
      <c r="F97" s="36"/>
      <c r="G97" s="268"/>
      <c r="H97" s="268"/>
      <c r="I97" s="320"/>
      <c r="J97" s="323"/>
      <c r="K97" s="326"/>
      <c r="L97" s="323"/>
      <c r="M97" s="305"/>
      <c r="N97" s="54"/>
      <c r="O97" s="56"/>
      <c r="P97" s="55"/>
      <c r="Q97" s="230"/>
      <c r="R97" s="219"/>
      <c r="S97" s="230"/>
      <c r="T97" s="219"/>
      <c r="U97" s="230"/>
      <c r="V97" s="219"/>
      <c r="W97" s="230"/>
      <c r="X97" s="219"/>
      <c r="Y97" s="230"/>
      <c r="Z97" s="219"/>
      <c r="AA97" s="230"/>
      <c r="AB97" s="219"/>
      <c r="AC97" s="230"/>
      <c r="AD97" s="219"/>
      <c r="AE97" s="220" t="str">
        <f t="shared" si="32"/>
        <v/>
      </c>
      <c r="AF97" s="220" t="str">
        <f t="shared" si="33"/>
        <v/>
      </c>
      <c r="AG97" s="57"/>
      <c r="AH97" s="58" t="str">
        <f t="shared" si="35"/>
        <v>Débil</v>
      </c>
      <c r="AI97" s="58" t="str">
        <f t="shared" si="34"/>
        <v>Débil</v>
      </c>
      <c r="AJ97" s="130">
        <f t="shared" si="36"/>
        <v>0</v>
      </c>
      <c r="AK97" s="314"/>
      <c r="AL97" s="314"/>
      <c r="AM97" s="314"/>
      <c r="AN97" s="314"/>
      <c r="AO97" s="131" t="e">
        <f>+IF(AND(P97="Preventivo",AN94="Fuerte"),2,IF(AND(P97="Preventivo",AN94="Moderado"),1,0))</f>
        <v>#DIV/0!</v>
      </c>
      <c r="AP97" s="131">
        <f t="shared" si="21"/>
        <v>0</v>
      </c>
      <c r="AQ97" s="131" t="e">
        <f>+J94-AO97</f>
        <v>#N/A</v>
      </c>
      <c r="AR97" s="131" t="e">
        <f>+L94-AP97</f>
        <v>#N/A</v>
      </c>
      <c r="AS97" s="317"/>
      <c r="AT97" s="317"/>
      <c r="AU97" s="305"/>
      <c r="AV97" s="308"/>
    </row>
    <row r="98" spans="1:48" ht="15.5" hidden="1">
      <c r="A98" s="298"/>
      <c r="B98" s="311"/>
      <c r="C98" s="268"/>
      <c r="D98" s="224"/>
      <c r="E98" s="283"/>
      <c r="F98" s="36"/>
      <c r="G98" s="268"/>
      <c r="H98" s="268"/>
      <c r="I98" s="320"/>
      <c r="J98" s="323"/>
      <c r="K98" s="326"/>
      <c r="L98" s="323"/>
      <c r="M98" s="305"/>
      <c r="N98" s="54"/>
      <c r="O98" s="56"/>
      <c r="P98" s="55"/>
      <c r="Q98" s="230"/>
      <c r="R98" s="219"/>
      <c r="S98" s="230"/>
      <c r="T98" s="219"/>
      <c r="U98" s="230"/>
      <c r="V98" s="219"/>
      <c r="W98" s="230"/>
      <c r="X98" s="219"/>
      <c r="Y98" s="230"/>
      <c r="Z98" s="219"/>
      <c r="AA98" s="230"/>
      <c r="AB98" s="219"/>
      <c r="AC98" s="230"/>
      <c r="AD98" s="219"/>
      <c r="AE98" s="220" t="str">
        <f t="shared" si="32"/>
        <v/>
      </c>
      <c r="AF98" s="220" t="str">
        <f t="shared" si="33"/>
        <v/>
      </c>
      <c r="AG98" s="57"/>
      <c r="AH98" s="58" t="str">
        <f t="shared" si="35"/>
        <v>Débil</v>
      </c>
      <c r="AI98" s="58" t="str">
        <f t="shared" si="34"/>
        <v>Débil</v>
      </c>
      <c r="AJ98" s="130">
        <f t="shared" si="36"/>
        <v>0</v>
      </c>
      <c r="AK98" s="314"/>
      <c r="AL98" s="314"/>
      <c r="AM98" s="314"/>
      <c r="AN98" s="314"/>
      <c r="AO98" s="131" t="e">
        <f>+IF(AND(P98="Preventivo",AN94="Fuerte"),2,IF(AND(P98="Preventivo",AN94="Moderado"),1,0))</f>
        <v>#DIV/0!</v>
      </c>
      <c r="AP98" s="131">
        <f t="shared" si="21"/>
        <v>0</v>
      </c>
      <c r="AQ98" s="131" t="e">
        <f>+J94-AO98</f>
        <v>#N/A</v>
      </c>
      <c r="AR98" s="131" t="e">
        <f>+L94-AP98</f>
        <v>#N/A</v>
      </c>
      <c r="AS98" s="317"/>
      <c r="AT98" s="317"/>
      <c r="AU98" s="305"/>
      <c r="AV98" s="308"/>
    </row>
    <row r="99" spans="1:48" ht="15.5" hidden="1">
      <c r="A99" s="299"/>
      <c r="B99" s="312"/>
      <c r="C99" s="269"/>
      <c r="D99" s="224"/>
      <c r="E99" s="284"/>
      <c r="F99" s="36"/>
      <c r="G99" s="269"/>
      <c r="H99" s="269"/>
      <c r="I99" s="321"/>
      <c r="J99" s="324"/>
      <c r="K99" s="327"/>
      <c r="L99" s="324"/>
      <c r="M99" s="306"/>
      <c r="N99" s="54"/>
      <c r="O99" s="56"/>
      <c r="P99" s="55"/>
      <c r="Q99" s="230"/>
      <c r="R99" s="219"/>
      <c r="S99" s="230"/>
      <c r="T99" s="219"/>
      <c r="U99" s="230"/>
      <c r="V99" s="219"/>
      <c r="W99" s="230"/>
      <c r="X99" s="219"/>
      <c r="Y99" s="230"/>
      <c r="Z99" s="219"/>
      <c r="AA99" s="230"/>
      <c r="AB99" s="219"/>
      <c r="AC99" s="230"/>
      <c r="AD99" s="219"/>
      <c r="AE99" s="220" t="str">
        <f t="shared" si="32"/>
        <v/>
      </c>
      <c r="AF99" s="220" t="str">
        <f t="shared" si="33"/>
        <v/>
      </c>
      <c r="AG99" s="57"/>
      <c r="AH99" s="58" t="str">
        <f t="shared" si="35"/>
        <v>Débil</v>
      </c>
      <c r="AI99" s="58" t="str">
        <f t="shared" si="34"/>
        <v>Débil</v>
      </c>
      <c r="AJ99" s="130">
        <f t="shared" si="36"/>
        <v>0</v>
      </c>
      <c r="AK99" s="315"/>
      <c r="AL99" s="315"/>
      <c r="AM99" s="315"/>
      <c r="AN99" s="315"/>
      <c r="AO99" s="131" t="e">
        <f>+IF(AND(P99="Preventivo",AN94="Fuerte"),2,IF(AND(P99="Preventivo",AN94="Moderado"),1,0))</f>
        <v>#DIV/0!</v>
      </c>
      <c r="AP99" s="131">
        <f t="shared" si="21"/>
        <v>0</v>
      </c>
      <c r="AQ99" s="131" t="e">
        <f>+J94-AO99</f>
        <v>#N/A</v>
      </c>
      <c r="AR99" s="131" t="e">
        <f>+L94-AP99</f>
        <v>#N/A</v>
      </c>
      <c r="AS99" s="318"/>
      <c r="AT99" s="318"/>
      <c r="AU99" s="306"/>
      <c r="AV99" s="309"/>
    </row>
    <row r="100" spans="1:48" ht="15.5" hidden="1">
      <c r="A100" s="297" t="s">
        <v>149</v>
      </c>
      <c r="B100" s="310"/>
      <c r="C100" s="267"/>
      <c r="D100" s="224"/>
      <c r="E100" s="282"/>
      <c r="F100" s="36"/>
      <c r="G100" s="267"/>
      <c r="H100" s="267"/>
      <c r="I100" s="319"/>
      <c r="J100" s="322" t="e">
        <f>+VLOOKUP(I100,[6]Listados!$K$8:$L$12,2,0)</f>
        <v>#N/A</v>
      </c>
      <c r="K100" s="325"/>
      <c r="L100" s="322" t="e">
        <f>+VLOOKUP(K100,[6]Listados!$K$13:$L$17,2,0)</f>
        <v>#N/A</v>
      </c>
      <c r="M100" s="304" t="str">
        <f>IF(AND(I100&lt;&gt;"",K100&lt;&gt;""),VLOOKUP(I100&amp;K100,Listados!$M$3:$N$27,2,FALSE),"")</f>
        <v/>
      </c>
      <c r="N100" s="54"/>
      <c r="O100" s="56"/>
      <c r="P100" s="55"/>
      <c r="Q100" s="230"/>
      <c r="R100" s="219"/>
      <c r="S100" s="230"/>
      <c r="T100" s="219"/>
      <c r="U100" s="230"/>
      <c r="V100" s="219"/>
      <c r="W100" s="230"/>
      <c r="X100" s="219"/>
      <c r="Y100" s="230"/>
      <c r="Z100" s="219"/>
      <c r="AA100" s="230"/>
      <c r="AB100" s="219"/>
      <c r="AC100" s="230"/>
      <c r="AD100" s="219"/>
      <c r="AE100" s="220" t="str">
        <f t="shared" si="32"/>
        <v/>
      </c>
      <c r="AF100" s="220" t="str">
        <f t="shared" si="33"/>
        <v/>
      </c>
      <c r="AG100" s="57"/>
      <c r="AH100" s="58" t="str">
        <f t="shared" si="35"/>
        <v>Débil</v>
      </c>
      <c r="AI100" s="58" t="str">
        <f t="shared" si="34"/>
        <v>Débil</v>
      </c>
      <c r="AJ100" s="130">
        <f t="shared" si="36"/>
        <v>0</v>
      </c>
      <c r="AK100" s="313">
        <f>AVERAGE(AJ100:AJ105)</f>
        <v>0</v>
      </c>
      <c r="AL100" s="313">
        <v>0</v>
      </c>
      <c r="AM100" s="313" t="e">
        <f t="shared" ref="AM100" si="41">(AK100/AL100)</f>
        <v>#DIV/0!</v>
      </c>
      <c r="AN100" s="313" t="e">
        <f t="shared" ref="AN100" si="42">IF(AM100&lt;=50, "Débil", IF(AM100&lt;=99,"Moderado","Fuerte"))</f>
        <v>#DIV/0!</v>
      </c>
      <c r="AO100" s="131" t="e">
        <f>+IF(AND(P100="Preventivo",AN100="Fuerte"),2,IF(AND(P100="Preventivo",AN100="Moderado"),1,0))</f>
        <v>#DIV/0!</v>
      </c>
      <c r="AP100" s="131">
        <f t="shared" si="21"/>
        <v>0</v>
      </c>
      <c r="AQ100" s="131" t="e">
        <f>+J100-AO100</f>
        <v>#N/A</v>
      </c>
      <c r="AR100" s="131" t="e">
        <f>+L100-AP100</f>
        <v>#N/A</v>
      </c>
      <c r="AS100" s="316" t="e">
        <f>+VLOOKUP(MIN(AQ100,AQ101,AQ102,AQ103,AQ104,AQ105),Listados!$J$18:$K$24,2,TRUE)</f>
        <v>#N/A</v>
      </c>
      <c r="AT100" s="316" t="e">
        <f>+VLOOKUP(MIN(AR100,AR101,AR102,AR103,AR104,AR105),Listados!$J$27:$K$32,2,TRUE)</f>
        <v>#N/A</v>
      </c>
      <c r="AU100" s="304" t="e">
        <f>IF(AND(AS100&lt;&gt;"",AT100&lt;&gt;""),VLOOKUP(AS100&amp;AT100,Listados!$M$3:$N$27,2,FALSE),"")</f>
        <v>#N/A</v>
      </c>
      <c r="AV100" s="307" t="e">
        <f>+VLOOKUP(AU100,Listados!$P$3:$Q$6,2,FALSE)</f>
        <v>#N/A</v>
      </c>
    </row>
    <row r="101" spans="1:48" ht="15.5" hidden="1">
      <c r="A101" s="298"/>
      <c r="B101" s="311"/>
      <c r="C101" s="268"/>
      <c r="D101" s="224"/>
      <c r="E101" s="283"/>
      <c r="F101" s="36"/>
      <c r="G101" s="268"/>
      <c r="H101" s="268"/>
      <c r="I101" s="320"/>
      <c r="J101" s="323"/>
      <c r="K101" s="326"/>
      <c r="L101" s="323"/>
      <c r="M101" s="305"/>
      <c r="N101" s="54"/>
      <c r="O101" s="56"/>
      <c r="P101" s="55"/>
      <c r="Q101" s="230"/>
      <c r="R101" s="219"/>
      <c r="S101" s="230"/>
      <c r="T101" s="219"/>
      <c r="U101" s="230"/>
      <c r="V101" s="219"/>
      <c r="W101" s="230"/>
      <c r="X101" s="219"/>
      <c r="Y101" s="230"/>
      <c r="Z101" s="219"/>
      <c r="AA101" s="230"/>
      <c r="AB101" s="219"/>
      <c r="AC101" s="230"/>
      <c r="AD101" s="219"/>
      <c r="AE101" s="220" t="str">
        <f t="shared" si="32"/>
        <v/>
      </c>
      <c r="AF101" s="220" t="str">
        <f t="shared" si="33"/>
        <v/>
      </c>
      <c r="AG101" s="57"/>
      <c r="AH101" s="58" t="str">
        <f t="shared" si="35"/>
        <v>Débil</v>
      </c>
      <c r="AI101" s="58" t="str">
        <f t="shared" si="34"/>
        <v>Débil</v>
      </c>
      <c r="AJ101" s="130">
        <f t="shared" si="36"/>
        <v>0</v>
      </c>
      <c r="AK101" s="314"/>
      <c r="AL101" s="314"/>
      <c r="AM101" s="314"/>
      <c r="AN101" s="314"/>
      <c r="AO101" s="131" t="e">
        <f>+IF(AND(P101="Preventivo",AN100="Fuerte"),2,IF(AND(P101="Preventivo",AN100="Moderado"),1,0))</f>
        <v>#DIV/0!</v>
      </c>
      <c r="AP101" s="131">
        <f t="shared" si="21"/>
        <v>0</v>
      </c>
      <c r="AQ101" s="131" t="e">
        <f>+J100-AO101</f>
        <v>#N/A</v>
      </c>
      <c r="AR101" s="131" t="e">
        <f>+L100-AP101</f>
        <v>#N/A</v>
      </c>
      <c r="AS101" s="317"/>
      <c r="AT101" s="317"/>
      <c r="AU101" s="305"/>
      <c r="AV101" s="308"/>
    </row>
    <row r="102" spans="1:48" ht="15.5" hidden="1">
      <c r="A102" s="298"/>
      <c r="B102" s="311"/>
      <c r="C102" s="268"/>
      <c r="D102" s="224"/>
      <c r="E102" s="283"/>
      <c r="F102" s="36"/>
      <c r="G102" s="268"/>
      <c r="H102" s="268"/>
      <c r="I102" s="320"/>
      <c r="J102" s="323"/>
      <c r="K102" s="326"/>
      <c r="L102" s="323"/>
      <c r="M102" s="305"/>
      <c r="N102" s="54"/>
      <c r="O102" s="56"/>
      <c r="P102" s="55"/>
      <c r="Q102" s="230"/>
      <c r="R102" s="219"/>
      <c r="S102" s="230"/>
      <c r="T102" s="219"/>
      <c r="U102" s="230"/>
      <c r="V102" s="219"/>
      <c r="W102" s="230"/>
      <c r="X102" s="219"/>
      <c r="Y102" s="230"/>
      <c r="Z102" s="219"/>
      <c r="AA102" s="230"/>
      <c r="AB102" s="219"/>
      <c r="AC102" s="230"/>
      <c r="AD102" s="219"/>
      <c r="AE102" s="220" t="str">
        <f t="shared" si="32"/>
        <v/>
      </c>
      <c r="AF102" s="220" t="str">
        <f t="shared" si="33"/>
        <v/>
      </c>
      <c r="AG102" s="57"/>
      <c r="AH102" s="58" t="str">
        <f t="shared" si="35"/>
        <v>Débil</v>
      </c>
      <c r="AI102" s="58" t="str">
        <f t="shared" si="34"/>
        <v>Débil</v>
      </c>
      <c r="AJ102" s="130">
        <f t="shared" si="36"/>
        <v>0</v>
      </c>
      <c r="AK102" s="314"/>
      <c r="AL102" s="314"/>
      <c r="AM102" s="314"/>
      <c r="AN102" s="314"/>
      <c r="AO102" s="131" t="e">
        <f>+IF(AND(P102="Preventivo",AN100="Fuerte"),2,IF(AND(P102="Preventivo",AN100="Moderado"),1,0))</f>
        <v>#DIV/0!</v>
      </c>
      <c r="AP102" s="131">
        <f t="shared" si="21"/>
        <v>0</v>
      </c>
      <c r="AQ102" s="131" t="e">
        <f>+J100-AO102</f>
        <v>#N/A</v>
      </c>
      <c r="AR102" s="131" t="e">
        <f>+L100-AP102</f>
        <v>#N/A</v>
      </c>
      <c r="AS102" s="317"/>
      <c r="AT102" s="317"/>
      <c r="AU102" s="305"/>
      <c r="AV102" s="308"/>
    </row>
    <row r="103" spans="1:48" ht="15.5" hidden="1">
      <c r="A103" s="298"/>
      <c r="B103" s="311"/>
      <c r="C103" s="268"/>
      <c r="D103" s="224"/>
      <c r="E103" s="283"/>
      <c r="F103" s="36"/>
      <c r="G103" s="268"/>
      <c r="H103" s="268"/>
      <c r="I103" s="320"/>
      <c r="J103" s="323"/>
      <c r="K103" s="326"/>
      <c r="L103" s="323"/>
      <c r="M103" s="305"/>
      <c r="N103" s="54"/>
      <c r="O103" s="56"/>
      <c r="P103" s="55"/>
      <c r="Q103" s="230"/>
      <c r="R103" s="219"/>
      <c r="S103" s="230"/>
      <c r="T103" s="219"/>
      <c r="U103" s="230"/>
      <c r="V103" s="219"/>
      <c r="W103" s="230"/>
      <c r="X103" s="219"/>
      <c r="Y103" s="230"/>
      <c r="Z103" s="219"/>
      <c r="AA103" s="230"/>
      <c r="AB103" s="219"/>
      <c r="AC103" s="230"/>
      <c r="AD103" s="219"/>
      <c r="AE103" s="220" t="str">
        <f t="shared" si="32"/>
        <v/>
      </c>
      <c r="AF103" s="220" t="str">
        <f t="shared" si="33"/>
        <v/>
      </c>
      <c r="AG103" s="57"/>
      <c r="AH103" s="58" t="str">
        <f t="shared" si="35"/>
        <v>Débil</v>
      </c>
      <c r="AI103" s="58" t="str">
        <f t="shared" si="34"/>
        <v>Débil</v>
      </c>
      <c r="AJ103" s="130">
        <f t="shared" si="36"/>
        <v>0</v>
      </c>
      <c r="AK103" s="314"/>
      <c r="AL103" s="314"/>
      <c r="AM103" s="314"/>
      <c r="AN103" s="314"/>
      <c r="AO103" s="131" t="e">
        <f>+IF(AND(P103="Preventivo",AN100="Fuerte"),2,IF(AND(P103="Preventivo",AN100="Moderado"),1,0))</f>
        <v>#DIV/0!</v>
      </c>
      <c r="AP103" s="131">
        <f t="shared" si="21"/>
        <v>0</v>
      </c>
      <c r="AQ103" s="131" t="e">
        <f>+J100-AO103</f>
        <v>#N/A</v>
      </c>
      <c r="AR103" s="131" t="e">
        <f>+L100-AP103</f>
        <v>#N/A</v>
      </c>
      <c r="AS103" s="317"/>
      <c r="AT103" s="317"/>
      <c r="AU103" s="305"/>
      <c r="AV103" s="308"/>
    </row>
    <row r="104" spans="1:48" ht="15.5" hidden="1">
      <c r="A104" s="298"/>
      <c r="B104" s="311"/>
      <c r="C104" s="268"/>
      <c r="D104" s="224"/>
      <c r="E104" s="283"/>
      <c r="F104" s="36"/>
      <c r="G104" s="268"/>
      <c r="H104" s="268"/>
      <c r="I104" s="320"/>
      <c r="J104" s="323"/>
      <c r="K104" s="326"/>
      <c r="L104" s="323"/>
      <c r="M104" s="305"/>
      <c r="N104" s="54"/>
      <c r="O104" s="56"/>
      <c r="P104" s="55"/>
      <c r="Q104" s="230"/>
      <c r="R104" s="219"/>
      <c r="S104" s="230"/>
      <c r="T104" s="219"/>
      <c r="U104" s="230"/>
      <c r="V104" s="219"/>
      <c r="W104" s="230"/>
      <c r="X104" s="219"/>
      <c r="Y104" s="230"/>
      <c r="Z104" s="219"/>
      <c r="AA104" s="230"/>
      <c r="AB104" s="219"/>
      <c r="AC104" s="230"/>
      <c r="AD104" s="219"/>
      <c r="AE104" s="220" t="str">
        <f t="shared" si="32"/>
        <v/>
      </c>
      <c r="AF104" s="220" t="str">
        <f t="shared" si="33"/>
        <v/>
      </c>
      <c r="AG104" s="57"/>
      <c r="AH104" s="58" t="str">
        <f t="shared" si="35"/>
        <v>Débil</v>
      </c>
      <c r="AI104" s="58" t="str">
        <f t="shared" si="34"/>
        <v>Débil</v>
      </c>
      <c r="AJ104" s="130">
        <f t="shared" si="36"/>
        <v>0</v>
      </c>
      <c r="AK104" s="314"/>
      <c r="AL104" s="314"/>
      <c r="AM104" s="314"/>
      <c r="AN104" s="314"/>
      <c r="AO104" s="131" t="e">
        <f>+IF(AND(P104="Preventivo",AN100="Fuerte"),2,IF(AND(P104="Preventivo",AN100="Moderado"),1,0))</f>
        <v>#DIV/0!</v>
      </c>
      <c r="AP104" s="131">
        <f t="shared" si="21"/>
        <v>0</v>
      </c>
      <c r="AQ104" s="131" t="e">
        <f>+J100-AO104</f>
        <v>#N/A</v>
      </c>
      <c r="AR104" s="131" t="e">
        <f>+L100-AP104</f>
        <v>#N/A</v>
      </c>
      <c r="AS104" s="317"/>
      <c r="AT104" s="317"/>
      <c r="AU104" s="305"/>
      <c r="AV104" s="308"/>
    </row>
    <row r="105" spans="1:48" ht="15.5" hidden="1">
      <c r="A105" s="299"/>
      <c r="B105" s="312"/>
      <c r="C105" s="269"/>
      <c r="D105" s="224"/>
      <c r="E105" s="284"/>
      <c r="F105" s="36"/>
      <c r="G105" s="269"/>
      <c r="H105" s="269"/>
      <c r="I105" s="321"/>
      <c r="J105" s="324"/>
      <c r="K105" s="327"/>
      <c r="L105" s="324"/>
      <c r="M105" s="306"/>
      <c r="N105" s="54"/>
      <c r="O105" s="56"/>
      <c r="P105" s="55"/>
      <c r="Q105" s="230"/>
      <c r="R105" s="219"/>
      <c r="S105" s="230"/>
      <c r="T105" s="219"/>
      <c r="U105" s="230"/>
      <c r="V105" s="219"/>
      <c r="W105" s="230"/>
      <c r="X105" s="219"/>
      <c r="Y105" s="230"/>
      <c r="Z105" s="219"/>
      <c r="AA105" s="230"/>
      <c r="AB105" s="219"/>
      <c r="AC105" s="230"/>
      <c r="AD105" s="219"/>
      <c r="AE105" s="220"/>
      <c r="AF105" s="220" t="str">
        <f t="shared" si="33"/>
        <v>Débil</v>
      </c>
      <c r="AG105" s="57"/>
      <c r="AH105" s="58" t="str">
        <f t="shared" si="35"/>
        <v>Débil</v>
      </c>
      <c r="AI105" s="58" t="str">
        <f t="shared" si="34"/>
        <v>Débil</v>
      </c>
      <c r="AJ105" s="130">
        <f t="shared" si="36"/>
        <v>0</v>
      </c>
      <c r="AK105" s="315"/>
      <c r="AL105" s="315"/>
      <c r="AM105" s="315"/>
      <c r="AN105" s="315"/>
      <c r="AO105" s="131" t="e">
        <f>+IF(AND(P105="Preventivo",AN100="Fuerte"),2,IF(AND(P105="Preventivo",AN100="Moderado"),1,0))</f>
        <v>#DIV/0!</v>
      </c>
      <c r="AP105" s="131">
        <f t="shared" si="21"/>
        <v>0</v>
      </c>
      <c r="AQ105" s="131" t="e">
        <f>+J100-AO105</f>
        <v>#N/A</v>
      </c>
      <c r="AR105" s="131" t="e">
        <f>+L100-AP105</f>
        <v>#N/A</v>
      </c>
      <c r="AS105" s="318"/>
      <c r="AT105" s="318"/>
      <c r="AU105" s="306"/>
      <c r="AV105" s="309"/>
    </row>
    <row r="106" spans="1:48" ht="15.5" hidden="1">
      <c r="A106" s="297" t="s">
        <v>150</v>
      </c>
      <c r="B106" s="310"/>
      <c r="C106" s="267"/>
      <c r="D106" s="224"/>
      <c r="E106" s="282"/>
      <c r="F106" s="36"/>
      <c r="G106" s="267"/>
      <c r="H106" s="267"/>
      <c r="I106" s="319"/>
      <c r="J106" s="322" t="e">
        <f>+VLOOKUP(I106,[6]Listados!$K$8:$L$12,2,0)</f>
        <v>#N/A</v>
      </c>
      <c r="K106" s="325"/>
      <c r="L106" s="322" t="e">
        <f>+VLOOKUP(K106,[6]Listados!$K$13:$L$17,2,0)</f>
        <v>#N/A</v>
      </c>
      <c r="M106" s="304" t="str">
        <f>IF(AND(I106&lt;&gt;"",K106&lt;&gt;""),VLOOKUP(I106&amp;K106,Listados!$M$3:$N$27,2,FALSE),"")</f>
        <v/>
      </c>
      <c r="N106" s="54"/>
      <c r="O106" s="56"/>
      <c r="P106" s="55"/>
      <c r="Q106" s="230"/>
      <c r="R106" s="219"/>
      <c r="S106" s="230"/>
      <c r="T106" s="219"/>
      <c r="U106" s="230"/>
      <c r="V106" s="219"/>
      <c r="W106" s="230"/>
      <c r="X106" s="219"/>
      <c r="Y106" s="230"/>
      <c r="Z106" s="219"/>
      <c r="AA106" s="230"/>
      <c r="AB106" s="219"/>
      <c r="AC106" s="230"/>
      <c r="AD106" s="219"/>
      <c r="AE106" s="220"/>
      <c r="AF106" s="220" t="str">
        <f t="shared" si="33"/>
        <v>Débil</v>
      </c>
      <c r="AG106" s="57"/>
      <c r="AH106" s="58" t="str">
        <f t="shared" si="35"/>
        <v>Débil</v>
      </c>
      <c r="AI106" s="58" t="str">
        <f t="shared" si="34"/>
        <v>Débil</v>
      </c>
      <c r="AJ106" s="130">
        <f t="shared" si="36"/>
        <v>0</v>
      </c>
      <c r="AK106" s="313">
        <f>AVERAGE(AJ106:AJ111)</f>
        <v>0</v>
      </c>
      <c r="AL106" s="313">
        <v>0</v>
      </c>
      <c r="AM106" s="313" t="e">
        <f t="shared" ref="AM106" si="43">(AK106/AL106)</f>
        <v>#DIV/0!</v>
      </c>
      <c r="AN106" s="313" t="e">
        <f t="shared" ref="AN106" si="44">IF(AM106&lt;=50, "Débil", IF(AM106&lt;=99,"Moderado","Fuerte"))</f>
        <v>#DIV/0!</v>
      </c>
      <c r="AO106" s="131" t="e">
        <f>+IF(AND(P106="Preventivo",AN106="Fuerte"),2,IF(AND(P106="Preventivo",AN106="Moderado"),1,0))</f>
        <v>#DIV/0!</v>
      </c>
      <c r="AP106" s="131">
        <f t="shared" si="21"/>
        <v>0</v>
      </c>
      <c r="AQ106" s="131" t="e">
        <f>+J106-AO106</f>
        <v>#N/A</v>
      </c>
      <c r="AR106" s="131" t="e">
        <f>+L106-AP106</f>
        <v>#N/A</v>
      </c>
      <c r="AS106" s="316" t="e">
        <f>+VLOOKUP(MIN(AQ106,AQ107,AQ108,AQ109,AQ110,AQ111),Listados!$J$18:$K$24,2,TRUE)</f>
        <v>#N/A</v>
      </c>
      <c r="AT106" s="316" t="e">
        <f>+VLOOKUP(MIN(AR106,AR107,AR108,AR109,AR110,AR111),Listados!$J$27:$K$32,2,TRUE)</f>
        <v>#N/A</v>
      </c>
      <c r="AU106" s="304" t="e">
        <f>IF(AND(AS106&lt;&gt;"",AT106&lt;&gt;""),VLOOKUP(AS106&amp;AT106,Listados!$M$3:$N$27,2,FALSE),"")</f>
        <v>#N/A</v>
      </c>
      <c r="AV106" s="307" t="e">
        <f>+VLOOKUP(AU106,Listados!$P$3:$Q$6,2,FALSE)</f>
        <v>#N/A</v>
      </c>
    </row>
    <row r="107" spans="1:48" ht="15.5" hidden="1">
      <c r="A107" s="298"/>
      <c r="B107" s="311"/>
      <c r="C107" s="268"/>
      <c r="D107" s="224"/>
      <c r="E107" s="283"/>
      <c r="F107" s="36"/>
      <c r="G107" s="268"/>
      <c r="H107" s="268"/>
      <c r="I107" s="320"/>
      <c r="J107" s="323"/>
      <c r="K107" s="326"/>
      <c r="L107" s="323"/>
      <c r="M107" s="305"/>
      <c r="N107" s="54"/>
      <c r="O107" s="56"/>
      <c r="P107" s="55"/>
      <c r="Q107" s="230"/>
      <c r="R107" s="219"/>
      <c r="S107" s="230"/>
      <c r="T107" s="219"/>
      <c r="U107" s="230"/>
      <c r="V107" s="219"/>
      <c r="W107" s="230"/>
      <c r="X107" s="219"/>
      <c r="Y107" s="230"/>
      <c r="Z107" s="219"/>
      <c r="AA107" s="230"/>
      <c r="AB107" s="219"/>
      <c r="AC107" s="230"/>
      <c r="AD107" s="219"/>
      <c r="AE107" s="220"/>
      <c r="AF107" s="220" t="str">
        <f t="shared" si="33"/>
        <v>Débil</v>
      </c>
      <c r="AG107" s="57"/>
      <c r="AH107" s="58" t="str">
        <f t="shared" si="35"/>
        <v>Débil</v>
      </c>
      <c r="AI107" s="58" t="str">
        <f t="shared" si="34"/>
        <v>Débil</v>
      </c>
      <c r="AJ107" s="130">
        <f t="shared" si="36"/>
        <v>0</v>
      </c>
      <c r="AK107" s="314"/>
      <c r="AL107" s="314"/>
      <c r="AM107" s="314"/>
      <c r="AN107" s="314"/>
      <c r="AO107" s="131" t="e">
        <f>+IF(AND(P107="Preventivo",AN106="Fuerte"),2,IF(AND(P107="Preventivo",AN106="Moderado"),1,0))</f>
        <v>#DIV/0!</v>
      </c>
      <c r="AP107" s="131">
        <f t="shared" si="21"/>
        <v>0</v>
      </c>
      <c r="AQ107" s="131" t="e">
        <f>+J106-AO107</f>
        <v>#N/A</v>
      </c>
      <c r="AR107" s="131" t="e">
        <f>+L106-AP107</f>
        <v>#N/A</v>
      </c>
      <c r="AS107" s="317"/>
      <c r="AT107" s="317"/>
      <c r="AU107" s="305"/>
      <c r="AV107" s="308"/>
    </row>
    <row r="108" spans="1:48" ht="15.5" hidden="1">
      <c r="A108" s="298"/>
      <c r="B108" s="311"/>
      <c r="C108" s="268"/>
      <c r="D108" s="224"/>
      <c r="E108" s="283"/>
      <c r="F108" s="36"/>
      <c r="G108" s="268"/>
      <c r="H108" s="268"/>
      <c r="I108" s="320"/>
      <c r="J108" s="323"/>
      <c r="K108" s="326"/>
      <c r="L108" s="323"/>
      <c r="M108" s="305"/>
      <c r="N108" s="54"/>
      <c r="O108" s="56"/>
      <c r="P108" s="55"/>
      <c r="Q108" s="230"/>
      <c r="R108" s="219"/>
      <c r="S108" s="230"/>
      <c r="T108" s="219"/>
      <c r="U108" s="230"/>
      <c r="V108" s="219"/>
      <c r="W108" s="230"/>
      <c r="X108" s="219"/>
      <c r="Y108" s="230"/>
      <c r="Z108" s="219"/>
      <c r="AA108" s="230"/>
      <c r="AB108" s="219"/>
      <c r="AC108" s="230"/>
      <c r="AD108" s="219"/>
      <c r="AE108" s="220"/>
      <c r="AF108" s="220" t="str">
        <f t="shared" si="33"/>
        <v>Débil</v>
      </c>
      <c r="AG108" s="57"/>
      <c r="AH108" s="58" t="str">
        <f t="shared" si="35"/>
        <v>Débil</v>
      </c>
      <c r="AI108" s="58" t="str">
        <f t="shared" si="34"/>
        <v>Débil</v>
      </c>
      <c r="AJ108" s="130">
        <f t="shared" si="36"/>
        <v>0</v>
      </c>
      <c r="AK108" s="314"/>
      <c r="AL108" s="314"/>
      <c r="AM108" s="314"/>
      <c r="AN108" s="314"/>
      <c r="AO108" s="131" t="e">
        <f>+IF(AND(P108="Preventivo",AN106="Fuerte"),2,IF(AND(P108="Preventivo",AN106="Moderado"),1,0))</f>
        <v>#DIV/0!</v>
      </c>
      <c r="AP108" s="131">
        <f t="shared" si="21"/>
        <v>0</v>
      </c>
      <c r="AQ108" s="131" t="e">
        <f>+J106-AO108</f>
        <v>#N/A</v>
      </c>
      <c r="AR108" s="131" t="e">
        <f>+L106-AP108</f>
        <v>#N/A</v>
      </c>
      <c r="AS108" s="317"/>
      <c r="AT108" s="317"/>
      <c r="AU108" s="305"/>
      <c r="AV108" s="308"/>
    </row>
    <row r="109" spans="1:48" ht="15.5" hidden="1">
      <c r="A109" s="298"/>
      <c r="B109" s="311"/>
      <c r="C109" s="268"/>
      <c r="D109" s="224"/>
      <c r="E109" s="283"/>
      <c r="F109" s="36"/>
      <c r="G109" s="268"/>
      <c r="H109" s="268"/>
      <c r="I109" s="320"/>
      <c r="J109" s="323"/>
      <c r="K109" s="326"/>
      <c r="L109" s="323"/>
      <c r="M109" s="305"/>
      <c r="N109" s="54"/>
      <c r="O109" s="56"/>
      <c r="P109" s="55"/>
      <c r="Q109" s="230"/>
      <c r="R109" s="219"/>
      <c r="S109" s="230"/>
      <c r="T109" s="219"/>
      <c r="U109" s="230"/>
      <c r="V109" s="219"/>
      <c r="W109" s="230"/>
      <c r="X109" s="219"/>
      <c r="Y109" s="230"/>
      <c r="Z109" s="219"/>
      <c r="AA109" s="230"/>
      <c r="AB109" s="219"/>
      <c r="AC109" s="230"/>
      <c r="AD109" s="219"/>
      <c r="AE109" s="220"/>
      <c r="AF109" s="220" t="str">
        <f t="shared" si="33"/>
        <v>Débil</v>
      </c>
      <c r="AG109" s="57"/>
      <c r="AH109" s="58" t="str">
        <f t="shared" si="35"/>
        <v>Débil</v>
      </c>
      <c r="AI109" s="58" t="str">
        <f t="shared" si="34"/>
        <v>Débil</v>
      </c>
      <c r="AJ109" s="130">
        <f t="shared" si="36"/>
        <v>0</v>
      </c>
      <c r="AK109" s="314"/>
      <c r="AL109" s="314"/>
      <c r="AM109" s="314"/>
      <c r="AN109" s="314"/>
      <c r="AO109" s="131" t="e">
        <f>+IF(AND(P109="Preventivo",AN106="Fuerte"),2,IF(AND(P109="Preventivo",AN106="Moderado"),1,0))</f>
        <v>#DIV/0!</v>
      </c>
      <c r="AP109" s="131">
        <f t="shared" si="21"/>
        <v>0</v>
      </c>
      <c r="AQ109" s="131" t="e">
        <f>+J106-AO109</f>
        <v>#N/A</v>
      </c>
      <c r="AR109" s="131" t="e">
        <f>+L106-AP109</f>
        <v>#N/A</v>
      </c>
      <c r="AS109" s="317"/>
      <c r="AT109" s="317"/>
      <c r="AU109" s="305"/>
      <c r="AV109" s="308"/>
    </row>
    <row r="110" spans="1:48" ht="15.5" hidden="1">
      <c r="A110" s="298"/>
      <c r="B110" s="311"/>
      <c r="C110" s="268"/>
      <c r="D110" s="224"/>
      <c r="E110" s="283"/>
      <c r="F110" s="36"/>
      <c r="G110" s="268"/>
      <c r="H110" s="268"/>
      <c r="I110" s="320"/>
      <c r="J110" s="323"/>
      <c r="K110" s="326"/>
      <c r="L110" s="323"/>
      <c r="M110" s="305"/>
      <c r="N110" s="54"/>
      <c r="O110" s="56"/>
      <c r="P110" s="55"/>
      <c r="Q110" s="230"/>
      <c r="R110" s="219"/>
      <c r="S110" s="230"/>
      <c r="T110" s="219"/>
      <c r="U110" s="230"/>
      <c r="V110" s="219"/>
      <c r="W110" s="230"/>
      <c r="X110" s="219"/>
      <c r="Y110" s="230"/>
      <c r="Z110" s="219"/>
      <c r="AA110" s="230"/>
      <c r="AB110" s="219"/>
      <c r="AC110" s="230"/>
      <c r="AD110" s="219"/>
      <c r="AE110" s="220"/>
      <c r="AF110" s="220" t="str">
        <f t="shared" si="33"/>
        <v>Débil</v>
      </c>
      <c r="AG110" s="57"/>
      <c r="AH110" s="58" t="str">
        <f t="shared" si="35"/>
        <v>Débil</v>
      </c>
      <c r="AI110" s="58" t="str">
        <f t="shared" si="34"/>
        <v>Débil</v>
      </c>
      <c r="AJ110" s="130">
        <f t="shared" si="36"/>
        <v>0</v>
      </c>
      <c r="AK110" s="314"/>
      <c r="AL110" s="314"/>
      <c r="AM110" s="314"/>
      <c r="AN110" s="314"/>
      <c r="AO110" s="131" t="e">
        <f>+IF(AND(P110="Preventivo",AN106="Fuerte"),2,IF(AND(P110="Preventivo",AN106="Moderado"),1,0))</f>
        <v>#DIV/0!</v>
      </c>
      <c r="AP110" s="131">
        <f t="shared" si="21"/>
        <v>0</v>
      </c>
      <c r="AQ110" s="131" t="e">
        <f>+J106-AO110</f>
        <v>#N/A</v>
      </c>
      <c r="AR110" s="131" t="e">
        <f>+L106-AP110</f>
        <v>#N/A</v>
      </c>
      <c r="AS110" s="317"/>
      <c r="AT110" s="317"/>
      <c r="AU110" s="305"/>
      <c r="AV110" s="308"/>
    </row>
    <row r="111" spans="1:48" ht="15.5" hidden="1">
      <c r="A111" s="299"/>
      <c r="B111" s="312"/>
      <c r="C111" s="269"/>
      <c r="D111" s="224"/>
      <c r="E111" s="284"/>
      <c r="F111" s="36"/>
      <c r="G111" s="269"/>
      <c r="H111" s="269"/>
      <c r="I111" s="321"/>
      <c r="J111" s="324"/>
      <c r="K111" s="327"/>
      <c r="L111" s="324"/>
      <c r="M111" s="306"/>
      <c r="N111" s="54"/>
      <c r="O111" s="56"/>
      <c r="P111" s="55"/>
      <c r="Q111" s="230"/>
      <c r="R111" s="219"/>
      <c r="S111" s="230"/>
      <c r="T111" s="219"/>
      <c r="U111" s="230"/>
      <c r="V111" s="219"/>
      <c r="W111" s="230"/>
      <c r="X111" s="219"/>
      <c r="Y111" s="230"/>
      <c r="Z111" s="219"/>
      <c r="AA111" s="230"/>
      <c r="AB111" s="219"/>
      <c r="AC111" s="230"/>
      <c r="AD111" s="219"/>
      <c r="AE111" s="220"/>
      <c r="AF111" s="220" t="str">
        <f t="shared" si="33"/>
        <v>Débil</v>
      </c>
      <c r="AG111" s="57"/>
      <c r="AH111" s="58" t="str">
        <f t="shared" si="35"/>
        <v>Débil</v>
      </c>
      <c r="AI111" s="58" t="str">
        <f t="shared" si="34"/>
        <v>Débil</v>
      </c>
      <c r="AJ111" s="130">
        <f t="shared" si="36"/>
        <v>0</v>
      </c>
      <c r="AK111" s="315"/>
      <c r="AL111" s="315"/>
      <c r="AM111" s="315"/>
      <c r="AN111" s="315"/>
      <c r="AO111" s="131" t="e">
        <f>+IF(AND(P111="Preventivo",AN106="Fuerte"),2,IF(AND(P111="Preventivo",AN106="Moderado"),1,0))</f>
        <v>#DIV/0!</v>
      </c>
      <c r="AP111" s="131">
        <f t="shared" si="21"/>
        <v>0</v>
      </c>
      <c r="AQ111" s="131" t="e">
        <f>+J106-AO111</f>
        <v>#N/A</v>
      </c>
      <c r="AR111" s="131" t="e">
        <f>+L106-AP111</f>
        <v>#N/A</v>
      </c>
      <c r="AS111" s="318"/>
      <c r="AT111" s="318"/>
      <c r="AU111" s="306"/>
      <c r="AV111" s="309"/>
    </row>
    <row r="112" spans="1:48" ht="15.5" hidden="1">
      <c r="A112" s="297" t="s">
        <v>151</v>
      </c>
      <c r="B112" s="310"/>
      <c r="C112" s="267"/>
      <c r="D112" s="224"/>
      <c r="E112" s="282"/>
      <c r="F112" s="36"/>
      <c r="G112" s="267"/>
      <c r="H112" s="267"/>
      <c r="I112" s="319"/>
      <c r="J112" s="322" t="e">
        <f>+VLOOKUP(I112,[6]Listados!$K$8:$L$12,2,0)</f>
        <v>#N/A</v>
      </c>
      <c r="K112" s="325"/>
      <c r="L112" s="322" t="e">
        <f>+VLOOKUP(K112,[6]Listados!$K$13:$L$17,2,0)</f>
        <v>#N/A</v>
      </c>
      <c r="M112" s="304" t="str">
        <f>IF(AND(I112&lt;&gt;"",K112&lt;&gt;""),VLOOKUP(I112&amp;K112,Listados!$M$3:$N$27,2,FALSE),"")</f>
        <v/>
      </c>
      <c r="N112" s="54"/>
      <c r="O112" s="56"/>
      <c r="P112" s="55"/>
      <c r="Q112" s="230"/>
      <c r="R112" s="219"/>
      <c r="S112" s="230"/>
      <c r="T112" s="219"/>
      <c r="U112" s="230"/>
      <c r="V112" s="219"/>
      <c r="W112" s="230"/>
      <c r="X112" s="219"/>
      <c r="Y112" s="230"/>
      <c r="Z112" s="219"/>
      <c r="AA112" s="230"/>
      <c r="AB112" s="219"/>
      <c r="AC112" s="230"/>
      <c r="AD112" s="219"/>
      <c r="AE112" s="220"/>
      <c r="AF112" s="220" t="str">
        <f t="shared" si="33"/>
        <v>Débil</v>
      </c>
      <c r="AG112" s="57"/>
      <c r="AH112" s="58" t="str">
        <f t="shared" si="35"/>
        <v>Débil</v>
      </c>
      <c r="AI112" s="58" t="str">
        <f t="shared" si="34"/>
        <v>Débil</v>
      </c>
      <c r="AJ112" s="130">
        <f t="shared" si="36"/>
        <v>0</v>
      </c>
      <c r="AK112" s="313">
        <f>AVERAGE(AJ112:AJ117)</f>
        <v>0</v>
      </c>
      <c r="AL112" s="313">
        <v>0</v>
      </c>
      <c r="AM112" s="313" t="e">
        <f t="shared" ref="AM112" si="45">(AK112/AL112)</f>
        <v>#DIV/0!</v>
      </c>
      <c r="AN112" s="313" t="e">
        <f t="shared" ref="AN112" si="46">IF(AM112&lt;=50, "Débil", IF(AM112&lt;=99,"Moderado","Fuerte"))</f>
        <v>#DIV/0!</v>
      </c>
      <c r="AO112" s="131" t="e">
        <f>+IF(AND(P112="Preventivo",AN112="Fuerte"),2,IF(AND(P112="Preventivo",AN112="Moderado"),1,0))</f>
        <v>#DIV/0!</v>
      </c>
      <c r="AP112" s="131">
        <f t="shared" si="21"/>
        <v>0</v>
      </c>
      <c r="AQ112" s="131" t="e">
        <f>+J112-AO112</f>
        <v>#N/A</v>
      </c>
      <c r="AR112" s="131" t="e">
        <f>+L112-AP112</f>
        <v>#N/A</v>
      </c>
      <c r="AS112" s="316" t="e">
        <f>+VLOOKUP(MIN(AQ112,AQ113,AQ114,AQ115,AQ116,AQ117),Listados!$J$18:$K$24,2,TRUE)</f>
        <v>#N/A</v>
      </c>
      <c r="AT112" s="316" t="e">
        <f>+VLOOKUP(MIN(AR112,AR113,AR114,AR115,AR116,AR117),Listados!$J$27:$K$32,2,TRUE)</f>
        <v>#N/A</v>
      </c>
      <c r="AU112" s="304" t="e">
        <f>IF(AND(AS112&lt;&gt;"",AT112&lt;&gt;""),VLOOKUP(AS112&amp;AT112,Listados!$M$3:$N$27,2,FALSE),"")</f>
        <v>#N/A</v>
      </c>
      <c r="AV112" s="307" t="e">
        <f>+VLOOKUP(AU112,Listados!$P$3:$Q$6,2,FALSE)</f>
        <v>#N/A</v>
      </c>
    </row>
    <row r="113" spans="1:48" ht="15.5" hidden="1">
      <c r="A113" s="298"/>
      <c r="B113" s="311"/>
      <c r="C113" s="268"/>
      <c r="D113" s="224"/>
      <c r="E113" s="283"/>
      <c r="F113" s="36"/>
      <c r="G113" s="268"/>
      <c r="H113" s="268"/>
      <c r="I113" s="320"/>
      <c r="J113" s="323"/>
      <c r="K113" s="326"/>
      <c r="L113" s="323"/>
      <c r="M113" s="305"/>
      <c r="N113" s="54"/>
      <c r="O113" s="56"/>
      <c r="P113" s="55"/>
      <c r="Q113" s="230"/>
      <c r="R113" s="219"/>
      <c r="S113" s="230"/>
      <c r="T113" s="219"/>
      <c r="U113" s="230"/>
      <c r="V113" s="219"/>
      <c r="W113" s="230"/>
      <c r="X113" s="219"/>
      <c r="Y113" s="230"/>
      <c r="Z113" s="219"/>
      <c r="AA113" s="230"/>
      <c r="AB113" s="219"/>
      <c r="AC113" s="230"/>
      <c r="AD113" s="219"/>
      <c r="AE113" s="220"/>
      <c r="AF113" s="220" t="str">
        <f t="shared" si="33"/>
        <v>Débil</v>
      </c>
      <c r="AG113" s="57"/>
      <c r="AH113" s="58" t="str">
        <f t="shared" si="35"/>
        <v>Débil</v>
      </c>
      <c r="AI113" s="58" t="str">
        <f t="shared" si="34"/>
        <v>Débil</v>
      </c>
      <c r="AJ113" s="130">
        <f t="shared" si="36"/>
        <v>0</v>
      </c>
      <c r="AK113" s="314"/>
      <c r="AL113" s="314"/>
      <c r="AM113" s="314"/>
      <c r="AN113" s="314"/>
      <c r="AO113" s="131" t="e">
        <f>+IF(AND(P113="Preventivo",AN112="Fuerte"),2,IF(AND(P113="Preventivo",AN112="Moderado"),1,0))</f>
        <v>#DIV/0!</v>
      </c>
      <c r="AP113" s="131">
        <f t="shared" si="21"/>
        <v>0</v>
      </c>
      <c r="AQ113" s="131" t="e">
        <f>+J112-AO113</f>
        <v>#N/A</v>
      </c>
      <c r="AR113" s="131" t="e">
        <f>+L112-AP113</f>
        <v>#N/A</v>
      </c>
      <c r="AS113" s="317"/>
      <c r="AT113" s="317"/>
      <c r="AU113" s="305"/>
      <c r="AV113" s="308"/>
    </row>
    <row r="114" spans="1:48" ht="15.5" hidden="1">
      <c r="A114" s="298"/>
      <c r="B114" s="311"/>
      <c r="C114" s="268"/>
      <c r="D114" s="224"/>
      <c r="E114" s="283"/>
      <c r="F114" s="36"/>
      <c r="G114" s="268"/>
      <c r="H114" s="268"/>
      <c r="I114" s="320"/>
      <c r="J114" s="323"/>
      <c r="K114" s="326"/>
      <c r="L114" s="323"/>
      <c r="M114" s="305"/>
      <c r="N114" s="54"/>
      <c r="O114" s="56"/>
      <c r="P114" s="55"/>
      <c r="Q114" s="230"/>
      <c r="R114" s="219"/>
      <c r="S114" s="230"/>
      <c r="T114" s="219"/>
      <c r="U114" s="230"/>
      <c r="V114" s="219"/>
      <c r="W114" s="230"/>
      <c r="X114" s="219"/>
      <c r="Y114" s="230"/>
      <c r="Z114" s="219"/>
      <c r="AA114" s="230"/>
      <c r="AB114" s="219"/>
      <c r="AC114" s="230"/>
      <c r="AD114" s="219"/>
      <c r="AE114" s="220"/>
      <c r="AF114" s="220" t="str">
        <f t="shared" si="33"/>
        <v>Débil</v>
      </c>
      <c r="AG114" s="57"/>
      <c r="AH114" s="58" t="str">
        <f t="shared" si="35"/>
        <v>Débil</v>
      </c>
      <c r="AI114" s="58" t="str">
        <f t="shared" si="34"/>
        <v>Débil</v>
      </c>
      <c r="AJ114" s="130">
        <f t="shared" si="36"/>
        <v>0</v>
      </c>
      <c r="AK114" s="314"/>
      <c r="AL114" s="314"/>
      <c r="AM114" s="314"/>
      <c r="AN114" s="314"/>
      <c r="AO114" s="131" t="e">
        <f>+IF(AND(P114="Preventivo",AN112="Fuerte"),2,IF(AND(P114="Preventivo",AN112="Moderado"),1,0))</f>
        <v>#DIV/0!</v>
      </c>
      <c r="AP114" s="131">
        <f t="shared" si="21"/>
        <v>0</v>
      </c>
      <c r="AQ114" s="131" t="e">
        <f>+J112-AO114</f>
        <v>#N/A</v>
      </c>
      <c r="AR114" s="131" t="e">
        <f>+L112-AP114</f>
        <v>#N/A</v>
      </c>
      <c r="AS114" s="317"/>
      <c r="AT114" s="317"/>
      <c r="AU114" s="305"/>
      <c r="AV114" s="308"/>
    </row>
    <row r="115" spans="1:48" ht="15.5" hidden="1">
      <c r="A115" s="298"/>
      <c r="B115" s="311"/>
      <c r="C115" s="268"/>
      <c r="D115" s="224"/>
      <c r="E115" s="283"/>
      <c r="F115" s="36"/>
      <c r="G115" s="268"/>
      <c r="H115" s="268"/>
      <c r="I115" s="320"/>
      <c r="J115" s="323"/>
      <c r="K115" s="326"/>
      <c r="L115" s="323"/>
      <c r="M115" s="305"/>
      <c r="N115" s="54"/>
      <c r="O115" s="56"/>
      <c r="P115" s="55"/>
      <c r="Q115" s="230"/>
      <c r="R115" s="219"/>
      <c r="S115" s="230"/>
      <c r="T115" s="219"/>
      <c r="U115" s="230"/>
      <c r="V115" s="219"/>
      <c r="W115" s="230"/>
      <c r="X115" s="219"/>
      <c r="Y115" s="230"/>
      <c r="Z115" s="219"/>
      <c r="AA115" s="230"/>
      <c r="AB115" s="219"/>
      <c r="AC115" s="230"/>
      <c r="AD115" s="219"/>
      <c r="AE115" s="220"/>
      <c r="AF115" s="220" t="str">
        <f t="shared" si="33"/>
        <v>Débil</v>
      </c>
      <c r="AG115" s="57"/>
      <c r="AH115" s="58" t="str">
        <f t="shared" si="35"/>
        <v>Débil</v>
      </c>
      <c r="AI115" s="58" t="str">
        <f t="shared" si="34"/>
        <v>Débil</v>
      </c>
      <c r="AJ115" s="130">
        <f t="shared" si="36"/>
        <v>0</v>
      </c>
      <c r="AK115" s="314"/>
      <c r="AL115" s="314"/>
      <c r="AM115" s="314"/>
      <c r="AN115" s="314"/>
      <c r="AO115" s="131" t="e">
        <f>+IF(AND(P115="Preventivo",AN112="Fuerte"),2,IF(AND(P115="Preventivo",AN112="Moderado"),1,0))</f>
        <v>#DIV/0!</v>
      </c>
      <c r="AP115" s="131">
        <f t="shared" si="21"/>
        <v>0</v>
      </c>
      <c r="AQ115" s="131" t="e">
        <f>+J112-AO115</f>
        <v>#N/A</v>
      </c>
      <c r="AR115" s="131" t="e">
        <f>+L112-AP115</f>
        <v>#N/A</v>
      </c>
      <c r="AS115" s="317"/>
      <c r="AT115" s="317"/>
      <c r="AU115" s="305"/>
      <c r="AV115" s="308"/>
    </row>
    <row r="116" spans="1:48" ht="15.5" hidden="1">
      <c r="A116" s="298"/>
      <c r="B116" s="311"/>
      <c r="C116" s="268"/>
      <c r="D116" s="224"/>
      <c r="E116" s="283"/>
      <c r="F116" s="36"/>
      <c r="G116" s="268"/>
      <c r="H116" s="268"/>
      <c r="I116" s="320"/>
      <c r="J116" s="323"/>
      <c r="K116" s="326"/>
      <c r="L116" s="323"/>
      <c r="M116" s="305"/>
      <c r="N116" s="54"/>
      <c r="O116" s="56"/>
      <c r="P116" s="55"/>
      <c r="Q116" s="230"/>
      <c r="R116" s="219"/>
      <c r="S116" s="230"/>
      <c r="T116" s="219"/>
      <c r="U116" s="230"/>
      <c r="V116" s="219"/>
      <c r="W116" s="230"/>
      <c r="X116" s="219"/>
      <c r="Y116" s="230"/>
      <c r="Z116" s="219"/>
      <c r="AA116" s="230"/>
      <c r="AB116" s="219"/>
      <c r="AC116" s="230"/>
      <c r="AD116" s="219"/>
      <c r="AE116" s="220"/>
      <c r="AF116" s="220" t="str">
        <f t="shared" si="33"/>
        <v>Débil</v>
      </c>
      <c r="AG116" s="57"/>
      <c r="AH116" s="58" t="str">
        <f t="shared" si="35"/>
        <v>Débil</v>
      </c>
      <c r="AI116" s="58" t="str">
        <f t="shared" si="34"/>
        <v>Débil</v>
      </c>
      <c r="AJ116" s="130">
        <f t="shared" si="36"/>
        <v>0</v>
      </c>
      <c r="AK116" s="314"/>
      <c r="AL116" s="314"/>
      <c r="AM116" s="314"/>
      <c r="AN116" s="314"/>
      <c r="AO116" s="131" t="e">
        <f>+IF(AND(P116="Preventivo",AN112="Fuerte"),2,IF(AND(P116="Preventivo",AN112="Moderado"),1,0))</f>
        <v>#DIV/0!</v>
      </c>
      <c r="AP116" s="131">
        <f t="shared" ref="AP116:AP179" si="47">+IF(AND(P116="Detectivo",$AN$22="Fuerte"),2,IF(AND(P116="Detectivo",$AN$22="Moderado"),1,IF(AND(P116="Preventivo",$AN$22="Fuerte"),1,0)))</f>
        <v>0</v>
      </c>
      <c r="AQ116" s="131" t="e">
        <f>+J112-AO116</f>
        <v>#N/A</v>
      </c>
      <c r="AR116" s="131" t="e">
        <f>+L112-AP116</f>
        <v>#N/A</v>
      </c>
      <c r="AS116" s="317"/>
      <c r="AT116" s="317"/>
      <c r="AU116" s="305"/>
      <c r="AV116" s="308"/>
    </row>
    <row r="117" spans="1:48" ht="15.5" hidden="1">
      <c r="A117" s="299"/>
      <c r="B117" s="312"/>
      <c r="C117" s="269"/>
      <c r="D117" s="224"/>
      <c r="E117" s="284"/>
      <c r="F117" s="36"/>
      <c r="G117" s="269"/>
      <c r="H117" s="269"/>
      <c r="I117" s="321"/>
      <c r="J117" s="324"/>
      <c r="K117" s="327"/>
      <c r="L117" s="324"/>
      <c r="M117" s="306"/>
      <c r="N117" s="54"/>
      <c r="O117" s="56"/>
      <c r="P117" s="55"/>
      <c r="Q117" s="230"/>
      <c r="R117" s="219"/>
      <c r="S117" s="230"/>
      <c r="T117" s="219"/>
      <c r="U117" s="230"/>
      <c r="V117" s="219"/>
      <c r="W117" s="230"/>
      <c r="X117" s="219"/>
      <c r="Y117" s="230"/>
      <c r="Z117" s="219"/>
      <c r="AA117" s="230"/>
      <c r="AB117" s="219"/>
      <c r="AC117" s="230"/>
      <c r="AD117" s="219"/>
      <c r="AE117" s="220"/>
      <c r="AF117" s="220" t="str">
        <f t="shared" si="33"/>
        <v>Débil</v>
      </c>
      <c r="AG117" s="57"/>
      <c r="AH117" s="58" t="str">
        <f t="shared" si="35"/>
        <v>Débil</v>
      </c>
      <c r="AI117" s="58" t="str">
        <f t="shared" si="34"/>
        <v>Débil</v>
      </c>
      <c r="AJ117" s="130">
        <f t="shared" si="36"/>
        <v>0</v>
      </c>
      <c r="AK117" s="315"/>
      <c r="AL117" s="315"/>
      <c r="AM117" s="315"/>
      <c r="AN117" s="315"/>
      <c r="AO117" s="131" t="e">
        <f>+IF(AND(P117="Preventivo",AN112="Fuerte"),2,IF(AND(P117="Preventivo",AN112="Moderado"),1,0))</f>
        <v>#DIV/0!</v>
      </c>
      <c r="AP117" s="131">
        <f t="shared" si="47"/>
        <v>0</v>
      </c>
      <c r="AQ117" s="131" t="e">
        <f>+J112-AO117</f>
        <v>#N/A</v>
      </c>
      <c r="AR117" s="131" t="e">
        <f>+L112-AP117</f>
        <v>#N/A</v>
      </c>
      <c r="AS117" s="318"/>
      <c r="AT117" s="318"/>
      <c r="AU117" s="306"/>
      <c r="AV117" s="309"/>
    </row>
    <row r="118" spans="1:48" ht="15.5" hidden="1">
      <c r="A118" s="297" t="s">
        <v>152</v>
      </c>
      <c r="B118" s="310"/>
      <c r="C118" s="267"/>
      <c r="D118" s="224"/>
      <c r="E118" s="282"/>
      <c r="F118" s="36"/>
      <c r="G118" s="267"/>
      <c r="H118" s="267"/>
      <c r="I118" s="319"/>
      <c r="J118" s="322" t="e">
        <f>+VLOOKUP(I118,[6]Listados!$K$8:$L$12,2,0)</f>
        <v>#N/A</v>
      </c>
      <c r="K118" s="325"/>
      <c r="L118" s="322" t="e">
        <f>+VLOOKUP(K118,[6]Listados!$K$13:$L$17,2,0)</f>
        <v>#N/A</v>
      </c>
      <c r="M118" s="304" t="str">
        <f>IF(AND(I118&lt;&gt;"",K118&lt;&gt;""),VLOOKUP(I118&amp;K118,Listados!$M$3:$N$27,2,FALSE),"")</f>
        <v/>
      </c>
      <c r="N118" s="54"/>
      <c r="O118" s="56"/>
      <c r="P118" s="55"/>
      <c r="Q118" s="230"/>
      <c r="R118" s="219"/>
      <c r="S118" s="230"/>
      <c r="T118" s="219"/>
      <c r="U118" s="230"/>
      <c r="V118" s="219"/>
      <c r="W118" s="230"/>
      <c r="X118" s="219"/>
      <c r="Y118" s="230"/>
      <c r="Z118" s="219"/>
      <c r="AA118" s="230"/>
      <c r="AB118" s="219"/>
      <c r="AC118" s="230"/>
      <c r="AD118" s="219"/>
      <c r="AE118" s="220"/>
      <c r="AF118" s="220" t="str">
        <f t="shared" si="33"/>
        <v>Débil</v>
      </c>
      <c r="AG118" s="57"/>
      <c r="AH118" s="58" t="str">
        <f t="shared" si="35"/>
        <v>Débil</v>
      </c>
      <c r="AI118" s="58" t="str">
        <f t="shared" si="34"/>
        <v>Débil</v>
      </c>
      <c r="AJ118" s="130">
        <f t="shared" si="36"/>
        <v>0</v>
      </c>
      <c r="AK118" s="313">
        <f>AVERAGE(AJ118:AJ123)</f>
        <v>0</v>
      </c>
      <c r="AL118" s="313">
        <v>0</v>
      </c>
      <c r="AM118" s="313" t="e">
        <f t="shared" ref="AM118" si="48">(AK118/AL118)</f>
        <v>#DIV/0!</v>
      </c>
      <c r="AN118" s="313" t="e">
        <f t="shared" ref="AN118" si="49">IF(AM118&lt;=50, "Débil", IF(AM118&lt;=99,"Moderado","Fuerte"))</f>
        <v>#DIV/0!</v>
      </c>
      <c r="AO118" s="131" t="e">
        <f>+IF(AND(P118="Preventivo",AN118="Fuerte"),2,IF(AND(P118="Preventivo",AN118="Moderado"),1,0))</f>
        <v>#DIV/0!</v>
      </c>
      <c r="AP118" s="131">
        <f t="shared" si="47"/>
        <v>0</v>
      </c>
      <c r="AQ118" s="131" t="e">
        <f>+J118-AO118</f>
        <v>#N/A</v>
      </c>
      <c r="AR118" s="131" t="e">
        <f>+L118-AP118</f>
        <v>#N/A</v>
      </c>
      <c r="AS118" s="316" t="e">
        <f>+VLOOKUP(MIN(AQ118,AQ119,AQ120,AQ121,AQ122,AQ123),Listados!$J$18:$K$24,2,TRUE)</f>
        <v>#N/A</v>
      </c>
      <c r="AT118" s="316" t="e">
        <f>+VLOOKUP(MIN(AR118,AR119,AR120,AR121,AR122,AR123),Listados!$J$27:$K$32,2,TRUE)</f>
        <v>#N/A</v>
      </c>
      <c r="AU118" s="304" t="e">
        <f>IF(AND(AS118&lt;&gt;"",AT118&lt;&gt;""),VLOOKUP(AS118&amp;AT118,Listados!$M$3:$N$27,2,FALSE),"")</f>
        <v>#N/A</v>
      </c>
      <c r="AV118" s="307" t="e">
        <f>+VLOOKUP(AU118,Listados!$P$3:$Q$6,2,FALSE)</f>
        <v>#N/A</v>
      </c>
    </row>
    <row r="119" spans="1:48" ht="15.5" hidden="1">
      <c r="A119" s="298"/>
      <c r="B119" s="311"/>
      <c r="C119" s="268"/>
      <c r="D119" s="224"/>
      <c r="E119" s="283"/>
      <c r="F119" s="36"/>
      <c r="G119" s="268"/>
      <c r="H119" s="268"/>
      <c r="I119" s="320"/>
      <c r="J119" s="323"/>
      <c r="K119" s="326"/>
      <c r="L119" s="323"/>
      <c r="M119" s="305"/>
      <c r="N119" s="54"/>
      <c r="O119" s="56"/>
      <c r="P119" s="55"/>
      <c r="Q119" s="230"/>
      <c r="R119" s="219"/>
      <c r="S119" s="230"/>
      <c r="T119" s="219"/>
      <c r="U119" s="230"/>
      <c r="V119" s="219"/>
      <c r="W119" s="230"/>
      <c r="X119" s="219"/>
      <c r="Y119" s="230"/>
      <c r="Z119" s="219"/>
      <c r="AA119" s="230"/>
      <c r="AB119" s="219"/>
      <c r="AC119" s="230"/>
      <c r="AD119" s="219"/>
      <c r="AE119" s="220"/>
      <c r="AF119" s="220" t="str">
        <f t="shared" si="33"/>
        <v>Débil</v>
      </c>
      <c r="AG119" s="57"/>
      <c r="AH119" s="58" t="str">
        <f t="shared" si="35"/>
        <v>Débil</v>
      </c>
      <c r="AI119" s="58" t="str">
        <f t="shared" si="34"/>
        <v>Débil</v>
      </c>
      <c r="AJ119" s="130">
        <f t="shared" si="36"/>
        <v>0</v>
      </c>
      <c r="AK119" s="314"/>
      <c r="AL119" s="314"/>
      <c r="AM119" s="314"/>
      <c r="AN119" s="314"/>
      <c r="AO119" s="131" t="e">
        <f>+IF(AND(P119="Preventivo",AN118="Fuerte"),2,IF(AND(P119="Preventivo",AN118="Moderado"),1,0))</f>
        <v>#DIV/0!</v>
      </c>
      <c r="AP119" s="131">
        <f t="shared" si="47"/>
        <v>0</v>
      </c>
      <c r="AQ119" s="131" t="e">
        <f>+J118-AO119</f>
        <v>#N/A</v>
      </c>
      <c r="AR119" s="131" t="e">
        <f>+L118-AP119</f>
        <v>#N/A</v>
      </c>
      <c r="AS119" s="317"/>
      <c r="AT119" s="317"/>
      <c r="AU119" s="305"/>
      <c r="AV119" s="308"/>
    </row>
    <row r="120" spans="1:48" ht="15.5" hidden="1">
      <c r="A120" s="298"/>
      <c r="B120" s="311"/>
      <c r="C120" s="268"/>
      <c r="D120" s="224"/>
      <c r="E120" s="283"/>
      <c r="F120" s="36"/>
      <c r="G120" s="268"/>
      <c r="H120" s="268"/>
      <c r="I120" s="320"/>
      <c r="J120" s="323"/>
      <c r="K120" s="326"/>
      <c r="L120" s="323"/>
      <c r="M120" s="305"/>
      <c r="N120" s="54"/>
      <c r="O120" s="56"/>
      <c r="P120" s="55"/>
      <c r="Q120" s="230"/>
      <c r="R120" s="219"/>
      <c r="S120" s="230"/>
      <c r="T120" s="219"/>
      <c r="U120" s="230"/>
      <c r="V120" s="219"/>
      <c r="W120" s="230"/>
      <c r="X120" s="219"/>
      <c r="Y120" s="230"/>
      <c r="Z120" s="219"/>
      <c r="AA120" s="230"/>
      <c r="AB120" s="219"/>
      <c r="AC120" s="230"/>
      <c r="AD120" s="219"/>
      <c r="AE120" s="220"/>
      <c r="AF120" s="220" t="str">
        <f t="shared" si="33"/>
        <v>Débil</v>
      </c>
      <c r="AG120" s="57"/>
      <c r="AH120" s="58" t="str">
        <f t="shared" si="35"/>
        <v>Débil</v>
      </c>
      <c r="AI120" s="58" t="str">
        <f t="shared" si="34"/>
        <v>Débil</v>
      </c>
      <c r="AJ120" s="130">
        <f t="shared" si="36"/>
        <v>0</v>
      </c>
      <c r="AK120" s="314"/>
      <c r="AL120" s="314"/>
      <c r="AM120" s="314"/>
      <c r="AN120" s="314"/>
      <c r="AO120" s="131" t="e">
        <f>+IF(AND(P120="Preventivo",AN118="Fuerte"),2,IF(AND(P120="Preventivo",AN118="Moderado"),1,0))</f>
        <v>#DIV/0!</v>
      </c>
      <c r="AP120" s="131">
        <f t="shared" si="47"/>
        <v>0</v>
      </c>
      <c r="AQ120" s="131" t="e">
        <f>+J118-AO120</f>
        <v>#N/A</v>
      </c>
      <c r="AR120" s="131" t="e">
        <f>+L118-AP120</f>
        <v>#N/A</v>
      </c>
      <c r="AS120" s="317"/>
      <c r="AT120" s="317"/>
      <c r="AU120" s="305"/>
      <c r="AV120" s="308"/>
    </row>
    <row r="121" spans="1:48" ht="15.5" hidden="1">
      <c r="A121" s="298"/>
      <c r="B121" s="311"/>
      <c r="C121" s="268"/>
      <c r="D121" s="224"/>
      <c r="E121" s="283"/>
      <c r="F121" s="36"/>
      <c r="G121" s="268"/>
      <c r="H121" s="268"/>
      <c r="I121" s="320"/>
      <c r="J121" s="323"/>
      <c r="K121" s="326"/>
      <c r="L121" s="323"/>
      <c r="M121" s="305"/>
      <c r="N121" s="54"/>
      <c r="O121" s="56"/>
      <c r="P121" s="55"/>
      <c r="Q121" s="230"/>
      <c r="R121" s="219"/>
      <c r="S121" s="230"/>
      <c r="T121" s="219"/>
      <c r="U121" s="230"/>
      <c r="V121" s="219"/>
      <c r="W121" s="230"/>
      <c r="X121" s="219"/>
      <c r="Y121" s="230"/>
      <c r="Z121" s="219"/>
      <c r="AA121" s="230"/>
      <c r="AB121" s="219"/>
      <c r="AC121" s="230"/>
      <c r="AD121" s="219"/>
      <c r="AE121" s="220"/>
      <c r="AF121" s="220" t="str">
        <f t="shared" si="33"/>
        <v>Débil</v>
      </c>
      <c r="AG121" s="57"/>
      <c r="AH121" s="58" t="str">
        <f t="shared" si="35"/>
        <v>Débil</v>
      </c>
      <c r="AI121" s="58" t="str">
        <f t="shared" si="34"/>
        <v>Débil</v>
      </c>
      <c r="AJ121" s="130">
        <f t="shared" si="36"/>
        <v>0</v>
      </c>
      <c r="AK121" s="314"/>
      <c r="AL121" s="314"/>
      <c r="AM121" s="314"/>
      <c r="AN121" s="314"/>
      <c r="AO121" s="131" t="e">
        <f>+IF(AND(P121="Preventivo",AN118="Fuerte"),2,IF(AND(P121="Preventivo",AN118="Moderado"),1,0))</f>
        <v>#DIV/0!</v>
      </c>
      <c r="AP121" s="131">
        <f t="shared" si="47"/>
        <v>0</v>
      </c>
      <c r="AQ121" s="131" t="e">
        <f>+J118-AO121</f>
        <v>#N/A</v>
      </c>
      <c r="AR121" s="131" t="e">
        <f>+L118-AP121</f>
        <v>#N/A</v>
      </c>
      <c r="AS121" s="317"/>
      <c r="AT121" s="317"/>
      <c r="AU121" s="305"/>
      <c r="AV121" s="308"/>
    </row>
    <row r="122" spans="1:48" ht="15.5" hidden="1">
      <c r="A122" s="298"/>
      <c r="B122" s="311"/>
      <c r="C122" s="268"/>
      <c r="D122" s="224"/>
      <c r="E122" s="283"/>
      <c r="F122" s="36"/>
      <c r="G122" s="268"/>
      <c r="H122" s="268"/>
      <c r="I122" s="320"/>
      <c r="J122" s="323"/>
      <c r="K122" s="326"/>
      <c r="L122" s="323"/>
      <c r="M122" s="305"/>
      <c r="N122" s="54"/>
      <c r="O122" s="56"/>
      <c r="P122" s="55"/>
      <c r="Q122" s="230"/>
      <c r="R122" s="219"/>
      <c r="S122" s="230"/>
      <c r="T122" s="219"/>
      <c r="U122" s="230"/>
      <c r="V122" s="219"/>
      <c r="W122" s="230"/>
      <c r="X122" s="219"/>
      <c r="Y122" s="230"/>
      <c r="Z122" s="219"/>
      <c r="AA122" s="230"/>
      <c r="AB122" s="219"/>
      <c r="AC122" s="230"/>
      <c r="AD122" s="219"/>
      <c r="AE122" s="220"/>
      <c r="AF122" s="220" t="str">
        <f t="shared" si="33"/>
        <v>Débil</v>
      </c>
      <c r="AG122" s="57"/>
      <c r="AH122" s="58" t="str">
        <f t="shared" si="35"/>
        <v>Débil</v>
      </c>
      <c r="AI122" s="58" t="str">
        <f t="shared" si="34"/>
        <v>Débil</v>
      </c>
      <c r="AJ122" s="130">
        <f t="shared" si="36"/>
        <v>0</v>
      </c>
      <c r="AK122" s="314"/>
      <c r="AL122" s="314"/>
      <c r="AM122" s="314"/>
      <c r="AN122" s="314"/>
      <c r="AO122" s="131" t="e">
        <f>+IF(AND(P122="Preventivo",AN118="Fuerte"),2,IF(AND(P122="Preventivo",AN118="Moderado"),1,0))</f>
        <v>#DIV/0!</v>
      </c>
      <c r="AP122" s="131">
        <f t="shared" si="47"/>
        <v>0</v>
      </c>
      <c r="AQ122" s="131" t="e">
        <f>+J118-AO122</f>
        <v>#N/A</v>
      </c>
      <c r="AR122" s="131" t="e">
        <f>+L118-AP122</f>
        <v>#N/A</v>
      </c>
      <c r="AS122" s="317"/>
      <c r="AT122" s="317"/>
      <c r="AU122" s="305"/>
      <c r="AV122" s="308"/>
    </row>
    <row r="123" spans="1:48" ht="15.5" hidden="1">
      <c r="A123" s="299"/>
      <c r="B123" s="312"/>
      <c r="C123" s="269"/>
      <c r="D123" s="224"/>
      <c r="E123" s="284"/>
      <c r="F123" s="36"/>
      <c r="G123" s="269"/>
      <c r="H123" s="269"/>
      <c r="I123" s="321"/>
      <c r="J123" s="324"/>
      <c r="K123" s="327"/>
      <c r="L123" s="324"/>
      <c r="M123" s="306"/>
      <c r="N123" s="54"/>
      <c r="O123" s="56"/>
      <c r="P123" s="55"/>
      <c r="Q123" s="230"/>
      <c r="R123" s="219"/>
      <c r="S123" s="230"/>
      <c r="T123" s="219"/>
      <c r="U123" s="230"/>
      <c r="V123" s="219"/>
      <c r="W123" s="230"/>
      <c r="X123" s="219"/>
      <c r="Y123" s="230"/>
      <c r="Z123" s="219"/>
      <c r="AA123" s="230"/>
      <c r="AB123" s="219"/>
      <c r="AC123" s="230"/>
      <c r="AD123" s="219"/>
      <c r="AE123" s="220"/>
      <c r="AF123" s="220" t="str">
        <f t="shared" si="33"/>
        <v>Débil</v>
      </c>
      <c r="AG123" s="57"/>
      <c r="AH123" s="58" t="str">
        <f t="shared" si="35"/>
        <v>Débil</v>
      </c>
      <c r="AI123" s="58" t="str">
        <f t="shared" si="34"/>
        <v>Débil</v>
      </c>
      <c r="AJ123" s="130">
        <f t="shared" si="36"/>
        <v>0</v>
      </c>
      <c r="AK123" s="315"/>
      <c r="AL123" s="315"/>
      <c r="AM123" s="315"/>
      <c r="AN123" s="315"/>
      <c r="AO123" s="131" t="e">
        <f>+IF(AND(P123="Preventivo",AN118="Fuerte"),2,IF(AND(P123="Preventivo",AN118="Moderado"),1,0))</f>
        <v>#DIV/0!</v>
      </c>
      <c r="AP123" s="131">
        <f t="shared" si="47"/>
        <v>0</v>
      </c>
      <c r="AQ123" s="131" t="e">
        <f>+J118-AO123</f>
        <v>#N/A</v>
      </c>
      <c r="AR123" s="131" t="e">
        <f>+L118-AP123</f>
        <v>#N/A</v>
      </c>
      <c r="AS123" s="318"/>
      <c r="AT123" s="318"/>
      <c r="AU123" s="306"/>
      <c r="AV123" s="309"/>
    </row>
    <row r="124" spans="1:48" ht="15.5" hidden="1">
      <c r="A124" s="297" t="s">
        <v>153</v>
      </c>
      <c r="B124" s="310"/>
      <c r="C124" s="267"/>
      <c r="D124" s="224"/>
      <c r="E124" s="282"/>
      <c r="F124" s="36"/>
      <c r="G124" s="267"/>
      <c r="H124" s="267"/>
      <c r="I124" s="319"/>
      <c r="J124" s="322" t="e">
        <f>+VLOOKUP(I124,[6]Listados!$K$8:$L$12,2,0)</f>
        <v>#N/A</v>
      </c>
      <c r="K124" s="325"/>
      <c r="L124" s="322" t="e">
        <f>+VLOOKUP(K124,[6]Listados!$K$13:$L$17,2,0)</f>
        <v>#N/A</v>
      </c>
      <c r="M124" s="304" t="str">
        <f>IF(AND(I124&lt;&gt;"",K124&lt;&gt;""),VLOOKUP(I124&amp;K124,Listados!$M$3:$N$27,2,FALSE),"")</f>
        <v/>
      </c>
      <c r="N124" s="54"/>
      <c r="O124" s="56"/>
      <c r="P124" s="55"/>
      <c r="Q124" s="230"/>
      <c r="R124" s="219"/>
      <c r="S124" s="230"/>
      <c r="T124" s="219"/>
      <c r="U124" s="230"/>
      <c r="V124" s="219"/>
      <c r="W124" s="230"/>
      <c r="X124" s="219"/>
      <c r="Y124" s="230"/>
      <c r="Z124" s="219"/>
      <c r="AA124" s="230"/>
      <c r="AB124" s="219"/>
      <c r="AC124" s="230"/>
      <c r="AD124" s="219"/>
      <c r="AE124" s="220"/>
      <c r="AF124" s="220" t="str">
        <f t="shared" si="33"/>
        <v>Débil</v>
      </c>
      <c r="AG124" s="57"/>
      <c r="AH124" s="58" t="str">
        <f t="shared" si="35"/>
        <v>Débil</v>
      </c>
      <c r="AI124" s="58" t="str">
        <f t="shared" si="34"/>
        <v>Débil</v>
      </c>
      <c r="AJ124" s="130">
        <f t="shared" si="36"/>
        <v>0</v>
      </c>
      <c r="AK124" s="313">
        <f>AVERAGE(AJ124:AJ129)</f>
        <v>0</v>
      </c>
      <c r="AL124" s="313">
        <v>0</v>
      </c>
      <c r="AM124" s="313" t="e">
        <f t="shared" ref="AM124" si="50">(AK124/AL124)</f>
        <v>#DIV/0!</v>
      </c>
      <c r="AN124" s="313" t="e">
        <f t="shared" ref="AN124" si="51">IF(AM124&lt;=50, "Débil", IF(AM124&lt;=99,"Moderado","Fuerte"))</f>
        <v>#DIV/0!</v>
      </c>
      <c r="AO124" s="131" t="e">
        <f>+IF(AND(P124="Preventivo",AN124="Fuerte"),2,IF(AND(P124="Preventivo",AN124="Moderado"),1,0))</f>
        <v>#DIV/0!</v>
      </c>
      <c r="AP124" s="131">
        <f t="shared" si="47"/>
        <v>0</v>
      </c>
      <c r="AQ124" s="131" t="e">
        <f>+J124-AO124</f>
        <v>#N/A</v>
      </c>
      <c r="AR124" s="131" t="e">
        <f>+L124-AP124</f>
        <v>#N/A</v>
      </c>
      <c r="AS124" s="316" t="e">
        <f>+VLOOKUP(MIN(AQ124,AQ125,AQ126,AQ127,AQ128,AQ129),Listados!$J$18:$K$24,2,TRUE)</f>
        <v>#N/A</v>
      </c>
      <c r="AT124" s="316" t="e">
        <f>+VLOOKUP(MIN(AR124,AR125,AR126,AR127,AR128,AR129),Listados!$J$27:$K$32,2,TRUE)</f>
        <v>#N/A</v>
      </c>
      <c r="AU124" s="304" t="e">
        <f>IF(AND(AS124&lt;&gt;"",AT124&lt;&gt;""),VLOOKUP(AS124&amp;AT124,Listados!$M$3:$N$27,2,FALSE),"")</f>
        <v>#N/A</v>
      </c>
      <c r="AV124" s="307" t="e">
        <f>+VLOOKUP(AU124,Listados!$P$3:$Q$6,2,FALSE)</f>
        <v>#N/A</v>
      </c>
    </row>
    <row r="125" spans="1:48" ht="15.5" hidden="1">
      <c r="A125" s="298"/>
      <c r="B125" s="311"/>
      <c r="C125" s="268"/>
      <c r="D125" s="224"/>
      <c r="E125" s="283"/>
      <c r="F125" s="36"/>
      <c r="G125" s="268"/>
      <c r="H125" s="268"/>
      <c r="I125" s="320"/>
      <c r="J125" s="323"/>
      <c r="K125" s="326"/>
      <c r="L125" s="323"/>
      <c r="M125" s="305"/>
      <c r="N125" s="54"/>
      <c r="O125" s="56"/>
      <c r="P125" s="55"/>
      <c r="Q125" s="230"/>
      <c r="R125" s="219"/>
      <c r="S125" s="230"/>
      <c r="T125" s="219"/>
      <c r="U125" s="230"/>
      <c r="V125" s="219"/>
      <c r="W125" s="230"/>
      <c r="X125" s="219"/>
      <c r="Y125" s="230"/>
      <c r="Z125" s="219"/>
      <c r="AA125" s="230"/>
      <c r="AB125" s="219"/>
      <c r="AC125" s="230"/>
      <c r="AD125" s="219"/>
      <c r="AE125" s="220"/>
      <c r="AF125" s="220" t="str">
        <f t="shared" si="33"/>
        <v>Débil</v>
      </c>
      <c r="AG125" s="57"/>
      <c r="AH125" s="58" t="str">
        <f t="shared" si="35"/>
        <v>Débil</v>
      </c>
      <c r="AI125" s="58" t="str">
        <f t="shared" si="34"/>
        <v>Débil</v>
      </c>
      <c r="AJ125" s="130">
        <f t="shared" si="36"/>
        <v>0</v>
      </c>
      <c r="AK125" s="314"/>
      <c r="AL125" s="314"/>
      <c r="AM125" s="314"/>
      <c r="AN125" s="314"/>
      <c r="AO125" s="131" t="e">
        <f>+IF(AND(P125="Preventivo",AN124="Fuerte"),2,IF(AND(P125="Preventivo",AN124="Moderado"),1,0))</f>
        <v>#DIV/0!</v>
      </c>
      <c r="AP125" s="131">
        <f t="shared" si="47"/>
        <v>0</v>
      </c>
      <c r="AQ125" s="131" t="e">
        <f>+J124-AO125</f>
        <v>#N/A</v>
      </c>
      <c r="AR125" s="131" t="e">
        <f>+L124-AP125</f>
        <v>#N/A</v>
      </c>
      <c r="AS125" s="317"/>
      <c r="AT125" s="317"/>
      <c r="AU125" s="305"/>
      <c r="AV125" s="308"/>
    </row>
    <row r="126" spans="1:48" ht="15.5" hidden="1">
      <c r="A126" s="298"/>
      <c r="B126" s="311"/>
      <c r="C126" s="268"/>
      <c r="D126" s="224"/>
      <c r="E126" s="283"/>
      <c r="F126" s="36"/>
      <c r="G126" s="268"/>
      <c r="H126" s="268"/>
      <c r="I126" s="320"/>
      <c r="J126" s="323"/>
      <c r="K126" s="326"/>
      <c r="L126" s="323"/>
      <c r="M126" s="305"/>
      <c r="N126" s="54"/>
      <c r="O126" s="56"/>
      <c r="P126" s="55"/>
      <c r="Q126" s="230"/>
      <c r="R126" s="219"/>
      <c r="S126" s="230"/>
      <c r="T126" s="219"/>
      <c r="U126" s="230"/>
      <c r="V126" s="219"/>
      <c r="W126" s="230"/>
      <c r="X126" s="219"/>
      <c r="Y126" s="230"/>
      <c r="Z126" s="219"/>
      <c r="AA126" s="230"/>
      <c r="AB126" s="219"/>
      <c r="AC126" s="230"/>
      <c r="AD126" s="219"/>
      <c r="AE126" s="220"/>
      <c r="AF126" s="220" t="str">
        <f t="shared" si="33"/>
        <v>Débil</v>
      </c>
      <c r="AG126" s="57"/>
      <c r="AH126" s="58" t="str">
        <f t="shared" si="35"/>
        <v>Débil</v>
      </c>
      <c r="AI126" s="58" t="str">
        <f t="shared" si="34"/>
        <v>Débil</v>
      </c>
      <c r="AJ126" s="130">
        <f t="shared" si="36"/>
        <v>0</v>
      </c>
      <c r="AK126" s="314"/>
      <c r="AL126" s="314"/>
      <c r="AM126" s="314"/>
      <c r="AN126" s="314"/>
      <c r="AO126" s="131" t="e">
        <f>+IF(AND(P126="Preventivo",AN124="Fuerte"),2,IF(AND(P126="Preventivo",AN124="Moderado"),1,0))</f>
        <v>#DIV/0!</v>
      </c>
      <c r="AP126" s="131">
        <f t="shared" si="47"/>
        <v>0</v>
      </c>
      <c r="AQ126" s="131" t="e">
        <f>+J124-AO126</f>
        <v>#N/A</v>
      </c>
      <c r="AR126" s="131" t="e">
        <f>+L124-AP126</f>
        <v>#N/A</v>
      </c>
      <c r="AS126" s="317"/>
      <c r="AT126" s="317"/>
      <c r="AU126" s="305"/>
      <c r="AV126" s="308"/>
    </row>
    <row r="127" spans="1:48" ht="15.5" hidden="1">
      <c r="A127" s="298"/>
      <c r="B127" s="311"/>
      <c r="C127" s="268"/>
      <c r="D127" s="224"/>
      <c r="E127" s="283"/>
      <c r="F127" s="36"/>
      <c r="G127" s="268"/>
      <c r="H127" s="268"/>
      <c r="I127" s="320"/>
      <c r="J127" s="323"/>
      <c r="K127" s="326"/>
      <c r="L127" s="323"/>
      <c r="M127" s="305"/>
      <c r="N127" s="54"/>
      <c r="O127" s="56"/>
      <c r="P127" s="55"/>
      <c r="Q127" s="230"/>
      <c r="R127" s="219"/>
      <c r="S127" s="230"/>
      <c r="T127" s="219"/>
      <c r="U127" s="230"/>
      <c r="V127" s="219"/>
      <c r="W127" s="230"/>
      <c r="X127" s="219"/>
      <c r="Y127" s="230"/>
      <c r="Z127" s="219"/>
      <c r="AA127" s="230"/>
      <c r="AB127" s="219"/>
      <c r="AC127" s="230"/>
      <c r="AD127" s="219"/>
      <c r="AE127" s="220"/>
      <c r="AF127" s="220" t="str">
        <f t="shared" si="33"/>
        <v>Débil</v>
      </c>
      <c r="AG127" s="57"/>
      <c r="AH127" s="58" t="str">
        <f t="shared" si="35"/>
        <v>Débil</v>
      </c>
      <c r="AI127" s="58" t="str">
        <f t="shared" si="34"/>
        <v>Débil</v>
      </c>
      <c r="AJ127" s="130">
        <f t="shared" si="36"/>
        <v>0</v>
      </c>
      <c r="AK127" s="314"/>
      <c r="AL127" s="314"/>
      <c r="AM127" s="314"/>
      <c r="AN127" s="314"/>
      <c r="AO127" s="131" t="e">
        <f>+IF(AND(P127="Preventivo",AN124="Fuerte"),2,IF(AND(P127="Preventivo",AN124="Moderado"),1,0))</f>
        <v>#DIV/0!</v>
      </c>
      <c r="AP127" s="131">
        <f t="shared" si="47"/>
        <v>0</v>
      </c>
      <c r="AQ127" s="131" t="e">
        <f>+J124-AO127</f>
        <v>#N/A</v>
      </c>
      <c r="AR127" s="131" t="e">
        <f>+L124-AP127</f>
        <v>#N/A</v>
      </c>
      <c r="AS127" s="317"/>
      <c r="AT127" s="317"/>
      <c r="AU127" s="305"/>
      <c r="AV127" s="308"/>
    </row>
    <row r="128" spans="1:48" ht="15.5" hidden="1">
      <c r="A128" s="298"/>
      <c r="B128" s="311"/>
      <c r="C128" s="268"/>
      <c r="D128" s="224"/>
      <c r="E128" s="283"/>
      <c r="F128" s="36"/>
      <c r="G128" s="268"/>
      <c r="H128" s="268"/>
      <c r="I128" s="320"/>
      <c r="J128" s="323"/>
      <c r="K128" s="326"/>
      <c r="L128" s="323"/>
      <c r="M128" s="305"/>
      <c r="N128" s="54"/>
      <c r="O128" s="56"/>
      <c r="P128" s="55"/>
      <c r="Q128" s="230"/>
      <c r="R128" s="219"/>
      <c r="S128" s="230"/>
      <c r="T128" s="219"/>
      <c r="U128" s="230"/>
      <c r="V128" s="219"/>
      <c r="W128" s="230"/>
      <c r="X128" s="219"/>
      <c r="Y128" s="230"/>
      <c r="Z128" s="219"/>
      <c r="AA128" s="230"/>
      <c r="AB128" s="219"/>
      <c r="AC128" s="230"/>
      <c r="AD128" s="219"/>
      <c r="AE128" s="220"/>
      <c r="AF128" s="220" t="str">
        <f t="shared" si="33"/>
        <v>Débil</v>
      </c>
      <c r="AG128" s="57"/>
      <c r="AH128" s="58" t="str">
        <f t="shared" si="35"/>
        <v>Débil</v>
      </c>
      <c r="AI128" s="58" t="str">
        <f t="shared" si="34"/>
        <v>Débil</v>
      </c>
      <c r="AJ128" s="130">
        <f t="shared" si="36"/>
        <v>0</v>
      </c>
      <c r="AK128" s="314"/>
      <c r="AL128" s="314"/>
      <c r="AM128" s="314"/>
      <c r="AN128" s="314"/>
      <c r="AO128" s="131" t="e">
        <f>+IF(AND(P128="Preventivo",AN124="Fuerte"),2,IF(AND(P128="Preventivo",AN124="Moderado"),1,0))</f>
        <v>#DIV/0!</v>
      </c>
      <c r="AP128" s="131">
        <f t="shared" si="47"/>
        <v>0</v>
      </c>
      <c r="AQ128" s="131" t="e">
        <f>+J124-AO128</f>
        <v>#N/A</v>
      </c>
      <c r="AR128" s="131" t="e">
        <f>+L124-AP128</f>
        <v>#N/A</v>
      </c>
      <c r="AS128" s="317"/>
      <c r="AT128" s="317"/>
      <c r="AU128" s="305"/>
      <c r="AV128" s="308"/>
    </row>
    <row r="129" spans="1:48" ht="15.5" hidden="1">
      <c r="A129" s="299"/>
      <c r="B129" s="312"/>
      <c r="C129" s="269"/>
      <c r="D129" s="224"/>
      <c r="E129" s="284"/>
      <c r="F129" s="36"/>
      <c r="G129" s="269"/>
      <c r="H129" s="269"/>
      <c r="I129" s="321"/>
      <c r="J129" s="324"/>
      <c r="K129" s="327"/>
      <c r="L129" s="324"/>
      <c r="M129" s="306"/>
      <c r="N129" s="54"/>
      <c r="O129" s="56"/>
      <c r="P129" s="55"/>
      <c r="Q129" s="230"/>
      <c r="R129" s="219"/>
      <c r="S129" s="230"/>
      <c r="T129" s="219"/>
      <c r="U129" s="230"/>
      <c r="V129" s="219"/>
      <c r="W129" s="230"/>
      <c r="X129" s="219"/>
      <c r="Y129" s="230"/>
      <c r="Z129" s="219"/>
      <c r="AA129" s="230"/>
      <c r="AB129" s="219"/>
      <c r="AC129" s="230"/>
      <c r="AD129" s="219"/>
      <c r="AE129" s="220"/>
      <c r="AF129" s="220" t="str">
        <f t="shared" si="33"/>
        <v>Débil</v>
      </c>
      <c r="AG129" s="57"/>
      <c r="AH129" s="58" t="str">
        <f t="shared" si="35"/>
        <v>Débil</v>
      </c>
      <c r="AI129" s="58" t="str">
        <f t="shared" si="34"/>
        <v>Débil</v>
      </c>
      <c r="AJ129" s="130">
        <f t="shared" si="36"/>
        <v>0</v>
      </c>
      <c r="AK129" s="315"/>
      <c r="AL129" s="315"/>
      <c r="AM129" s="315"/>
      <c r="AN129" s="315"/>
      <c r="AO129" s="131" t="e">
        <f>+IF(AND(P129="Preventivo",AN124="Fuerte"),2,IF(AND(P129="Preventivo",AN124="Moderado"),1,0))</f>
        <v>#DIV/0!</v>
      </c>
      <c r="AP129" s="131">
        <f t="shared" si="47"/>
        <v>0</v>
      </c>
      <c r="AQ129" s="131" t="e">
        <f>+J124-AO129</f>
        <v>#N/A</v>
      </c>
      <c r="AR129" s="131" t="e">
        <f>+L124-AP129</f>
        <v>#N/A</v>
      </c>
      <c r="AS129" s="318"/>
      <c r="AT129" s="318"/>
      <c r="AU129" s="306"/>
      <c r="AV129" s="309"/>
    </row>
    <row r="130" spans="1:48" ht="15.5" hidden="1">
      <c r="A130" s="297" t="s">
        <v>154</v>
      </c>
      <c r="B130" s="310"/>
      <c r="C130" s="267"/>
      <c r="D130" s="224"/>
      <c r="E130" s="282"/>
      <c r="F130" s="36"/>
      <c r="G130" s="267"/>
      <c r="H130" s="267"/>
      <c r="I130" s="319"/>
      <c r="J130" s="322" t="e">
        <f>+VLOOKUP(I130,[6]Listados!$K$8:$L$12,2,0)</f>
        <v>#N/A</v>
      </c>
      <c r="K130" s="325"/>
      <c r="L130" s="322" t="e">
        <f>+VLOOKUP(K130,[6]Listados!$K$13:$L$17,2,0)</f>
        <v>#N/A</v>
      </c>
      <c r="M130" s="304" t="str">
        <f>IF(AND(I130&lt;&gt;"",K130&lt;&gt;""),VLOOKUP(I130&amp;K130,Listados!$M$3:$N$27,2,FALSE),"")</f>
        <v/>
      </c>
      <c r="N130" s="54"/>
      <c r="O130" s="56"/>
      <c r="P130" s="55"/>
      <c r="Q130" s="230"/>
      <c r="R130" s="219"/>
      <c r="S130" s="230"/>
      <c r="T130" s="219"/>
      <c r="U130" s="230"/>
      <c r="V130" s="219"/>
      <c r="W130" s="230"/>
      <c r="X130" s="219"/>
      <c r="Y130" s="230"/>
      <c r="Z130" s="219"/>
      <c r="AA130" s="230"/>
      <c r="AB130" s="219"/>
      <c r="AC130" s="230"/>
      <c r="AD130" s="219"/>
      <c r="AE130" s="220"/>
      <c r="AF130" s="220" t="str">
        <f t="shared" si="33"/>
        <v>Débil</v>
      </c>
      <c r="AG130" s="57"/>
      <c r="AH130" s="58" t="str">
        <f t="shared" si="35"/>
        <v>Débil</v>
      </c>
      <c r="AI130" s="58" t="str">
        <f t="shared" si="34"/>
        <v>Débil</v>
      </c>
      <c r="AJ130" s="130">
        <f t="shared" si="36"/>
        <v>0</v>
      </c>
      <c r="AK130" s="313">
        <f>AVERAGE(AJ130:AJ135)</f>
        <v>0</v>
      </c>
      <c r="AL130" s="313">
        <v>0</v>
      </c>
      <c r="AM130" s="313" t="e">
        <f t="shared" ref="AM130" si="52">(AK130/AL130)</f>
        <v>#DIV/0!</v>
      </c>
      <c r="AN130" s="313" t="e">
        <f t="shared" ref="AN130" si="53">IF(AM130&lt;=50, "Débil", IF(AM130&lt;=99,"Moderado","Fuerte"))</f>
        <v>#DIV/0!</v>
      </c>
      <c r="AO130" s="131" t="e">
        <f>+IF(AND(P130="Preventivo",AN130="Fuerte"),2,IF(AND(P130="Preventivo",AN130="Moderado"),1,0))</f>
        <v>#DIV/0!</v>
      </c>
      <c r="AP130" s="131">
        <f t="shared" si="47"/>
        <v>0</v>
      </c>
      <c r="AQ130" s="131" t="e">
        <f>+J130-AO130</f>
        <v>#N/A</v>
      </c>
      <c r="AR130" s="131" t="e">
        <f>+L130-AP130</f>
        <v>#N/A</v>
      </c>
      <c r="AS130" s="316" t="e">
        <f>+VLOOKUP(MIN(AQ130,AQ131,AQ132,AQ133,AQ134,AQ135),Listados!$J$18:$K$24,2,TRUE)</f>
        <v>#N/A</v>
      </c>
      <c r="AT130" s="316" t="e">
        <f>+VLOOKUP(MIN(AR130,AR131,AR132,AR133,AR134,AR135),Listados!$J$27:$K$32,2,TRUE)</f>
        <v>#N/A</v>
      </c>
      <c r="AU130" s="304" t="e">
        <f>IF(AND(AS130&lt;&gt;"",AT130&lt;&gt;""),VLOOKUP(AS130&amp;AT130,Listados!$M$3:$N$27,2,FALSE),"")</f>
        <v>#N/A</v>
      </c>
      <c r="AV130" s="307" t="e">
        <f>+VLOOKUP(AU130,Listados!$P$3:$Q$6,2,FALSE)</f>
        <v>#N/A</v>
      </c>
    </row>
    <row r="131" spans="1:48" ht="15.5" hidden="1">
      <c r="A131" s="298"/>
      <c r="B131" s="311"/>
      <c r="C131" s="268"/>
      <c r="D131" s="224"/>
      <c r="E131" s="283"/>
      <c r="F131" s="36"/>
      <c r="G131" s="268"/>
      <c r="H131" s="268"/>
      <c r="I131" s="320"/>
      <c r="J131" s="323"/>
      <c r="K131" s="326"/>
      <c r="L131" s="323"/>
      <c r="M131" s="305"/>
      <c r="N131" s="54"/>
      <c r="O131" s="56"/>
      <c r="P131" s="55"/>
      <c r="Q131" s="230"/>
      <c r="R131" s="219"/>
      <c r="S131" s="230"/>
      <c r="T131" s="219"/>
      <c r="U131" s="230"/>
      <c r="V131" s="219"/>
      <c r="W131" s="230"/>
      <c r="X131" s="219"/>
      <c r="Y131" s="230"/>
      <c r="Z131" s="219"/>
      <c r="AA131" s="230"/>
      <c r="AB131" s="219"/>
      <c r="AC131" s="230"/>
      <c r="AD131" s="219"/>
      <c r="AE131" s="220"/>
      <c r="AF131" s="220" t="str">
        <f t="shared" si="33"/>
        <v>Débil</v>
      </c>
      <c r="AG131" s="57"/>
      <c r="AH131" s="58" t="str">
        <f t="shared" si="35"/>
        <v>Débil</v>
      </c>
      <c r="AI131" s="58" t="str">
        <f t="shared" si="34"/>
        <v>Débil</v>
      </c>
      <c r="AJ131" s="130">
        <f t="shared" si="36"/>
        <v>0</v>
      </c>
      <c r="AK131" s="314"/>
      <c r="AL131" s="314"/>
      <c r="AM131" s="314"/>
      <c r="AN131" s="314"/>
      <c r="AO131" s="131" t="e">
        <f>+IF(AND(P131="Preventivo",AN130="Fuerte"),2,IF(AND(P131="Preventivo",AN130="Moderado"),1,0))</f>
        <v>#DIV/0!</v>
      </c>
      <c r="AP131" s="131">
        <f t="shared" si="47"/>
        <v>0</v>
      </c>
      <c r="AQ131" s="131" t="e">
        <f>+J130-AO131</f>
        <v>#N/A</v>
      </c>
      <c r="AR131" s="131" t="e">
        <f>+L130-AP131</f>
        <v>#N/A</v>
      </c>
      <c r="AS131" s="317"/>
      <c r="AT131" s="317"/>
      <c r="AU131" s="305"/>
      <c r="AV131" s="308"/>
    </row>
    <row r="132" spans="1:48" ht="15.5" hidden="1">
      <c r="A132" s="298"/>
      <c r="B132" s="311"/>
      <c r="C132" s="268"/>
      <c r="D132" s="224"/>
      <c r="E132" s="283"/>
      <c r="F132" s="36"/>
      <c r="G132" s="268"/>
      <c r="H132" s="268"/>
      <c r="I132" s="320"/>
      <c r="J132" s="323"/>
      <c r="K132" s="326"/>
      <c r="L132" s="323"/>
      <c r="M132" s="305"/>
      <c r="N132" s="54"/>
      <c r="O132" s="56"/>
      <c r="P132" s="55"/>
      <c r="Q132" s="230"/>
      <c r="R132" s="219"/>
      <c r="S132" s="230"/>
      <c r="T132" s="219"/>
      <c r="U132" s="230"/>
      <c r="V132" s="219"/>
      <c r="W132" s="230"/>
      <c r="X132" s="219"/>
      <c r="Y132" s="230"/>
      <c r="Z132" s="219"/>
      <c r="AA132" s="230"/>
      <c r="AB132" s="219"/>
      <c r="AC132" s="230"/>
      <c r="AD132" s="219"/>
      <c r="AE132" s="220"/>
      <c r="AF132" s="220" t="str">
        <f t="shared" si="33"/>
        <v>Débil</v>
      </c>
      <c r="AG132" s="57"/>
      <c r="AH132" s="58" t="str">
        <f t="shared" si="35"/>
        <v>Débil</v>
      </c>
      <c r="AI132" s="58" t="str">
        <f t="shared" si="34"/>
        <v>Débil</v>
      </c>
      <c r="AJ132" s="130">
        <f t="shared" si="36"/>
        <v>0</v>
      </c>
      <c r="AK132" s="314"/>
      <c r="AL132" s="314"/>
      <c r="AM132" s="314"/>
      <c r="AN132" s="314"/>
      <c r="AO132" s="131" t="e">
        <f>+IF(AND(P132="Preventivo",AN130="Fuerte"),2,IF(AND(P132="Preventivo",AN130="Moderado"),1,0))</f>
        <v>#DIV/0!</v>
      </c>
      <c r="AP132" s="131">
        <f t="shared" si="47"/>
        <v>0</v>
      </c>
      <c r="AQ132" s="131" t="e">
        <f>+J130-AO132</f>
        <v>#N/A</v>
      </c>
      <c r="AR132" s="131" t="e">
        <f>+L130-AP132</f>
        <v>#N/A</v>
      </c>
      <c r="AS132" s="317"/>
      <c r="AT132" s="317"/>
      <c r="AU132" s="305"/>
      <c r="AV132" s="308"/>
    </row>
    <row r="133" spans="1:48" ht="15.5" hidden="1">
      <c r="A133" s="298"/>
      <c r="B133" s="311"/>
      <c r="C133" s="268"/>
      <c r="D133" s="224"/>
      <c r="E133" s="283"/>
      <c r="F133" s="36"/>
      <c r="G133" s="268"/>
      <c r="H133" s="268"/>
      <c r="I133" s="320"/>
      <c r="J133" s="323"/>
      <c r="K133" s="326"/>
      <c r="L133" s="323"/>
      <c r="M133" s="305"/>
      <c r="N133" s="54"/>
      <c r="O133" s="56"/>
      <c r="P133" s="55"/>
      <c r="Q133" s="230"/>
      <c r="R133" s="219"/>
      <c r="S133" s="230"/>
      <c r="T133" s="219"/>
      <c r="U133" s="230"/>
      <c r="V133" s="219"/>
      <c r="W133" s="230"/>
      <c r="X133" s="219"/>
      <c r="Y133" s="230"/>
      <c r="Z133" s="219"/>
      <c r="AA133" s="230"/>
      <c r="AB133" s="219"/>
      <c r="AC133" s="230"/>
      <c r="AD133" s="219"/>
      <c r="AE133" s="220"/>
      <c r="AF133" s="220" t="str">
        <f t="shared" si="33"/>
        <v>Débil</v>
      </c>
      <c r="AG133" s="57"/>
      <c r="AH133" s="58" t="str">
        <f t="shared" si="35"/>
        <v>Débil</v>
      </c>
      <c r="AI133" s="58" t="str">
        <f t="shared" si="34"/>
        <v>Débil</v>
      </c>
      <c r="AJ133" s="130">
        <f t="shared" si="36"/>
        <v>0</v>
      </c>
      <c r="AK133" s="314"/>
      <c r="AL133" s="314"/>
      <c r="AM133" s="314"/>
      <c r="AN133" s="314"/>
      <c r="AO133" s="131" t="e">
        <f>+IF(AND(P133="Preventivo",AN130="Fuerte"),2,IF(AND(P133="Preventivo",AN130="Moderado"),1,0))</f>
        <v>#DIV/0!</v>
      </c>
      <c r="AP133" s="131">
        <f t="shared" si="47"/>
        <v>0</v>
      </c>
      <c r="AQ133" s="131" t="e">
        <f>+J130-AO133</f>
        <v>#N/A</v>
      </c>
      <c r="AR133" s="131" t="e">
        <f>+L130-AP133</f>
        <v>#N/A</v>
      </c>
      <c r="AS133" s="317"/>
      <c r="AT133" s="317"/>
      <c r="AU133" s="305"/>
      <c r="AV133" s="308"/>
    </row>
    <row r="134" spans="1:48" ht="15.5" hidden="1">
      <c r="A134" s="298"/>
      <c r="B134" s="311"/>
      <c r="C134" s="268"/>
      <c r="D134" s="224"/>
      <c r="E134" s="283"/>
      <c r="F134" s="36"/>
      <c r="G134" s="268"/>
      <c r="H134" s="268"/>
      <c r="I134" s="320"/>
      <c r="J134" s="323"/>
      <c r="K134" s="326"/>
      <c r="L134" s="323"/>
      <c r="M134" s="305"/>
      <c r="N134" s="54"/>
      <c r="O134" s="56"/>
      <c r="P134" s="55"/>
      <c r="Q134" s="230"/>
      <c r="R134" s="219"/>
      <c r="S134" s="230"/>
      <c r="T134" s="219"/>
      <c r="U134" s="230"/>
      <c r="V134" s="219"/>
      <c r="W134" s="230"/>
      <c r="X134" s="219"/>
      <c r="Y134" s="230"/>
      <c r="Z134" s="219"/>
      <c r="AA134" s="230"/>
      <c r="AB134" s="219"/>
      <c r="AC134" s="230"/>
      <c r="AD134" s="219"/>
      <c r="AE134" s="220"/>
      <c r="AF134" s="220" t="str">
        <f t="shared" si="33"/>
        <v>Débil</v>
      </c>
      <c r="AG134" s="57"/>
      <c r="AH134" s="58" t="str">
        <f t="shared" si="35"/>
        <v>Débil</v>
      </c>
      <c r="AI134" s="58" t="str">
        <f t="shared" si="34"/>
        <v>Débil</v>
      </c>
      <c r="AJ134" s="130">
        <f t="shared" si="36"/>
        <v>0</v>
      </c>
      <c r="AK134" s="314"/>
      <c r="AL134" s="314"/>
      <c r="AM134" s="314"/>
      <c r="AN134" s="314"/>
      <c r="AO134" s="131" t="e">
        <f>+IF(AND(P134="Preventivo",AN130="Fuerte"),2,IF(AND(P134="Preventivo",AN130="Moderado"),1,0))</f>
        <v>#DIV/0!</v>
      </c>
      <c r="AP134" s="131">
        <f t="shared" si="47"/>
        <v>0</v>
      </c>
      <c r="AQ134" s="131" t="e">
        <f>+J130-AO134</f>
        <v>#N/A</v>
      </c>
      <c r="AR134" s="131" t="e">
        <f>+L130-AP134</f>
        <v>#N/A</v>
      </c>
      <c r="AS134" s="317"/>
      <c r="AT134" s="317"/>
      <c r="AU134" s="305"/>
      <c r="AV134" s="308"/>
    </row>
    <row r="135" spans="1:48" ht="15.5" hidden="1">
      <c r="A135" s="299"/>
      <c r="B135" s="312"/>
      <c r="C135" s="269"/>
      <c r="D135" s="224"/>
      <c r="E135" s="284"/>
      <c r="F135" s="36"/>
      <c r="G135" s="269"/>
      <c r="H135" s="269"/>
      <c r="I135" s="321"/>
      <c r="J135" s="324"/>
      <c r="K135" s="327"/>
      <c r="L135" s="324"/>
      <c r="M135" s="306"/>
      <c r="N135" s="54"/>
      <c r="O135" s="56"/>
      <c r="P135" s="55"/>
      <c r="Q135" s="230"/>
      <c r="R135" s="219"/>
      <c r="S135" s="230"/>
      <c r="T135" s="219"/>
      <c r="U135" s="230"/>
      <c r="V135" s="219"/>
      <c r="W135" s="230"/>
      <c r="X135" s="219"/>
      <c r="Y135" s="230"/>
      <c r="Z135" s="219"/>
      <c r="AA135" s="230"/>
      <c r="AB135" s="219"/>
      <c r="AC135" s="230"/>
      <c r="AD135" s="219"/>
      <c r="AE135" s="220"/>
      <c r="AF135" s="220" t="str">
        <f t="shared" si="33"/>
        <v>Débil</v>
      </c>
      <c r="AG135" s="57"/>
      <c r="AH135" s="58" t="str">
        <f t="shared" si="35"/>
        <v>Débil</v>
      </c>
      <c r="AI135" s="58" t="str">
        <f t="shared" si="34"/>
        <v>Débil</v>
      </c>
      <c r="AJ135" s="130">
        <f t="shared" si="36"/>
        <v>0</v>
      </c>
      <c r="AK135" s="315"/>
      <c r="AL135" s="315"/>
      <c r="AM135" s="315"/>
      <c r="AN135" s="315"/>
      <c r="AO135" s="131" t="e">
        <f>+IF(AND(P135="Preventivo",AN130="Fuerte"),2,IF(AND(P135="Preventivo",AN130="Moderado"),1,0))</f>
        <v>#DIV/0!</v>
      </c>
      <c r="AP135" s="131">
        <f t="shared" si="47"/>
        <v>0</v>
      </c>
      <c r="AQ135" s="131" t="e">
        <f>+J130-AO135</f>
        <v>#N/A</v>
      </c>
      <c r="AR135" s="131" t="e">
        <f>+L130-AP135</f>
        <v>#N/A</v>
      </c>
      <c r="AS135" s="318"/>
      <c r="AT135" s="318"/>
      <c r="AU135" s="306"/>
      <c r="AV135" s="309"/>
    </row>
    <row r="136" spans="1:48" ht="15.5" hidden="1">
      <c r="A136" s="297" t="s">
        <v>155</v>
      </c>
      <c r="B136" s="310"/>
      <c r="C136" s="267"/>
      <c r="D136" s="224"/>
      <c r="E136" s="282"/>
      <c r="F136" s="36"/>
      <c r="G136" s="267"/>
      <c r="H136" s="267"/>
      <c r="I136" s="319"/>
      <c r="J136" s="322" t="e">
        <f>+VLOOKUP(I136,[6]Listados!$K$8:$L$12,2,0)</f>
        <v>#N/A</v>
      </c>
      <c r="K136" s="325"/>
      <c r="L136" s="322" t="e">
        <f>+VLOOKUP(K136,[6]Listados!$K$13:$L$17,2,0)</f>
        <v>#N/A</v>
      </c>
      <c r="M136" s="304" t="str">
        <f>IF(AND(I136&lt;&gt;"",K136&lt;&gt;""),VLOOKUP(I136&amp;K136,Listados!$M$3:$N$27,2,FALSE),"")</f>
        <v/>
      </c>
      <c r="N136" s="54"/>
      <c r="O136" s="56"/>
      <c r="P136" s="55"/>
      <c r="Q136" s="230"/>
      <c r="R136" s="219"/>
      <c r="S136" s="230"/>
      <c r="T136" s="219"/>
      <c r="U136" s="230"/>
      <c r="V136" s="219"/>
      <c r="W136" s="230"/>
      <c r="X136" s="219"/>
      <c r="Y136" s="230"/>
      <c r="Z136" s="219"/>
      <c r="AA136" s="230"/>
      <c r="AB136" s="219"/>
      <c r="AC136" s="230"/>
      <c r="AD136" s="219"/>
      <c r="AE136" s="220"/>
      <c r="AF136" s="220" t="str">
        <f t="shared" si="33"/>
        <v>Débil</v>
      </c>
      <c r="AG136" s="57"/>
      <c r="AH136" s="58" t="str">
        <f t="shared" si="35"/>
        <v>Débil</v>
      </c>
      <c r="AI136" s="58" t="str">
        <f t="shared" si="34"/>
        <v>Débil</v>
      </c>
      <c r="AJ136" s="130">
        <f t="shared" si="36"/>
        <v>0</v>
      </c>
      <c r="AK136" s="313">
        <f>AVERAGE(AJ136:AJ141)</f>
        <v>0</v>
      </c>
      <c r="AL136" s="313">
        <v>0</v>
      </c>
      <c r="AM136" s="313" t="e">
        <f t="shared" ref="AM136" si="54">(AK136/AL136)</f>
        <v>#DIV/0!</v>
      </c>
      <c r="AN136" s="313" t="e">
        <f t="shared" ref="AN136" si="55">IF(AM136&lt;=50, "Débil", IF(AM136&lt;=99,"Moderado","Fuerte"))</f>
        <v>#DIV/0!</v>
      </c>
      <c r="AO136" s="131" t="e">
        <f>+IF(AND(P136="Preventivo",AN136="Fuerte"),2,IF(AND(P136="Preventivo",AN136="Moderado"),1,0))</f>
        <v>#DIV/0!</v>
      </c>
      <c r="AP136" s="131">
        <f t="shared" si="47"/>
        <v>0</v>
      </c>
      <c r="AQ136" s="131" t="e">
        <f>+J136-AO136</f>
        <v>#N/A</v>
      </c>
      <c r="AR136" s="131" t="e">
        <f>+L136-AP136</f>
        <v>#N/A</v>
      </c>
      <c r="AS136" s="316" t="e">
        <f>+VLOOKUP(MIN(AQ136,AQ137,AQ138,AQ139,AQ140,AQ141),Listados!$J$18:$K$24,2,TRUE)</f>
        <v>#N/A</v>
      </c>
      <c r="AT136" s="316" t="e">
        <f>+VLOOKUP(MIN(AR136,AR137,AR138,AR139,AR140,AR141),Listados!$J$27:$K$32,2,TRUE)</f>
        <v>#N/A</v>
      </c>
      <c r="AU136" s="304" t="e">
        <f>IF(AND(AS136&lt;&gt;"",AT136&lt;&gt;""),VLOOKUP(AS136&amp;AT136,Listados!$M$3:$N$27,2,FALSE),"")</f>
        <v>#N/A</v>
      </c>
      <c r="AV136" s="307" t="e">
        <f>+VLOOKUP(AU136,Listados!$P$3:$Q$6,2,FALSE)</f>
        <v>#N/A</v>
      </c>
    </row>
    <row r="137" spans="1:48" ht="15.5" hidden="1">
      <c r="A137" s="298"/>
      <c r="B137" s="311"/>
      <c r="C137" s="268"/>
      <c r="D137" s="224"/>
      <c r="E137" s="283"/>
      <c r="F137" s="36"/>
      <c r="G137" s="268"/>
      <c r="H137" s="268"/>
      <c r="I137" s="320"/>
      <c r="J137" s="323"/>
      <c r="K137" s="326"/>
      <c r="L137" s="323"/>
      <c r="M137" s="305"/>
      <c r="N137" s="54"/>
      <c r="O137" s="56"/>
      <c r="P137" s="55"/>
      <c r="Q137" s="230"/>
      <c r="R137" s="219"/>
      <c r="S137" s="230"/>
      <c r="T137" s="219"/>
      <c r="U137" s="230"/>
      <c r="V137" s="219"/>
      <c r="W137" s="230"/>
      <c r="X137" s="219"/>
      <c r="Y137" s="230"/>
      <c r="Z137" s="219"/>
      <c r="AA137" s="230"/>
      <c r="AB137" s="219"/>
      <c r="AC137" s="230"/>
      <c r="AD137" s="219"/>
      <c r="AE137" s="220"/>
      <c r="AF137" s="220" t="str">
        <f t="shared" si="33"/>
        <v>Débil</v>
      </c>
      <c r="AG137" s="57"/>
      <c r="AH137" s="58" t="str">
        <f t="shared" si="35"/>
        <v>Débil</v>
      </c>
      <c r="AI137" s="58" t="str">
        <f t="shared" si="34"/>
        <v>Débil</v>
      </c>
      <c r="AJ137" s="130">
        <f t="shared" si="36"/>
        <v>0</v>
      </c>
      <c r="AK137" s="314"/>
      <c r="AL137" s="314"/>
      <c r="AM137" s="314"/>
      <c r="AN137" s="314"/>
      <c r="AO137" s="131" t="e">
        <f>+IF(AND(P137="Preventivo",AN136="Fuerte"),2,IF(AND(P137="Preventivo",AN136="Moderado"),1,0))</f>
        <v>#DIV/0!</v>
      </c>
      <c r="AP137" s="131">
        <f t="shared" si="47"/>
        <v>0</v>
      </c>
      <c r="AQ137" s="131" t="e">
        <f>+J136-AO137</f>
        <v>#N/A</v>
      </c>
      <c r="AR137" s="131" t="e">
        <f>+L136-AP137</f>
        <v>#N/A</v>
      </c>
      <c r="AS137" s="317"/>
      <c r="AT137" s="317"/>
      <c r="AU137" s="305"/>
      <c r="AV137" s="308"/>
    </row>
    <row r="138" spans="1:48" ht="15.5" hidden="1">
      <c r="A138" s="298"/>
      <c r="B138" s="311"/>
      <c r="C138" s="268"/>
      <c r="D138" s="224"/>
      <c r="E138" s="283"/>
      <c r="F138" s="36"/>
      <c r="G138" s="268"/>
      <c r="H138" s="268"/>
      <c r="I138" s="320"/>
      <c r="J138" s="323"/>
      <c r="K138" s="326"/>
      <c r="L138" s="323"/>
      <c r="M138" s="305"/>
      <c r="N138" s="54"/>
      <c r="O138" s="56"/>
      <c r="P138" s="55"/>
      <c r="Q138" s="230"/>
      <c r="R138" s="219"/>
      <c r="S138" s="230"/>
      <c r="T138" s="219"/>
      <c r="U138" s="230"/>
      <c r="V138" s="219"/>
      <c r="W138" s="230"/>
      <c r="X138" s="219"/>
      <c r="Y138" s="230"/>
      <c r="Z138" s="219"/>
      <c r="AA138" s="230"/>
      <c r="AB138" s="219"/>
      <c r="AC138" s="230"/>
      <c r="AD138" s="219"/>
      <c r="AE138" s="220"/>
      <c r="AF138" s="220" t="str">
        <f t="shared" si="33"/>
        <v>Débil</v>
      </c>
      <c r="AG138" s="57"/>
      <c r="AH138" s="58" t="str">
        <f t="shared" si="35"/>
        <v>Débil</v>
      </c>
      <c r="AI138" s="58" t="str">
        <f t="shared" si="34"/>
        <v>Débil</v>
      </c>
      <c r="AJ138" s="130">
        <f t="shared" si="36"/>
        <v>0</v>
      </c>
      <c r="AK138" s="314"/>
      <c r="AL138" s="314"/>
      <c r="AM138" s="314"/>
      <c r="AN138" s="314"/>
      <c r="AO138" s="131" t="e">
        <f>+IF(AND(P138="Preventivo",AN136="Fuerte"),2,IF(AND(P138="Preventivo",AN136="Moderado"),1,0))</f>
        <v>#DIV/0!</v>
      </c>
      <c r="AP138" s="131">
        <f t="shared" si="47"/>
        <v>0</v>
      </c>
      <c r="AQ138" s="131" t="e">
        <f>+J136-AO138</f>
        <v>#N/A</v>
      </c>
      <c r="AR138" s="131" t="e">
        <f>+L136-AP138</f>
        <v>#N/A</v>
      </c>
      <c r="AS138" s="317"/>
      <c r="AT138" s="317"/>
      <c r="AU138" s="305"/>
      <c r="AV138" s="308"/>
    </row>
    <row r="139" spans="1:48" ht="15.5" hidden="1">
      <c r="A139" s="298"/>
      <c r="B139" s="311"/>
      <c r="C139" s="268"/>
      <c r="D139" s="224"/>
      <c r="E139" s="283"/>
      <c r="F139" s="36"/>
      <c r="G139" s="268"/>
      <c r="H139" s="268"/>
      <c r="I139" s="320"/>
      <c r="J139" s="323"/>
      <c r="K139" s="326"/>
      <c r="L139" s="323"/>
      <c r="M139" s="305"/>
      <c r="N139" s="54"/>
      <c r="O139" s="56"/>
      <c r="P139" s="55"/>
      <c r="Q139" s="230"/>
      <c r="R139" s="219"/>
      <c r="S139" s="230"/>
      <c r="T139" s="219"/>
      <c r="U139" s="230"/>
      <c r="V139" s="219"/>
      <c r="W139" s="230"/>
      <c r="X139" s="219"/>
      <c r="Y139" s="230"/>
      <c r="Z139" s="219"/>
      <c r="AA139" s="230"/>
      <c r="AB139" s="219"/>
      <c r="AC139" s="230"/>
      <c r="AD139" s="219"/>
      <c r="AE139" s="220"/>
      <c r="AF139" s="220" t="str">
        <f t="shared" si="33"/>
        <v>Débil</v>
      </c>
      <c r="AG139" s="57"/>
      <c r="AH139" s="58" t="str">
        <f t="shared" si="35"/>
        <v>Débil</v>
      </c>
      <c r="AI139" s="58" t="str">
        <f t="shared" si="34"/>
        <v>Débil</v>
      </c>
      <c r="AJ139" s="130">
        <f t="shared" si="36"/>
        <v>0</v>
      </c>
      <c r="AK139" s="314"/>
      <c r="AL139" s="314"/>
      <c r="AM139" s="314"/>
      <c r="AN139" s="314"/>
      <c r="AO139" s="131" t="e">
        <f>+IF(AND(P139="Preventivo",AN136="Fuerte"),2,IF(AND(P139="Preventivo",AN136="Moderado"),1,0))</f>
        <v>#DIV/0!</v>
      </c>
      <c r="AP139" s="131">
        <f t="shared" si="47"/>
        <v>0</v>
      </c>
      <c r="AQ139" s="131" t="e">
        <f>+J136-AO139</f>
        <v>#N/A</v>
      </c>
      <c r="AR139" s="131" t="e">
        <f>+L136-AP139</f>
        <v>#N/A</v>
      </c>
      <c r="AS139" s="317"/>
      <c r="AT139" s="317"/>
      <c r="AU139" s="305"/>
      <c r="AV139" s="308"/>
    </row>
    <row r="140" spans="1:48" ht="15.5" hidden="1">
      <c r="A140" s="298"/>
      <c r="B140" s="311"/>
      <c r="C140" s="268"/>
      <c r="D140" s="224"/>
      <c r="E140" s="283"/>
      <c r="F140" s="36"/>
      <c r="G140" s="268"/>
      <c r="H140" s="268"/>
      <c r="I140" s="320"/>
      <c r="J140" s="323"/>
      <c r="K140" s="326"/>
      <c r="L140" s="323"/>
      <c r="M140" s="305"/>
      <c r="N140" s="54"/>
      <c r="O140" s="56"/>
      <c r="P140" s="55"/>
      <c r="Q140" s="230"/>
      <c r="R140" s="219"/>
      <c r="S140" s="230"/>
      <c r="T140" s="219"/>
      <c r="U140" s="230"/>
      <c r="V140" s="219"/>
      <c r="W140" s="230"/>
      <c r="X140" s="219"/>
      <c r="Y140" s="230"/>
      <c r="Z140" s="219"/>
      <c r="AA140" s="230"/>
      <c r="AB140" s="219"/>
      <c r="AC140" s="230"/>
      <c r="AD140" s="219"/>
      <c r="AE140" s="220"/>
      <c r="AF140" s="220" t="str">
        <f t="shared" si="33"/>
        <v>Débil</v>
      </c>
      <c r="AG140" s="57"/>
      <c r="AH140" s="58" t="str">
        <f t="shared" si="35"/>
        <v>Débil</v>
      </c>
      <c r="AI140" s="58" t="str">
        <f t="shared" si="34"/>
        <v>Débil</v>
      </c>
      <c r="AJ140" s="130">
        <f t="shared" si="36"/>
        <v>0</v>
      </c>
      <c r="AK140" s="314"/>
      <c r="AL140" s="314"/>
      <c r="AM140" s="314"/>
      <c r="AN140" s="314"/>
      <c r="AO140" s="131" t="e">
        <f>+IF(AND(P140="Preventivo",AN136="Fuerte"),2,IF(AND(P140="Preventivo",AN136="Moderado"),1,0))</f>
        <v>#DIV/0!</v>
      </c>
      <c r="AP140" s="131">
        <f t="shared" si="47"/>
        <v>0</v>
      </c>
      <c r="AQ140" s="131" t="e">
        <f>+J136-AO140</f>
        <v>#N/A</v>
      </c>
      <c r="AR140" s="131" t="e">
        <f>+L136-AP140</f>
        <v>#N/A</v>
      </c>
      <c r="AS140" s="317"/>
      <c r="AT140" s="317"/>
      <c r="AU140" s="305"/>
      <c r="AV140" s="308"/>
    </row>
    <row r="141" spans="1:48" ht="15.5" hidden="1">
      <c r="A141" s="299"/>
      <c r="B141" s="312"/>
      <c r="C141" s="269"/>
      <c r="D141" s="224"/>
      <c r="E141" s="284"/>
      <c r="F141" s="36"/>
      <c r="G141" s="269"/>
      <c r="H141" s="269"/>
      <c r="I141" s="321"/>
      <c r="J141" s="324"/>
      <c r="K141" s="327"/>
      <c r="L141" s="324"/>
      <c r="M141" s="306"/>
      <c r="N141" s="54"/>
      <c r="O141" s="56"/>
      <c r="P141" s="55"/>
      <c r="Q141" s="230"/>
      <c r="R141" s="219"/>
      <c r="S141" s="230"/>
      <c r="T141" s="219"/>
      <c r="U141" s="230"/>
      <c r="V141" s="219"/>
      <c r="W141" s="230"/>
      <c r="X141" s="219"/>
      <c r="Y141" s="230"/>
      <c r="Z141" s="219"/>
      <c r="AA141" s="230"/>
      <c r="AB141" s="219"/>
      <c r="AC141" s="230"/>
      <c r="AD141" s="219"/>
      <c r="AE141" s="220"/>
      <c r="AF141" s="220" t="str">
        <f t="shared" si="33"/>
        <v>Débil</v>
      </c>
      <c r="AG141" s="57"/>
      <c r="AH141" s="58" t="str">
        <f t="shared" si="35"/>
        <v>Débil</v>
      </c>
      <c r="AI141" s="58" t="str">
        <f t="shared" si="34"/>
        <v>Débil</v>
      </c>
      <c r="AJ141" s="130">
        <f t="shared" si="36"/>
        <v>0</v>
      </c>
      <c r="AK141" s="315"/>
      <c r="AL141" s="315"/>
      <c r="AM141" s="315"/>
      <c r="AN141" s="315"/>
      <c r="AO141" s="131" t="e">
        <f>+IF(AND(P141="Preventivo",AN136="Fuerte"),2,IF(AND(P141="Preventivo",AN136="Moderado"),1,0))</f>
        <v>#DIV/0!</v>
      </c>
      <c r="AP141" s="131">
        <f t="shared" si="47"/>
        <v>0</v>
      </c>
      <c r="AQ141" s="131" t="e">
        <f>+J136-AO141</f>
        <v>#N/A</v>
      </c>
      <c r="AR141" s="131" t="e">
        <f>+L136-AP141</f>
        <v>#N/A</v>
      </c>
      <c r="AS141" s="318"/>
      <c r="AT141" s="318"/>
      <c r="AU141" s="306"/>
      <c r="AV141" s="309"/>
    </row>
    <row r="142" spans="1:48" ht="15.5" hidden="1">
      <c r="A142" s="297" t="s">
        <v>156</v>
      </c>
      <c r="B142" s="310"/>
      <c r="C142" s="267"/>
      <c r="D142" s="224"/>
      <c r="E142" s="282"/>
      <c r="F142" s="36"/>
      <c r="G142" s="267"/>
      <c r="H142" s="267"/>
      <c r="I142" s="319"/>
      <c r="J142" s="322" t="e">
        <f>+VLOOKUP(I142,[6]Listados!$K$8:$L$12,2,0)</f>
        <v>#N/A</v>
      </c>
      <c r="K142" s="325"/>
      <c r="L142" s="322" t="e">
        <f>+VLOOKUP(K142,[6]Listados!$K$13:$L$17,2,0)</f>
        <v>#N/A</v>
      </c>
      <c r="M142" s="304" t="str">
        <f>IF(AND(I142&lt;&gt;"",K142&lt;&gt;""),VLOOKUP(I142&amp;K142,Listados!$M$3:$N$27,2,FALSE),"")</f>
        <v/>
      </c>
      <c r="N142" s="54"/>
      <c r="O142" s="56"/>
      <c r="P142" s="55"/>
      <c r="Q142" s="230"/>
      <c r="R142" s="219"/>
      <c r="S142" s="230"/>
      <c r="T142" s="219"/>
      <c r="U142" s="230"/>
      <c r="V142" s="219"/>
      <c r="W142" s="230"/>
      <c r="X142" s="219"/>
      <c r="Y142" s="230"/>
      <c r="Z142" s="219"/>
      <c r="AA142" s="230"/>
      <c r="AB142" s="219"/>
      <c r="AC142" s="230"/>
      <c r="AD142" s="219"/>
      <c r="AE142" s="220"/>
      <c r="AF142" s="220" t="str">
        <f t="shared" si="33"/>
        <v>Débil</v>
      </c>
      <c r="AG142" s="57"/>
      <c r="AH142" s="58" t="str">
        <f t="shared" si="35"/>
        <v>Débil</v>
      </c>
      <c r="AI142" s="58" t="str">
        <f t="shared" si="34"/>
        <v>Débil</v>
      </c>
      <c r="AJ142" s="130">
        <f t="shared" si="36"/>
        <v>0</v>
      </c>
      <c r="AK142" s="313">
        <f>AVERAGE(AJ142:AJ147)</f>
        <v>0</v>
      </c>
      <c r="AL142" s="313">
        <v>0</v>
      </c>
      <c r="AM142" s="313" t="e">
        <f t="shared" ref="AM142" si="56">(AK142/AL142)</f>
        <v>#DIV/0!</v>
      </c>
      <c r="AN142" s="313" t="e">
        <f t="shared" ref="AN142" si="57">IF(AM142&lt;=50, "Débil", IF(AM142&lt;=99,"Moderado","Fuerte"))</f>
        <v>#DIV/0!</v>
      </c>
      <c r="AO142" s="131" t="e">
        <f>+IF(AND(P142="Preventivo",AN142="Fuerte"),2,IF(AND(P142="Preventivo",AN142="Moderado"),1,0))</f>
        <v>#DIV/0!</v>
      </c>
      <c r="AP142" s="131">
        <f t="shared" si="47"/>
        <v>0</v>
      </c>
      <c r="AQ142" s="131" t="e">
        <f>+J142-AO142</f>
        <v>#N/A</v>
      </c>
      <c r="AR142" s="131" t="e">
        <f>+L142-AP142</f>
        <v>#N/A</v>
      </c>
      <c r="AS142" s="316" t="e">
        <f>+VLOOKUP(MIN(AQ142,AQ143,AQ144,AQ145,AQ146,AQ147),Listados!$J$18:$K$24,2,TRUE)</f>
        <v>#N/A</v>
      </c>
      <c r="AT142" s="316" t="e">
        <f>+VLOOKUP(MIN(AR142,AR143,AR144,AR145,AR146,AR147),Listados!$J$27:$K$32,2,TRUE)</f>
        <v>#N/A</v>
      </c>
      <c r="AU142" s="304" t="e">
        <f>IF(AND(AS142&lt;&gt;"",AT142&lt;&gt;""),VLOOKUP(AS142&amp;AT142,Listados!$M$3:$N$27,2,FALSE),"")</f>
        <v>#N/A</v>
      </c>
      <c r="AV142" s="307" t="e">
        <f>+VLOOKUP(AU142,Listados!$P$3:$Q$6,2,FALSE)</f>
        <v>#N/A</v>
      </c>
    </row>
    <row r="143" spans="1:48" ht="15.5" hidden="1">
      <c r="A143" s="298"/>
      <c r="B143" s="311"/>
      <c r="C143" s="268"/>
      <c r="D143" s="224"/>
      <c r="E143" s="283"/>
      <c r="F143" s="36"/>
      <c r="G143" s="268"/>
      <c r="H143" s="268"/>
      <c r="I143" s="320"/>
      <c r="J143" s="323"/>
      <c r="K143" s="326"/>
      <c r="L143" s="323"/>
      <c r="M143" s="305"/>
      <c r="N143" s="54"/>
      <c r="O143" s="56"/>
      <c r="P143" s="55"/>
      <c r="Q143" s="230"/>
      <c r="R143" s="219"/>
      <c r="S143" s="230"/>
      <c r="T143" s="219"/>
      <c r="U143" s="230"/>
      <c r="V143" s="219"/>
      <c r="W143" s="230"/>
      <c r="X143" s="219"/>
      <c r="Y143" s="230"/>
      <c r="Z143" s="219"/>
      <c r="AA143" s="230"/>
      <c r="AB143" s="219"/>
      <c r="AC143" s="230"/>
      <c r="AD143" s="219"/>
      <c r="AE143" s="220"/>
      <c r="AF143" s="220" t="str">
        <f t="shared" si="33"/>
        <v>Débil</v>
      </c>
      <c r="AG143" s="57"/>
      <c r="AH143" s="58" t="str">
        <f t="shared" si="35"/>
        <v>Débil</v>
      </c>
      <c r="AI143" s="58" t="str">
        <f t="shared" si="34"/>
        <v>Débil</v>
      </c>
      <c r="AJ143" s="130">
        <f t="shared" si="36"/>
        <v>0</v>
      </c>
      <c r="AK143" s="314"/>
      <c r="AL143" s="314"/>
      <c r="AM143" s="314"/>
      <c r="AN143" s="314"/>
      <c r="AO143" s="131" t="e">
        <f>+IF(AND(P143="Preventivo",AN142="Fuerte"),2,IF(AND(P143="Preventivo",AN142="Moderado"),1,0))</f>
        <v>#DIV/0!</v>
      </c>
      <c r="AP143" s="131">
        <f t="shared" si="47"/>
        <v>0</v>
      </c>
      <c r="AQ143" s="131" t="e">
        <f>+J142-AO143</f>
        <v>#N/A</v>
      </c>
      <c r="AR143" s="131" t="e">
        <f>+L142-AP143</f>
        <v>#N/A</v>
      </c>
      <c r="AS143" s="317"/>
      <c r="AT143" s="317"/>
      <c r="AU143" s="305"/>
      <c r="AV143" s="308"/>
    </row>
    <row r="144" spans="1:48" ht="15.5" hidden="1">
      <c r="A144" s="298"/>
      <c r="B144" s="311"/>
      <c r="C144" s="268"/>
      <c r="D144" s="224"/>
      <c r="E144" s="283"/>
      <c r="F144" s="36"/>
      <c r="G144" s="268"/>
      <c r="H144" s="268"/>
      <c r="I144" s="320"/>
      <c r="J144" s="323"/>
      <c r="K144" s="326"/>
      <c r="L144" s="323"/>
      <c r="M144" s="305"/>
      <c r="N144" s="54"/>
      <c r="O144" s="56"/>
      <c r="P144" s="55"/>
      <c r="Q144" s="230"/>
      <c r="R144" s="219"/>
      <c r="S144" s="230"/>
      <c r="T144" s="219"/>
      <c r="U144" s="230"/>
      <c r="V144" s="219"/>
      <c r="W144" s="230"/>
      <c r="X144" s="219"/>
      <c r="Y144" s="230"/>
      <c r="Z144" s="219"/>
      <c r="AA144" s="230"/>
      <c r="AB144" s="219"/>
      <c r="AC144" s="230"/>
      <c r="AD144" s="219"/>
      <c r="AE144" s="220"/>
      <c r="AF144" s="220" t="str">
        <f t="shared" si="33"/>
        <v>Débil</v>
      </c>
      <c r="AG144" s="57"/>
      <c r="AH144" s="58" t="str">
        <f t="shared" si="35"/>
        <v>Débil</v>
      </c>
      <c r="AI144" s="58" t="str">
        <f t="shared" si="34"/>
        <v>Débil</v>
      </c>
      <c r="AJ144" s="130">
        <f t="shared" si="36"/>
        <v>0</v>
      </c>
      <c r="AK144" s="314"/>
      <c r="AL144" s="314"/>
      <c r="AM144" s="314"/>
      <c r="AN144" s="314"/>
      <c r="AO144" s="131" t="e">
        <f>+IF(AND(P144="Preventivo",AN142="Fuerte"),2,IF(AND(P144="Preventivo",AN142="Moderado"),1,0))</f>
        <v>#DIV/0!</v>
      </c>
      <c r="AP144" s="131">
        <f t="shared" si="47"/>
        <v>0</v>
      </c>
      <c r="AQ144" s="131" t="e">
        <f>+J142-AO144</f>
        <v>#N/A</v>
      </c>
      <c r="AR144" s="131" t="e">
        <f>+L142-AP144</f>
        <v>#N/A</v>
      </c>
      <c r="AS144" s="317"/>
      <c r="AT144" s="317"/>
      <c r="AU144" s="305"/>
      <c r="AV144" s="308"/>
    </row>
    <row r="145" spans="1:48" ht="15.5" hidden="1">
      <c r="A145" s="298"/>
      <c r="B145" s="311"/>
      <c r="C145" s="268"/>
      <c r="D145" s="224"/>
      <c r="E145" s="283"/>
      <c r="F145" s="36"/>
      <c r="G145" s="268"/>
      <c r="H145" s="268"/>
      <c r="I145" s="320"/>
      <c r="J145" s="323"/>
      <c r="K145" s="326"/>
      <c r="L145" s="323"/>
      <c r="M145" s="305"/>
      <c r="N145" s="54"/>
      <c r="O145" s="56"/>
      <c r="P145" s="55"/>
      <c r="Q145" s="230"/>
      <c r="R145" s="219"/>
      <c r="S145" s="230"/>
      <c r="T145" s="219"/>
      <c r="U145" s="230"/>
      <c r="V145" s="219"/>
      <c r="W145" s="230"/>
      <c r="X145" s="219"/>
      <c r="Y145" s="230"/>
      <c r="Z145" s="219"/>
      <c r="AA145" s="230"/>
      <c r="AB145" s="219"/>
      <c r="AC145" s="230"/>
      <c r="AD145" s="219"/>
      <c r="AE145" s="220"/>
      <c r="AF145" s="220" t="str">
        <f t="shared" si="33"/>
        <v>Débil</v>
      </c>
      <c r="AG145" s="57"/>
      <c r="AH145" s="58" t="str">
        <f t="shared" si="35"/>
        <v>Débil</v>
      </c>
      <c r="AI145" s="58" t="str">
        <f t="shared" si="34"/>
        <v>Débil</v>
      </c>
      <c r="AJ145" s="130">
        <f t="shared" si="36"/>
        <v>0</v>
      </c>
      <c r="AK145" s="314"/>
      <c r="AL145" s="314"/>
      <c r="AM145" s="314"/>
      <c r="AN145" s="314"/>
      <c r="AO145" s="131" t="e">
        <f>+IF(AND(P145="Preventivo",AN142="Fuerte"),2,IF(AND(P145="Preventivo",AN142="Moderado"),1,0))</f>
        <v>#DIV/0!</v>
      </c>
      <c r="AP145" s="131">
        <f t="shared" si="47"/>
        <v>0</v>
      </c>
      <c r="AQ145" s="131" t="e">
        <f>+J142-AO145</f>
        <v>#N/A</v>
      </c>
      <c r="AR145" s="131" t="e">
        <f>+L142-AP145</f>
        <v>#N/A</v>
      </c>
      <c r="AS145" s="317"/>
      <c r="AT145" s="317"/>
      <c r="AU145" s="305"/>
      <c r="AV145" s="308"/>
    </row>
    <row r="146" spans="1:48" ht="15.5" hidden="1">
      <c r="A146" s="298"/>
      <c r="B146" s="311"/>
      <c r="C146" s="268"/>
      <c r="D146" s="224"/>
      <c r="E146" s="283"/>
      <c r="F146" s="36"/>
      <c r="G146" s="268"/>
      <c r="H146" s="268"/>
      <c r="I146" s="320"/>
      <c r="J146" s="323"/>
      <c r="K146" s="326"/>
      <c r="L146" s="323"/>
      <c r="M146" s="305"/>
      <c r="N146" s="54"/>
      <c r="O146" s="56"/>
      <c r="P146" s="55"/>
      <c r="Q146" s="230"/>
      <c r="R146" s="219"/>
      <c r="S146" s="230"/>
      <c r="T146" s="219"/>
      <c r="U146" s="230"/>
      <c r="V146" s="219"/>
      <c r="W146" s="230"/>
      <c r="X146" s="219"/>
      <c r="Y146" s="230"/>
      <c r="Z146" s="219"/>
      <c r="AA146" s="230"/>
      <c r="AB146" s="219"/>
      <c r="AC146" s="230"/>
      <c r="AD146" s="219"/>
      <c r="AE146" s="220"/>
      <c r="AF146" s="220" t="str">
        <f t="shared" si="33"/>
        <v>Débil</v>
      </c>
      <c r="AG146" s="57"/>
      <c r="AH146" s="58" t="str">
        <f t="shared" si="35"/>
        <v>Débil</v>
      </c>
      <c r="AI146" s="58" t="str">
        <f t="shared" si="34"/>
        <v>Débil</v>
      </c>
      <c r="AJ146" s="130">
        <f t="shared" si="36"/>
        <v>0</v>
      </c>
      <c r="AK146" s="314"/>
      <c r="AL146" s="314"/>
      <c r="AM146" s="314"/>
      <c r="AN146" s="314"/>
      <c r="AO146" s="131" t="e">
        <f>+IF(AND(P146="Preventivo",AN142="Fuerte"),2,IF(AND(P146="Preventivo",AN142="Moderado"),1,0))</f>
        <v>#DIV/0!</v>
      </c>
      <c r="AP146" s="131">
        <f t="shared" si="47"/>
        <v>0</v>
      </c>
      <c r="AQ146" s="131" t="e">
        <f>+J142-AO146</f>
        <v>#N/A</v>
      </c>
      <c r="AR146" s="131" t="e">
        <f>+L142-AP146</f>
        <v>#N/A</v>
      </c>
      <c r="AS146" s="317"/>
      <c r="AT146" s="317"/>
      <c r="AU146" s="305"/>
      <c r="AV146" s="308"/>
    </row>
    <row r="147" spans="1:48" ht="15.5" hidden="1">
      <c r="A147" s="299"/>
      <c r="B147" s="312"/>
      <c r="C147" s="269"/>
      <c r="D147" s="224"/>
      <c r="E147" s="284"/>
      <c r="F147" s="36"/>
      <c r="G147" s="269"/>
      <c r="H147" s="269"/>
      <c r="I147" s="321"/>
      <c r="J147" s="324"/>
      <c r="K147" s="327"/>
      <c r="L147" s="324"/>
      <c r="M147" s="306"/>
      <c r="N147" s="54"/>
      <c r="O147" s="56"/>
      <c r="P147" s="55"/>
      <c r="Q147" s="230"/>
      <c r="R147" s="219"/>
      <c r="S147" s="230"/>
      <c r="T147" s="219"/>
      <c r="U147" s="230"/>
      <c r="V147" s="219"/>
      <c r="W147" s="230"/>
      <c r="X147" s="219"/>
      <c r="Y147" s="230"/>
      <c r="Z147" s="219"/>
      <c r="AA147" s="230"/>
      <c r="AB147" s="219"/>
      <c r="AC147" s="230"/>
      <c r="AD147" s="219"/>
      <c r="AE147" s="220"/>
      <c r="AF147" s="220" t="str">
        <f t="shared" si="33"/>
        <v>Débil</v>
      </c>
      <c r="AG147" s="57"/>
      <c r="AH147" s="58" t="str">
        <f t="shared" si="35"/>
        <v>Débil</v>
      </c>
      <c r="AI147" s="58" t="str">
        <f t="shared" si="34"/>
        <v>Débil</v>
      </c>
      <c r="AJ147" s="130">
        <f t="shared" si="36"/>
        <v>0</v>
      </c>
      <c r="AK147" s="315"/>
      <c r="AL147" s="315"/>
      <c r="AM147" s="315"/>
      <c r="AN147" s="315"/>
      <c r="AO147" s="131" t="e">
        <f>+IF(AND(P147="Preventivo",AN142="Fuerte"),2,IF(AND(P147="Preventivo",AN142="Moderado"),1,0))</f>
        <v>#DIV/0!</v>
      </c>
      <c r="AP147" s="131">
        <f t="shared" si="47"/>
        <v>0</v>
      </c>
      <c r="AQ147" s="131" t="e">
        <f>+J142-AO147</f>
        <v>#N/A</v>
      </c>
      <c r="AR147" s="131" t="e">
        <f>+L142-AP147</f>
        <v>#N/A</v>
      </c>
      <c r="AS147" s="318"/>
      <c r="AT147" s="318"/>
      <c r="AU147" s="306"/>
      <c r="AV147" s="309"/>
    </row>
    <row r="148" spans="1:48" ht="15.5" hidden="1">
      <c r="A148" s="297" t="s">
        <v>157</v>
      </c>
      <c r="B148" s="310"/>
      <c r="C148" s="267"/>
      <c r="D148" s="224"/>
      <c r="E148" s="282"/>
      <c r="F148" s="36"/>
      <c r="G148" s="267"/>
      <c r="H148" s="267"/>
      <c r="I148" s="319"/>
      <c r="J148" s="322" t="e">
        <f>+VLOOKUP(I148,[6]Listados!$K$8:$L$12,2,0)</f>
        <v>#N/A</v>
      </c>
      <c r="K148" s="325"/>
      <c r="L148" s="322" t="e">
        <f>+VLOOKUP(K148,[6]Listados!$K$13:$L$17,2,0)</f>
        <v>#N/A</v>
      </c>
      <c r="M148" s="304" t="str">
        <f>IF(AND(I148&lt;&gt;"",K148&lt;&gt;""),VLOOKUP(I148&amp;K148,Listados!$M$3:$N$27,2,FALSE),"")</f>
        <v/>
      </c>
      <c r="N148" s="54"/>
      <c r="O148" s="56"/>
      <c r="P148" s="55"/>
      <c r="Q148" s="230"/>
      <c r="R148" s="219"/>
      <c r="S148" s="230"/>
      <c r="T148" s="219"/>
      <c r="U148" s="230"/>
      <c r="V148" s="219"/>
      <c r="W148" s="230"/>
      <c r="X148" s="219"/>
      <c r="Y148" s="230"/>
      <c r="Z148" s="219"/>
      <c r="AA148" s="230"/>
      <c r="AB148" s="219"/>
      <c r="AC148" s="230"/>
      <c r="AD148" s="219"/>
      <c r="AE148" s="220"/>
      <c r="AF148" s="220" t="str">
        <f t="shared" si="33"/>
        <v>Débil</v>
      </c>
      <c r="AG148" s="57"/>
      <c r="AH148" s="58" t="str">
        <f t="shared" si="35"/>
        <v>Débil</v>
      </c>
      <c r="AI148" s="58" t="str">
        <f t="shared" si="34"/>
        <v>Débil</v>
      </c>
      <c r="AJ148" s="130">
        <f t="shared" si="36"/>
        <v>0</v>
      </c>
      <c r="AK148" s="313">
        <f>AVERAGE(AJ148:AJ153)</f>
        <v>0</v>
      </c>
      <c r="AL148" s="313">
        <v>0</v>
      </c>
      <c r="AM148" s="313" t="e">
        <f t="shared" ref="AM148" si="58">(AK148/AL148)</f>
        <v>#DIV/0!</v>
      </c>
      <c r="AN148" s="313" t="e">
        <f t="shared" ref="AN148" si="59">IF(AM148&lt;=50, "Débil", IF(AM148&lt;=99,"Moderado","Fuerte"))</f>
        <v>#DIV/0!</v>
      </c>
      <c r="AO148" s="131" t="e">
        <f>+IF(AND(P148="Preventivo",AN148="Fuerte"),2,IF(AND(P148="Preventivo",AN148="Moderado"),1,0))</f>
        <v>#DIV/0!</v>
      </c>
      <c r="AP148" s="131">
        <f t="shared" si="47"/>
        <v>0</v>
      </c>
      <c r="AQ148" s="131" t="e">
        <f>+J148-AO148</f>
        <v>#N/A</v>
      </c>
      <c r="AR148" s="131" t="e">
        <f>+L148-AP148</f>
        <v>#N/A</v>
      </c>
      <c r="AS148" s="316" t="e">
        <f>+VLOOKUP(MIN(AQ148,AQ149,AQ150,AQ151,AQ152,AQ153),Listados!$J$18:$K$24,2,TRUE)</f>
        <v>#N/A</v>
      </c>
      <c r="AT148" s="316" t="e">
        <f>+VLOOKUP(MIN(AR148,AR149,AR150,AR151,AR152,AR153),Listados!$J$27:$K$32,2,TRUE)</f>
        <v>#N/A</v>
      </c>
      <c r="AU148" s="304" t="e">
        <f>IF(AND(AS148&lt;&gt;"",AT148&lt;&gt;""),VLOOKUP(AS148&amp;AT148,Listados!$M$3:$N$27,2,FALSE),"")</f>
        <v>#N/A</v>
      </c>
      <c r="AV148" s="307" t="e">
        <f>+VLOOKUP(AU148,Listados!$P$3:$Q$6,2,FALSE)</f>
        <v>#N/A</v>
      </c>
    </row>
    <row r="149" spans="1:48" ht="15.5" hidden="1">
      <c r="A149" s="298"/>
      <c r="B149" s="311"/>
      <c r="C149" s="268"/>
      <c r="D149" s="224"/>
      <c r="E149" s="283"/>
      <c r="F149" s="36"/>
      <c r="G149" s="268"/>
      <c r="H149" s="268"/>
      <c r="I149" s="320"/>
      <c r="J149" s="323"/>
      <c r="K149" s="326"/>
      <c r="L149" s="323"/>
      <c r="M149" s="305"/>
      <c r="N149" s="54"/>
      <c r="O149" s="56"/>
      <c r="P149" s="55"/>
      <c r="Q149" s="230"/>
      <c r="R149" s="219"/>
      <c r="S149" s="230"/>
      <c r="T149" s="219"/>
      <c r="U149" s="230"/>
      <c r="V149" s="219"/>
      <c r="W149" s="230"/>
      <c r="X149" s="219"/>
      <c r="Y149" s="230"/>
      <c r="Z149" s="219"/>
      <c r="AA149" s="230"/>
      <c r="AB149" s="219"/>
      <c r="AC149" s="230"/>
      <c r="AD149" s="219"/>
      <c r="AE149" s="220"/>
      <c r="AF149" s="220" t="str">
        <f t="shared" si="33"/>
        <v>Débil</v>
      </c>
      <c r="AG149" s="57"/>
      <c r="AH149" s="58" t="str">
        <f t="shared" si="35"/>
        <v>Débil</v>
      </c>
      <c r="AI149" s="58" t="str">
        <f t="shared" si="34"/>
        <v>Débil</v>
      </c>
      <c r="AJ149" s="130">
        <f t="shared" si="36"/>
        <v>0</v>
      </c>
      <c r="AK149" s="314"/>
      <c r="AL149" s="314"/>
      <c r="AM149" s="314"/>
      <c r="AN149" s="314"/>
      <c r="AO149" s="131" t="e">
        <f>+IF(AND(P149="Preventivo",AN148="Fuerte"),2,IF(AND(P149="Preventivo",AN148="Moderado"),1,0))</f>
        <v>#DIV/0!</v>
      </c>
      <c r="AP149" s="131">
        <f t="shared" si="47"/>
        <v>0</v>
      </c>
      <c r="AQ149" s="131" t="e">
        <f>+J148-AO149</f>
        <v>#N/A</v>
      </c>
      <c r="AR149" s="131" t="e">
        <f>+L148-AP149</f>
        <v>#N/A</v>
      </c>
      <c r="AS149" s="317"/>
      <c r="AT149" s="317"/>
      <c r="AU149" s="305"/>
      <c r="AV149" s="308"/>
    </row>
    <row r="150" spans="1:48" ht="15.5" hidden="1">
      <c r="A150" s="298"/>
      <c r="B150" s="311"/>
      <c r="C150" s="268"/>
      <c r="D150" s="224"/>
      <c r="E150" s="283"/>
      <c r="F150" s="36"/>
      <c r="G150" s="268"/>
      <c r="H150" s="268"/>
      <c r="I150" s="320"/>
      <c r="J150" s="323"/>
      <c r="K150" s="326"/>
      <c r="L150" s="323"/>
      <c r="M150" s="305"/>
      <c r="N150" s="54"/>
      <c r="O150" s="56"/>
      <c r="P150" s="55"/>
      <c r="Q150" s="230"/>
      <c r="R150" s="219"/>
      <c r="S150" s="230"/>
      <c r="T150" s="219"/>
      <c r="U150" s="230"/>
      <c r="V150" s="219"/>
      <c r="W150" s="230"/>
      <c r="X150" s="219"/>
      <c r="Y150" s="230"/>
      <c r="Z150" s="219"/>
      <c r="AA150" s="230"/>
      <c r="AB150" s="219"/>
      <c r="AC150" s="230"/>
      <c r="AD150" s="219"/>
      <c r="AE150" s="220"/>
      <c r="AF150" s="220" t="str">
        <f t="shared" si="33"/>
        <v>Débil</v>
      </c>
      <c r="AG150" s="57"/>
      <c r="AH150" s="58" t="str">
        <f t="shared" si="35"/>
        <v>Débil</v>
      </c>
      <c r="AI150" s="58" t="str">
        <f t="shared" si="34"/>
        <v>Débil</v>
      </c>
      <c r="AJ150" s="130">
        <f t="shared" si="36"/>
        <v>0</v>
      </c>
      <c r="AK150" s="314"/>
      <c r="AL150" s="314"/>
      <c r="AM150" s="314"/>
      <c r="AN150" s="314"/>
      <c r="AO150" s="131" t="e">
        <f>+IF(AND(P150="Preventivo",AN148="Fuerte"),2,IF(AND(P150="Preventivo",AN148="Moderado"),1,0))</f>
        <v>#DIV/0!</v>
      </c>
      <c r="AP150" s="131">
        <f t="shared" si="47"/>
        <v>0</v>
      </c>
      <c r="AQ150" s="131" t="e">
        <f>+J148-AO150</f>
        <v>#N/A</v>
      </c>
      <c r="AR150" s="131" t="e">
        <f>+L148-AP150</f>
        <v>#N/A</v>
      </c>
      <c r="AS150" s="317"/>
      <c r="AT150" s="317"/>
      <c r="AU150" s="305"/>
      <c r="AV150" s="308"/>
    </row>
    <row r="151" spans="1:48" ht="15.5" hidden="1">
      <c r="A151" s="298"/>
      <c r="B151" s="311"/>
      <c r="C151" s="268"/>
      <c r="D151" s="224"/>
      <c r="E151" s="283"/>
      <c r="F151" s="36"/>
      <c r="G151" s="268"/>
      <c r="H151" s="268"/>
      <c r="I151" s="320"/>
      <c r="J151" s="323"/>
      <c r="K151" s="326"/>
      <c r="L151" s="323"/>
      <c r="M151" s="305"/>
      <c r="N151" s="54"/>
      <c r="O151" s="56"/>
      <c r="P151" s="55"/>
      <c r="Q151" s="230"/>
      <c r="R151" s="219"/>
      <c r="S151" s="230"/>
      <c r="T151" s="219"/>
      <c r="U151" s="230"/>
      <c r="V151" s="219"/>
      <c r="W151" s="230"/>
      <c r="X151" s="219"/>
      <c r="Y151" s="230"/>
      <c r="Z151" s="219"/>
      <c r="AA151" s="230"/>
      <c r="AB151" s="219"/>
      <c r="AC151" s="230"/>
      <c r="AD151" s="219"/>
      <c r="AE151" s="220"/>
      <c r="AF151" s="220" t="str">
        <f t="shared" ref="AF151:AF214" si="60">IF(AE151&lt;=85,"Débil",IF(AE151&lt;=95,"Moderado",IF(AE151=100,"Fuerte","")))</f>
        <v>Débil</v>
      </c>
      <c r="AG151" s="57"/>
      <c r="AH151" s="58" t="str">
        <f t="shared" si="35"/>
        <v>Débil</v>
      </c>
      <c r="AI151" s="58" t="str">
        <f t="shared" ref="AI151:AI214" si="61">IF(AND(AF151="Fuerte",AH151="Fuerte"),"Fuerte",IF(AND(AF151="Fuerte",AH151="Moderado"),"Moderado",IF(AND(AF151="Moderado",AH151="Fuerte"),"Moderado",IF(AND(AF151="Moderado",AH151="Moderado"),"Moderado","Débil"))))</f>
        <v>Débil</v>
      </c>
      <c r="AJ151" s="130">
        <f t="shared" si="36"/>
        <v>0</v>
      </c>
      <c r="AK151" s="314"/>
      <c r="AL151" s="314"/>
      <c r="AM151" s="314"/>
      <c r="AN151" s="314"/>
      <c r="AO151" s="131" t="e">
        <f>+IF(AND(P151="Preventivo",AN148="Fuerte"),2,IF(AND(P151="Preventivo",AN148="Moderado"),1,0))</f>
        <v>#DIV/0!</v>
      </c>
      <c r="AP151" s="131">
        <f t="shared" si="47"/>
        <v>0</v>
      </c>
      <c r="AQ151" s="131" t="e">
        <f>+J148-AO151</f>
        <v>#N/A</v>
      </c>
      <c r="AR151" s="131" t="e">
        <f>+L148-AP151</f>
        <v>#N/A</v>
      </c>
      <c r="AS151" s="317"/>
      <c r="AT151" s="317"/>
      <c r="AU151" s="305"/>
      <c r="AV151" s="308"/>
    </row>
    <row r="152" spans="1:48" ht="15.5" hidden="1">
      <c r="A152" s="298"/>
      <c r="B152" s="311"/>
      <c r="C152" s="268"/>
      <c r="D152" s="224"/>
      <c r="E152" s="283"/>
      <c r="F152" s="36"/>
      <c r="G152" s="268"/>
      <c r="H152" s="268"/>
      <c r="I152" s="320"/>
      <c r="J152" s="323"/>
      <c r="K152" s="326"/>
      <c r="L152" s="323"/>
      <c r="M152" s="305"/>
      <c r="N152" s="54"/>
      <c r="O152" s="56"/>
      <c r="P152" s="55"/>
      <c r="Q152" s="230"/>
      <c r="R152" s="219"/>
      <c r="S152" s="230"/>
      <c r="T152" s="219"/>
      <c r="U152" s="230"/>
      <c r="V152" s="219"/>
      <c r="W152" s="230"/>
      <c r="X152" s="219"/>
      <c r="Y152" s="230"/>
      <c r="Z152" s="219"/>
      <c r="AA152" s="230"/>
      <c r="AB152" s="219"/>
      <c r="AC152" s="230"/>
      <c r="AD152" s="219"/>
      <c r="AE152" s="220"/>
      <c r="AF152" s="220" t="str">
        <f t="shared" si="60"/>
        <v>Débil</v>
      </c>
      <c r="AG152" s="57"/>
      <c r="AH152" s="58" t="str">
        <f t="shared" ref="AH152:AH215" si="62">+IF(AG152="siempre","Fuerte",IF(AG152="Algunas veces","Moderado","Débil"))</f>
        <v>Débil</v>
      </c>
      <c r="AI152" s="58" t="str">
        <f t="shared" si="61"/>
        <v>Débil</v>
      </c>
      <c r="AJ152" s="130">
        <f t="shared" ref="AJ152:AJ215" si="63">IF(ISBLANK(AI152),"",IF(AI152="Débil", 0, IF(AI152="Moderado",50,100)))</f>
        <v>0</v>
      </c>
      <c r="AK152" s="314"/>
      <c r="AL152" s="314"/>
      <c r="AM152" s="314"/>
      <c r="AN152" s="314"/>
      <c r="AO152" s="131" t="e">
        <f>+IF(AND(P152="Preventivo",AN148="Fuerte"),2,IF(AND(P152="Preventivo",AN148="Moderado"),1,0))</f>
        <v>#DIV/0!</v>
      </c>
      <c r="AP152" s="131">
        <f t="shared" si="47"/>
        <v>0</v>
      </c>
      <c r="AQ152" s="131" t="e">
        <f>+J148-AO152</f>
        <v>#N/A</v>
      </c>
      <c r="AR152" s="131" t="e">
        <f>+L148-AP152</f>
        <v>#N/A</v>
      </c>
      <c r="AS152" s="317"/>
      <c r="AT152" s="317"/>
      <c r="AU152" s="305"/>
      <c r="AV152" s="308"/>
    </row>
    <row r="153" spans="1:48" ht="15.5" hidden="1">
      <c r="A153" s="299"/>
      <c r="B153" s="312"/>
      <c r="C153" s="269"/>
      <c r="D153" s="224"/>
      <c r="E153" s="284"/>
      <c r="F153" s="36"/>
      <c r="G153" s="269"/>
      <c r="H153" s="269"/>
      <c r="I153" s="321"/>
      <c r="J153" s="324"/>
      <c r="K153" s="327"/>
      <c r="L153" s="324"/>
      <c r="M153" s="306"/>
      <c r="N153" s="54"/>
      <c r="O153" s="56"/>
      <c r="P153" s="55"/>
      <c r="Q153" s="230"/>
      <c r="R153" s="219"/>
      <c r="S153" s="230"/>
      <c r="T153" s="219"/>
      <c r="U153" s="230"/>
      <c r="V153" s="219"/>
      <c r="W153" s="230"/>
      <c r="X153" s="219"/>
      <c r="Y153" s="230"/>
      <c r="Z153" s="219"/>
      <c r="AA153" s="230"/>
      <c r="AB153" s="219"/>
      <c r="AC153" s="230"/>
      <c r="AD153" s="219"/>
      <c r="AE153" s="220"/>
      <c r="AF153" s="220" t="str">
        <f t="shared" si="60"/>
        <v>Débil</v>
      </c>
      <c r="AG153" s="57"/>
      <c r="AH153" s="58" t="str">
        <f t="shared" si="62"/>
        <v>Débil</v>
      </c>
      <c r="AI153" s="58" t="str">
        <f t="shared" si="61"/>
        <v>Débil</v>
      </c>
      <c r="AJ153" s="130">
        <f t="shared" si="63"/>
        <v>0</v>
      </c>
      <c r="AK153" s="315"/>
      <c r="AL153" s="315"/>
      <c r="AM153" s="315"/>
      <c r="AN153" s="315"/>
      <c r="AO153" s="131" t="e">
        <f>+IF(AND(P153="Preventivo",AN148="Fuerte"),2,IF(AND(P153="Preventivo",AN148="Moderado"),1,0))</f>
        <v>#DIV/0!</v>
      </c>
      <c r="AP153" s="131">
        <f t="shared" si="47"/>
        <v>0</v>
      </c>
      <c r="AQ153" s="131" t="e">
        <f>+J148-AO153</f>
        <v>#N/A</v>
      </c>
      <c r="AR153" s="131" t="e">
        <f>+L148-AP153</f>
        <v>#N/A</v>
      </c>
      <c r="AS153" s="318"/>
      <c r="AT153" s="318"/>
      <c r="AU153" s="306"/>
      <c r="AV153" s="309"/>
    </row>
    <row r="154" spans="1:48" ht="15.5" hidden="1">
      <c r="A154" s="297" t="s">
        <v>158</v>
      </c>
      <c r="B154" s="310"/>
      <c r="C154" s="267"/>
      <c r="D154" s="224"/>
      <c r="E154" s="282"/>
      <c r="F154" s="36"/>
      <c r="G154" s="267"/>
      <c r="H154" s="267"/>
      <c r="I154" s="319"/>
      <c r="J154" s="322" t="e">
        <f>+VLOOKUP(I154,[6]Listados!$K$8:$L$12,2,0)</f>
        <v>#N/A</v>
      </c>
      <c r="K154" s="325"/>
      <c r="L154" s="322" t="e">
        <f>+VLOOKUP(K154,[6]Listados!$K$13:$L$17,2,0)</f>
        <v>#N/A</v>
      </c>
      <c r="M154" s="304" t="str">
        <f>IF(AND(I154&lt;&gt;"",K154&lt;&gt;""),VLOOKUP(I154&amp;K154,Listados!$M$3:$N$27,2,FALSE),"")</f>
        <v/>
      </c>
      <c r="N154" s="54"/>
      <c r="O154" s="56"/>
      <c r="P154" s="55"/>
      <c r="Q154" s="230"/>
      <c r="R154" s="219"/>
      <c r="S154" s="230"/>
      <c r="T154" s="219"/>
      <c r="U154" s="230"/>
      <c r="V154" s="219"/>
      <c r="W154" s="230"/>
      <c r="X154" s="219"/>
      <c r="Y154" s="230"/>
      <c r="Z154" s="219"/>
      <c r="AA154" s="230"/>
      <c r="AB154" s="219"/>
      <c r="AC154" s="230"/>
      <c r="AD154" s="219"/>
      <c r="AE154" s="220"/>
      <c r="AF154" s="220" t="str">
        <f t="shared" si="60"/>
        <v>Débil</v>
      </c>
      <c r="AG154" s="57"/>
      <c r="AH154" s="58" t="str">
        <f t="shared" si="62"/>
        <v>Débil</v>
      </c>
      <c r="AI154" s="58" t="str">
        <f t="shared" si="61"/>
        <v>Débil</v>
      </c>
      <c r="AJ154" s="130">
        <f t="shared" si="63"/>
        <v>0</v>
      </c>
      <c r="AK154" s="313">
        <f>AVERAGE(AJ154:AJ159)</f>
        <v>0</v>
      </c>
      <c r="AL154" s="313">
        <v>0</v>
      </c>
      <c r="AM154" s="313" t="e">
        <f t="shared" ref="AM154" si="64">(AK154/AL154)</f>
        <v>#DIV/0!</v>
      </c>
      <c r="AN154" s="313" t="e">
        <f t="shared" ref="AN154" si="65">IF(AM154&lt;=50, "Débil", IF(AM154&lt;=99,"Moderado","Fuerte"))</f>
        <v>#DIV/0!</v>
      </c>
      <c r="AO154" s="131" t="e">
        <f>+IF(AND(P154="Preventivo",AN154="Fuerte"),2,IF(AND(P154="Preventivo",AN154="Moderado"),1,0))</f>
        <v>#DIV/0!</v>
      </c>
      <c r="AP154" s="131">
        <f t="shared" si="47"/>
        <v>0</v>
      </c>
      <c r="AQ154" s="131" t="e">
        <f>+J154-AO154</f>
        <v>#N/A</v>
      </c>
      <c r="AR154" s="131" t="e">
        <f>+L154-AP154</f>
        <v>#N/A</v>
      </c>
      <c r="AS154" s="316" t="e">
        <f>+VLOOKUP(MIN(AQ154,AQ155,AQ156,AQ157,AQ158,AQ159),Listados!$J$18:$K$24,2,TRUE)</f>
        <v>#N/A</v>
      </c>
      <c r="AT154" s="316" t="e">
        <f>+VLOOKUP(MIN(AR154,AR155,AR156,AR157,AR158,AR159),Listados!$J$27:$K$32,2,TRUE)</f>
        <v>#N/A</v>
      </c>
      <c r="AU154" s="304" t="e">
        <f>IF(AND(AS154&lt;&gt;"",AT154&lt;&gt;""),VLOOKUP(AS154&amp;AT154,Listados!$M$3:$N$27,2,FALSE),"")</f>
        <v>#N/A</v>
      </c>
      <c r="AV154" s="307" t="e">
        <f>+VLOOKUP(AU154,Listados!$P$3:$Q$6,2,FALSE)</f>
        <v>#N/A</v>
      </c>
    </row>
    <row r="155" spans="1:48" ht="15.5" hidden="1">
      <c r="A155" s="298"/>
      <c r="B155" s="311"/>
      <c r="C155" s="268"/>
      <c r="D155" s="224"/>
      <c r="E155" s="283"/>
      <c r="F155" s="36"/>
      <c r="G155" s="268"/>
      <c r="H155" s="268"/>
      <c r="I155" s="320"/>
      <c r="J155" s="323"/>
      <c r="K155" s="326"/>
      <c r="L155" s="323"/>
      <c r="M155" s="305"/>
      <c r="N155" s="54"/>
      <c r="O155" s="56"/>
      <c r="P155" s="55"/>
      <c r="Q155" s="230"/>
      <c r="R155" s="219"/>
      <c r="S155" s="230"/>
      <c r="T155" s="219"/>
      <c r="U155" s="230"/>
      <c r="V155" s="219"/>
      <c r="W155" s="230"/>
      <c r="X155" s="219"/>
      <c r="Y155" s="230"/>
      <c r="Z155" s="219"/>
      <c r="AA155" s="230"/>
      <c r="AB155" s="219"/>
      <c r="AC155" s="230"/>
      <c r="AD155" s="219"/>
      <c r="AE155" s="220"/>
      <c r="AF155" s="220" t="str">
        <f t="shared" si="60"/>
        <v>Débil</v>
      </c>
      <c r="AG155" s="57"/>
      <c r="AH155" s="58" t="str">
        <f t="shared" si="62"/>
        <v>Débil</v>
      </c>
      <c r="AI155" s="58" t="str">
        <f t="shared" si="61"/>
        <v>Débil</v>
      </c>
      <c r="AJ155" s="130">
        <f t="shared" si="63"/>
        <v>0</v>
      </c>
      <c r="AK155" s="314"/>
      <c r="AL155" s="314"/>
      <c r="AM155" s="314"/>
      <c r="AN155" s="314"/>
      <c r="AO155" s="131" t="e">
        <f>+IF(AND(P155="Preventivo",AN154="Fuerte"),2,IF(AND(P155="Preventivo",AN154="Moderado"),1,0))</f>
        <v>#DIV/0!</v>
      </c>
      <c r="AP155" s="131">
        <f t="shared" si="47"/>
        <v>0</v>
      </c>
      <c r="AQ155" s="131" t="e">
        <f>+J154-AO155</f>
        <v>#N/A</v>
      </c>
      <c r="AR155" s="131" t="e">
        <f>+L154-AP155</f>
        <v>#N/A</v>
      </c>
      <c r="AS155" s="317"/>
      <c r="AT155" s="317"/>
      <c r="AU155" s="305"/>
      <c r="AV155" s="308"/>
    </row>
    <row r="156" spans="1:48" ht="15.5" hidden="1">
      <c r="A156" s="298"/>
      <c r="B156" s="311"/>
      <c r="C156" s="268"/>
      <c r="D156" s="224"/>
      <c r="E156" s="283"/>
      <c r="F156" s="36"/>
      <c r="G156" s="268"/>
      <c r="H156" s="268"/>
      <c r="I156" s="320"/>
      <c r="J156" s="323"/>
      <c r="K156" s="326"/>
      <c r="L156" s="323"/>
      <c r="M156" s="305"/>
      <c r="N156" s="54"/>
      <c r="O156" s="56"/>
      <c r="P156" s="55"/>
      <c r="Q156" s="230"/>
      <c r="R156" s="219" t="str">
        <f t="shared" ref="R156:R214" si="66">+IF(Q156="si",15,"")</f>
        <v/>
      </c>
      <c r="S156" s="230"/>
      <c r="T156" s="219" t="str">
        <f t="shared" ref="T156:T214" si="67">+IF(S156="si",15,"")</f>
        <v/>
      </c>
      <c r="U156" s="230"/>
      <c r="V156" s="219" t="str">
        <f t="shared" ref="V156:V214" si="68">+IF(U156="si",15,"")</f>
        <v/>
      </c>
      <c r="W156" s="230"/>
      <c r="X156" s="219" t="str">
        <f t="shared" ref="X156:X214" si="69">+IF(W156="si",15,"")</f>
        <v/>
      </c>
      <c r="Y156" s="230"/>
      <c r="Z156" s="219" t="str">
        <f t="shared" ref="Z156:Z214" si="70">+IF(Y156="si",15,"")</f>
        <v/>
      </c>
      <c r="AA156" s="230"/>
      <c r="AB156" s="219" t="str">
        <f t="shared" ref="AB156:AB214" si="71">+IF(AA156="si",15,"")</f>
        <v/>
      </c>
      <c r="AC156" s="230"/>
      <c r="AD156" s="219" t="str">
        <f t="shared" ref="AD156:AD214" si="72">+IF(AC156="Completa",10,IF(AC156="Incompleta",5,""))</f>
        <v/>
      </c>
      <c r="AE156" s="220" t="str">
        <f t="shared" ref="AE156:AE213" si="73">IF((SUM(R156,T156,V156,X156,Z156,AB156,AD156)=0),"",(SUM(R156,T156,V156,X156,Z156,AB156,AD156)))</f>
        <v/>
      </c>
      <c r="AF156" s="220" t="str">
        <f t="shared" si="60"/>
        <v/>
      </c>
      <c r="AG156" s="57"/>
      <c r="AH156" s="58" t="str">
        <f t="shared" si="62"/>
        <v>Débil</v>
      </c>
      <c r="AI156" s="58" t="str">
        <f t="shared" si="61"/>
        <v>Débil</v>
      </c>
      <c r="AJ156" s="130">
        <f t="shared" si="63"/>
        <v>0</v>
      </c>
      <c r="AK156" s="314"/>
      <c r="AL156" s="314"/>
      <c r="AM156" s="314"/>
      <c r="AN156" s="314"/>
      <c r="AO156" s="131" t="e">
        <f>+IF(AND(P156="Preventivo",AN154="Fuerte"),2,IF(AND(P156="Preventivo",AN154="Moderado"),1,0))</f>
        <v>#DIV/0!</v>
      </c>
      <c r="AP156" s="131">
        <f t="shared" si="47"/>
        <v>0</v>
      </c>
      <c r="AQ156" s="131" t="e">
        <f>+J154-AO156</f>
        <v>#N/A</v>
      </c>
      <c r="AR156" s="131" t="e">
        <f>+L154-AP156</f>
        <v>#N/A</v>
      </c>
      <c r="AS156" s="317"/>
      <c r="AT156" s="317"/>
      <c r="AU156" s="305"/>
      <c r="AV156" s="308"/>
    </row>
    <row r="157" spans="1:48" ht="15.5" hidden="1">
      <c r="A157" s="298"/>
      <c r="B157" s="311"/>
      <c r="C157" s="268"/>
      <c r="D157" s="224"/>
      <c r="E157" s="283"/>
      <c r="F157" s="36"/>
      <c r="G157" s="268"/>
      <c r="H157" s="268"/>
      <c r="I157" s="320"/>
      <c r="J157" s="323"/>
      <c r="K157" s="326"/>
      <c r="L157" s="323"/>
      <c r="M157" s="305"/>
      <c r="N157" s="54"/>
      <c r="O157" s="56"/>
      <c r="P157" s="55"/>
      <c r="Q157" s="230"/>
      <c r="R157" s="219" t="str">
        <f t="shared" si="66"/>
        <v/>
      </c>
      <c r="S157" s="230"/>
      <c r="T157" s="219" t="str">
        <f t="shared" si="67"/>
        <v/>
      </c>
      <c r="U157" s="230"/>
      <c r="V157" s="219" t="str">
        <f t="shared" si="68"/>
        <v/>
      </c>
      <c r="W157" s="230"/>
      <c r="X157" s="219" t="str">
        <f t="shared" si="69"/>
        <v/>
      </c>
      <c r="Y157" s="230"/>
      <c r="Z157" s="219" t="str">
        <f t="shared" si="70"/>
        <v/>
      </c>
      <c r="AA157" s="230"/>
      <c r="AB157" s="219" t="str">
        <f t="shared" si="71"/>
        <v/>
      </c>
      <c r="AC157" s="230"/>
      <c r="AD157" s="219" t="str">
        <f t="shared" si="72"/>
        <v/>
      </c>
      <c r="AE157" s="220" t="str">
        <f t="shared" si="73"/>
        <v/>
      </c>
      <c r="AF157" s="220" t="str">
        <f t="shared" si="60"/>
        <v/>
      </c>
      <c r="AG157" s="57"/>
      <c r="AH157" s="58" t="str">
        <f t="shared" si="62"/>
        <v>Débil</v>
      </c>
      <c r="AI157" s="58" t="str">
        <f t="shared" si="61"/>
        <v>Débil</v>
      </c>
      <c r="AJ157" s="130">
        <f t="shared" si="63"/>
        <v>0</v>
      </c>
      <c r="AK157" s="314"/>
      <c r="AL157" s="314"/>
      <c r="AM157" s="314"/>
      <c r="AN157" s="314"/>
      <c r="AO157" s="131" t="e">
        <f>+IF(AND(P157="Preventivo",AN154="Fuerte"),2,IF(AND(P157="Preventivo",AN154="Moderado"),1,0))</f>
        <v>#DIV/0!</v>
      </c>
      <c r="AP157" s="131">
        <f t="shared" si="47"/>
        <v>0</v>
      </c>
      <c r="AQ157" s="131" t="e">
        <f>+J154-AO157</f>
        <v>#N/A</v>
      </c>
      <c r="AR157" s="131" t="e">
        <f>+L154-AP157</f>
        <v>#N/A</v>
      </c>
      <c r="AS157" s="317"/>
      <c r="AT157" s="317"/>
      <c r="AU157" s="305"/>
      <c r="AV157" s="308"/>
    </row>
    <row r="158" spans="1:48" ht="15.5" hidden="1">
      <c r="A158" s="298"/>
      <c r="B158" s="311"/>
      <c r="C158" s="268"/>
      <c r="D158" s="224"/>
      <c r="E158" s="283"/>
      <c r="F158" s="36"/>
      <c r="G158" s="268"/>
      <c r="H158" s="268"/>
      <c r="I158" s="320"/>
      <c r="J158" s="323"/>
      <c r="K158" s="326"/>
      <c r="L158" s="323"/>
      <c r="M158" s="305"/>
      <c r="N158" s="54"/>
      <c r="O158" s="56"/>
      <c r="P158" s="55"/>
      <c r="Q158" s="230"/>
      <c r="R158" s="219" t="str">
        <f t="shared" si="66"/>
        <v/>
      </c>
      <c r="S158" s="230"/>
      <c r="T158" s="219" t="str">
        <f t="shared" si="67"/>
        <v/>
      </c>
      <c r="U158" s="230"/>
      <c r="V158" s="219" t="str">
        <f t="shared" si="68"/>
        <v/>
      </c>
      <c r="W158" s="230"/>
      <c r="X158" s="219" t="str">
        <f t="shared" si="69"/>
        <v/>
      </c>
      <c r="Y158" s="230"/>
      <c r="Z158" s="219" t="str">
        <f t="shared" si="70"/>
        <v/>
      </c>
      <c r="AA158" s="230"/>
      <c r="AB158" s="219" t="str">
        <f t="shared" si="71"/>
        <v/>
      </c>
      <c r="AC158" s="230"/>
      <c r="AD158" s="219" t="str">
        <f t="shared" si="72"/>
        <v/>
      </c>
      <c r="AE158" s="220" t="str">
        <f t="shared" si="73"/>
        <v/>
      </c>
      <c r="AF158" s="220" t="str">
        <f t="shared" si="60"/>
        <v/>
      </c>
      <c r="AG158" s="57"/>
      <c r="AH158" s="58" t="str">
        <f t="shared" si="62"/>
        <v>Débil</v>
      </c>
      <c r="AI158" s="58" t="str">
        <f t="shared" si="61"/>
        <v>Débil</v>
      </c>
      <c r="AJ158" s="130">
        <f t="shared" si="63"/>
        <v>0</v>
      </c>
      <c r="AK158" s="314"/>
      <c r="AL158" s="314"/>
      <c r="AM158" s="314"/>
      <c r="AN158" s="314"/>
      <c r="AO158" s="131" t="e">
        <f>+IF(AND(P158="Preventivo",AN154="Fuerte"),2,IF(AND(P158="Preventivo",AN154="Moderado"),1,0))</f>
        <v>#DIV/0!</v>
      </c>
      <c r="AP158" s="131">
        <f t="shared" si="47"/>
        <v>0</v>
      </c>
      <c r="AQ158" s="131" t="e">
        <f>+J154-AO158</f>
        <v>#N/A</v>
      </c>
      <c r="AR158" s="131" t="e">
        <f>+L154-AP158</f>
        <v>#N/A</v>
      </c>
      <c r="AS158" s="317"/>
      <c r="AT158" s="317"/>
      <c r="AU158" s="305"/>
      <c r="AV158" s="308"/>
    </row>
    <row r="159" spans="1:48" ht="15.5" hidden="1">
      <c r="A159" s="299"/>
      <c r="B159" s="312"/>
      <c r="C159" s="269"/>
      <c r="D159" s="224"/>
      <c r="E159" s="284"/>
      <c r="F159" s="36"/>
      <c r="G159" s="269"/>
      <c r="H159" s="269"/>
      <c r="I159" s="321"/>
      <c r="J159" s="324"/>
      <c r="K159" s="327"/>
      <c r="L159" s="324"/>
      <c r="M159" s="306"/>
      <c r="N159" s="54"/>
      <c r="O159" s="56"/>
      <c r="P159" s="55"/>
      <c r="Q159" s="230"/>
      <c r="R159" s="219" t="str">
        <f t="shared" si="66"/>
        <v/>
      </c>
      <c r="S159" s="230"/>
      <c r="T159" s="219" t="str">
        <f t="shared" si="67"/>
        <v/>
      </c>
      <c r="U159" s="230"/>
      <c r="V159" s="219" t="str">
        <f t="shared" si="68"/>
        <v/>
      </c>
      <c r="W159" s="230"/>
      <c r="X159" s="219" t="str">
        <f t="shared" si="69"/>
        <v/>
      </c>
      <c r="Y159" s="230"/>
      <c r="Z159" s="219" t="str">
        <f t="shared" si="70"/>
        <v/>
      </c>
      <c r="AA159" s="230"/>
      <c r="AB159" s="219" t="str">
        <f t="shared" si="71"/>
        <v/>
      </c>
      <c r="AC159" s="230"/>
      <c r="AD159" s="219" t="str">
        <f t="shared" si="72"/>
        <v/>
      </c>
      <c r="AE159" s="220" t="str">
        <f t="shared" si="73"/>
        <v/>
      </c>
      <c r="AF159" s="220" t="str">
        <f t="shared" si="60"/>
        <v/>
      </c>
      <c r="AG159" s="57"/>
      <c r="AH159" s="58" t="str">
        <f t="shared" si="62"/>
        <v>Débil</v>
      </c>
      <c r="AI159" s="58" t="str">
        <f t="shared" si="61"/>
        <v>Débil</v>
      </c>
      <c r="AJ159" s="130">
        <f t="shared" si="63"/>
        <v>0</v>
      </c>
      <c r="AK159" s="315"/>
      <c r="AL159" s="315"/>
      <c r="AM159" s="315"/>
      <c r="AN159" s="315"/>
      <c r="AO159" s="131" t="e">
        <f>+IF(AND(P159="Preventivo",AN154="Fuerte"),2,IF(AND(P159="Preventivo",AN154="Moderado"),1,0))</f>
        <v>#DIV/0!</v>
      </c>
      <c r="AP159" s="131">
        <f t="shared" si="47"/>
        <v>0</v>
      </c>
      <c r="AQ159" s="131" t="e">
        <f>+J154-AO159</f>
        <v>#N/A</v>
      </c>
      <c r="AR159" s="131" t="e">
        <f>+L154-AP159</f>
        <v>#N/A</v>
      </c>
      <c r="AS159" s="318"/>
      <c r="AT159" s="318"/>
      <c r="AU159" s="306"/>
      <c r="AV159" s="309"/>
    </row>
    <row r="160" spans="1:48" ht="15.5" hidden="1">
      <c r="A160" s="297" t="s">
        <v>159</v>
      </c>
      <c r="B160" s="310"/>
      <c r="C160" s="267"/>
      <c r="D160" s="224"/>
      <c r="E160" s="282"/>
      <c r="F160" s="36"/>
      <c r="G160" s="267"/>
      <c r="H160" s="267"/>
      <c r="I160" s="319"/>
      <c r="J160" s="322" t="e">
        <f>+VLOOKUP(I160,[6]Listados!$K$8:$L$12,2,0)</f>
        <v>#N/A</v>
      </c>
      <c r="K160" s="325"/>
      <c r="L160" s="322" t="e">
        <f>+VLOOKUP(K160,[6]Listados!$K$13:$L$17,2,0)</f>
        <v>#N/A</v>
      </c>
      <c r="M160" s="304" t="str">
        <f>IF(AND(I160&lt;&gt;"",K160&lt;&gt;""),VLOOKUP(I160&amp;K160,Listados!$M$3:$N$27,2,FALSE),"")</f>
        <v/>
      </c>
      <c r="N160" s="54"/>
      <c r="O160" s="56"/>
      <c r="P160" s="55"/>
      <c r="Q160" s="230"/>
      <c r="R160" s="219" t="str">
        <f t="shared" si="66"/>
        <v/>
      </c>
      <c r="S160" s="230"/>
      <c r="T160" s="219" t="str">
        <f t="shared" si="67"/>
        <v/>
      </c>
      <c r="U160" s="230"/>
      <c r="V160" s="219" t="str">
        <f t="shared" si="68"/>
        <v/>
      </c>
      <c r="W160" s="230"/>
      <c r="X160" s="219" t="str">
        <f t="shared" si="69"/>
        <v/>
      </c>
      <c r="Y160" s="230"/>
      <c r="Z160" s="219" t="str">
        <f t="shared" si="70"/>
        <v/>
      </c>
      <c r="AA160" s="230"/>
      <c r="AB160" s="219" t="str">
        <f t="shared" si="71"/>
        <v/>
      </c>
      <c r="AC160" s="230"/>
      <c r="AD160" s="219" t="str">
        <f t="shared" si="72"/>
        <v/>
      </c>
      <c r="AE160" s="220" t="str">
        <f t="shared" si="73"/>
        <v/>
      </c>
      <c r="AF160" s="220" t="str">
        <f t="shared" si="60"/>
        <v/>
      </c>
      <c r="AG160" s="57"/>
      <c r="AH160" s="58" t="str">
        <f t="shared" si="62"/>
        <v>Débil</v>
      </c>
      <c r="AI160" s="58" t="str">
        <f t="shared" si="61"/>
        <v>Débil</v>
      </c>
      <c r="AJ160" s="130">
        <f t="shared" si="63"/>
        <v>0</v>
      </c>
      <c r="AK160" s="313">
        <f>AVERAGE(AJ160:AJ165)</f>
        <v>0</v>
      </c>
      <c r="AL160" s="313">
        <v>0</v>
      </c>
      <c r="AM160" s="313" t="e">
        <f t="shared" ref="AM160" si="74">(AK160/AL160)</f>
        <v>#DIV/0!</v>
      </c>
      <c r="AN160" s="313" t="e">
        <f t="shared" ref="AN160" si="75">IF(AM160&lt;=50, "Débil", IF(AM160&lt;=99,"Moderado","Fuerte"))</f>
        <v>#DIV/0!</v>
      </c>
      <c r="AO160" s="131" t="e">
        <f>+IF(AND(P160="Preventivo",AN160="Fuerte"),2,IF(AND(P160="Preventivo",AN160="Moderado"),1,0))</f>
        <v>#DIV/0!</v>
      </c>
      <c r="AP160" s="131">
        <f t="shared" si="47"/>
        <v>0</v>
      </c>
      <c r="AQ160" s="131" t="e">
        <f>+J160-AO160</f>
        <v>#N/A</v>
      </c>
      <c r="AR160" s="131" t="e">
        <f>+L160-AP160</f>
        <v>#N/A</v>
      </c>
      <c r="AS160" s="316" t="e">
        <f>+VLOOKUP(MIN(AQ160,AQ161,AQ162,AQ163,AQ164,AQ165),Listados!$J$18:$K$24,2,TRUE)</f>
        <v>#N/A</v>
      </c>
      <c r="AT160" s="316" t="e">
        <f>+VLOOKUP(MIN(AR160,AR161,AR162,AR163,AR164,AR165),Listados!$J$27:$K$32,2,TRUE)</f>
        <v>#N/A</v>
      </c>
      <c r="AU160" s="304" t="e">
        <f>IF(AND(AS160&lt;&gt;"",AT160&lt;&gt;""),VLOOKUP(AS160&amp;AT160,Listados!$M$3:$N$27,2,FALSE),"")</f>
        <v>#N/A</v>
      </c>
      <c r="AV160" s="307" t="e">
        <f>+VLOOKUP(AU160,Listados!$P$3:$Q$6,2,FALSE)</f>
        <v>#N/A</v>
      </c>
    </row>
    <row r="161" spans="1:48" ht="15.5" hidden="1">
      <c r="A161" s="298"/>
      <c r="B161" s="311"/>
      <c r="C161" s="268"/>
      <c r="D161" s="224"/>
      <c r="E161" s="283"/>
      <c r="F161" s="36"/>
      <c r="G161" s="268"/>
      <c r="H161" s="268"/>
      <c r="I161" s="320"/>
      <c r="J161" s="323"/>
      <c r="K161" s="326"/>
      <c r="L161" s="323"/>
      <c r="M161" s="305"/>
      <c r="N161" s="54"/>
      <c r="O161" s="56"/>
      <c r="P161" s="55"/>
      <c r="Q161" s="230"/>
      <c r="R161" s="219" t="str">
        <f t="shared" si="66"/>
        <v/>
      </c>
      <c r="S161" s="230"/>
      <c r="T161" s="219" t="str">
        <f t="shared" si="67"/>
        <v/>
      </c>
      <c r="U161" s="230"/>
      <c r="V161" s="219" t="str">
        <f t="shared" si="68"/>
        <v/>
      </c>
      <c r="W161" s="230"/>
      <c r="X161" s="219" t="str">
        <f t="shared" si="69"/>
        <v/>
      </c>
      <c r="Y161" s="230"/>
      <c r="Z161" s="219" t="str">
        <f t="shared" si="70"/>
        <v/>
      </c>
      <c r="AA161" s="230"/>
      <c r="AB161" s="219" t="str">
        <f t="shared" si="71"/>
        <v/>
      </c>
      <c r="AC161" s="230"/>
      <c r="AD161" s="219" t="str">
        <f t="shared" si="72"/>
        <v/>
      </c>
      <c r="AE161" s="220" t="str">
        <f t="shared" si="73"/>
        <v/>
      </c>
      <c r="AF161" s="220" t="str">
        <f t="shared" si="60"/>
        <v/>
      </c>
      <c r="AG161" s="57"/>
      <c r="AH161" s="58" t="str">
        <f t="shared" si="62"/>
        <v>Débil</v>
      </c>
      <c r="AI161" s="58" t="str">
        <f t="shared" si="61"/>
        <v>Débil</v>
      </c>
      <c r="AJ161" s="130">
        <f t="shared" si="63"/>
        <v>0</v>
      </c>
      <c r="AK161" s="314"/>
      <c r="AL161" s="314"/>
      <c r="AM161" s="314"/>
      <c r="AN161" s="314"/>
      <c r="AO161" s="131" t="e">
        <f>+IF(AND(P161="Preventivo",AN160="Fuerte"),2,IF(AND(P161="Preventivo",AN160="Moderado"),1,0))</f>
        <v>#DIV/0!</v>
      </c>
      <c r="AP161" s="131">
        <f t="shared" si="47"/>
        <v>0</v>
      </c>
      <c r="AQ161" s="131" t="e">
        <f>+J160-AO161</f>
        <v>#N/A</v>
      </c>
      <c r="AR161" s="131" t="e">
        <f>+L160-AP161</f>
        <v>#N/A</v>
      </c>
      <c r="AS161" s="317"/>
      <c r="AT161" s="317"/>
      <c r="AU161" s="305"/>
      <c r="AV161" s="308"/>
    </row>
    <row r="162" spans="1:48" ht="15.5" hidden="1">
      <c r="A162" s="298"/>
      <c r="B162" s="311"/>
      <c r="C162" s="268"/>
      <c r="D162" s="224"/>
      <c r="E162" s="283"/>
      <c r="F162" s="36"/>
      <c r="G162" s="268"/>
      <c r="H162" s="268"/>
      <c r="I162" s="320"/>
      <c r="J162" s="323"/>
      <c r="K162" s="326"/>
      <c r="L162" s="323"/>
      <c r="M162" s="305"/>
      <c r="N162" s="54"/>
      <c r="O162" s="56"/>
      <c r="P162" s="55"/>
      <c r="Q162" s="230"/>
      <c r="R162" s="219" t="str">
        <f t="shared" si="66"/>
        <v/>
      </c>
      <c r="S162" s="230"/>
      <c r="T162" s="219" t="str">
        <f t="shared" si="67"/>
        <v/>
      </c>
      <c r="U162" s="230"/>
      <c r="V162" s="219" t="str">
        <f t="shared" si="68"/>
        <v/>
      </c>
      <c r="W162" s="230"/>
      <c r="X162" s="219" t="str">
        <f t="shared" si="69"/>
        <v/>
      </c>
      <c r="Y162" s="230"/>
      <c r="Z162" s="219" t="str">
        <f t="shared" si="70"/>
        <v/>
      </c>
      <c r="AA162" s="230"/>
      <c r="AB162" s="219" t="str">
        <f t="shared" si="71"/>
        <v/>
      </c>
      <c r="AC162" s="230"/>
      <c r="AD162" s="219" t="str">
        <f t="shared" si="72"/>
        <v/>
      </c>
      <c r="AE162" s="220" t="str">
        <f t="shared" si="73"/>
        <v/>
      </c>
      <c r="AF162" s="220" t="str">
        <f t="shared" si="60"/>
        <v/>
      </c>
      <c r="AG162" s="57"/>
      <c r="AH162" s="58" t="str">
        <f t="shared" si="62"/>
        <v>Débil</v>
      </c>
      <c r="AI162" s="58" t="str">
        <f t="shared" si="61"/>
        <v>Débil</v>
      </c>
      <c r="AJ162" s="130">
        <f t="shared" si="63"/>
        <v>0</v>
      </c>
      <c r="AK162" s="314"/>
      <c r="AL162" s="314"/>
      <c r="AM162" s="314"/>
      <c r="AN162" s="314"/>
      <c r="AO162" s="131" t="e">
        <f>+IF(AND(P162="Preventivo",AN160="Fuerte"),2,IF(AND(P162="Preventivo",AN160="Moderado"),1,0))</f>
        <v>#DIV/0!</v>
      </c>
      <c r="AP162" s="131">
        <f t="shared" si="47"/>
        <v>0</v>
      </c>
      <c r="AQ162" s="131" t="e">
        <f>+J160-AO162</f>
        <v>#N/A</v>
      </c>
      <c r="AR162" s="131" t="e">
        <f>+L160-AP162</f>
        <v>#N/A</v>
      </c>
      <c r="AS162" s="317"/>
      <c r="AT162" s="317"/>
      <c r="AU162" s="305"/>
      <c r="AV162" s="308"/>
    </row>
    <row r="163" spans="1:48" ht="15.5" hidden="1">
      <c r="A163" s="298"/>
      <c r="B163" s="311"/>
      <c r="C163" s="268"/>
      <c r="D163" s="224"/>
      <c r="E163" s="283"/>
      <c r="F163" s="36"/>
      <c r="G163" s="268"/>
      <c r="H163" s="268"/>
      <c r="I163" s="320"/>
      <c r="J163" s="323"/>
      <c r="K163" s="326"/>
      <c r="L163" s="323"/>
      <c r="M163" s="305"/>
      <c r="N163" s="54"/>
      <c r="O163" s="56"/>
      <c r="P163" s="55"/>
      <c r="Q163" s="230"/>
      <c r="R163" s="219" t="str">
        <f t="shared" si="66"/>
        <v/>
      </c>
      <c r="S163" s="230"/>
      <c r="T163" s="219" t="str">
        <f t="shared" si="67"/>
        <v/>
      </c>
      <c r="U163" s="230"/>
      <c r="V163" s="219" t="str">
        <f t="shared" si="68"/>
        <v/>
      </c>
      <c r="W163" s="230"/>
      <c r="X163" s="219" t="str">
        <f t="shared" si="69"/>
        <v/>
      </c>
      <c r="Y163" s="230"/>
      <c r="Z163" s="219" t="str">
        <f t="shared" si="70"/>
        <v/>
      </c>
      <c r="AA163" s="230"/>
      <c r="AB163" s="219" t="str">
        <f t="shared" si="71"/>
        <v/>
      </c>
      <c r="AC163" s="230"/>
      <c r="AD163" s="219" t="str">
        <f t="shared" si="72"/>
        <v/>
      </c>
      <c r="AE163" s="220" t="str">
        <f t="shared" si="73"/>
        <v/>
      </c>
      <c r="AF163" s="220" t="str">
        <f t="shared" si="60"/>
        <v/>
      </c>
      <c r="AG163" s="57"/>
      <c r="AH163" s="58" t="str">
        <f t="shared" si="62"/>
        <v>Débil</v>
      </c>
      <c r="AI163" s="58" t="str">
        <f t="shared" si="61"/>
        <v>Débil</v>
      </c>
      <c r="AJ163" s="130">
        <f t="shared" si="63"/>
        <v>0</v>
      </c>
      <c r="AK163" s="314"/>
      <c r="AL163" s="314"/>
      <c r="AM163" s="314"/>
      <c r="AN163" s="314"/>
      <c r="AO163" s="131" t="e">
        <f>+IF(AND(P163="Preventivo",AN160="Fuerte"),2,IF(AND(P163="Preventivo",AN160="Moderado"),1,0))</f>
        <v>#DIV/0!</v>
      </c>
      <c r="AP163" s="131">
        <f t="shared" si="47"/>
        <v>0</v>
      </c>
      <c r="AQ163" s="131" t="e">
        <f>+J160-AO163</f>
        <v>#N/A</v>
      </c>
      <c r="AR163" s="131" t="e">
        <f>+L160-AP163</f>
        <v>#N/A</v>
      </c>
      <c r="AS163" s="317"/>
      <c r="AT163" s="317"/>
      <c r="AU163" s="305"/>
      <c r="AV163" s="308"/>
    </row>
    <row r="164" spans="1:48" ht="15.5" hidden="1">
      <c r="A164" s="298"/>
      <c r="B164" s="311"/>
      <c r="C164" s="268"/>
      <c r="D164" s="224"/>
      <c r="E164" s="283"/>
      <c r="F164" s="36"/>
      <c r="G164" s="268"/>
      <c r="H164" s="268"/>
      <c r="I164" s="320"/>
      <c r="J164" s="323"/>
      <c r="K164" s="326"/>
      <c r="L164" s="323"/>
      <c r="M164" s="305"/>
      <c r="N164" s="54"/>
      <c r="O164" s="56"/>
      <c r="P164" s="55"/>
      <c r="Q164" s="230"/>
      <c r="R164" s="219" t="str">
        <f t="shared" si="66"/>
        <v/>
      </c>
      <c r="S164" s="230"/>
      <c r="T164" s="219" t="str">
        <f t="shared" si="67"/>
        <v/>
      </c>
      <c r="U164" s="230"/>
      <c r="V164" s="219" t="str">
        <f t="shared" si="68"/>
        <v/>
      </c>
      <c r="W164" s="230"/>
      <c r="X164" s="219" t="str">
        <f t="shared" si="69"/>
        <v/>
      </c>
      <c r="Y164" s="230"/>
      <c r="Z164" s="219" t="str">
        <f t="shared" si="70"/>
        <v/>
      </c>
      <c r="AA164" s="230"/>
      <c r="AB164" s="219" t="str">
        <f t="shared" si="71"/>
        <v/>
      </c>
      <c r="AC164" s="230"/>
      <c r="AD164" s="219" t="str">
        <f t="shared" si="72"/>
        <v/>
      </c>
      <c r="AE164" s="220" t="str">
        <f t="shared" si="73"/>
        <v/>
      </c>
      <c r="AF164" s="220" t="str">
        <f t="shared" si="60"/>
        <v/>
      </c>
      <c r="AG164" s="57"/>
      <c r="AH164" s="58" t="str">
        <f t="shared" si="62"/>
        <v>Débil</v>
      </c>
      <c r="AI164" s="58" t="str">
        <f t="shared" si="61"/>
        <v>Débil</v>
      </c>
      <c r="AJ164" s="130">
        <f t="shared" si="63"/>
        <v>0</v>
      </c>
      <c r="AK164" s="314"/>
      <c r="AL164" s="314"/>
      <c r="AM164" s="314"/>
      <c r="AN164" s="314"/>
      <c r="AO164" s="131" t="e">
        <f>+IF(AND(P164="Preventivo",AN160="Fuerte"),2,IF(AND(P164="Preventivo",AN160="Moderado"),1,0))</f>
        <v>#DIV/0!</v>
      </c>
      <c r="AP164" s="131">
        <f t="shared" si="47"/>
        <v>0</v>
      </c>
      <c r="AQ164" s="131" t="e">
        <f>+J160-AO164</f>
        <v>#N/A</v>
      </c>
      <c r="AR164" s="131" t="e">
        <f>+L160-AP164</f>
        <v>#N/A</v>
      </c>
      <c r="AS164" s="317"/>
      <c r="AT164" s="317"/>
      <c r="AU164" s="305"/>
      <c r="AV164" s="308"/>
    </row>
    <row r="165" spans="1:48" ht="15.5" hidden="1">
      <c r="A165" s="299"/>
      <c r="B165" s="312"/>
      <c r="C165" s="269"/>
      <c r="D165" s="224"/>
      <c r="E165" s="284"/>
      <c r="F165" s="36"/>
      <c r="G165" s="269"/>
      <c r="H165" s="269"/>
      <c r="I165" s="321"/>
      <c r="J165" s="324"/>
      <c r="K165" s="327"/>
      <c r="L165" s="324"/>
      <c r="M165" s="306"/>
      <c r="N165" s="54"/>
      <c r="O165" s="56"/>
      <c r="P165" s="55"/>
      <c r="Q165" s="230"/>
      <c r="R165" s="219" t="str">
        <f t="shared" si="66"/>
        <v/>
      </c>
      <c r="S165" s="230"/>
      <c r="T165" s="219" t="str">
        <f t="shared" si="67"/>
        <v/>
      </c>
      <c r="U165" s="230"/>
      <c r="V165" s="219" t="str">
        <f t="shared" si="68"/>
        <v/>
      </c>
      <c r="W165" s="230"/>
      <c r="X165" s="219" t="str">
        <f t="shared" si="69"/>
        <v/>
      </c>
      <c r="Y165" s="230"/>
      <c r="Z165" s="219" t="str">
        <f t="shared" si="70"/>
        <v/>
      </c>
      <c r="AA165" s="230"/>
      <c r="AB165" s="219" t="str">
        <f t="shared" si="71"/>
        <v/>
      </c>
      <c r="AC165" s="230"/>
      <c r="AD165" s="219" t="str">
        <f t="shared" si="72"/>
        <v/>
      </c>
      <c r="AE165" s="220" t="str">
        <f t="shared" si="73"/>
        <v/>
      </c>
      <c r="AF165" s="220" t="str">
        <f t="shared" si="60"/>
        <v/>
      </c>
      <c r="AG165" s="57"/>
      <c r="AH165" s="58" t="str">
        <f t="shared" si="62"/>
        <v>Débil</v>
      </c>
      <c r="AI165" s="58" t="str">
        <f t="shared" si="61"/>
        <v>Débil</v>
      </c>
      <c r="AJ165" s="130">
        <f t="shared" si="63"/>
        <v>0</v>
      </c>
      <c r="AK165" s="315"/>
      <c r="AL165" s="315"/>
      <c r="AM165" s="315"/>
      <c r="AN165" s="315"/>
      <c r="AO165" s="131" t="e">
        <f>+IF(AND(P165="Preventivo",AN160="Fuerte"),2,IF(AND(P165="Preventivo",AN160="Moderado"),1,0))</f>
        <v>#DIV/0!</v>
      </c>
      <c r="AP165" s="131">
        <f t="shared" si="47"/>
        <v>0</v>
      </c>
      <c r="AQ165" s="131" t="e">
        <f>+J160-AO165</f>
        <v>#N/A</v>
      </c>
      <c r="AR165" s="131" t="e">
        <f>+L160-AP165</f>
        <v>#N/A</v>
      </c>
      <c r="AS165" s="318"/>
      <c r="AT165" s="318"/>
      <c r="AU165" s="306"/>
      <c r="AV165" s="309"/>
    </row>
    <row r="166" spans="1:48" ht="15.5" hidden="1">
      <c r="A166" s="297" t="s">
        <v>160</v>
      </c>
      <c r="B166" s="310"/>
      <c r="C166" s="267"/>
      <c r="D166" s="224"/>
      <c r="E166" s="282"/>
      <c r="F166" s="36"/>
      <c r="G166" s="267"/>
      <c r="H166" s="267"/>
      <c r="I166" s="319"/>
      <c r="J166" s="322" t="e">
        <f>+VLOOKUP(I166,[6]Listados!$K$8:$L$12,2,0)</f>
        <v>#N/A</v>
      </c>
      <c r="K166" s="325"/>
      <c r="L166" s="322" t="e">
        <f>+VLOOKUP(K166,[6]Listados!$K$13:$L$17,2,0)</f>
        <v>#N/A</v>
      </c>
      <c r="M166" s="304" t="str">
        <f>IF(AND(I166&lt;&gt;"",K166&lt;&gt;""),VLOOKUP(I166&amp;K166,Listados!$M$3:$N$27,2,FALSE),"")</f>
        <v/>
      </c>
      <c r="N166" s="54"/>
      <c r="O166" s="56"/>
      <c r="P166" s="55"/>
      <c r="Q166" s="230"/>
      <c r="R166" s="219" t="str">
        <f t="shared" si="66"/>
        <v/>
      </c>
      <c r="S166" s="230"/>
      <c r="T166" s="219" t="str">
        <f t="shared" si="67"/>
        <v/>
      </c>
      <c r="U166" s="230"/>
      <c r="V166" s="219" t="str">
        <f t="shared" si="68"/>
        <v/>
      </c>
      <c r="W166" s="230"/>
      <c r="X166" s="219" t="str">
        <f t="shared" si="69"/>
        <v/>
      </c>
      <c r="Y166" s="230"/>
      <c r="Z166" s="219" t="str">
        <f t="shared" si="70"/>
        <v/>
      </c>
      <c r="AA166" s="230"/>
      <c r="AB166" s="219" t="str">
        <f t="shared" si="71"/>
        <v/>
      </c>
      <c r="AC166" s="230"/>
      <c r="AD166" s="219" t="str">
        <f t="shared" si="72"/>
        <v/>
      </c>
      <c r="AE166" s="220" t="str">
        <f t="shared" si="73"/>
        <v/>
      </c>
      <c r="AF166" s="220" t="str">
        <f t="shared" si="60"/>
        <v/>
      </c>
      <c r="AG166" s="57"/>
      <c r="AH166" s="58" t="str">
        <f t="shared" si="62"/>
        <v>Débil</v>
      </c>
      <c r="AI166" s="58" t="str">
        <f t="shared" si="61"/>
        <v>Débil</v>
      </c>
      <c r="AJ166" s="130">
        <f t="shared" si="63"/>
        <v>0</v>
      </c>
      <c r="AK166" s="313">
        <f>AVERAGE(AJ166:AJ171)</f>
        <v>0</v>
      </c>
      <c r="AL166" s="313">
        <v>0</v>
      </c>
      <c r="AM166" s="313" t="e">
        <f t="shared" ref="AM166" si="76">(AK166/AL166)</f>
        <v>#DIV/0!</v>
      </c>
      <c r="AN166" s="313" t="e">
        <f t="shared" ref="AN166" si="77">IF(AM166&lt;=50, "Débil", IF(AM166&lt;=99,"Moderado","Fuerte"))</f>
        <v>#DIV/0!</v>
      </c>
      <c r="AO166" s="131" t="e">
        <f>+IF(AND(P166="Preventivo",AN166="Fuerte"),2,IF(AND(P166="Preventivo",AN166="Moderado"),1,0))</f>
        <v>#DIV/0!</v>
      </c>
      <c r="AP166" s="131">
        <f t="shared" si="47"/>
        <v>0</v>
      </c>
      <c r="AQ166" s="131" t="e">
        <f>+J166-AO166</f>
        <v>#N/A</v>
      </c>
      <c r="AR166" s="131" t="e">
        <f>+L166-AP166</f>
        <v>#N/A</v>
      </c>
      <c r="AS166" s="316" t="e">
        <f>+VLOOKUP(MIN(AQ166,AQ167,AQ168,AQ169,AQ170,AQ171),Listados!$J$18:$K$24,2,TRUE)</f>
        <v>#N/A</v>
      </c>
      <c r="AT166" s="316" t="e">
        <f>+VLOOKUP(MIN(AR166,AR167,AR168,AR169,AR170,AR171),Listados!$J$27:$K$32,2,TRUE)</f>
        <v>#N/A</v>
      </c>
      <c r="AU166" s="304" t="e">
        <f>IF(AND(AS166&lt;&gt;"",AT166&lt;&gt;""),VLOOKUP(AS166&amp;AT166,Listados!$M$3:$N$27,2,FALSE),"")</f>
        <v>#N/A</v>
      </c>
      <c r="AV166" s="307" t="e">
        <f>+VLOOKUP(AU166,Listados!$P$3:$Q$6,2,FALSE)</f>
        <v>#N/A</v>
      </c>
    </row>
    <row r="167" spans="1:48" ht="15.5" hidden="1">
      <c r="A167" s="298"/>
      <c r="B167" s="311"/>
      <c r="C167" s="268"/>
      <c r="D167" s="224"/>
      <c r="E167" s="283"/>
      <c r="F167" s="36"/>
      <c r="G167" s="268"/>
      <c r="H167" s="268"/>
      <c r="I167" s="320"/>
      <c r="J167" s="323"/>
      <c r="K167" s="326"/>
      <c r="L167" s="323"/>
      <c r="M167" s="305"/>
      <c r="N167" s="54"/>
      <c r="O167" s="56"/>
      <c r="P167" s="55"/>
      <c r="Q167" s="230"/>
      <c r="R167" s="219" t="str">
        <f t="shared" si="66"/>
        <v/>
      </c>
      <c r="S167" s="230"/>
      <c r="T167" s="219" t="str">
        <f t="shared" si="67"/>
        <v/>
      </c>
      <c r="U167" s="230"/>
      <c r="V167" s="219" t="str">
        <f t="shared" si="68"/>
        <v/>
      </c>
      <c r="W167" s="230"/>
      <c r="X167" s="219" t="str">
        <f t="shared" si="69"/>
        <v/>
      </c>
      <c r="Y167" s="230"/>
      <c r="Z167" s="219" t="str">
        <f t="shared" si="70"/>
        <v/>
      </c>
      <c r="AA167" s="230"/>
      <c r="AB167" s="219" t="str">
        <f t="shared" si="71"/>
        <v/>
      </c>
      <c r="AC167" s="230"/>
      <c r="AD167" s="219" t="str">
        <f t="shared" si="72"/>
        <v/>
      </c>
      <c r="AE167" s="220" t="str">
        <f t="shared" si="73"/>
        <v/>
      </c>
      <c r="AF167" s="220" t="str">
        <f t="shared" si="60"/>
        <v/>
      </c>
      <c r="AG167" s="57"/>
      <c r="AH167" s="58" t="str">
        <f t="shared" si="62"/>
        <v>Débil</v>
      </c>
      <c r="AI167" s="58" t="str">
        <f t="shared" si="61"/>
        <v>Débil</v>
      </c>
      <c r="AJ167" s="130">
        <f t="shared" si="63"/>
        <v>0</v>
      </c>
      <c r="AK167" s="314"/>
      <c r="AL167" s="314"/>
      <c r="AM167" s="314"/>
      <c r="AN167" s="314"/>
      <c r="AO167" s="131" t="e">
        <f>+IF(AND(P167="Preventivo",AN166="Fuerte"),2,IF(AND(P167="Preventivo",AN166="Moderado"),1,0))</f>
        <v>#DIV/0!</v>
      </c>
      <c r="AP167" s="131">
        <f t="shared" si="47"/>
        <v>0</v>
      </c>
      <c r="AQ167" s="131" t="e">
        <f>+J166-AO167</f>
        <v>#N/A</v>
      </c>
      <c r="AR167" s="131" t="e">
        <f>+L166-AP167</f>
        <v>#N/A</v>
      </c>
      <c r="AS167" s="317"/>
      <c r="AT167" s="317"/>
      <c r="AU167" s="305"/>
      <c r="AV167" s="308"/>
    </row>
    <row r="168" spans="1:48" ht="15.5" hidden="1">
      <c r="A168" s="298"/>
      <c r="B168" s="311"/>
      <c r="C168" s="268"/>
      <c r="D168" s="224"/>
      <c r="E168" s="283"/>
      <c r="F168" s="36"/>
      <c r="G168" s="268"/>
      <c r="H168" s="268"/>
      <c r="I168" s="320"/>
      <c r="J168" s="323"/>
      <c r="K168" s="326"/>
      <c r="L168" s="323"/>
      <c r="M168" s="305"/>
      <c r="N168" s="54"/>
      <c r="O168" s="56"/>
      <c r="P168" s="55"/>
      <c r="Q168" s="230"/>
      <c r="R168" s="219" t="str">
        <f t="shared" si="66"/>
        <v/>
      </c>
      <c r="S168" s="230"/>
      <c r="T168" s="219" t="str">
        <f t="shared" si="67"/>
        <v/>
      </c>
      <c r="U168" s="230"/>
      <c r="V168" s="219" t="str">
        <f t="shared" si="68"/>
        <v/>
      </c>
      <c r="W168" s="230"/>
      <c r="X168" s="219" t="str">
        <f t="shared" si="69"/>
        <v/>
      </c>
      <c r="Y168" s="230"/>
      <c r="Z168" s="219" t="str">
        <f t="shared" si="70"/>
        <v/>
      </c>
      <c r="AA168" s="230"/>
      <c r="AB168" s="219" t="str">
        <f t="shared" si="71"/>
        <v/>
      </c>
      <c r="AC168" s="230"/>
      <c r="AD168" s="219" t="str">
        <f t="shared" si="72"/>
        <v/>
      </c>
      <c r="AE168" s="220" t="str">
        <f t="shared" si="73"/>
        <v/>
      </c>
      <c r="AF168" s="220" t="str">
        <f t="shared" si="60"/>
        <v/>
      </c>
      <c r="AG168" s="57"/>
      <c r="AH168" s="58" t="str">
        <f t="shared" si="62"/>
        <v>Débil</v>
      </c>
      <c r="AI168" s="58" t="str">
        <f t="shared" si="61"/>
        <v>Débil</v>
      </c>
      <c r="AJ168" s="130">
        <f t="shared" si="63"/>
        <v>0</v>
      </c>
      <c r="AK168" s="314"/>
      <c r="AL168" s="314"/>
      <c r="AM168" s="314"/>
      <c r="AN168" s="314"/>
      <c r="AO168" s="131" t="e">
        <f>+IF(AND(P168="Preventivo",AN166="Fuerte"),2,IF(AND(P168="Preventivo",AN166="Moderado"),1,0))</f>
        <v>#DIV/0!</v>
      </c>
      <c r="AP168" s="131">
        <f t="shared" si="47"/>
        <v>0</v>
      </c>
      <c r="AQ168" s="131" t="e">
        <f>+J166-AO168</f>
        <v>#N/A</v>
      </c>
      <c r="AR168" s="131" t="e">
        <f>+L166-AP168</f>
        <v>#N/A</v>
      </c>
      <c r="AS168" s="317"/>
      <c r="AT168" s="317"/>
      <c r="AU168" s="305"/>
      <c r="AV168" s="308"/>
    </row>
    <row r="169" spans="1:48" ht="15.5" hidden="1">
      <c r="A169" s="298"/>
      <c r="B169" s="311"/>
      <c r="C169" s="268"/>
      <c r="D169" s="224"/>
      <c r="E169" s="283"/>
      <c r="F169" s="36"/>
      <c r="G169" s="268"/>
      <c r="H169" s="268"/>
      <c r="I169" s="320"/>
      <c r="J169" s="323"/>
      <c r="K169" s="326"/>
      <c r="L169" s="323"/>
      <c r="M169" s="305"/>
      <c r="N169" s="54"/>
      <c r="O169" s="56"/>
      <c r="P169" s="55"/>
      <c r="Q169" s="230"/>
      <c r="R169" s="219" t="str">
        <f t="shared" si="66"/>
        <v/>
      </c>
      <c r="S169" s="230"/>
      <c r="T169" s="219" t="str">
        <f t="shared" si="67"/>
        <v/>
      </c>
      <c r="U169" s="230"/>
      <c r="V169" s="219" t="str">
        <f t="shared" si="68"/>
        <v/>
      </c>
      <c r="W169" s="230"/>
      <c r="X169" s="219" t="str">
        <f t="shared" si="69"/>
        <v/>
      </c>
      <c r="Y169" s="230"/>
      <c r="Z169" s="219" t="str">
        <f t="shared" si="70"/>
        <v/>
      </c>
      <c r="AA169" s="230"/>
      <c r="AB169" s="219" t="str">
        <f t="shared" si="71"/>
        <v/>
      </c>
      <c r="AC169" s="230"/>
      <c r="AD169" s="219" t="str">
        <f t="shared" si="72"/>
        <v/>
      </c>
      <c r="AE169" s="220" t="str">
        <f t="shared" si="73"/>
        <v/>
      </c>
      <c r="AF169" s="220" t="str">
        <f t="shared" si="60"/>
        <v/>
      </c>
      <c r="AG169" s="57"/>
      <c r="AH169" s="58" t="str">
        <f t="shared" si="62"/>
        <v>Débil</v>
      </c>
      <c r="AI169" s="58" t="str">
        <f t="shared" si="61"/>
        <v>Débil</v>
      </c>
      <c r="AJ169" s="130">
        <f t="shared" si="63"/>
        <v>0</v>
      </c>
      <c r="AK169" s="314"/>
      <c r="AL169" s="314"/>
      <c r="AM169" s="314"/>
      <c r="AN169" s="314"/>
      <c r="AO169" s="131" t="e">
        <f>+IF(AND(P169="Preventivo",AN166="Fuerte"),2,IF(AND(P169="Preventivo",AN166="Moderado"),1,0))</f>
        <v>#DIV/0!</v>
      </c>
      <c r="AP169" s="131">
        <f t="shared" si="47"/>
        <v>0</v>
      </c>
      <c r="AQ169" s="131" t="e">
        <f>+J166-AO169</f>
        <v>#N/A</v>
      </c>
      <c r="AR169" s="131" t="e">
        <f>+L166-AP169</f>
        <v>#N/A</v>
      </c>
      <c r="AS169" s="317"/>
      <c r="AT169" s="317"/>
      <c r="AU169" s="305"/>
      <c r="AV169" s="308"/>
    </row>
    <row r="170" spans="1:48" ht="15.5" hidden="1">
      <c r="A170" s="298"/>
      <c r="B170" s="311"/>
      <c r="C170" s="268"/>
      <c r="D170" s="224"/>
      <c r="E170" s="283"/>
      <c r="F170" s="36"/>
      <c r="G170" s="268"/>
      <c r="H170" s="268"/>
      <c r="I170" s="320"/>
      <c r="J170" s="323"/>
      <c r="K170" s="326"/>
      <c r="L170" s="323"/>
      <c r="M170" s="305"/>
      <c r="N170" s="54"/>
      <c r="O170" s="56"/>
      <c r="P170" s="55"/>
      <c r="Q170" s="230"/>
      <c r="R170" s="219" t="str">
        <f t="shared" si="66"/>
        <v/>
      </c>
      <c r="S170" s="230"/>
      <c r="T170" s="219" t="str">
        <f t="shared" si="67"/>
        <v/>
      </c>
      <c r="U170" s="230"/>
      <c r="V170" s="219" t="str">
        <f t="shared" si="68"/>
        <v/>
      </c>
      <c r="W170" s="230"/>
      <c r="X170" s="219" t="str">
        <f t="shared" si="69"/>
        <v/>
      </c>
      <c r="Y170" s="230"/>
      <c r="Z170" s="219" t="str">
        <f t="shared" si="70"/>
        <v/>
      </c>
      <c r="AA170" s="230"/>
      <c r="AB170" s="219" t="str">
        <f t="shared" si="71"/>
        <v/>
      </c>
      <c r="AC170" s="230"/>
      <c r="AD170" s="219" t="str">
        <f t="shared" si="72"/>
        <v/>
      </c>
      <c r="AE170" s="220" t="str">
        <f t="shared" si="73"/>
        <v/>
      </c>
      <c r="AF170" s="220" t="str">
        <f t="shared" si="60"/>
        <v/>
      </c>
      <c r="AG170" s="57"/>
      <c r="AH170" s="58" t="str">
        <f t="shared" si="62"/>
        <v>Débil</v>
      </c>
      <c r="AI170" s="58" t="str">
        <f t="shared" si="61"/>
        <v>Débil</v>
      </c>
      <c r="AJ170" s="130">
        <f t="shared" si="63"/>
        <v>0</v>
      </c>
      <c r="AK170" s="314"/>
      <c r="AL170" s="314"/>
      <c r="AM170" s="314"/>
      <c r="AN170" s="314"/>
      <c r="AO170" s="131" t="e">
        <f>+IF(AND(P170="Preventivo",AN166="Fuerte"),2,IF(AND(P170="Preventivo",AN166="Moderado"),1,0))</f>
        <v>#DIV/0!</v>
      </c>
      <c r="AP170" s="131">
        <f t="shared" si="47"/>
        <v>0</v>
      </c>
      <c r="AQ170" s="131" t="e">
        <f>+J166-AO170</f>
        <v>#N/A</v>
      </c>
      <c r="AR170" s="131" t="e">
        <f>+L166-AP170</f>
        <v>#N/A</v>
      </c>
      <c r="AS170" s="317"/>
      <c r="AT170" s="317"/>
      <c r="AU170" s="305"/>
      <c r="AV170" s="308"/>
    </row>
    <row r="171" spans="1:48" ht="15.5" hidden="1">
      <c r="A171" s="299"/>
      <c r="B171" s="312"/>
      <c r="C171" s="269"/>
      <c r="D171" s="224"/>
      <c r="E171" s="284"/>
      <c r="F171" s="36"/>
      <c r="G171" s="269"/>
      <c r="H171" s="269"/>
      <c r="I171" s="321"/>
      <c r="J171" s="324"/>
      <c r="K171" s="327"/>
      <c r="L171" s="324"/>
      <c r="M171" s="306"/>
      <c r="N171" s="54"/>
      <c r="O171" s="56"/>
      <c r="P171" s="55"/>
      <c r="Q171" s="230"/>
      <c r="R171" s="219" t="str">
        <f t="shared" si="66"/>
        <v/>
      </c>
      <c r="S171" s="230"/>
      <c r="T171" s="219" t="str">
        <f t="shared" si="67"/>
        <v/>
      </c>
      <c r="U171" s="230"/>
      <c r="V171" s="219" t="str">
        <f t="shared" si="68"/>
        <v/>
      </c>
      <c r="W171" s="230"/>
      <c r="X171" s="219" t="str">
        <f t="shared" si="69"/>
        <v/>
      </c>
      <c r="Y171" s="230"/>
      <c r="Z171" s="219" t="str">
        <f t="shared" si="70"/>
        <v/>
      </c>
      <c r="AA171" s="230"/>
      <c r="AB171" s="219" t="str">
        <f t="shared" si="71"/>
        <v/>
      </c>
      <c r="AC171" s="230"/>
      <c r="AD171" s="219" t="str">
        <f t="shared" si="72"/>
        <v/>
      </c>
      <c r="AE171" s="220" t="str">
        <f t="shared" si="73"/>
        <v/>
      </c>
      <c r="AF171" s="220" t="str">
        <f t="shared" si="60"/>
        <v/>
      </c>
      <c r="AG171" s="57"/>
      <c r="AH171" s="58" t="str">
        <f t="shared" si="62"/>
        <v>Débil</v>
      </c>
      <c r="AI171" s="58" t="str">
        <f t="shared" si="61"/>
        <v>Débil</v>
      </c>
      <c r="AJ171" s="130">
        <f t="shared" si="63"/>
        <v>0</v>
      </c>
      <c r="AK171" s="315"/>
      <c r="AL171" s="315"/>
      <c r="AM171" s="315"/>
      <c r="AN171" s="315"/>
      <c r="AO171" s="131" t="e">
        <f>+IF(AND(P171="Preventivo",AN166="Fuerte"),2,IF(AND(P171="Preventivo",AN166="Moderado"),1,0))</f>
        <v>#DIV/0!</v>
      </c>
      <c r="AP171" s="131">
        <f t="shared" si="47"/>
        <v>0</v>
      </c>
      <c r="AQ171" s="131" t="e">
        <f>+J166-AO171</f>
        <v>#N/A</v>
      </c>
      <c r="AR171" s="131" t="e">
        <f>+L166-AP171</f>
        <v>#N/A</v>
      </c>
      <c r="AS171" s="318"/>
      <c r="AT171" s="318"/>
      <c r="AU171" s="306"/>
      <c r="AV171" s="309"/>
    </row>
    <row r="172" spans="1:48" ht="15.5" hidden="1">
      <c r="A172" s="297" t="s">
        <v>161</v>
      </c>
      <c r="B172" s="310"/>
      <c r="C172" s="267"/>
      <c r="D172" s="224"/>
      <c r="E172" s="282"/>
      <c r="F172" s="36"/>
      <c r="G172" s="267"/>
      <c r="H172" s="267"/>
      <c r="I172" s="319"/>
      <c r="J172" s="322" t="e">
        <f>+VLOOKUP(I172,[6]Listados!$K$8:$L$12,2,0)</f>
        <v>#N/A</v>
      </c>
      <c r="K172" s="325"/>
      <c r="L172" s="322" t="e">
        <f>+VLOOKUP(K172,[6]Listados!$K$13:$L$17,2,0)</f>
        <v>#N/A</v>
      </c>
      <c r="M172" s="304" t="str">
        <f>IF(AND(I172&lt;&gt;"",K172&lt;&gt;""),VLOOKUP(I172&amp;K172,Listados!$M$3:$N$27,2,FALSE),"")</f>
        <v/>
      </c>
      <c r="N172" s="54"/>
      <c r="O172" s="56"/>
      <c r="P172" s="55"/>
      <c r="Q172" s="230"/>
      <c r="R172" s="219" t="str">
        <f t="shared" si="66"/>
        <v/>
      </c>
      <c r="S172" s="230"/>
      <c r="T172" s="219" t="str">
        <f t="shared" si="67"/>
        <v/>
      </c>
      <c r="U172" s="230"/>
      <c r="V172" s="219" t="str">
        <f t="shared" si="68"/>
        <v/>
      </c>
      <c r="W172" s="230"/>
      <c r="X172" s="219" t="str">
        <f t="shared" si="69"/>
        <v/>
      </c>
      <c r="Y172" s="230"/>
      <c r="Z172" s="219" t="str">
        <f t="shared" si="70"/>
        <v/>
      </c>
      <c r="AA172" s="230"/>
      <c r="AB172" s="219" t="str">
        <f t="shared" si="71"/>
        <v/>
      </c>
      <c r="AC172" s="230"/>
      <c r="AD172" s="219" t="str">
        <f t="shared" si="72"/>
        <v/>
      </c>
      <c r="AE172" s="220" t="str">
        <f t="shared" si="73"/>
        <v/>
      </c>
      <c r="AF172" s="220" t="str">
        <f t="shared" si="60"/>
        <v/>
      </c>
      <c r="AG172" s="57"/>
      <c r="AH172" s="58" t="str">
        <f t="shared" si="62"/>
        <v>Débil</v>
      </c>
      <c r="AI172" s="58" t="str">
        <f t="shared" si="61"/>
        <v>Débil</v>
      </c>
      <c r="AJ172" s="130">
        <f t="shared" si="63"/>
        <v>0</v>
      </c>
      <c r="AK172" s="313">
        <f>AVERAGE(AJ172:AJ177)</f>
        <v>0</v>
      </c>
      <c r="AL172" s="313">
        <v>0</v>
      </c>
      <c r="AM172" s="313" t="e">
        <f t="shared" ref="AM172" si="78">(AK172/AL172)</f>
        <v>#DIV/0!</v>
      </c>
      <c r="AN172" s="313" t="e">
        <f t="shared" ref="AN172" si="79">IF(AM172&lt;=50, "Débil", IF(AM172&lt;=99,"Moderado","Fuerte"))</f>
        <v>#DIV/0!</v>
      </c>
      <c r="AO172" s="131" t="e">
        <f>+IF(AND(P172="Preventivo",AN172="Fuerte"),2,IF(AND(P172="Preventivo",AN172="Moderado"),1,0))</f>
        <v>#DIV/0!</v>
      </c>
      <c r="AP172" s="131">
        <f t="shared" si="47"/>
        <v>0</v>
      </c>
      <c r="AQ172" s="131" t="e">
        <f>+J172-AO172</f>
        <v>#N/A</v>
      </c>
      <c r="AR172" s="131" t="e">
        <f>+L172-AP172</f>
        <v>#N/A</v>
      </c>
      <c r="AS172" s="316" t="e">
        <f>+VLOOKUP(MIN(AQ172,AQ173,AQ174,AQ175,AQ176,AQ177),Listados!$J$18:$K$24,2,TRUE)</f>
        <v>#N/A</v>
      </c>
      <c r="AT172" s="316" t="e">
        <f>+VLOOKUP(MIN(AR172,AR173,AR174,AR175,AR176,AR177),Listados!$J$27:$K$32,2,TRUE)</f>
        <v>#N/A</v>
      </c>
      <c r="AU172" s="304" t="e">
        <f>IF(AND(AS172&lt;&gt;"",AT172&lt;&gt;""),VLOOKUP(AS172&amp;AT172,Listados!$M$3:$N$27,2,FALSE),"")</f>
        <v>#N/A</v>
      </c>
      <c r="AV172" s="307" t="e">
        <f>+VLOOKUP(AU172,Listados!$P$3:$Q$6,2,FALSE)</f>
        <v>#N/A</v>
      </c>
    </row>
    <row r="173" spans="1:48" ht="15.5" hidden="1">
      <c r="A173" s="298"/>
      <c r="B173" s="311"/>
      <c r="C173" s="268"/>
      <c r="D173" s="224"/>
      <c r="E173" s="283"/>
      <c r="F173" s="36"/>
      <c r="G173" s="268"/>
      <c r="H173" s="268"/>
      <c r="I173" s="320"/>
      <c r="J173" s="323"/>
      <c r="K173" s="326"/>
      <c r="L173" s="323"/>
      <c r="M173" s="305"/>
      <c r="N173" s="54"/>
      <c r="O173" s="56"/>
      <c r="P173" s="55"/>
      <c r="Q173" s="230"/>
      <c r="R173" s="219" t="str">
        <f t="shared" si="66"/>
        <v/>
      </c>
      <c r="S173" s="230"/>
      <c r="T173" s="219" t="str">
        <f t="shared" si="67"/>
        <v/>
      </c>
      <c r="U173" s="230"/>
      <c r="V173" s="219" t="str">
        <f t="shared" si="68"/>
        <v/>
      </c>
      <c r="W173" s="230"/>
      <c r="X173" s="219" t="str">
        <f t="shared" si="69"/>
        <v/>
      </c>
      <c r="Y173" s="230"/>
      <c r="Z173" s="219" t="str">
        <f t="shared" si="70"/>
        <v/>
      </c>
      <c r="AA173" s="230"/>
      <c r="AB173" s="219" t="str">
        <f t="shared" si="71"/>
        <v/>
      </c>
      <c r="AC173" s="230"/>
      <c r="AD173" s="219" t="str">
        <f t="shared" si="72"/>
        <v/>
      </c>
      <c r="AE173" s="220" t="str">
        <f t="shared" si="73"/>
        <v/>
      </c>
      <c r="AF173" s="220" t="str">
        <f t="shared" si="60"/>
        <v/>
      </c>
      <c r="AG173" s="57"/>
      <c r="AH173" s="58" t="str">
        <f t="shared" si="62"/>
        <v>Débil</v>
      </c>
      <c r="AI173" s="58" t="str">
        <f t="shared" si="61"/>
        <v>Débil</v>
      </c>
      <c r="AJ173" s="130">
        <f t="shared" si="63"/>
        <v>0</v>
      </c>
      <c r="AK173" s="314"/>
      <c r="AL173" s="314"/>
      <c r="AM173" s="314"/>
      <c r="AN173" s="314"/>
      <c r="AO173" s="131" t="e">
        <f>+IF(AND(P173="Preventivo",AN172="Fuerte"),2,IF(AND(P173="Preventivo",AN172="Moderado"),1,0))</f>
        <v>#DIV/0!</v>
      </c>
      <c r="AP173" s="131">
        <f t="shared" si="47"/>
        <v>0</v>
      </c>
      <c r="AQ173" s="131" t="e">
        <f>+J172-AO173</f>
        <v>#N/A</v>
      </c>
      <c r="AR173" s="131" t="e">
        <f>+L172-AP173</f>
        <v>#N/A</v>
      </c>
      <c r="AS173" s="317"/>
      <c r="AT173" s="317"/>
      <c r="AU173" s="305"/>
      <c r="AV173" s="308"/>
    </row>
    <row r="174" spans="1:48" ht="15.5" hidden="1">
      <c r="A174" s="298"/>
      <c r="B174" s="311"/>
      <c r="C174" s="268"/>
      <c r="D174" s="224"/>
      <c r="E174" s="283"/>
      <c r="F174" s="36"/>
      <c r="G174" s="268"/>
      <c r="H174" s="268"/>
      <c r="I174" s="320"/>
      <c r="J174" s="323"/>
      <c r="K174" s="326"/>
      <c r="L174" s="323"/>
      <c r="M174" s="305"/>
      <c r="N174" s="54"/>
      <c r="O174" s="56"/>
      <c r="P174" s="55"/>
      <c r="Q174" s="230"/>
      <c r="R174" s="219" t="str">
        <f t="shared" si="66"/>
        <v/>
      </c>
      <c r="S174" s="230"/>
      <c r="T174" s="219" t="str">
        <f t="shared" si="67"/>
        <v/>
      </c>
      <c r="U174" s="230"/>
      <c r="V174" s="219" t="str">
        <f t="shared" si="68"/>
        <v/>
      </c>
      <c r="W174" s="230"/>
      <c r="X174" s="219" t="str">
        <f t="shared" si="69"/>
        <v/>
      </c>
      <c r="Y174" s="230"/>
      <c r="Z174" s="219" t="str">
        <f t="shared" si="70"/>
        <v/>
      </c>
      <c r="AA174" s="230"/>
      <c r="AB174" s="219" t="str">
        <f t="shared" si="71"/>
        <v/>
      </c>
      <c r="AC174" s="230"/>
      <c r="AD174" s="219" t="str">
        <f t="shared" si="72"/>
        <v/>
      </c>
      <c r="AE174" s="220" t="str">
        <f t="shared" si="73"/>
        <v/>
      </c>
      <c r="AF174" s="220" t="str">
        <f t="shared" si="60"/>
        <v/>
      </c>
      <c r="AG174" s="57"/>
      <c r="AH174" s="58" t="str">
        <f t="shared" si="62"/>
        <v>Débil</v>
      </c>
      <c r="AI174" s="58" t="str">
        <f t="shared" si="61"/>
        <v>Débil</v>
      </c>
      <c r="AJ174" s="130">
        <f t="shared" si="63"/>
        <v>0</v>
      </c>
      <c r="AK174" s="314"/>
      <c r="AL174" s="314"/>
      <c r="AM174" s="314"/>
      <c r="AN174" s="314"/>
      <c r="AO174" s="131" t="e">
        <f>+IF(AND(P174="Preventivo",AN172="Fuerte"),2,IF(AND(P174="Preventivo",AN172="Moderado"),1,0))</f>
        <v>#DIV/0!</v>
      </c>
      <c r="AP174" s="131">
        <f t="shared" si="47"/>
        <v>0</v>
      </c>
      <c r="AQ174" s="131" t="e">
        <f>+J172-AO174</f>
        <v>#N/A</v>
      </c>
      <c r="AR174" s="131" t="e">
        <f>+L172-AP174</f>
        <v>#N/A</v>
      </c>
      <c r="AS174" s="317"/>
      <c r="AT174" s="317"/>
      <c r="AU174" s="305"/>
      <c r="AV174" s="308"/>
    </row>
    <row r="175" spans="1:48" ht="15.5" hidden="1">
      <c r="A175" s="298"/>
      <c r="B175" s="311"/>
      <c r="C175" s="268"/>
      <c r="D175" s="224"/>
      <c r="E175" s="283"/>
      <c r="F175" s="36"/>
      <c r="G175" s="268"/>
      <c r="H175" s="268"/>
      <c r="I175" s="320"/>
      <c r="J175" s="323"/>
      <c r="K175" s="326"/>
      <c r="L175" s="323"/>
      <c r="M175" s="305"/>
      <c r="N175" s="54"/>
      <c r="O175" s="56"/>
      <c r="P175" s="55"/>
      <c r="Q175" s="230"/>
      <c r="R175" s="219" t="str">
        <f t="shared" si="66"/>
        <v/>
      </c>
      <c r="S175" s="230"/>
      <c r="T175" s="219" t="str">
        <f t="shared" si="67"/>
        <v/>
      </c>
      <c r="U175" s="230"/>
      <c r="V175" s="219" t="str">
        <f t="shared" si="68"/>
        <v/>
      </c>
      <c r="W175" s="230"/>
      <c r="X175" s="219" t="str">
        <f t="shared" si="69"/>
        <v/>
      </c>
      <c r="Y175" s="230"/>
      <c r="Z175" s="219" t="str">
        <f t="shared" si="70"/>
        <v/>
      </c>
      <c r="AA175" s="230"/>
      <c r="AB175" s="219" t="str">
        <f t="shared" si="71"/>
        <v/>
      </c>
      <c r="AC175" s="230"/>
      <c r="AD175" s="219" t="str">
        <f t="shared" si="72"/>
        <v/>
      </c>
      <c r="AE175" s="220" t="str">
        <f t="shared" si="73"/>
        <v/>
      </c>
      <c r="AF175" s="220" t="str">
        <f t="shared" si="60"/>
        <v/>
      </c>
      <c r="AG175" s="57"/>
      <c r="AH175" s="58" t="str">
        <f t="shared" si="62"/>
        <v>Débil</v>
      </c>
      <c r="AI175" s="58" t="str">
        <f t="shared" si="61"/>
        <v>Débil</v>
      </c>
      <c r="AJ175" s="130">
        <f t="shared" si="63"/>
        <v>0</v>
      </c>
      <c r="AK175" s="314"/>
      <c r="AL175" s="314"/>
      <c r="AM175" s="314"/>
      <c r="AN175" s="314"/>
      <c r="AO175" s="131" t="e">
        <f>+IF(AND(P175="Preventivo",AN172="Fuerte"),2,IF(AND(P175="Preventivo",AN172="Moderado"),1,0))</f>
        <v>#DIV/0!</v>
      </c>
      <c r="AP175" s="131">
        <f t="shared" si="47"/>
        <v>0</v>
      </c>
      <c r="AQ175" s="131" t="e">
        <f>+J172-AO175</f>
        <v>#N/A</v>
      </c>
      <c r="AR175" s="131" t="e">
        <f>+L172-AP175</f>
        <v>#N/A</v>
      </c>
      <c r="AS175" s="317"/>
      <c r="AT175" s="317"/>
      <c r="AU175" s="305"/>
      <c r="AV175" s="308"/>
    </row>
    <row r="176" spans="1:48" ht="15.5" hidden="1">
      <c r="A176" s="298"/>
      <c r="B176" s="311"/>
      <c r="C176" s="268"/>
      <c r="D176" s="224"/>
      <c r="E176" s="283"/>
      <c r="F176" s="36"/>
      <c r="G176" s="268"/>
      <c r="H176" s="268"/>
      <c r="I176" s="320"/>
      <c r="J176" s="323"/>
      <c r="K176" s="326"/>
      <c r="L176" s="323"/>
      <c r="M176" s="305"/>
      <c r="N176" s="54"/>
      <c r="O176" s="56"/>
      <c r="P176" s="55"/>
      <c r="Q176" s="230"/>
      <c r="R176" s="219" t="str">
        <f t="shared" si="66"/>
        <v/>
      </c>
      <c r="S176" s="230"/>
      <c r="T176" s="219" t="str">
        <f t="shared" si="67"/>
        <v/>
      </c>
      <c r="U176" s="230"/>
      <c r="V176" s="219" t="str">
        <f t="shared" si="68"/>
        <v/>
      </c>
      <c r="W176" s="230"/>
      <c r="X176" s="219" t="str">
        <f t="shared" si="69"/>
        <v/>
      </c>
      <c r="Y176" s="230"/>
      <c r="Z176" s="219" t="str">
        <f t="shared" si="70"/>
        <v/>
      </c>
      <c r="AA176" s="230"/>
      <c r="AB176" s="219" t="str">
        <f t="shared" si="71"/>
        <v/>
      </c>
      <c r="AC176" s="230"/>
      <c r="AD176" s="219" t="str">
        <f t="shared" si="72"/>
        <v/>
      </c>
      <c r="AE176" s="220" t="str">
        <f t="shared" si="73"/>
        <v/>
      </c>
      <c r="AF176" s="220" t="str">
        <f t="shared" si="60"/>
        <v/>
      </c>
      <c r="AG176" s="57"/>
      <c r="AH176" s="58" t="str">
        <f t="shared" si="62"/>
        <v>Débil</v>
      </c>
      <c r="AI176" s="58" t="str">
        <f t="shared" si="61"/>
        <v>Débil</v>
      </c>
      <c r="AJ176" s="130">
        <f t="shared" si="63"/>
        <v>0</v>
      </c>
      <c r="AK176" s="314"/>
      <c r="AL176" s="314"/>
      <c r="AM176" s="314"/>
      <c r="AN176" s="314"/>
      <c r="AO176" s="131" t="e">
        <f>+IF(AND(P176="Preventivo",AN172="Fuerte"),2,IF(AND(P176="Preventivo",AN172="Moderado"),1,0))</f>
        <v>#DIV/0!</v>
      </c>
      <c r="AP176" s="131">
        <f t="shared" si="47"/>
        <v>0</v>
      </c>
      <c r="AQ176" s="131" t="e">
        <f>+J172-AO176</f>
        <v>#N/A</v>
      </c>
      <c r="AR176" s="131" t="e">
        <f>+L172-AP176</f>
        <v>#N/A</v>
      </c>
      <c r="AS176" s="317"/>
      <c r="AT176" s="317"/>
      <c r="AU176" s="305"/>
      <c r="AV176" s="308"/>
    </row>
    <row r="177" spans="1:48" ht="15.5" hidden="1">
      <c r="A177" s="299"/>
      <c r="B177" s="312"/>
      <c r="C177" s="269"/>
      <c r="D177" s="224"/>
      <c r="E177" s="284"/>
      <c r="F177" s="36"/>
      <c r="G177" s="269"/>
      <c r="H177" s="269"/>
      <c r="I177" s="321"/>
      <c r="J177" s="324"/>
      <c r="K177" s="327"/>
      <c r="L177" s="324"/>
      <c r="M177" s="306"/>
      <c r="N177" s="54"/>
      <c r="O177" s="56"/>
      <c r="P177" s="55"/>
      <c r="Q177" s="230"/>
      <c r="R177" s="219" t="str">
        <f t="shared" si="66"/>
        <v/>
      </c>
      <c r="S177" s="230"/>
      <c r="T177" s="219" t="str">
        <f t="shared" si="67"/>
        <v/>
      </c>
      <c r="U177" s="230"/>
      <c r="V177" s="219" t="str">
        <f t="shared" si="68"/>
        <v/>
      </c>
      <c r="W177" s="230"/>
      <c r="X177" s="219" t="str">
        <f t="shared" si="69"/>
        <v/>
      </c>
      <c r="Y177" s="230"/>
      <c r="Z177" s="219" t="str">
        <f t="shared" si="70"/>
        <v/>
      </c>
      <c r="AA177" s="230"/>
      <c r="AB177" s="219" t="str">
        <f t="shared" si="71"/>
        <v/>
      </c>
      <c r="AC177" s="230"/>
      <c r="AD177" s="219" t="str">
        <f t="shared" si="72"/>
        <v/>
      </c>
      <c r="AE177" s="220" t="str">
        <f t="shared" si="73"/>
        <v/>
      </c>
      <c r="AF177" s="220" t="str">
        <f t="shared" si="60"/>
        <v/>
      </c>
      <c r="AG177" s="57"/>
      <c r="AH177" s="58" t="str">
        <f t="shared" si="62"/>
        <v>Débil</v>
      </c>
      <c r="AI177" s="58" t="str">
        <f t="shared" si="61"/>
        <v>Débil</v>
      </c>
      <c r="AJ177" s="130">
        <f t="shared" si="63"/>
        <v>0</v>
      </c>
      <c r="AK177" s="315"/>
      <c r="AL177" s="315"/>
      <c r="AM177" s="315"/>
      <c r="AN177" s="315"/>
      <c r="AO177" s="131" t="e">
        <f>+IF(AND(P177="Preventivo",AN172="Fuerte"),2,IF(AND(P177="Preventivo",AN172="Moderado"),1,0))</f>
        <v>#DIV/0!</v>
      </c>
      <c r="AP177" s="131">
        <f t="shared" si="47"/>
        <v>0</v>
      </c>
      <c r="AQ177" s="131" t="e">
        <f>+J172-AO177</f>
        <v>#N/A</v>
      </c>
      <c r="AR177" s="131" t="e">
        <f>+L172-AP177</f>
        <v>#N/A</v>
      </c>
      <c r="AS177" s="318"/>
      <c r="AT177" s="318"/>
      <c r="AU177" s="306"/>
      <c r="AV177" s="309"/>
    </row>
    <row r="178" spans="1:48" ht="15.5" hidden="1">
      <c r="A178" s="297" t="s">
        <v>162</v>
      </c>
      <c r="B178" s="310"/>
      <c r="C178" s="267"/>
      <c r="D178" s="224"/>
      <c r="E178" s="282"/>
      <c r="F178" s="36"/>
      <c r="G178" s="267"/>
      <c r="H178" s="267"/>
      <c r="I178" s="319"/>
      <c r="J178" s="322" t="e">
        <f>+VLOOKUP(I178,[6]Listados!$K$8:$L$12,2,0)</f>
        <v>#N/A</v>
      </c>
      <c r="K178" s="325"/>
      <c r="L178" s="322" t="e">
        <f>+VLOOKUP(K178,[6]Listados!$K$13:$L$17,2,0)</f>
        <v>#N/A</v>
      </c>
      <c r="M178" s="304" t="str">
        <f>IF(AND(I178&lt;&gt;"",K178&lt;&gt;""),VLOOKUP(I178&amp;K178,Listados!$M$3:$N$27,2,FALSE),"")</f>
        <v/>
      </c>
      <c r="N178" s="54"/>
      <c r="O178" s="56"/>
      <c r="P178" s="55"/>
      <c r="Q178" s="230"/>
      <c r="R178" s="219" t="str">
        <f t="shared" si="66"/>
        <v/>
      </c>
      <c r="S178" s="230"/>
      <c r="T178" s="219" t="str">
        <f t="shared" si="67"/>
        <v/>
      </c>
      <c r="U178" s="230"/>
      <c r="V178" s="219" t="str">
        <f t="shared" si="68"/>
        <v/>
      </c>
      <c r="W178" s="230"/>
      <c r="X178" s="219" t="str">
        <f t="shared" si="69"/>
        <v/>
      </c>
      <c r="Y178" s="230"/>
      <c r="Z178" s="219" t="str">
        <f t="shared" si="70"/>
        <v/>
      </c>
      <c r="AA178" s="230"/>
      <c r="AB178" s="219" t="str">
        <f t="shared" si="71"/>
        <v/>
      </c>
      <c r="AC178" s="230"/>
      <c r="AD178" s="219" t="str">
        <f t="shared" si="72"/>
        <v/>
      </c>
      <c r="AE178" s="220" t="str">
        <f t="shared" si="73"/>
        <v/>
      </c>
      <c r="AF178" s="220" t="str">
        <f t="shared" si="60"/>
        <v/>
      </c>
      <c r="AG178" s="57"/>
      <c r="AH178" s="58" t="str">
        <f t="shared" si="62"/>
        <v>Débil</v>
      </c>
      <c r="AI178" s="58" t="str">
        <f t="shared" si="61"/>
        <v>Débil</v>
      </c>
      <c r="AJ178" s="130">
        <f t="shared" si="63"/>
        <v>0</v>
      </c>
      <c r="AK178" s="313">
        <f>AVERAGE(AJ178:AJ183)</f>
        <v>0</v>
      </c>
      <c r="AL178" s="313">
        <v>0</v>
      </c>
      <c r="AM178" s="313" t="e">
        <f t="shared" ref="AM178" si="80">(AK178/AL178)</f>
        <v>#DIV/0!</v>
      </c>
      <c r="AN178" s="313" t="e">
        <f t="shared" ref="AN178" si="81">IF(AM178&lt;=50, "Débil", IF(AM178&lt;=99,"Moderado","Fuerte"))</f>
        <v>#DIV/0!</v>
      </c>
      <c r="AO178" s="131" t="e">
        <f>+IF(AND(P178="Preventivo",AN178="Fuerte"),2,IF(AND(P178="Preventivo",AN178="Moderado"),1,0))</f>
        <v>#DIV/0!</v>
      </c>
      <c r="AP178" s="131">
        <f t="shared" si="47"/>
        <v>0</v>
      </c>
      <c r="AQ178" s="131" t="e">
        <f>+J178-AO178</f>
        <v>#N/A</v>
      </c>
      <c r="AR178" s="131" t="e">
        <f>+L178-AP178</f>
        <v>#N/A</v>
      </c>
      <c r="AS178" s="316" t="e">
        <f>+VLOOKUP(MIN(AQ178,AQ179,AQ180,AQ181,AQ182,AQ183),Listados!$J$18:$K$24,2,TRUE)</f>
        <v>#N/A</v>
      </c>
      <c r="AT178" s="316" t="e">
        <f>+VLOOKUP(MIN(AR178,AR179,AR180,AR181,AR182,AR183),Listados!$J$27:$K$32,2,TRUE)</f>
        <v>#N/A</v>
      </c>
      <c r="AU178" s="304" t="e">
        <f>IF(AND(AS178&lt;&gt;"",AT178&lt;&gt;""),VLOOKUP(AS178&amp;AT178,Listados!$M$3:$N$27,2,FALSE),"")</f>
        <v>#N/A</v>
      </c>
      <c r="AV178" s="307" t="e">
        <f>+VLOOKUP(AU178,Listados!$P$3:$Q$6,2,FALSE)</f>
        <v>#N/A</v>
      </c>
    </row>
    <row r="179" spans="1:48" ht="15.5" hidden="1">
      <c r="A179" s="298"/>
      <c r="B179" s="311"/>
      <c r="C179" s="268"/>
      <c r="D179" s="224"/>
      <c r="E179" s="283"/>
      <c r="F179" s="36"/>
      <c r="G179" s="268"/>
      <c r="H179" s="268"/>
      <c r="I179" s="320"/>
      <c r="J179" s="323"/>
      <c r="K179" s="326"/>
      <c r="L179" s="323"/>
      <c r="M179" s="305"/>
      <c r="N179" s="54"/>
      <c r="O179" s="56"/>
      <c r="P179" s="55"/>
      <c r="Q179" s="230"/>
      <c r="R179" s="219" t="str">
        <f t="shared" si="66"/>
        <v/>
      </c>
      <c r="S179" s="230"/>
      <c r="T179" s="219" t="str">
        <f t="shared" si="67"/>
        <v/>
      </c>
      <c r="U179" s="230"/>
      <c r="V179" s="219" t="str">
        <f t="shared" si="68"/>
        <v/>
      </c>
      <c r="W179" s="230"/>
      <c r="X179" s="219" t="str">
        <f t="shared" si="69"/>
        <v/>
      </c>
      <c r="Y179" s="230"/>
      <c r="Z179" s="219" t="str">
        <f t="shared" si="70"/>
        <v/>
      </c>
      <c r="AA179" s="230"/>
      <c r="AB179" s="219" t="str">
        <f t="shared" si="71"/>
        <v/>
      </c>
      <c r="AC179" s="230"/>
      <c r="AD179" s="219" t="str">
        <f t="shared" si="72"/>
        <v/>
      </c>
      <c r="AE179" s="220" t="str">
        <f t="shared" si="73"/>
        <v/>
      </c>
      <c r="AF179" s="220" t="str">
        <f t="shared" si="60"/>
        <v/>
      </c>
      <c r="AG179" s="57"/>
      <c r="AH179" s="58" t="str">
        <f t="shared" si="62"/>
        <v>Débil</v>
      </c>
      <c r="AI179" s="58" t="str">
        <f t="shared" si="61"/>
        <v>Débil</v>
      </c>
      <c r="AJ179" s="130">
        <f t="shared" si="63"/>
        <v>0</v>
      </c>
      <c r="AK179" s="314"/>
      <c r="AL179" s="314"/>
      <c r="AM179" s="314"/>
      <c r="AN179" s="314"/>
      <c r="AO179" s="131" t="e">
        <f>+IF(AND(P179="Preventivo",AN178="Fuerte"),2,IF(AND(P179="Preventivo",AN178="Moderado"),1,0))</f>
        <v>#DIV/0!</v>
      </c>
      <c r="AP179" s="131">
        <f t="shared" si="47"/>
        <v>0</v>
      </c>
      <c r="AQ179" s="131" t="e">
        <f>+J178-AO179</f>
        <v>#N/A</v>
      </c>
      <c r="AR179" s="131" t="e">
        <f>+L178-AP179</f>
        <v>#N/A</v>
      </c>
      <c r="AS179" s="317"/>
      <c r="AT179" s="317"/>
      <c r="AU179" s="305"/>
      <c r="AV179" s="308"/>
    </row>
    <row r="180" spans="1:48" ht="15.5" hidden="1">
      <c r="A180" s="298"/>
      <c r="B180" s="311"/>
      <c r="C180" s="268"/>
      <c r="D180" s="224"/>
      <c r="E180" s="283"/>
      <c r="F180" s="36"/>
      <c r="G180" s="268"/>
      <c r="H180" s="268"/>
      <c r="I180" s="320"/>
      <c r="J180" s="323"/>
      <c r="K180" s="326"/>
      <c r="L180" s="323"/>
      <c r="M180" s="305"/>
      <c r="N180" s="54"/>
      <c r="O180" s="56"/>
      <c r="P180" s="55"/>
      <c r="Q180" s="230"/>
      <c r="R180" s="219" t="str">
        <f t="shared" si="66"/>
        <v/>
      </c>
      <c r="S180" s="230"/>
      <c r="T180" s="219" t="str">
        <f t="shared" si="67"/>
        <v/>
      </c>
      <c r="U180" s="230"/>
      <c r="V180" s="219" t="str">
        <f t="shared" si="68"/>
        <v/>
      </c>
      <c r="W180" s="230"/>
      <c r="X180" s="219" t="str">
        <f t="shared" si="69"/>
        <v/>
      </c>
      <c r="Y180" s="230"/>
      <c r="Z180" s="219" t="str">
        <f t="shared" si="70"/>
        <v/>
      </c>
      <c r="AA180" s="230"/>
      <c r="AB180" s="219" t="str">
        <f t="shared" si="71"/>
        <v/>
      </c>
      <c r="AC180" s="230"/>
      <c r="AD180" s="219" t="str">
        <f t="shared" si="72"/>
        <v/>
      </c>
      <c r="AE180" s="220" t="str">
        <f t="shared" si="73"/>
        <v/>
      </c>
      <c r="AF180" s="220" t="str">
        <f t="shared" si="60"/>
        <v/>
      </c>
      <c r="AG180" s="57"/>
      <c r="AH180" s="58" t="str">
        <f t="shared" si="62"/>
        <v>Débil</v>
      </c>
      <c r="AI180" s="58" t="str">
        <f t="shared" si="61"/>
        <v>Débil</v>
      </c>
      <c r="AJ180" s="130">
        <f t="shared" si="63"/>
        <v>0</v>
      </c>
      <c r="AK180" s="314"/>
      <c r="AL180" s="314"/>
      <c r="AM180" s="314"/>
      <c r="AN180" s="314"/>
      <c r="AO180" s="131" t="e">
        <f>+IF(AND(P180="Preventivo",AN178="Fuerte"),2,IF(AND(P180="Preventivo",AN178="Moderado"),1,0))</f>
        <v>#DIV/0!</v>
      </c>
      <c r="AP180" s="131">
        <f t="shared" ref="AP180:AP243" si="82">+IF(AND(P180="Detectivo",$AN$22="Fuerte"),2,IF(AND(P180="Detectivo",$AN$22="Moderado"),1,IF(AND(P180="Preventivo",$AN$22="Fuerte"),1,0)))</f>
        <v>0</v>
      </c>
      <c r="AQ180" s="131" t="e">
        <f>+J178-AO180</f>
        <v>#N/A</v>
      </c>
      <c r="AR180" s="131" t="e">
        <f>+L178-AP180</f>
        <v>#N/A</v>
      </c>
      <c r="AS180" s="317"/>
      <c r="AT180" s="317"/>
      <c r="AU180" s="305"/>
      <c r="AV180" s="308"/>
    </row>
    <row r="181" spans="1:48" ht="15.5" hidden="1">
      <c r="A181" s="298"/>
      <c r="B181" s="311"/>
      <c r="C181" s="268"/>
      <c r="D181" s="224"/>
      <c r="E181" s="283"/>
      <c r="F181" s="36"/>
      <c r="G181" s="268"/>
      <c r="H181" s="268"/>
      <c r="I181" s="320"/>
      <c r="J181" s="323"/>
      <c r="K181" s="326"/>
      <c r="L181" s="323"/>
      <c r="M181" s="305"/>
      <c r="N181" s="54"/>
      <c r="O181" s="56"/>
      <c r="P181" s="55"/>
      <c r="Q181" s="230"/>
      <c r="R181" s="219" t="str">
        <f t="shared" si="66"/>
        <v/>
      </c>
      <c r="S181" s="230"/>
      <c r="T181" s="219" t="str">
        <f t="shared" si="67"/>
        <v/>
      </c>
      <c r="U181" s="230"/>
      <c r="V181" s="219" t="str">
        <f t="shared" si="68"/>
        <v/>
      </c>
      <c r="W181" s="230"/>
      <c r="X181" s="219" t="str">
        <f t="shared" si="69"/>
        <v/>
      </c>
      <c r="Y181" s="230"/>
      <c r="Z181" s="219" t="str">
        <f t="shared" si="70"/>
        <v/>
      </c>
      <c r="AA181" s="230"/>
      <c r="AB181" s="219" t="str">
        <f t="shared" si="71"/>
        <v/>
      </c>
      <c r="AC181" s="230"/>
      <c r="AD181" s="219" t="str">
        <f t="shared" si="72"/>
        <v/>
      </c>
      <c r="AE181" s="220" t="str">
        <f t="shared" si="73"/>
        <v/>
      </c>
      <c r="AF181" s="220" t="str">
        <f t="shared" si="60"/>
        <v/>
      </c>
      <c r="AG181" s="57"/>
      <c r="AH181" s="58" t="str">
        <f t="shared" si="62"/>
        <v>Débil</v>
      </c>
      <c r="AI181" s="58" t="str">
        <f t="shared" si="61"/>
        <v>Débil</v>
      </c>
      <c r="AJ181" s="130">
        <f t="shared" si="63"/>
        <v>0</v>
      </c>
      <c r="AK181" s="314"/>
      <c r="AL181" s="314"/>
      <c r="AM181" s="314"/>
      <c r="AN181" s="314"/>
      <c r="AO181" s="131" t="e">
        <f>+IF(AND(P181="Preventivo",AN178="Fuerte"),2,IF(AND(P181="Preventivo",AN178="Moderado"),1,0))</f>
        <v>#DIV/0!</v>
      </c>
      <c r="AP181" s="131">
        <f t="shared" si="82"/>
        <v>0</v>
      </c>
      <c r="AQ181" s="131" t="e">
        <f>+J178-AO181</f>
        <v>#N/A</v>
      </c>
      <c r="AR181" s="131" t="e">
        <f>+L178-AP181</f>
        <v>#N/A</v>
      </c>
      <c r="AS181" s="317"/>
      <c r="AT181" s="317"/>
      <c r="AU181" s="305"/>
      <c r="AV181" s="308"/>
    </row>
    <row r="182" spans="1:48" ht="15.5" hidden="1">
      <c r="A182" s="298"/>
      <c r="B182" s="311"/>
      <c r="C182" s="268"/>
      <c r="D182" s="224"/>
      <c r="E182" s="283"/>
      <c r="F182" s="36"/>
      <c r="G182" s="268"/>
      <c r="H182" s="268"/>
      <c r="I182" s="320"/>
      <c r="J182" s="323"/>
      <c r="K182" s="326"/>
      <c r="L182" s="323"/>
      <c r="M182" s="305"/>
      <c r="N182" s="54"/>
      <c r="O182" s="56"/>
      <c r="P182" s="55"/>
      <c r="Q182" s="230"/>
      <c r="R182" s="219" t="str">
        <f t="shared" si="66"/>
        <v/>
      </c>
      <c r="S182" s="230"/>
      <c r="T182" s="219" t="str">
        <f t="shared" si="67"/>
        <v/>
      </c>
      <c r="U182" s="230"/>
      <c r="V182" s="219" t="str">
        <f t="shared" si="68"/>
        <v/>
      </c>
      <c r="W182" s="230"/>
      <c r="X182" s="219" t="str">
        <f t="shared" si="69"/>
        <v/>
      </c>
      <c r="Y182" s="230"/>
      <c r="Z182" s="219" t="str">
        <f t="shared" si="70"/>
        <v/>
      </c>
      <c r="AA182" s="230"/>
      <c r="AB182" s="219" t="str">
        <f t="shared" si="71"/>
        <v/>
      </c>
      <c r="AC182" s="230"/>
      <c r="AD182" s="219" t="str">
        <f t="shared" si="72"/>
        <v/>
      </c>
      <c r="AE182" s="220" t="str">
        <f t="shared" si="73"/>
        <v/>
      </c>
      <c r="AF182" s="220" t="str">
        <f t="shared" si="60"/>
        <v/>
      </c>
      <c r="AG182" s="57"/>
      <c r="AH182" s="58" t="str">
        <f t="shared" si="62"/>
        <v>Débil</v>
      </c>
      <c r="AI182" s="58" t="str">
        <f t="shared" si="61"/>
        <v>Débil</v>
      </c>
      <c r="AJ182" s="130">
        <f t="shared" si="63"/>
        <v>0</v>
      </c>
      <c r="AK182" s="314"/>
      <c r="AL182" s="314"/>
      <c r="AM182" s="314"/>
      <c r="AN182" s="314"/>
      <c r="AO182" s="131" t="e">
        <f>+IF(AND(P182="Preventivo",AN178="Fuerte"),2,IF(AND(P182="Preventivo",AN178="Moderado"),1,0))</f>
        <v>#DIV/0!</v>
      </c>
      <c r="AP182" s="131">
        <f t="shared" si="82"/>
        <v>0</v>
      </c>
      <c r="AQ182" s="131" t="e">
        <f>+J178-AO182</f>
        <v>#N/A</v>
      </c>
      <c r="AR182" s="131" t="e">
        <f>+L178-AP182</f>
        <v>#N/A</v>
      </c>
      <c r="AS182" s="317"/>
      <c r="AT182" s="317"/>
      <c r="AU182" s="305"/>
      <c r="AV182" s="308"/>
    </row>
    <row r="183" spans="1:48" ht="15.5" hidden="1">
      <c r="A183" s="299"/>
      <c r="B183" s="312"/>
      <c r="C183" s="269"/>
      <c r="D183" s="224"/>
      <c r="E183" s="284"/>
      <c r="F183" s="36"/>
      <c r="G183" s="269"/>
      <c r="H183" s="269"/>
      <c r="I183" s="321"/>
      <c r="J183" s="324"/>
      <c r="K183" s="327"/>
      <c r="L183" s="324"/>
      <c r="M183" s="306"/>
      <c r="N183" s="54"/>
      <c r="O183" s="56"/>
      <c r="P183" s="55"/>
      <c r="Q183" s="230"/>
      <c r="R183" s="219" t="str">
        <f t="shared" si="66"/>
        <v/>
      </c>
      <c r="S183" s="230"/>
      <c r="T183" s="219" t="str">
        <f t="shared" si="67"/>
        <v/>
      </c>
      <c r="U183" s="230"/>
      <c r="V183" s="219" t="str">
        <f t="shared" si="68"/>
        <v/>
      </c>
      <c r="W183" s="230"/>
      <c r="X183" s="219" t="str">
        <f t="shared" si="69"/>
        <v/>
      </c>
      <c r="Y183" s="230"/>
      <c r="Z183" s="219" t="str">
        <f t="shared" si="70"/>
        <v/>
      </c>
      <c r="AA183" s="230"/>
      <c r="AB183" s="219" t="str">
        <f t="shared" si="71"/>
        <v/>
      </c>
      <c r="AC183" s="230"/>
      <c r="AD183" s="219" t="str">
        <f t="shared" si="72"/>
        <v/>
      </c>
      <c r="AE183" s="220" t="str">
        <f t="shared" si="73"/>
        <v/>
      </c>
      <c r="AF183" s="220" t="str">
        <f t="shared" si="60"/>
        <v/>
      </c>
      <c r="AG183" s="57"/>
      <c r="AH183" s="58" t="str">
        <f t="shared" si="62"/>
        <v>Débil</v>
      </c>
      <c r="AI183" s="58" t="str">
        <f t="shared" si="61"/>
        <v>Débil</v>
      </c>
      <c r="AJ183" s="130">
        <f t="shared" si="63"/>
        <v>0</v>
      </c>
      <c r="AK183" s="315"/>
      <c r="AL183" s="315"/>
      <c r="AM183" s="315"/>
      <c r="AN183" s="315"/>
      <c r="AO183" s="131" t="e">
        <f>+IF(AND(P183="Preventivo",AN178="Fuerte"),2,IF(AND(P183="Preventivo",AN178="Moderado"),1,0))</f>
        <v>#DIV/0!</v>
      </c>
      <c r="AP183" s="131">
        <f t="shared" si="82"/>
        <v>0</v>
      </c>
      <c r="AQ183" s="131" t="e">
        <f>+J178-AO183</f>
        <v>#N/A</v>
      </c>
      <c r="AR183" s="131" t="e">
        <f>+L178-AP183</f>
        <v>#N/A</v>
      </c>
      <c r="AS183" s="318"/>
      <c r="AT183" s="318"/>
      <c r="AU183" s="306"/>
      <c r="AV183" s="309"/>
    </row>
    <row r="184" spans="1:48" ht="15.5" hidden="1">
      <c r="A184" s="297" t="s">
        <v>163</v>
      </c>
      <c r="B184" s="310"/>
      <c r="C184" s="267"/>
      <c r="D184" s="224"/>
      <c r="E184" s="282"/>
      <c r="F184" s="36"/>
      <c r="G184" s="267"/>
      <c r="H184" s="267"/>
      <c r="I184" s="319"/>
      <c r="J184" s="322" t="e">
        <f>+VLOOKUP(I184,[6]Listados!$K$8:$L$12,2,0)</f>
        <v>#N/A</v>
      </c>
      <c r="K184" s="325"/>
      <c r="L184" s="322" t="e">
        <f>+VLOOKUP(K184,[6]Listados!$K$13:$L$17,2,0)</f>
        <v>#N/A</v>
      </c>
      <c r="M184" s="304" t="str">
        <f>IF(AND(I184&lt;&gt;"",K184&lt;&gt;""),VLOOKUP(I184&amp;K184,Listados!$M$3:$N$27,2,FALSE),"")</f>
        <v/>
      </c>
      <c r="N184" s="54"/>
      <c r="O184" s="56"/>
      <c r="P184" s="55"/>
      <c r="Q184" s="230"/>
      <c r="R184" s="219" t="str">
        <f t="shared" si="66"/>
        <v/>
      </c>
      <c r="S184" s="230"/>
      <c r="T184" s="219" t="str">
        <f t="shared" si="67"/>
        <v/>
      </c>
      <c r="U184" s="230"/>
      <c r="V184" s="219" t="str">
        <f t="shared" si="68"/>
        <v/>
      </c>
      <c r="W184" s="230"/>
      <c r="X184" s="219" t="str">
        <f t="shared" si="69"/>
        <v/>
      </c>
      <c r="Y184" s="230"/>
      <c r="Z184" s="219" t="str">
        <f t="shared" si="70"/>
        <v/>
      </c>
      <c r="AA184" s="230"/>
      <c r="AB184" s="219" t="str">
        <f t="shared" si="71"/>
        <v/>
      </c>
      <c r="AC184" s="230"/>
      <c r="AD184" s="219" t="str">
        <f t="shared" si="72"/>
        <v/>
      </c>
      <c r="AE184" s="220" t="str">
        <f t="shared" si="73"/>
        <v/>
      </c>
      <c r="AF184" s="220" t="str">
        <f t="shared" si="60"/>
        <v/>
      </c>
      <c r="AG184" s="57"/>
      <c r="AH184" s="58" t="str">
        <f t="shared" si="62"/>
        <v>Débil</v>
      </c>
      <c r="AI184" s="58" t="str">
        <f t="shared" si="61"/>
        <v>Débil</v>
      </c>
      <c r="AJ184" s="130">
        <f t="shared" si="63"/>
        <v>0</v>
      </c>
      <c r="AK184" s="313">
        <f>AVERAGE(AJ184:AJ189)</f>
        <v>0</v>
      </c>
      <c r="AL184" s="313">
        <v>0</v>
      </c>
      <c r="AM184" s="313" t="e">
        <f t="shared" ref="AM184" si="83">(AK184/AL184)</f>
        <v>#DIV/0!</v>
      </c>
      <c r="AN184" s="313" t="e">
        <f t="shared" ref="AN184" si="84">IF(AM184&lt;=50, "Débil", IF(AM184&lt;=99,"Moderado","Fuerte"))</f>
        <v>#DIV/0!</v>
      </c>
      <c r="AO184" s="131" t="e">
        <f>+IF(AND(P184="Preventivo",AN184="Fuerte"),2,IF(AND(P184="Preventivo",AN184="Moderado"),1,0))</f>
        <v>#DIV/0!</v>
      </c>
      <c r="AP184" s="131">
        <f t="shared" si="82"/>
        <v>0</v>
      </c>
      <c r="AQ184" s="131" t="e">
        <f>+J184-AO184</f>
        <v>#N/A</v>
      </c>
      <c r="AR184" s="131" t="e">
        <f>+L184-AP184</f>
        <v>#N/A</v>
      </c>
      <c r="AS184" s="316" t="e">
        <f>+VLOOKUP(MIN(AQ184,AQ185,AQ186,AQ187,AQ188,AQ189),Listados!$J$18:$K$24,2,TRUE)</f>
        <v>#N/A</v>
      </c>
      <c r="AT184" s="316" t="e">
        <f>+VLOOKUP(MIN(AR184,AR185,AR186,AR187,AR188,AR189),Listados!$J$27:$K$32,2,TRUE)</f>
        <v>#N/A</v>
      </c>
      <c r="AU184" s="304" t="e">
        <f>IF(AND(AS184&lt;&gt;"",AT184&lt;&gt;""),VLOOKUP(AS184&amp;AT184,Listados!$M$3:$N$27,2,FALSE),"")</f>
        <v>#N/A</v>
      </c>
      <c r="AV184" s="307" t="e">
        <f>+VLOOKUP(AU184,Listados!$P$3:$Q$6,2,FALSE)</f>
        <v>#N/A</v>
      </c>
    </row>
    <row r="185" spans="1:48" ht="15.5" hidden="1">
      <c r="A185" s="298"/>
      <c r="B185" s="311"/>
      <c r="C185" s="268"/>
      <c r="D185" s="224"/>
      <c r="E185" s="283"/>
      <c r="F185" s="36"/>
      <c r="G185" s="268"/>
      <c r="H185" s="268"/>
      <c r="I185" s="320"/>
      <c r="J185" s="323"/>
      <c r="K185" s="326"/>
      <c r="L185" s="323"/>
      <c r="M185" s="305"/>
      <c r="N185" s="54"/>
      <c r="O185" s="56"/>
      <c r="P185" s="55"/>
      <c r="Q185" s="230"/>
      <c r="R185" s="219" t="str">
        <f t="shared" si="66"/>
        <v/>
      </c>
      <c r="S185" s="230"/>
      <c r="T185" s="219" t="str">
        <f t="shared" si="67"/>
        <v/>
      </c>
      <c r="U185" s="230"/>
      <c r="V185" s="219" t="str">
        <f t="shared" si="68"/>
        <v/>
      </c>
      <c r="W185" s="230"/>
      <c r="X185" s="219" t="str">
        <f t="shared" si="69"/>
        <v/>
      </c>
      <c r="Y185" s="230"/>
      <c r="Z185" s="219" t="str">
        <f t="shared" si="70"/>
        <v/>
      </c>
      <c r="AA185" s="230"/>
      <c r="AB185" s="219" t="str">
        <f t="shared" si="71"/>
        <v/>
      </c>
      <c r="AC185" s="230"/>
      <c r="AD185" s="219" t="str">
        <f t="shared" si="72"/>
        <v/>
      </c>
      <c r="AE185" s="220" t="str">
        <f t="shared" si="73"/>
        <v/>
      </c>
      <c r="AF185" s="220" t="str">
        <f t="shared" si="60"/>
        <v/>
      </c>
      <c r="AG185" s="57"/>
      <c r="AH185" s="58" t="str">
        <f t="shared" si="62"/>
        <v>Débil</v>
      </c>
      <c r="AI185" s="58" t="str">
        <f t="shared" si="61"/>
        <v>Débil</v>
      </c>
      <c r="AJ185" s="130">
        <f t="shared" si="63"/>
        <v>0</v>
      </c>
      <c r="AK185" s="314"/>
      <c r="AL185" s="314"/>
      <c r="AM185" s="314"/>
      <c r="AN185" s="314"/>
      <c r="AO185" s="131" t="e">
        <f>+IF(AND(P185="Preventivo",AN184="Fuerte"),2,IF(AND(P185="Preventivo",AN184="Moderado"),1,0))</f>
        <v>#DIV/0!</v>
      </c>
      <c r="AP185" s="131">
        <f t="shared" si="82"/>
        <v>0</v>
      </c>
      <c r="AQ185" s="131" t="e">
        <f>+J184-AO185</f>
        <v>#N/A</v>
      </c>
      <c r="AR185" s="131" t="e">
        <f>+L184-AP185</f>
        <v>#N/A</v>
      </c>
      <c r="AS185" s="317"/>
      <c r="AT185" s="317"/>
      <c r="AU185" s="305"/>
      <c r="AV185" s="308"/>
    </row>
    <row r="186" spans="1:48" ht="15.5" hidden="1">
      <c r="A186" s="298"/>
      <c r="B186" s="311"/>
      <c r="C186" s="268"/>
      <c r="D186" s="224"/>
      <c r="E186" s="283"/>
      <c r="F186" s="36"/>
      <c r="G186" s="268"/>
      <c r="H186" s="268"/>
      <c r="I186" s="320"/>
      <c r="J186" s="323"/>
      <c r="K186" s="326"/>
      <c r="L186" s="323"/>
      <c r="M186" s="305"/>
      <c r="N186" s="54"/>
      <c r="O186" s="56"/>
      <c r="P186" s="55"/>
      <c r="Q186" s="230"/>
      <c r="R186" s="219" t="str">
        <f t="shared" si="66"/>
        <v/>
      </c>
      <c r="S186" s="230"/>
      <c r="T186" s="219" t="str">
        <f t="shared" si="67"/>
        <v/>
      </c>
      <c r="U186" s="230"/>
      <c r="V186" s="219" t="str">
        <f t="shared" si="68"/>
        <v/>
      </c>
      <c r="W186" s="230"/>
      <c r="X186" s="219" t="str">
        <f t="shared" si="69"/>
        <v/>
      </c>
      <c r="Y186" s="230"/>
      <c r="Z186" s="219" t="str">
        <f t="shared" si="70"/>
        <v/>
      </c>
      <c r="AA186" s="230"/>
      <c r="AB186" s="219" t="str">
        <f t="shared" si="71"/>
        <v/>
      </c>
      <c r="AC186" s="230"/>
      <c r="AD186" s="219" t="str">
        <f t="shared" si="72"/>
        <v/>
      </c>
      <c r="AE186" s="220" t="str">
        <f t="shared" si="73"/>
        <v/>
      </c>
      <c r="AF186" s="220" t="str">
        <f t="shared" si="60"/>
        <v/>
      </c>
      <c r="AG186" s="57"/>
      <c r="AH186" s="58" t="str">
        <f t="shared" si="62"/>
        <v>Débil</v>
      </c>
      <c r="AI186" s="58" t="str">
        <f t="shared" si="61"/>
        <v>Débil</v>
      </c>
      <c r="AJ186" s="130">
        <f t="shared" si="63"/>
        <v>0</v>
      </c>
      <c r="AK186" s="314"/>
      <c r="AL186" s="314"/>
      <c r="AM186" s="314"/>
      <c r="AN186" s="314"/>
      <c r="AO186" s="131" t="e">
        <f>+IF(AND(P186="Preventivo",AN184="Fuerte"),2,IF(AND(P186="Preventivo",AN184="Moderado"),1,0))</f>
        <v>#DIV/0!</v>
      </c>
      <c r="AP186" s="131">
        <f t="shared" si="82"/>
        <v>0</v>
      </c>
      <c r="AQ186" s="131" t="e">
        <f>+J184-AO186</f>
        <v>#N/A</v>
      </c>
      <c r="AR186" s="131" t="e">
        <f>+L184-AP186</f>
        <v>#N/A</v>
      </c>
      <c r="AS186" s="317"/>
      <c r="AT186" s="317"/>
      <c r="AU186" s="305"/>
      <c r="AV186" s="308"/>
    </row>
    <row r="187" spans="1:48" ht="15.5" hidden="1">
      <c r="A187" s="298"/>
      <c r="B187" s="311"/>
      <c r="C187" s="268"/>
      <c r="D187" s="224"/>
      <c r="E187" s="283"/>
      <c r="F187" s="36"/>
      <c r="G187" s="268"/>
      <c r="H187" s="268"/>
      <c r="I187" s="320"/>
      <c r="J187" s="323"/>
      <c r="K187" s="326"/>
      <c r="L187" s="323"/>
      <c r="M187" s="305"/>
      <c r="N187" s="54"/>
      <c r="O187" s="56"/>
      <c r="P187" s="55"/>
      <c r="Q187" s="230"/>
      <c r="R187" s="219" t="str">
        <f t="shared" si="66"/>
        <v/>
      </c>
      <c r="S187" s="230"/>
      <c r="T187" s="219" t="str">
        <f t="shared" si="67"/>
        <v/>
      </c>
      <c r="U187" s="230"/>
      <c r="V187" s="219" t="str">
        <f t="shared" si="68"/>
        <v/>
      </c>
      <c r="W187" s="230"/>
      <c r="X187" s="219" t="str">
        <f t="shared" si="69"/>
        <v/>
      </c>
      <c r="Y187" s="230"/>
      <c r="Z187" s="219" t="str">
        <f t="shared" si="70"/>
        <v/>
      </c>
      <c r="AA187" s="230"/>
      <c r="AB187" s="219" t="str">
        <f t="shared" si="71"/>
        <v/>
      </c>
      <c r="AC187" s="230"/>
      <c r="AD187" s="219" t="str">
        <f t="shared" si="72"/>
        <v/>
      </c>
      <c r="AE187" s="220" t="str">
        <f t="shared" si="73"/>
        <v/>
      </c>
      <c r="AF187" s="220" t="str">
        <f t="shared" si="60"/>
        <v/>
      </c>
      <c r="AG187" s="57"/>
      <c r="AH187" s="58" t="str">
        <f t="shared" si="62"/>
        <v>Débil</v>
      </c>
      <c r="AI187" s="58" t="str">
        <f t="shared" si="61"/>
        <v>Débil</v>
      </c>
      <c r="AJ187" s="130">
        <f t="shared" si="63"/>
        <v>0</v>
      </c>
      <c r="AK187" s="314"/>
      <c r="AL187" s="314"/>
      <c r="AM187" s="314"/>
      <c r="AN187" s="314"/>
      <c r="AO187" s="131" t="e">
        <f>+IF(AND(P187="Preventivo",AN184="Fuerte"),2,IF(AND(P187="Preventivo",AN184="Moderado"),1,0))</f>
        <v>#DIV/0!</v>
      </c>
      <c r="AP187" s="131">
        <f t="shared" si="82"/>
        <v>0</v>
      </c>
      <c r="AQ187" s="131" t="e">
        <f>+J184-AO187</f>
        <v>#N/A</v>
      </c>
      <c r="AR187" s="131" t="e">
        <f>+L184-AP187</f>
        <v>#N/A</v>
      </c>
      <c r="AS187" s="317"/>
      <c r="AT187" s="317"/>
      <c r="AU187" s="305"/>
      <c r="AV187" s="308"/>
    </row>
    <row r="188" spans="1:48" ht="15.5" hidden="1">
      <c r="A188" s="298"/>
      <c r="B188" s="311"/>
      <c r="C188" s="268"/>
      <c r="D188" s="224"/>
      <c r="E188" s="283"/>
      <c r="F188" s="36"/>
      <c r="G188" s="268"/>
      <c r="H188" s="268"/>
      <c r="I188" s="320"/>
      <c r="J188" s="323"/>
      <c r="K188" s="326"/>
      <c r="L188" s="323"/>
      <c r="M188" s="305"/>
      <c r="N188" s="54"/>
      <c r="O188" s="56"/>
      <c r="P188" s="55"/>
      <c r="Q188" s="230"/>
      <c r="R188" s="219" t="str">
        <f t="shared" si="66"/>
        <v/>
      </c>
      <c r="S188" s="230"/>
      <c r="T188" s="219" t="str">
        <f t="shared" si="67"/>
        <v/>
      </c>
      <c r="U188" s="230"/>
      <c r="V188" s="219" t="str">
        <f t="shared" si="68"/>
        <v/>
      </c>
      <c r="W188" s="230"/>
      <c r="X188" s="219" t="str">
        <f t="shared" si="69"/>
        <v/>
      </c>
      <c r="Y188" s="230"/>
      <c r="Z188" s="219" t="str">
        <f t="shared" si="70"/>
        <v/>
      </c>
      <c r="AA188" s="230"/>
      <c r="AB188" s="219" t="str">
        <f t="shared" si="71"/>
        <v/>
      </c>
      <c r="AC188" s="230"/>
      <c r="AD188" s="219" t="str">
        <f t="shared" si="72"/>
        <v/>
      </c>
      <c r="AE188" s="220" t="str">
        <f t="shared" si="73"/>
        <v/>
      </c>
      <c r="AF188" s="220" t="str">
        <f t="shared" si="60"/>
        <v/>
      </c>
      <c r="AG188" s="57"/>
      <c r="AH188" s="58" t="str">
        <f t="shared" si="62"/>
        <v>Débil</v>
      </c>
      <c r="AI188" s="58" t="str">
        <f t="shared" si="61"/>
        <v>Débil</v>
      </c>
      <c r="AJ188" s="130">
        <f t="shared" si="63"/>
        <v>0</v>
      </c>
      <c r="AK188" s="314"/>
      <c r="AL188" s="314"/>
      <c r="AM188" s="314"/>
      <c r="AN188" s="314"/>
      <c r="AO188" s="131" t="e">
        <f>+IF(AND(P188="Preventivo",AN184="Fuerte"),2,IF(AND(P188="Preventivo",AN184="Moderado"),1,0))</f>
        <v>#DIV/0!</v>
      </c>
      <c r="AP188" s="131">
        <f t="shared" si="82"/>
        <v>0</v>
      </c>
      <c r="AQ188" s="131" t="e">
        <f>+J184-AO188</f>
        <v>#N/A</v>
      </c>
      <c r="AR188" s="131" t="e">
        <f>+L184-AP188</f>
        <v>#N/A</v>
      </c>
      <c r="AS188" s="317"/>
      <c r="AT188" s="317"/>
      <c r="AU188" s="305"/>
      <c r="AV188" s="308"/>
    </row>
    <row r="189" spans="1:48" ht="15.5" hidden="1">
      <c r="A189" s="299"/>
      <c r="B189" s="312"/>
      <c r="C189" s="269"/>
      <c r="D189" s="224"/>
      <c r="E189" s="284"/>
      <c r="F189" s="36"/>
      <c r="G189" s="269"/>
      <c r="H189" s="269"/>
      <c r="I189" s="321"/>
      <c r="J189" s="324"/>
      <c r="K189" s="327"/>
      <c r="L189" s="324"/>
      <c r="M189" s="306"/>
      <c r="N189" s="54"/>
      <c r="O189" s="56"/>
      <c r="P189" s="55"/>
      <c r="Q189" s="230"/>
      <c r="R189" s="219" t="str">
        <f t="shared" si="66"/>
        <v/>
      </c>
      <c r="S189" s="230"/>
      <c r="T189" s="219" t="str">
        <f t="shared" si="67"/>
        <v/>
      </c>
      <c r="U189" s="230"/>
      <c r="V189" s="219" t="str">
        <f t="shared" si="68"/>
        <v/>
      </c>
      <c r="W189" s="230"/>
      <c r="X189" s="219" t="str">
        <f t="shared" si="69"/>
        <v/>
      </c>
      <c r="Y189" s="230"/>
      <c r="Z189" s="219" t="str">
        <f t="shared" si="70"/>
        <v/>
      </c>
      <c r="AA189" s="230"/>
      <c r="AB189" s="219" t="str">
        <f t="shared" si="71"/>
        <v/>
      </c>
      <c r="AC189" s="230"/>
      <c r="AD189" s="219" t="str">
        <f t="shared" si="72"/>
        <v/>
      </c>
      <c r="AE189" s="220" t="str">
        <f t="shared" si="73"/>
        <v/>
      </c>
      <c r="AF189" s="220" t="str">
        <f t="shared" si="60"/>
        <v/>
      </c>
      <c r="AG189" s="57"/>
      <c r="AH189" s="58" t="str">
        <f t="shared" si="62"/>
        <v>Débil</v>
      </c>
      <c r="AI189" s="58" t="str">
        <f t="shared" si="61"/>
        <v>Débil</v>
      </c>
      <c r="AJ189" s="130">
        <f t="shared" si="63"/>
        <v>0</v>
      </c>
      <c r="AK189" s="315"/>
      <c r="AL189" s="315"/>
      <c r="AM189" s="315"/>
      <c r="AN189" s="315"/>
      <c r="AO189" s="131" t="e">
        <f>+IF(AND(P189="Preventivo",AN184="Fuerte"),2,IF(AND(P189="Preventivo",AN184="Moderado"),1,0))</f>
        <v>#DIV/0!</v>
      </c>
      <c r="AP189" s="131">
        <f t="shared" si="82"/>
        <v>0</v>
      </c>
      <c r="AQ189" s="131" t="e">
        <f>+J184-AO189</f>
        <v>#N/A</v>
      </c>
      <c r="AR189" s="131" t="e">
        <f>+L184-AP189</f>
        <v>#N/A</v>
      </c>
      <c r="AS189" s="318"/>
      <c r="AT189" s="318"/>
      <c r="AU189" s="306"/>
      <c r="AV189" s="309"/>
    </row>
    <row r="190" spans="1:48" ht="15.5" hidden="1">
      <c r="A190" s="297" t="s">
        <v>164</v>
      </c>
      <c r="B190" s="310"/>
      <c r="C190" s="267"/>
      <c r="D190" s="224"/>
      <c r="E190" s="282"/>
      <c r="F190" s="36"/>
      <c r="G190" s="267"/>
      <c r="H190" s="267"/>
      <c r="I190" s="319"/>
      <c r="J190" s="322" t="e">
        <f>+VLOOKUP(I190,[6]Listados!$K$8:$L$12,2,0)</f>
        <v>#N/A</v>
      </c>
      <c r="K190" s="325"/>
      <c r="L190" s="322" t="e">
        <f>+VLOOKUP(K190,[6]Listados!$K$13:$L$17,2,0)</f>
        <v>#N/A</v>
      </c>
      <c r="M190" s="304" t="str">
        <f>IF(AND(I190&lt;&gt;"",K190&lt;&gt;""),VLOOKUP(I190&amp;K190,Listados!$M$3:$N$27,2,FALSE),"")</f>
        <v/>
      </c>
      <c r="N190" s="54"/>
      <c r="O190" s="56"/>
      <c r="P190" s="55"/>
      <c r="Q190" s="230"/>
      <c r="R190" s="219" t="str">
        <f t="shared" si="66"/>
        <v/>
      </c>
      <c r="S190" s="230"/>
      <c r="T190" s="219" t="str">
        <f t="shared" si="67"/>
        <v/>
      </c>
      <c r="U190" s="230"/>
      <c r="V190" s="219" t="str">
        <f t="shared" si="68"/>
        <v/>
      </c>
      <c r="W190" s="230"/>
      <c r="X190" s="219" t="str">
        <f t="shared" si="69"/>
        <v/>
      </c>
      <c r="Y190" s="230"/>
      <c r="Z190" s="219" t="str">
        <f t="shared" si="70"/>
        <v/>
      </c>
      <c r="AA190" s="230"/>
      <c r="AB190" s="219" t="str">
        <f t="shared" si="71"/>
        <v/>
      </c>
      <c r="AC190" s="230"/>
      <c r="AD190" s="219" t="str">
        <f t="shared" si="72"/>
        <v/>
      </c>
      <c r="AE190" s="220" t="str">
        <f t="shared" si="73"/>
        <v/>
      </c>
      <c r="AF190" s="220" t="str">
        <f t="shared" si="60"/>
        <v/>
      </c>
      <c r="AG190" s="57"/>
      <c r="AH190" s="58" t="str">
        <f t="shared" si="62"/>
        <v>Débil</v>
      </c>
      <c r="AI190" s="58" t="str">
        <f t="shared" si="61"/>
        <v>Débil</v>
      </c>
      <c r="AJ190" s="130">
        <f t="shared" si="63"/>
        <v>0</v>
      </c>
      <c r="AK190" s="313">
        <f>AVERAGE(AJ190:AJ195)</f>
        <v>0</v>
      </c>
      <c r="AL190" s="313">
        <v>0</v>
      </c>
      <c r="AM190" s="313" t="e">
        <f t="shared" ref="AM190" si="85">(AK190/AL190)</f>
        <v>#DIV/0!</v>
      </c>
      <c r="AN190" s="313" t="e">
        <f t="shared" ref="AN190" si="86">IF(AM190&lt;=50, "Débil", IF(AM190&lt;=99,"Moderado","Fuerte"))</f>
        <v>#DIV/0!</v>
      </c>
      <c r="AO190" s="131" t="e">
        <f>+IF(AND(P190="Preventivo",AN190="Fuerte"),2,IF(AND(P190="Preventivo",AN190="Moderado"),1,0))</f>
        <v>#DIV/0!</v>
      </c>
      <c r="AP190" s="131">
        <f t="shared" si="82"/>
        <v>0</v>
      </c>
      <c r="AQ190" s="131" t="e">
        <f>+J190-AO190</f>
        <v>#N/A</v>
      </c>
      <c r="AR190" s="131" t="e">
        <f>+L190-AP190</f>
        <v>#N/A</v>
      </c>
      <c r="AS190" s="316" t="e">
        <f>+VLOOKUP(MIN(AQ190,AQ191,AQ192,AQ193,AQ194,AQ195),Listados!$J$18:$K$24,2,TRUE)</f>
        <v>#N/A</v>
      </c>
      <c r="AT190" s="316" t="e">
        <f>+VLOOKUP(MIN(AR190,AR191,AR192,AR193,AR194,AR195),Listados!$J$27:$K$32,2,TRUE)</f>
        <v>#N/A</v>
      </c>
      <c r="AU190" s="304" t="e">
        <f>IF(AND(AS190&lt;&gt;"",AT190&lt;&gt;""),VLOOKUP(AS190&amp;AT190,Listados!$M$3:$N$27,2,FALSE),"")</f>
        <v>#N/A</v>
      </c>
      <c r="AV190" s="307" t="e">
        <f>+VLOOKUP(AU190,Listados!$P$3:$Q$6,2,FALSE)</f>
        <v>#N/A</v>
      </c>
    </row>
    <row r="191" spans="1:48" ht="15.5" hidden="1">
      <c r="A191" s="298"/>
      <c r="B191" s="311"/>
      <c r="C191" s="268"/>
      <c r="D191" s="224"/>
      <c r="E191" s="283"/>
      <c r="F191" s="36"/>
      <c r="G191" s="268"/>
      <c r="H191" s="268"/>
      <c r="I191" s="320"/>
      <c r="J191" s="323"/>
      <c r="K191" s="326"/>
      <c r="L191" s="323"/>
      <c r="M191" s="305"/>
      <c r="N191" s="54"/>
      <c r="O191" s="56"/>
      <c r="P191" s="55"/>
      <c r="Q191" s="230"/>
      <c r="R191" s="219" t="str">
        <f t="shared" si="66"/>
        <v/>
      </c>
      <c r="S191" s="230"/>
      <c r="T191" s="219" t="str">
        <f t="shared" si="67"/>
        <v/>
      </c>
      <c r="U191" s="230"/>
      <c r="V191" s="219" t="str">
        <f t="shared" si="68"/>
        <v/>
      </c>
      <c r="W191" s="230"/>
      <c r="X191" s="219" t="str">
        <f t="shared" si="69"/>
        <v/>
      </c>
      <c r="Y191" s="230"/>
      <c r="Z191" s="219" t="str">
        <f t="shared" si="70"/>
        <v/>
      </c>
      <c r="AA191" s="230"/>
      <c r="AB191" s="219" t="str">
        <f t="shared" si="71"/>
        <v/>
      </c>
      <c r="AC191" s="230"/>
      <c r="AD191" s="219" t="str">
        <f t="shared" si="72"/>
        <v/>
      </c>
      <c r="AE191" s="220" t="str">
        <f t="shared" si="73"/>
        <v/>
      </c>
      <c r="AF191" s="220" t="str">
        <f t="shared" si="60"/>
        <v/>
      </c>
      <c r="AG191" s="57"/>
      <c r="AH191" s="58" t="str">
        <f t="shared" si="62"/>
        <v>Débil</v>
      </c>
      <c r="AI191" s="58" t="str">
        <f t="shared" si="61"/>
        <v>Débil</v>
      </c>
      <c r="AJ191" s="130">
        <f t="shared" si="63"/>
        <v>0</v>
      </c>
      <c r="AK191" s="314"/>
      <c r="AL191" s="314"/>
      <c r="AM191" s="314"/>
      <c r="AN191" s="314"/>
      <c r="AO191" s="131" t="e">
        <f>+IF(AND(P191="Preventivo",AN190="Fuerte"),2,IF(AND(P191="Preventivo",AN190="Moderado"),1,0))</f>
        <v>#DIV/0!</v>
      </c>
      <c r="AP191" s="131">
        <f t="shared" si="82"/>
        <v>0</v>
      </c>
      <c r="AQ191" s="131" t="e">
        <f>+J190-AO191</f>
        <v>#N/A</v>
      </c>
      <c r="AR191" s="131" t="e">
        <f>+L190-AP191</f>
        <v>#N/A</v>
      </c>
      <c r="AS191" s="317"/>
      <c r="AT191" s="317"/>
      <c r="AU191" s="305"/>
      <c r="AV191" s="308"/>
    </row>
    <row r="192" spans="1:48" ht="15.5" hidden="1">
      <c r="A192" s="298"/>
      <c r="B192" s="311"/>
      <c r="C192" s="268"/>
      <c r="D192" s="224"/>
      <c r="E192" s="283"/>
      <c r="F192" s="36"/>
      <c r="G192" s="268"/>
      <c r="H192" s="268"/>
      <c r="I192" s="320"/>
      <c r="J192" s="323"/>
      <c r="K192" s="326"/>
      <c r="L192" s="323"/>
      <c r="M192" s="305"/>
      <c r="N192" s="54"/>
      <c r="O192" s="56"/>
      <c r="P192" s="55"/>
      <c r="Q192" s="230"/>
      <c r="R192" s="219" t="str">
        <f t="shared" si="66"/>
        <v/>
      </c>
      <c r="S192" s="230"/>
      <c r="T192" s="219" t="str">
        <f t="shared" si="67"/>
        <v/>
      </c>
      <c r="U192" s="230"/>
      <c r="V192" s="219" t="str">
        <f t="shared" si="68"/>
        <v/>
      </c>
      <c r="W192" s="230"/>
      <c r="X192" s="219" t="str">
        <f t="shared" si="69"/>
        <v/>
      </c>
      <c r="Y192" s="230"/>
      <c r="Z192" s="219" t="str">
        <f t="shared" si="70"/>
        <v/>
      </c>
      <c r="AA192" s="230"/>
      <c r="AB192" s="219" t="str">
        <f t="shared" si="71"/>
        <v/>
      </c>
      <c r="AC192" s="230"/>
      <c r="AD192" s="219" t="str">
        <f t="shared" si="72"/>
        <v/>
      </c>
      <c r="AE192" s="220" t="str">
        <f t="shared" si="73"/>
        <v/>
      </c>
      <c r="AF192" s="220" t="str">
        <f t="shared" si="60"/>
        <v/>
      </c>
      <c r="AG192" s="57"/>
      <c r="AH192" s="58" t="str">
        <f t="shared" si="62"/>
        <v>Débil</v>
      </c>
      <c r="AI192" s="58" t="str">
        <f t="shared" si="61"/>
        <v>Débil</v>
      </c>
      <c r="AJ192" s="130">
        <f t="shared" si="63"/>
        <v>0</v>
      </c>
      <c r="AK192" s="314"/>
      <c r="AL192" s="314"/>
      <c r="AM192" s="314"/>
      <c r="AN192" s="314"/>
      <c r="AO192" s="131" t="e">
        <f>+IF(AND(P192="Preventivo",AN190="Fuerte"),2,IF(AND(P192="Preventivo",AN190="Moderado"),1,0))</f>
        <v>#DIV/0!</v>
      </c>
      <c r="AP192" s="131">
        <f t="shared" si="82"/>
        <v>0</v>
      </c>
      <c r="AQ192" s="131" t="e">
        <f>+J190-AO192</f>
        <v>#N/A</v>
      </c>
      <c r="AR192" s="131" t="e">
        <f>+L190-AP192</f>
        <v>#N/A</v>
      </c>
      <c r="AS192" s="317"/>
      <c r="AT192" s="317"/>
      <c r="AU192" s="305"/>
      <c r="AV192" s="308"/>
    </row>
    <row r="193" spans="1:48" ht="15.5" hidden="1">
      <c r="A193" s="298"/>
      <c r="B193" s="311"/>
      <c r="C193" s="268"/>
      <c r="D193" s="224"/>
      <c r="E193" s="283"/>
      <c r="F193" s="36"/>
      <c r="G193" s="268"/>
      <c r="H193" s="268"/>
      <c r="I193" s="320"/>
      <c r="J193" s="323"/>
      <c r="K193" s="326"/>
      <c r="L193" s="323"/>
      <c r="M193" s="305"/>
      <c r="N193" s="54"/>
      <c r="O193" s="56"/>
      <c r="P193" s="55"/>
      <c r="Q193" s="230"/>
      <c r="R193" s="219" t="str">
        <f t="shared" si="66"/>
        <v/>
      </c>
      <c r="S193" s="230"/>
      <c r="T193" s="219" t="str">
        <f t="shared" si="67"/>
        <v/>
      </c>
      <c r="U193" s="230"/>
      <c r="V193" s="219" t="str">
        <f t="shared" si="68"/>
        <v/>
      </c>
      <c r="W193" s="230"/>
      <c r="X193" s="219" t="str">
        <f t="shared" si="69"/>
        <v/>
      </c>
      <c r="Y193" s="230"/>
      <c r="Z193" s="219" t="str">
        <f t="shared" si="70"/>
        <v/>
      </c>
      <c r="AA193" s="230"/>
      <c r="AB193" s="219" t="str">
        <f t="shared" si="71"/>
        <v/>
      </c>
      <c r="AC193" s="230"/>
      <c r="AD193" s="219" t="str">
        <f t="shared" si="72"/>
        <v/>
      </c>
      <c r="AE193" s="220" t="str">
        <f t="shared" si="73"/>
        <v/>
      </c>
      <c r="AF193" s="220" t="str">
        <f t="shared" si="60"/>
        <v/>
      </c>
      <c r="AG193" s="57"/>
      <c r="AH193" s="58" t="str">
        <f t="shared" si="62"/>
        <v>Débil</v>
      </c>
      <c r="AI193" s="58" t="str">
        <f t="shared" si="61"/>
        <v>Débil</v>
      </c>
      <c r="AJ193" s="130">
        <f t="shared" si="63"/>
        <v>0</v>
      </c>
      <c r="AK193" s="314"/>
      <c r="AL193" s="314"/>
      <c r="AM193" s="314"/>
      <c r="AN193" s="314"/>
      <c r="AO193" s="131" t="e">
        <f>+IF(AND(P193="Preventivo",AN190="Fuerte"),2,IF(AND(P193="Preventivo",AN190="Moderado"),1,0))</f>
        <v>#DIV/0!</v>
      </c>
      <c r="AP193" s="131">
        <f t="shared" si="82"/>
        <v>0</v>
      </c>
      <c r="AQ193" s="131" t="e">
        <f>+J190-AO193</f>
        <v>#N/A</v>
      </c>
      <c r="AR193" s="131" t="e">
        <f>+L190-AP193</f>
        <v>#N/A</v>
      </c>
      <c r="AS193" s="317"/>
      <c r="AT193" s="317"/>
      <c r="AU193" s="305"/>
      <c r="AV193" s="308"/>
    </row>
    <row r="194" spans="1:48" ht="15.5" hidden="1">
      <c r="A194" s="298"/>
      <c r="B194" s="311"/>
      <c r="C194" s="268"/>
      <c r="D194" s="224"/>
      <c r="E194" s="283"/>
      <c r="F194" s="36"/>
      <c r="G194" s="268"/>
      <c r="H194" s="268"/>
      <c r="I194" s="320"/>
      <c r="J194" s="323"/>
      <c r="K194" s="326"/>
      <c r="L194" s="323"/>
      <c r="M194" s="305"/>
      <c r="N194" s="54"/>
      <c r="O194" s="56"/>
      <c r="P194" s="55"/>
      <c r="Q194" s="230"/>
      <c r="R194" s="219" t="str">
        <f t="shared" si="66"/>
        <v/>
      </c>
      <c r="S194" s="230"/>
      <c r="T194" s="219" t="str">
        <f t="shared" si="67"/>
        <v/>
      </c>
      <c r="U194" s="230"/>
      <c r="V194" s="219" t="str">
        <f t="shared" si="68"/>
        <v/>
      </c>
      <c r="W194" s="230"/>
      <c r="X194" s="219" t="str">
        <f t="shared" si="69"/>
        <v/>
      </c>
      <c r="Y194" s="230"/>
      <c r="Z194" s="219" t="str">
        <f t="shared" si="70"/>
        <v/>
      </c>
      <c r="AA194" s="230"/>
      <c r="AB194" s="219" t="str">
        <f t="shared" si="71"/>
        <v/>
      </c>
      <c r="AC194" s="230"/>
      <c r="AD194" s="219" t="str">
        <f t="shared" si="72"/>
        <v/>
      </c>
      <c r="AE194" s="220" t="str">
        <f t="shared" si="73"/>
        <v/>
      </c>
      <c r="AF194" s="220" t="str">
        <f t="shared" si="60"/>
        <v/>
      </c>
      <c r="AG194" s="57"/>
      <c r="AH194" s="58" t="str">
        <f t="shared" si="62"/>
        <v>Débil</v>
      </c>
      <c r="AI194" s="58" t="str">
        <f t="shared" si="61"/>
        <v>Débil</v>
      </c>
      <c r="AJ194" s="130">
        <f t="shared" si="63"/>
        <v>0</v>
      </c>
      <c r="AK194" s="314"/>
      <c r="AL194" s="314"/>
      <c r="AM194" s="314"/>
      <c r="AN194" s="314"/>
      <c r="AO194" s="131" t="e">
        <f>+IF(AND(P194="Preventivo",AN190="Fuerte"),2,IF(AND(P194="Preventivo",AN190="Moderado"),1,0))</f>
        <v>#DIV/0!</v>
      </c>
      <c r="AP194" s="131">
        <f t="shared" si="82"/>
        <v>0</v>
      </c>
      <c r="AQ194" s="131" t="e">
        <f>+J190-AO194</f>
        <v>#N/A</v>
      </c>
      <c r="AR194" s="131" t="e">
        <f>+L190-AP194</f>
        <v>#N/A</v>
      </c>
      <c r="AS194" s="317"/>
      <c r="AT194" s="317"/>
      <c r="AU194" s="305"/>
      <c r="AV194" s="308"/>
    </row>
    <row r="195" spans="1:48" ht="15.5" hidden="1">
      <c r="A195" s="299"/>
      <c r="B195" s="312"/>
      <c r="C195" s="269"/>
      <c r="D195" s="224"/>
      <c r="E195" s="284"/>
      <c r="F195" s="36"/>
      <c r="G195" s="269"/>
      <c r="H195" s="269"/>
      <c r="I195" s="321"/>
      <c r="J195" s="324"/>
      <c r="K195" s="327"/>
      <c r="L195" s="324"/>
      <c r="M195" s="306"/>
      <c r="N195" s="54"/>
      <c r="O195" s="56"/>
      <c r="P195" s="55"/>
      <c r="Q195" s="230"/>
      <c r="R195" s="219" t="str">
        <f t="shared" si="66"/>
        <v/>
      </c>
      <c r="S195" s="230"/>
      <c r="T195" s="219" t="str">
        <f t="shared" si="67"/>
        <v/>
      </c>
      <c r="U195" s="230"/>
      <c r="V195" s="219" t="str">
        <f t="shared" si="68"/>
        <v/>
      </c>
      <c r="W195" s="230"/>
      <c r="X195" s="219" t="str">
        <f t="shared" si="69"/>
        <v/>
      </c>
      <c r="Y195" s="230"/>
      <c r="Z195" s="219" t="str">
        <f t="shared" si="70"/>
        <v/>
      </c>
      <c r="AA195" s="230"/>
      <c r="AB195" s="219" t="str">
        <f t="shared" si="71"/>
        <v/>
      </c>
      <c r="AC195" s="230"/>
      <c r="AD195" s="219" t="str">
        <f t="shared" si="72"/>
        <v/>
      </c>
      <c r="AE195" s="220" t="str">
        <f t="shared" si="73"/>
        <v/>
      </c>
      <c r="AF195" s="220" t="str">
        <f t="shared" si="60"/>
        <v/>
      </c>
      <c r="AG195" s="57"/>
      <c r="AH195" s="58" t="str">
        <f t="shared" si="62"/>
        <v>Débil</v>
      </c>
      <c r="AI195" s="58" t="str">
        <f t="shared" si="61"/>
        <v>Débil</v>
      </c>
      <c r="AJ195" s="130">
        <f t="shared" si="63"/>
        <v>0</v>
      </c>
      <c r="AK195" s="315"/>
      <c r="AL195" s="315"/>
      <c r="AM195" s="315"/>
      <c r="AN195" s="315"/>
      <c r="AO195" s="131" t="e">
        <f>+IF(AND(P195="Preventivo",AN190="Fuerte"),2,IF(AND(P195="Preventivo",AN190="Moderado"),1,0))</f>
        <v>#DIV/0!</v>
      </c>
      <c r="AP195" s="131">
        <f t="shared" si="82"/>
        <v>0</v>
      </c>
      <c r="AQ195" s="131" t="e">
        <f>+J190-AO195</f>
        <v>#N/A</v>
      </c>
      <c r="AR195" s="131" t="e">
        <f>+L190-AP195</f>
        <v>#N/A</v>
      </c>
      <c r="AS195" s="318"/>
      <c r="AT195" s="318"/>
      <c r="AU195" s="306"/>
      <c r="AV195" s="309"/>
    </row>
    <row r="196" spans="1:48" ht="15.5" hidden="1">
      <c r="A196" s="297" t="s">
        <v>165</v>
      </c>
      <c r="B196" s="310"/>
      <c r="C196" s="267"/>
      <c r="D196" s="224"/>
      <c r="E196" s="282"/>
      <c r="F196" s="36"/>
      <c r="G196" s="267"/>
      <c r="H196" s="267"/>
      <c r="I196" s="319"/>
      <c r="J196" s="322" t="e">
        <f>+VLOOKUP(I196,[6]Listados!$K$8:$L$12,2,0)</f>
        <v>#N/A</v>
      </c>
      <c r="K196" s="325"/>
      <c r="L196" s="322" t="e">
        <f>+VLOOKUP(K196,[6]Listados!$K$13:$L$17,2,0)</f>
        <v>#N/A</v>
      </c>
      <c r="M196" s="304" t="str">
        <f>IF(AND(I196&lt;&gt;"",K196&lt;&gt;""),VLOOKUP(I196&amp;K196,Listados!$M$3:$N$27,2,FALSE),"")</f>
        <v/>
      </c>
      <c r="N196" s="54"/>
      <c r="O196" s="56"/>
      <c r="P196" s="55"/>
      <c r="Q196" s="230"/>
      <c r="R196" s="219" t="str">
        <f t="shared" si="66"/>
        <v/>
      </c>
      <c r="S196" s="230"/>
      <c r="T196" s="219" t="str">
        <f t="shared" si="67"/>
        <v/>
      </c>
      <c r="U196" s="230"/>
      <c r="V196" s="219" t="str">
        <f t="shared" si="68"/>
        <v/>
      </c>
      <c r="W196" s="230"/>
      <c r="X196" s="219" t="str">
        <f t="shared" si="69"/>
        <v/>
      </c>
      <c r="Y196" s="230"/>
      <c r="Z196" s="219" t="str">
        <f t="shared" si="70"/>
        <v/>
      </c>
      <c r="AA196" s="230"/>
      <c r="AB196" s="219" t="str">
        <f t="shared" si="71"/>
        <v/>
      </c>
      <c r="AC196" s="230"/>
      <c r="AD196" s="219" t="str">
        <f t="shared" si="72"/>
        <v/>
      </c>
      <c r="AE196" s="220" t="str">
        <f t="shared" si="73"/>
        <v/>
      </c>
      <c r="AF196" s="220" t="str">
        <f t="shared" si="60"/>
        <v/>
      </c>
      <c r="AG196" s="57"/>
      <c r="AH196" s="58" t="str">
        <f t="shared" si="62"/>
        <v>Débil</v>
      </c>
      <c r="AI196" s="58" t="str">
        <f t="shared" si="61"/>
        <v>Débil</v>
      </c>
      <c r="AJ196" s="130">
        <f t="shared" si="63"/>
        <v>0</v>
      </c>
      <c r="AK196" s="313">
        <f>AVERAGE(AJ196:AJ201)</f>
        <v>0</v>
      </c>
      <c r="AL196" s="313">
        <v>0</v>
      </c>
      <c r="AM196" s="313" t="e">
        <f t="shared" ref="AM196" si="87">(AK196/AL196)</f>
        <v>#DIV/0!</v>
      </c>
      <c r="AN196" s="313" t="e">
        <f t="shared" ref="AN196" si="88">IF(AM196&lt;=50, "Débil", IF(AM196&lt;=99,"Moderado","Fuerte"))</f>
        <v>#DIV/0!</v>
      </c>
      <c r="AO196" s="131" t="e">
        <f>+IF(AND(P196="Preventivo",AN196="Fuerte"),2,IF(AND(P196="Preventivo",AN196="Moderado"),1,0))</f>
        <v>#DIV/0!</v>
      </c>
      <c r="AP196" s="131">
        <f t="shared" si="82"/>
        <v>0</v>
      </c>
      <c r="AQ196" s="131" t="e">
        <f>+J196-AO196</f>
        <v>#N/A</v>
      </c>
      <c r="AR196" s="131" t="e">
        <f>+L196-AP196</f>
        <v>#N/A</v>
      </c>
      <c r="AS196" s="316" t="e">
        <f>+VLOOKUP(MIN(AQ196,AQ197,AQ198,AQ199,AQ200,AQ201),Listados!$J$18:$K$24,2,TRUE)</f>
        <v>#N/A</v>
      </c>
      <c r="AT196" s="316" t="e">
        <f>+VLOOKUP(MIN(AR196,AR197,AR198,AR199,AR200,AR201),Listados!$J$27:$K$32,2,TRUE)</f>
        <v>#N/A</v>
      </c>
      <c r="AU196" s="304" t="e">
        <f>IF(AND(AS196&lt;&gt;"",AT196&lt;&gt;""),VLOOKUP(AS196&amp;AT196,Listados!$M$3:$N$27,2,FALSE),"")</f>
        <v>#N/A</v>
      </c>
      <c r="AV196" s="307" t="e">
        <f>+VLOOKUP(AU196,Listados!$P$3:$Q$6,2,FALSE)</f>
        <v>#N/A</v>
      </c>
    </row>
    <row r="197" spans="1:48" ht="15.5" hidden="1">
      <c r="A197" s="298"/>
      <c r="B197" s="311"/>
      <c r="C197" s="268"/>
      <c r="D197" s="224"/>
      <c r="E197" s="283"/>
      <c r="F197" s="36"/>
      <c r="G197" s="268"/>
      <c r="H197" s="268"/>
      <c r="I197" s="320"/>
      <c r="J197" s="323"/>
      <c r="K197" s="326"/>
      <c r="L197" s="323"/>
      <c r="M197" s="305"/>
      <c r="N197" s="54"/>
      <c r="O197" s="56"/>
      <c r="P197" s="55"/>
      <c r="Q197" s="230"/>
      <c r="R197" s="219" t="str">
        <f t="shared" si="66"/>
        <v/>
      </c>
      <c r="S197" s="230"/>
      <c r="T197" s="219" t="str">
        <f t="shared" si="67"/>
        <v/>
      </c>
      <c r="U197" s="230"/>
      <c r="V197" s="219" t="str">
        <f t="shared" si="68"/>
        <v/>
      </c>
      <c r="W197" s="230"/>
      <c r="X197" s="219" t="str">
        <f t="shared" si="69"/>
        <v/>
      </c>
      <c r="Y197" s="230"/>
      <c r="Z197" s="219" t="str">
        <f t="shared" si="70"/>
        <v/>
      </c>
      <c r="AA197" s="230"/>
      <c r="AB197" s="219" t="str">
        <f t="shared" si="71"/>
        <v/>
      </c>
      <c r="AC197" s="230"/>
      <c r="AD197" s="219" t="str">
        <f t="shared" si="72"/>
        <v/>
      </c>
      <c r="AE197" s="220" t="str">
        <f t="shared" si="73"/>
        <v/>
      </c>
      <c r="AF197" s="220" t="str">
        <f t="shared" si="60"/>
        <v/>
      </c>
      <c r="AG197" s="57"/>
      <c r="AH197" s="58" t="str">
        <f t="shared" si="62"/>
        <v>Débil</v>
      </c>
      <c r="AI197" s="58" t="str">
        <f t="shared" si="61"/>
        <v>Débil</v>
      </c>
      <c r="AJ197" s="130">
        <f t="shared" si="63"/>
        <v>0</v>
      </c>
      <c r="AK197" s="314"/>
      <c r="AL197" s="314"/>
      <c r="AM197" s="314"/>
      <c r="AN197" s="314"/>
      <c r="AO197" s="131" t="e">
        <f>+IF(AND(P197="Preventivo",AN196="Fuerte"),2,IF(AND(P197="Preventivo",AN196="Moderado"),1,0))</f>
        <v>#DIV/0!</v>
      </c>
      <c r="AP197" s="131">
        <f t="shared" si="82"/>
        <v>0</v>
      </c>
      <c r="AQ197" s="131" t="e">
        <f>+J196-AO197</f>
        <v>#N/A</v>
      </c>
      <c r="AR197" s="131" t="e">
        <f>+L196-AP197</f>
        <v>#N/A</v>
      </c>
      <c r="AS197" s="317"/>
      <c r="AT197" s="317"/>
      <c r="AU197" s="305"/>
      <c r="AV197" s="308"/>
    </row>
    <row r="198" spans="1:48" ht="15.5" hidden="1">
      <c r="A198" s="298"/>
      <c r="B198" s="311"/>
      <c r="C198" s="268"/>
      <c r="D198" s="224"/>
      <c r="E198" s="283"/>
      <c r="F198" s="36"/>
      <c r="G198" s="268"/>
      <c r="H198" s="268"/>
      <c r="I198" s="320"/>
      <c r="J198" s="323"/>
      <c r="K198" s="326"/>
      <c r="L198" s="323"/>
      <c r="M198" s="305"/>
      <c r="N198" s="54"/>
      <c r="O198" s="56"/>
      <c r="P198" s="55"/>
      <c r="Q198" s="230"/>
      <c r="R198" s="219" t="str">
        <f t="shared" si="66"/>
        <v/>
      </c>
      <c r="S198" s="230"/>
      <c r="T198" s="219" t="str">
        <f t="shared" si="67"/>
        <v/>
      </c>
      <c r="U198" s="230"/>
      <c r="V198" s="219" t="str">
        <f t="shared" si="68"/>
        <v/>
      </c>
      <c r="W198" s="230"/>
      <c r="X198" s="219" t="str">
        <f t="shared" si="69"/>
        <v/>
      </c>
      <c r="Y198" s="230"/>
      <c r="Z198" s="219" t="str">
        <f t="shared" si="70"/>
        <v/>
      </c>
      <c r="AA198" s="230"/>
      <c r="AB198" s="219" t="str">
        <f t="shared" si="71"/>
        <v/>
      </c>
      <c r="AC198" s="230"/>
      <c r="AD198" s="219" t="str">
        <f t="shared" si="72"/>
        <v/>
      </c>
      <c r="AE198" s="220" t="str">
        <f t="shared" si="73"/>
        <v/>
      </c>
      <c r="AF198" s="220" t="str">
        <f t="shared" si="60"/>
        <v/>
      </c>
      <c r="AG198" s="57"/>
      <c r="AH198" s="58" t="str">
        <f t="shared" si="62"/>
        <v>Débil</v>
      </c>
      <c r="AI198" s="58" t="str">
        <f t="shared" si="61"/>
        <v>Débil</v>
      </c>
      <c r="AJ198" s="130">
        <f t="shared" si="63"/>
        <v>0</v>
      </c>
      <c r="AK198" s="314"/>
      <c r="AL198" s="314"/>
      <c r="AM198" s="314"/>
      <c r="AN198" s="314"/>
      <c r="AO198" s="131" t="e">
        <f>+IF(AND(P198="Preventivo",AN196="Fuerte"),2,IF(AND(P198="Preventivo",AN196="Moderado"),1,0))</f>
        <v>#DIV/0!</v>
      </c>
      <c r="AP198" s="131">
        <f t="shared" si="82"/>
        <v>0</v>
      </c>
      <c r="AQ198" s="131" t="e">
        <f>+J196-AO198</f>
        <v>#N/A</v>
      </c>
      <c r="AR198" s="131" t="e">
        <f>+L196-AP198</f>
        <v>#N/A</v>
      </c>
      <c r="AS198" s="317"/>
      <c r="AT198" s="317"/>
      <c r="AU198" s="305"/>
      <c r="AV198" s="308"/>
    </row>
    <row r="199" spans="1:48" ht="15.5" hidden="1">
      <c r="A199" s="298"/>
      <c r="B199" s="311"/>
      <c r="C199" s="268"/>
      <c r="D199" s="224"/>
      <c r="E199" s="283"/>
      <c r="F199" s="36"/>
      <c r="G199" s="268"/>
      <c r="H199" s="268"/>
      <c r="I199" s="320"/>
      <c r="J199" s="323"/>
      <c r="K199" s="326"/>
      <c r="L199" s="323"/>
      <c r="M199" s="305"/>
      <c r="N199" s="54"/>
      <c r="O199" s="56"/>
      <c r="P199" s="55"/>
      <c r="Q199" s="230"/>
      <c r="R199" s="219" t="str">
        <f t="shared" si="66"/>
        <v/>
      </c>
      <c r="S199" s="230"/>
      <c r="T199" s="219" t="str">
        <f t="shared" si="67"/>
        <v/>
      </c>
      <c r="U199" s="230"/>
      <c r="V199" s="219" t="str">
        <f t="shared" si="68"/>
        <v/>
      </c>
      <c r="W199" s="230"/>
      <c r="X199" s="219" t="str">
        <f t="shared" si="69"/>
        <v/>
      </c>
      <c r="Y199" s="230"/>
      <c r="Z199" s="219" t="str">
        <f t="shared" si="70"/>
        <v/>
      </c>
      <c r="AA199" s="230"/>
      <c r="AB199" s="219" t="str">
        <f t="shared" si="71"/>
        <v/>
      </c>
      <c r="AC199" s="230"/>
      <c r="AD199" s="219" t="str">
        <f t="shared" si="72"/>
        <v/>
      </c>
      <c r="AE199" s="220" t="str">
        <f t="shared" si="73"/>
        <v/>
      </c>
      <c r="AF199" s="220" t="str">
        <f t="shared" si="60"/>
        <v/>
      </c>
      <c r="AG199" s="57"/>
      <c r="AH199" s="58" t="str">
        <f t="shared" si="62"/>
        <v>Débil</v>
      </c>
      <c r="AI199" s="58" t="str">
        <f t="shared" si="61"/>
        <v>Débil</v>
      </c>
      <c r="AJ199" s="130">
        <f t="shared" si="63"/>
        <v>0</v>
      </c>
      <c r="AK199" s="314"/>
      <c r="AL199" s="314"/>
      <c r="AM199" s="314"/>
      <c r="AN199" s="314"/>
      <c r="AO199" s="131" t="e">
        <f>+IF(AND(P199="Preventivo",AN196="Fuerte"),2,IF(AND(P199="Preventivo",AN196="Moderado"),1,0))</f>
        <v>#DIV/0!</v>
      </c>
      <c r="AP199" s="131">
        <f t="shared" si="82"/>
        <v>0</v>
      </c>
      <c r="AQ199" s="131" t="e">
        <f>+J196-AO199</f>
        <v>#N/A</v>
      </c>
      <c r="AR199" s="131" t="e">
        <f>+L196-AP199</f>
        <v>#N/A</v>
      </c>
      <c r="AS199" s="317"/>
      <c r="AT199" s="317"/>
      <c r="AU199" s="305"/>
      <c r="AV199" s="308"/>
    </row>
    <row r="200" spans="1:48" ht="15.5" hidden="1">
      <c r="A200" s="298"/>
      <c r="B200" s="311"/>
      <c r="C200" s="268"/>
      <c r="D200" s="224"/>
      <c r="E200" s="283"/>
      <c r="F200" s="36"/>
      <c r="G200" s="268"/>
      <c r="H200" s="268"/>
      <c r="I200" s="320"/>
      <c r="J200" s="323"/>
      <c r="K200" s="326"/>
      <c r="L200" s="323"/>
      <c r="M200" s="305"/>
      <c r="N200" s="54"/>
      <c r="O200" s="56"/>
      <c r="P200" s="55"/>
      <c r="Q200" s="230"/>
      <c r="R200" s="219" t="str">
        <f t="shared" si="66"/>
        <v/>
      </c>
      <c r="S200" s="230"/>
      <c r="T200" s="219" t="str">
        <f t="shared" si="67"/>
        <v/>
      </c>
      <c r="U200" s="230"/>
      <c r="V200" s="219" t="str">
        <f t="shared" si="68"/>
        <v/>
      </c>
      <c r="W200" s="230"/>
      <c r="X200" s="219" t="str">
        <f t="shared" si="69"/>
        <v/>
      </c>
      <c r="Y200" s="230"/>
      <c r="Z200" s="219" t="str">
        <f t="shared" si="70"/>
        <v/>
      </c>
      <c r="AA200" s="230"/>
      <c r="AB200" s="219" t="str">
        <f t="shared" si="71"/>
        <v/>
      </c>
      <c r="AC200" s="230"/>
      <c r="AD200" s="219" t="str">
        <f t="shared" si="72"/>
        <v/>
      </c>
      <c r="AE200" s="220" t="str">
        <f t="shared" si="73"/>
        <v/>
      </c>
      <c r="AF200" s="220" t="str">
        <f t="shared" si="60"/>
        <v/>
      </c>
      <c r="AG200" s="57"/>
      <c r="AH200" s="58" t="str">
        <f t="shared" si="62"/>
        <v>Débil</v>
      </c>
      <c r="AI200" s="58" t="str">
        <f t="shared" si="61"/>
        <v>Débil</v>
      </c>
      <c r="AJ200" s="130">
        <f t="shared" si="63"/>
        <v>0</v>
      </c>
      <c r="AK200" s="314"/>
      <c r="AL200" s="314"/>
      <c r="AM200" s="314"/>
      <c r="AN200" s="314"/>
      <c r="AO200" s="131" t="e">
        <f>+IF(AND(P200="Preventivo",AN196="Fuerte"),2,IF(AND(P200="Preventivo",AN196="Moderado"),1,0))</f>
        <v>#DIV/0!</v>
      </c>
      <c r="AP200" s="131">
        <f t="shared" si="82"/>
        <v>0</v>
      </c>
      <c r="AQ200" s="131" t="e">
        <f>+J196-AO200</f>
        <v>#N/A</v>
      </c>
      <c r="AR200" s="131" t="e">
        <f>+L196-AP200</f>
        <v>#N/A</v>
      </c>
      <c r="AS200" s="317"/>
      <c r="AT200" s="317"/>
      <c r="AU200" s="305"/>
      <c r="AV200" s="308"/>
    </row>
    <row r="201" spans="1:48" ht="15.75" hidden="1" customHeight="1">
      <c r="A201" s="331"/>
      <c r="B201" s="332"/>
      <c r="C201" s="270"/>
      <c r="D201" s="215"/>
      <c r="E201" s="333"/>
      <c r="F201" s="37"/>
      <c r="G201" s="270"/>
      <c r="H201" s="270"/>
      <c r="I201" s="334"/>
      <c r="J201" s="335"/>
      <c r="K201" s="336"/>
      <c r="L201" s="335"/>
      <c r="M201" s="337"/>
      <c r="N201" s="66"/>
      <c r="O201" s="132"/>
      <c r="P201" s="67"/>
      <c r="Q201" s="186"/>
      <c r="R201" s="216" t="str">
        <f t="shared" si="66"/>
        <v/>
      </c>
      <c r="S201" s="186"/>
      <c r="T201" s="216" t="str">
        <f t="shared" si="67"/>
        <v/>
      </c>
      <c r="U201" s="186"/>
      <c r="V201" s="216" t="str">
        <f t="shared" si="68"/>
        <v/>
      </c>
      <c r="W201" s="186"/>
      <c r="X201" s="216" t="str">
        <f t="shared" si="69"/>
        <v/>
      </c>
      <c r="Y201" s="186"/>
      <c r="Z201" s="216" t="str">
        <f t="shared" si="70"/>
        <v/>
      </c>
      <c r="AA201" s="186"/>
      <c r="AB201" s="216" t="str">
        <f t="shared" si="71"/>
        <v/>
      </c>
      <c r="AC201" s="186"/>
      <c r="AD201" s="216" t="str">
        <f t="shared" si="72"/>
        <v/>
      </c>
      <c r="AE201" s="214" t="str">
        <f t="shared" si="73"/>
        <v/>
      </c>
      <c r="AF201" s="214" t="str">
        <f t="shared" si="60"/>
        <v/>
      </c>
      <c r="AG201" s="133"/>
      <c r="AH201" s="134" t="str">
        <f t="shared" si="62"/>
        <v>Débil</v>
      </c>
      <c r="AI201" s="134" t="str">
        <f t="shared" si="61"/>
        <v>Débil</v>
      </c>
      <c r="AJ201" s="135">
        <f t="shared" si="63"/>
        <v>0</v>
      </c>
      <c r="AK201" s="329"/>
      <c r="AL201" s="329"/>
      <c r="AM201" s="329"/>
      <c r="AN201" s="329"/>
      <c r="AO201" s="68" t="e">
        <f>+IF(AND(P201="Preventivo",AN196="Fuerte"),2,IF(AND(P201="Preventivo",AN196="Moderado"),1,0))</f>
        <v>#DIV/0!</v>
      </c>
      <c r="AP201" s="68">
        <f t="shared" si="82"/>
        <v>0</v>
      </c>
      <c r="AQ201" s="68" t="e">
        <f>+J196-AO201</f>
        <v>#N/A</v>
      </c>
      <c r="AR201" s="68" t="e">
        <f>+L196-AP201</f>
        <v>#N/A</v>
      </c>
      <c r="AS201" s="330"/>
      <c r="AT201" s="330"/>
      <c r="AU201" s="337"/>
      <c r="AV201" s="328"/>
    </row>
    <row r="202" spans="1:48" ht="15" hidden="1" customHeight="1">
      <c r="A202" s="344" t="s">
        <v>166</v>
      </c>
      <c r="B202" s="345"/>
      <c r="C202" s="303"/>
      <c r="D202" s="225"/>
      <c r="E202" s="350"/>
      <c r="F202" s="197"/>
      <c r="G202" s="303"/>
      <c r="H202" s="303"/>
      <c r="I202" s="349"/>
      <c r="J202" s="339"/>
      <c r="K202" s="342"/>
      <c r="L202" s="343" t="e">
        <f>+VLOOKUP(K202,Listados!$K$13:$L$17,2,0)</f>
        <v>#N/A</v>
      </c>
      <c r="M202" s="338" t="str">
        <f>IF(AND(I202&lt;&gt;"",K202&lt;&gt;""),VLOOKUP(I202&amp;K202,Listados!$M$3:$N$27,2,FALSE),"")</f>
        <v/>
      </c>
      <c r="N202" s="198" t="s">
        <v>167</v>
      </c>
      <c r="O202" s="199"/>
      <c r="P202" s="200"/>
      <c r="Q202" s="201"/>
      <c r="R202" s="226" t="str">
        <f t="shared" si="66"/>
        <v/>
      </c>
      <c r="S202" s="201"/>
      <c r="T202" s="226" t="str">
        <f t="shared" si="67"/>
        <v/>
      </c>
      <c r="U202" s="201"/>
      <c r="V202" s="226" t="str">
        <f t="shared" si="68"/>
        <v/>
      </c>
      <c r="W202" s="201"/>
      <c r="X202" s="226" t="str">
        <f t="shared" si="69"/>
        <v/>
      </c>
      <c r="Y202" s="201"/>
      <c r="Z202" s="226" t="str">
        <f t="shared" si="70"/>
        <v/>
      </c>
      <c r="AA202" s="201"/>
      <c r="AB202" s="226" t="str">
        <f t="shared" si="71"/>
        <v/>
      </c>
      <c r="AC202" s="201"/>
      <c r="AD202" s="226" t="str">
        <f t="shared" si="72"/>
        <v/>
      </c>
      <c r="AE202" s="227" t="str">
        <f t="shared" si="73"/>
        <v/>
      </c>
      <c r="AF202" s="227" t="str">
        <f t="shared" si="60"/>
        <v/>
      </c>
      <c r="AG202" s="202"/>
      <c r="AH202" s="203" t="str">
        <f t="shared" si="62"/>
        <v>Débil</v>
      </c>
      <c r="AI202" s="203" t="str">
        <f t="shared" si="61"/>
        <v>Débil</v>
      </c>
      <c r="AJ202" s="204">
        <f t="shared" si="63"/>
        <v>0</v>
      </c>
      <c r="AK202" s="347">
        <f>AVERAGE(AJ202:AJ207)</f>
        <v>0</v>
      </c>
      <c r="AL202" s="227"/>
      <c r="AM202" s="227"/>
      <c r="AN202" s="347" t="str">
        <f>IF(AK202&lt;=50, "Débil", IF(AK202&lt;=99,"Moderado","Fuerte"))</f>
        <v>Débil</v>
      </c>
      <c r="AO202" s="205">
        <f>+IF(AND(P202="Preventivo",AN202="Fuerte"),2,IF(AND(P202="Preventivo",AN202="Moderado"),1,0))</f>
        <v>0</v>
      </c>
      <c r="AP202" s="205">
        <f t="shared" si="82"/>
        <v>0</v>
      </c>
      <c r="AQ202" s="205">
        <f>+J202-AO202</f>
        <v>0</v>
      </c>
      <c r="AR202" s="205" t="e">
        <f>+L202-AP202</f>
        <v>#N/A</v>
      </c>
      <c r="AS202" s="348" t="str">
        <f>+VLOOKUP(MIN(AQ202,AQ203,AQ204,AQ205,AQ206,AQ207),Listados!$J$18:$K$24,2,TRUE)</f>
        <v>Rara Vez</v>
      </c>
      <c r="AT202" s="348" t="e">
        <f>+VLOOKUP(MIN(AR202,AR203,AR204,AR205,AR206,AR207),Listados!$J$27:$K$32,2,TRUE)</f>
        <v>#N/A</v>
      </c>
      <c r="AU202" s="338" t="e">
        <f>IF(AND(AS202&lt;&gt;"",AT202&lt;&gt;""),VLOOKUP(AS202&amp;AT202,Listados!$M$3:$N$27,2,FALSE),"")</f>
        <v>#N/A</v>
      </c>
      <c r="AV202" s="346" t="e">
        <f>+VLOOKUP(AU202,Listados!$P$3:$Q$6,2,FALSE)</f>
        <v>#N/A</v>
      </c>
    </row>
    <row r="203" spans="1:48" ht="15" hidden="1" customHeight="1">
      <c r="A203" s="298"/>
      <c r="B203" s="311"/>
      <c r="C203" s="268"/>
      <c r="D203" s="224"/>
      <c r="E203" s="283"/>
      <c r="F203" s="36"/>
      <c r="G203" s="268"/>
      <c r="H203" s="268"/>
      <c r="I203" s="320"/>
      <c r="J203" s="340"/>
      <c r="K203" s="326"/>
      <c r="L203" s="323"/>
      <c r="M203" s="305"/>
      <c r="N203" s="54" t="s">
        <v>167</v>
      </c>
      <c r="O203" s="56"/>
      <c r="P203" s="55"/>
      <c r="Q203" s="230"/>
      <c r="R203" s="219" t="str">
        <f t="shared" si="66"/>
        <v/>
      </c>
      <c r="S203" s="230"/>
      <c r="T203" s="219" t="str">
        <f t="shared" si="67"/>
        <v/>
      </c>
      <c r="U203" s="230"/>
      <c r="V203" s="219" t="str">
        <f t="shared" si="68"/>
        <v/>
      </c>
      <c r="W203" s="230"/>
      <c r="X203" s="219" t="str">
        <f t="shared" si="69"/>
        <v/>
      </c>
      <c r="Y203" s="230"/>
      <c r="Z203" s="219" t="str">
        <f t="shared" si="70"/>
        <v/>
      </c>
      <c r="AA203" s="230"/>
      <c r="AB203" s="219" t="str">
        <f t="shared" si="71"/>
        <v/>
      </c>
      <c r="AC203" s="230"/>
      <c r="AD203" s="219" t="str">
        <f t="shared" si="72"/>
        <v/>
      </c>
      <c r="AE203" s="220" t="str">
        <f t="shared" si="73"/>
        <v/>
      </c>
      <c r="AF203" s="220" t="str">
        <f t="shared" si="60"/>
        <v/>
      </c>
      <c r="AG203" s="57"/>
      <c r="AH203" s="58" t="str">
        <f t="shared" si="62"/>
        <v>Débil</v>
      </c>
      <c r="AI203" s="58" t="str">
        <f t="shared" si="61"/>
        <v>Débil</v>
      </c>
      <c r="AJ203" s="130">
        <f t="shared" si="63"/>
        <v>0</v>
      </c>
      <c r="AK203" s="314"/>
      <c r="AL203" s="220"/>
      <c r="AM203" s="220"/>
      <c r="AN203" s="314"/>
      <c r="AO203" s="131">
        <f>+IF(AND(P203="Preventivo",AN202="Fuerte"),2,IF(AND(P203="Preventivo",AN202="Moderado"),1,0))</f>
        <v>0</v>
      </c>
      <c r="AP203" s="131">
        <f t="shared" si="82"/>
        <v>0</v>
      </c>
      <c r="AQ203" s="131">
        <f>+J202-AO203</f>
        <v>0</v>
      </c>
      <c r="AR203" s="131" t="e">
        <f>+L202-AP203</f>
        <v>#N/A</v>
      </c>
      <c r="AS203" s="317"/>
      <c r="AT203" s="317"/>
      <c r="AU203" s="305"/>
      <c r="AV203" s="308"/>
    </row>
    <row r="204" spans="1:48" ht="15" hidden="1" customHeight="1">
      <c r="A204" s="298"/>
      <c r="B204" s="311"/>
      <c r="C204" s="268"/>
      <c r="D204" s="224"/>
      <c r="E204" s="283"/>
      <c r="F204" s="36"/>
      <c r="G204" s="268"/>
      <c r="H204" s="268"/>
      <c r="I204" s="320"/>
      <c r="J204" s="340"/>
      <c r="K204" s="326"/>
      <c r="L204" s="323"/>
      <c r="M204" s="305"/>
      <c r="N204" s="54" t="s">
        <v>167</v>
      </c>
      <c r="O204" s="56"/>
      <c r="P204" s="55"/>
      <c r="Q204" s="230"/>
      <c r="R204" s="219" t="str">
        <f t="shared" si="66"/>
        <v/>
      </c>
      <c r="S204" s="230"/>
      <c r="T204" s="219" t="str">
        <f t="shared" si="67"/>
        <v/>
      </c>
      <c r="U204" s="230"/>
      <c r="V204" s="219" t="str">
        <f t="shared" si="68"/>
        <v/>
      </c>
      <c r="W204" s="230"/>
      <c r="X204" s="219" t="str">
        <f t="shared" si="69"/>
        <v/>
      </c>
      <c r="Y204" s="230"/>
      <c r="Z204" s="219" t="str">
        <f t="shared" si="70"/>
        <v/>
      </c>
      <c r="AA204" s="230"/>
      <c r="AB204" s="219" t="str">
        <f t="shared" si="71"/>
        <v/>
      </c>
      <c r="AC204" s="230"/>
      <c r="AD204" s="219" t="str">
        <f t="shared" si="72"/>
        <v/>
      </c>
      <c r="AE204" s="220" t="str">
        <f t="shared" si="73"/>
        <v/>
      </c>
      <c r="AF204" s="220" t="str">
        <f t="shared" si="60"/>
        <v/>
      </c>
      <c r="AG204" s="57"/>
      <c r="AH204" s="58" t="str">
        <f t="shared" si="62"/>
        <v>Débil</v>
      </c>
      <c r="AI204" s="58" t="str">
        <f t="shared" si="61"/>
        <v>Débil</v>
      </c>
      <c r="AJ204" s="130">
        <f t="shared" si="63"/>
        <v>0</v>
      </c>
      <c r="AK204" s="314"/>
      <c r="AL204" s="220"/>
      <c r="AM204" s="220"/>
      <c r="AN204" s="314"/>
      <c r="AO204" s="131">
        <f>+IF(AND(P204="Preventivo",AN202="Fuerte"),2,IF(AND(P204="Preventivo",AN202="Moderado"),1,0))</f>
        <v>0</v>
      </c>
      <c r="AP204" s="131">
        <f t="shared" si="82"/>
        <v>0</v>
      </c>
      <c r="AQ204" s="131">
        <f>+J202-AO204</f>
        <v>0</v>
      </c>
      <c r="AR204" s="131" t="e">
        <f>+L202-AP204</f>
        <v>#N/A</v>
      </c>
      <c r="AS204" s="317"/>
      <c r="AT204" s="317"/>
      <c r="AU204" s="305"/>
      <c r="AV204" s="308"/>
    </row>
    <row r="205" spans="1:48" ht="15" hidden="1" customHeight="1">
      <c r="A205" s="298"/>
      <c r="B205" s="311"/>
      <c r="C205" s="268"/>
      <c r="D205" s="224"/>
      <c r="E205" s="283"/>
      <c r="F205" s="36"/>
      <c r="G205" s="268"/>
      <c r="H205" s="268"/>
      <c r="I205" s="320"/>
      <c r="J205" s="340"/>
      <c r="K205" s="326"/>
      <c r="L205" s="323"/>
      <c r="M205" s="305"/>
      <c r="N205" s="54" t="s">
        <v>167</v>
      </c>
      <c r="O205" s="56"/>
      <c r="P205" s="55"/>
      <c r="Q205" s="230"/>
      <c r="R205" s="219" t="str">
        <f t="shared" si="66"/>
        <v/>
      </c>
      <c r="S205" s="230"/>
      <c r="T205" s="219" t="str">
        <f t="shared" si="67"/>
        <v/>
      </c>
      <c r="U205" s="230"/>
      <c r="V205" s="219" t="str">
        <f t="shared" si="68"/>
        <v/>
      </c>
      <c r="W205" s="230"/>
      <c r="X205" s="219" t="str">
        <f t="shared" si="69"/>
        <v/>
      </c>
      <c r="Y205" s="230"/>
      <c r="Z205" s="219" t="str">
        <f t="shared" si="70"/>
        <v/>
      </c>
      <c r="AA205" s="230"/>
      <c r="AB205" s="219" t="str">
        <f t="shared" si="71"/>
        <v/>
      </c>
      <c r="AC205" s="230"/>
      <c r="AD205" s="219" t="str">
        <f t="shared" si="72"/>
        <v/>
      </c>
      <c r="AE205" s="220" t="str">
        <f t="shared" si="73"/>
        <v/>
      </c>
      <c r="AF205" s="220" t="str">
        <f t="shared" si="60"/>
        <v/>
      </c>
      <c r="AG205" s="57"/>
      <c r="AH205" s="58" t="str">
        <f t="shared" si="62"/>
        <v>Débil</v>
      </c>
      <c r="AI205" s="58" t="str">
        <f t="shared" si="61"/>
        <v>Débil</v>
      </c>
      <c r="AJ205" s="130">
        <f t="shared" si="63"/>
        <v>0</v>
      </c>
      <c r="AK205" s="314"/>
      <c r="AL205" s="220"/>
      <c r="AM205" s="220"/>
      <c r="AN205" s="314"/>
      <c r="AO205" s="131">
        <f>+IF(AND(P205="Preventivo",AN202="Fuerte"),2,IF(AND(P205="Preventivo",AN202="Moderado"),1,0))</f>
        <v>0</v>
      </c>
      <c r="AP205" s="131">
        <f t="shared" si="82"/>
        <v>0</v>
      </c>
      <c r="AQ205" s="131">
        <f>+J202-AO205</f>
        <v>0</v>
      </c>
      <c r="AR205" s="131" t="e">
        <f>+L202-AP205</f>
        <v>#N/A</v>
      </c>
      <c r="AS205" s="317"/>
      <c r="AT205" s="317"/>
      <c r="AU205" s="305"/>
      <c r="AV205" s="308"/>
    </row>
    <row r="206" spans="1:48" ht="15" hidden="1" customHeight="1">
      <c r="A206" s="298"/>
      <c r="B206" s="311"/>
      <c r="C206" s="268"/>
      <c r="D206" s="224"/>
      <c r="E206" s="283"/>
      <c r="F206" s="36"/>
      <c r="G206" s="268"/>
      <c r="H206" s="268"/>
      <c r="I206" s="320"/>
      <c r="J206" s="340"/>
      <c r="K206" s="326"/>
      <c r="L206" s="323"/>
      <c r="M206" s="305"/>
      <c r="N206" s="54" t="s">
        <v>167</v>
      </c>
      <c r="O206" s="56"/>
      <c r="P206" s="55"/>
      <c r="Q206" s="230"/>
      <c r="R206" s="219" t="str">
        <f t="shared" si="66"/>
        <v/>
      </c>
      <c r="S206" s="230"/>
      <c r="T206" s="219" t="str">
        <f t="shared" si="67"/>
        <v/>
      </c>
      <c r="U206" s="230"/>
      <c r="V206" s="219" t="str">
        <f t="shared" si="68"/>
        <v/>
      </c>
      <c r="W206" s="230"/>
      <c r="X206" s="219" t="str">
        <f t="shared" si="69"/>
        <v/>
      </c>
      <c r="Y206" s="230"/>
      <c r="Z206" s="219" t="str">
        <f t="shared" si="70"/>
        <v/>
      </c>
      <c r="AA206" s="230"/>
      <c r="AB206" s="219" t="str">
        <f t="shared" si="71"/>
        <v/>
      </c>
      <c r="AC206" s="230"/>
      <c r="AD206" s="219" t="str">
        <f t="shared" si="72"/>
        <v/>
      </c>
      <c r="AE206" s="220" t="str">
        <f t="shared" si="73"/>
        <v/>
      </c>
      <c r="AF206" s="220" t="str">
        <f t="shared" si="60"/>
        <v/>
      </c>
      <c r="AG206" s="57"/>
      <c r="AH206" s="58" t="str">
        <f t="shared" si="62"/>
        <v>Débil</v>
      </c>
      <c r="AI206" s="58" t="str">
        <f t="shared" si="61"/>
        <v>Débil</v>
      </c>
      <c r="AJ206" s="130">
        <f t="shared" si="63"/>
        <v>0</v>
      </c>
      <c r="AK206" s="314"/>
      <c r="AL206" s="220"/>
      <c r="AM206" s="220"/>
      <c r="AN206" s="314"/>
      <c r="AO206" s="131">
        <f>+IF(AND(P206="Preventivo",AN202="Fuerte"),2,IF(AND(P206="Preventivo",AN202="Moderado"),1,0))</f>
        <v>0</v>
      </c>
      <c r="AP206" s="131">
        <f t="shared" si="82"/>
        <v>0</v>
      </c>
      <c r="AQ206" s="131">
        <f>+J202-AO206</f>
        <v>0</v>
      </c>
      <c r="AR206" s="131" t="e">
        <f>+L202-AP206</f>
        <v>#N/A</v>
      </c>
      <c r="AS206" s="317"/>
      <c r="AT206" s="317"/>
      <c r="AU206" s="305"/>
      <c r="AV206" s="308"/>
    </row>
    <row r="207" spans="1:48" ht="15" hidden="1" customHeight="1">
      <c r="A207" s="299"/>
      <c r="B207" s="312"/>
      <c r="C207" s="269"/>
      <c r="D207" s="224"/>
      <c r="E207" s="284"/>
      <c r="F207" s="36"/>
      <c r="G207" s="269"/>
      <c r="H207" s="269"/>
      <c r="I207" s="321"/>
      <c r="J207" s="341"/>
      <c r="K207" s="327"/>
      <c r="L207" s="324"/>
      <c r="M207" s="306"/>
      <c r="N207" s="54" t="s">
        <v>167</v>
      </c>
      <c r="O207" s="56"/>
      <c r="P207" s="55"/>
      <c r="Q207" s="230"/>
      <c r="R207" s="219" t="str">
        <f t="shared" si="66"/>
        <v/>
      </c>
      <c r="S207" s="230"/>
      <c r="T207" s="219" t="str">
        <f t="shared" si="67"/>
        <v/>
      </c>
      <c r="U207" s="230"/>
      <c r="V207" s="219" t="str">
        <f t="shared" si="68"/>
        <v/>
      </c>
      <c r="W207" s="230"/>
      <c r="X207" s="219" t="str">
        <f t="shared" si="69"/>
        <v/>
      </c>
      <c r="Y207" s="230"/>
      <c r="Z207" s="219" t="str">
        <f t="shared" si="70"/>
        <v/>
      </c>
      <c r="AA207" s="230"/>
      <c r="AB207" s="219" t="str">
        <f t="shared" si="71"/>
        <v/>
      </c>
      <c r="AC207" s="230"/>
      <c r="AD207" s="219" t="str">
        <f t="shared" si="72"/>
        <v/>
      </c>
      <c r="AE207" s="220" t="str">
        <f t="shared" si="73"/>
        <v/>
      </c>
      <c r="AF207" s="220" t="str">
        <f t="shared" si="60"/>
        <v/>
      </c>
      <c r="AG207" s="57"/>
      <c r="AH207" s="58" t="str">
        <f t="shared" si="62"/>
        <v>Débil</v>
      </c>
      <c r="AI207" s="58" t="str">
        <f t="shared" si="61"/>
        <v>Débil</v>
      </c>
      <c r="AJ207" s="130">
        <f t="shared" si="63"/>
        <v>0</v>
      </c>
      <c r="AK207" s="315"/>
      <c r="AL207" s="220"/>
      <c r="AM207" s="220"/>
      <c r="AN207" s="315"/>
      <c r="AO207" s="131">
        <f>+IF(AND(P207="Preventivo",AN202="Fuerte"),2,IF(AND(P207="Preventivo",AN202="Moderado"),1,0))</f>
        <v>0</v>
      </c>
      <c r="AP207" s="131">
        <f t="shared" si="82"/>
        <v>0</v>
      </c>
      <c r="AQ207" s="131">
        <f>+J202-AO207</f>
        <v>0</v>
      </c>
      <c r="AR207" s="131" t="e">
        <f>+L202-AP207</f>
        <v>#N/A</v>
      </c>
      <c r="AS207" s="318"/>
      <c r="AT207" s="318"/>
      <c r="AU207" s="306"/>
      <c r="AV207" s="309"/>
    </row>
    <row r="208" spans="1:48" ht="15" hidden="1" customHeight="1">
      <c r="A208" s="297" t="s">
        <v>168</v>
      </c>
      <c r="B208" s="310"/>
      <c r="C208" s="267"/>
      <c r="D208" s="224"/>
      <c r="E208" s="282"/>
      <c r="F208" s="36"/>
      <c r="G208" s="267"/>
      <c r="H208" s="267"/>
      <c r="I208" s="319"/>
      <c r="J208" s="351"/>
      <c r="K208" s="325"/>
      <c r="L208" s="322" t="e">
        <f>+VLOOKUP(K208,Listados!$K$13:$L$17,2,0)</f>
        <v>#N/A</v>
      </c>
      <c r="M208" s="304" t="str">
        <f>IF(AND(I208&lt;&gt;"",K208&lt;&gt;""),VLOOKUP(I208&amp;K208,Listados!$M$3:$N$27,2,FALSE),"")</f>
        <v/>
      </c>
      <c r="N208" s="54" t="s">
        <v>167</v>
      </c>
      <c r="O208" s="56"/>
      <c r="P208" s="55"/>
      <c r="Q208" s="230"/>
      <c r="R208" s="219" t="str">
        <f t="shared" si="66"/>
        <v/>
      </c>
      <c r="S208" s="230"/>
      <c r="T208" s="219" t="str">
        <f t="shared" si="67"/>
        <v/>
      </c>
      <c r="U208" s="230"/>
      <c r="V208" s="219" t="str">
        <f t="shared" si="68"/>
        <v/>
      </c>
      <c r="W208" s="230"/>
      <c r="X208" s="219" t="str">
        <f t="shared" si="69"/>
        <v/>
      </c>
      <c r="Y208" s="230"/>
      <c r="Z208" s="219" t="str">
        <f t="shared" si="70"/>
        <v/>
      </c>
      <c r="AA208" s="230"/>
      <c r="AB208" s="219" t="str">
        <f t="shared" si="71"/>
        <v/>
      </c>
      <c r="AC208" s="230"/>
      <c r="AD208" s="219" t="str">
        <f t="shared" si="72"/>
        <v/>
      </c>
      <c r="AE208" s="220" t="str">
        <f t="shared" si="73"/>
        <v/>
      </c>
      <c r="AF208" s="220" t="str">
        <f t="shared" si="60"/>
        <v/>
      </c>
      <c r="AG208" s="57"/>
      <c r="AH208" s="58" t="str">
        <f t="shared" si="62"/>
        <v>Débil</v>
      </c>
      <c r="AI208" s="58" t="str">
        <f t="shared" si="61"/>
        <v>Débil</v>
      </c>
      <c r="AJ208" s="130">
        <f t="shared" si="63"/>
        <v>0</v>
      </c>
      <c r="AK208" s="313">
        <f>AVERAGE(AJ208:AJ213)</f>
        <v>0</v>
      </c>
      <c r="AL208" s="220"/>
      <c r="AM208" s="220"/>
      <c r="AN208" s="313" t="str">
        <f>IF(AK208&lt;=50, "Débil", IF(AK208&lt;=99,"Moderado","Fuerte"))</f>
        <v>Débil</v>
      </c>
      <c r="AO208" s="131">
        <f>+IF(AND(P208="Preventivo",AN208="Fuerte"),2,IF(AND(P208="Preventivo",AN208="Moderado"),1,0))</f>
        <v>0</v>
      </c>
      <c r="AP208" s="131">
        <f t="shared" si="82"/>
        <v>0</v>
      </c>
      <c r="AQ208" s="131">
        <f>+J208-AO208</f>
        <v>0</v>
      </c>
      <c r="AR208" s="131" t="e">
        <f>+L208-AP208</f>
        <v>#N/A</v>
      </c>
      <c r="AS208" s="316" t="str">
        <f>+VLOOKUP(MIN(AQ208,AQ209,AQ210,AQ211,AQ212,AQ213),Listados!$J$18:$K$24,2,TRUE)</f>
        <v>Rara Vez</v>
      </c>
      <c r="AT208" s="316" t="e">
        <f>+VLOOKUP(MIN(AR208,AR209,AR210,AR211,AR212,AR213),Listados!$J$27:$K$32,2,TRUE)</f>
        <v>#N/A</v>
      </c>
      <c r="AU208" s="304" t="e">
        <f>IF(AND(AS208&lt;&gt;"",AT208&lt;&gt;""),VLOOKUP(AS208&amp;AT208,Listados!$M$3:$N$27,2,FALSE),"")</f>
        <v>#N/A</v>
      </c>
      <c r="AV208" s="307" t="e">
        <f>+VLOOKUP(AU208,Listados!$P$3:$Q$6,2,FALSE)</f>
        <v>#N/A</v>
      </c>
    </row>
    <row r="209" spans="1:48" ht="15" hidden="1" customHeight="1">
      <c r="A209" s="298"/>
      <c r="B209" s="311"/>
      <c r="C209" s="268"/>
      <c r="D209" s="224"/>
      <c r="E209" s="283"/>
      <c r="F209" s="36"/>
      <c r="G209" s="268"/>
      <c r="H209" s="268"/>
      <c r="I209" s="320"/>
      <c r="J209" s="340"/>
      <c r="K209" s="326"/>
      <c r="L209" s="323"/>
      <c r="M209" s="305"/>
      <c r="N209" s="54" t="s">
        <v>167</v>
      </c>
      <c r="O209" s="56"/>
      <c r="P209" s="55"/>
      <c r="Q209" s="230"/>
      <c r="R209" s="219" t="str">
        <f t="shared" si="66"/>
        <v/>
      </c>
      <c r="S209" s="230"/>
      <c r="T209" s="219" t="str">
        <f t="shared" si="67"/>
        <v/>
      </c>
      <c r="U209" s="230"/>
      <c r="V209" s="219" t="str">
        <f t="shared" si="68"/>
        <v/>
      </c>
      <c r="W209" s="230"/>
      <c r="X209" s="219" t="str">
        <f t="shared" si="69"/>
        <v/>
      </c>
      <c r="Y209" s="230"/>
      <c r="Z209" s="219" t="str">
        <f t="shared" si="70"/>
        <v/>
      </c>
      <c r="AA209" s="230"/>
      <c r="AB209" s="219" t="str">
        <f t="shared" si="71"/>
        <v/>
      </c>
      <c r="AC209" s="230"/>
      <c r="AD209" s="219" t="str">
        <f t="shared" si="72"/>
        <v/>
      </c>
      <c r="AE209" s="220" t="str">
        <f t="shared" si="73"/>
        <v/>
      </c>
      <c r="AF209" s="220" t="str">
        <f t="shared" si="60"/>
        <v/>
      </c>
      <c r="AG209" s="57"/>
      <c r="AH209" s="58" t="str">
        <f t="shared" si="62"/>
        <v>Débil</v>
      </c>
      <c r="AI209" s="58" t="str">
        <f t="shared" si="61"/>
        <v>Débil</v>
      </c>
      <c r="AJ209" s="130">
        <f t="shared" si="63"/>
        <v>0</v>
      </c>
      <c r="AK209" s="314"/>
      <c r="AL209" s="220"/>
      <c r="AM209" s="220"/>
      <c r="AN209" s="314"/>
      <c r="AO209" s="131">
        <f>+IF(AND(P209="Preventivo",AN208="Fuerte"),2,IF(AND(P209="Preventivo",AN208="Moderado"),1,0))</f>
        <v>0</v>
      </c>
      <c r="AP209" s="131">
        <f t="shared" si="82"/>
        <v>0</v>
      </c>
      <c r="AQ209" s="131">
        <f>+J208-AO209</f>
        <v>0</v>
      </c>
      <c r="AR209" s="131" t="e">
        <f>+L208-AP209</f>
        <v>#N/A</v>
      </c>
      <c r="AS209" s="317"/>
      <c r="AT209" s="317"/>
      <c r="AU209" s="305"/>
      <c r="AV209" s="308"/>
    </row>
    <row r="210" spans="1:48" ht="15" hidden="1" customHeight="1">
      <c r="A210" s="298"/>
      <c r="B210" s="311"/>
      <c r="C210" s="268"/>
      <c r="D210" s="224"/>
      <c r="E210" s="283"/>
      <c r="F210" s="36"/>
      <c r="G210" s="268"/>
      <c r="H210" s="268"/>
      <c r="I210" s="320"/>
      <c r="J210" s="340"/>
      <c r="K210" s="326"/>
      <c r="L210" s="323"/>
      <c r="M210" s="305"/>
      <c r="N210" s="54" t="s">
        <v>167</v>
      </c>
      <c r="O210" s="56"/>
      <c r="P210" s="55"/>
      <c r="Q210" s="230"/>
      <c r="R210" s="219" t="str">
        <f t="shared" si="66"/>
        <v/>
      </c>
      <c r="S210" s="230"/>
      <c r="T210" s="219" t="str">
        <f t="shared" si="67"/>
        <v/>
      </c>
      <c r="U210" s="230"/>
      <c r="V210" s="219" t="str">
        <f t="shared" si="68"/>
        <v/>
      </c>
      <c r="W210" s="230"/>
      <c r="X210" s="219" t="str">
        <f t="shared" si="69"/>
        <v/>
      </c>
      <c r="Y210" s="230"/>
      <c r="Z210" s="219" t="str">
        <f t="shared" si="70"/>
        <v/>
      </c>
      <c r="AA210" s="230"/>
      <c r="AB210" s="219" t="str">
        <f t="shared" si="71"/>
        <v/>
      </c>
      <c r="AC210" s="230"/>
      <c r="AD210" s="219" t="str">
        <f t="shared" si="72"/>
        <v/>
      </c>
      <c r="AE210" s="220" t="str">
        <f t="shared" si="73"/>
        <v/>
      </c>
      <c r="AF210" s="220" t="str">
        <f t="shared" si="60"/>
        <v/>
      </c>
      <c r="AG210" s="57"/>
      <c r="AH210" s="58" t="str">
        <f t="shared" si="62"/>
        <v>Débil</v>
      </c>
      <c r="AI210" s="58" t="str">
        <f t="shared" si="61"/>
        <v>Débil</v>
      </c>
      <c r="AJ210" s="130">
        <f t="shared" si="63"/>
        <v>0</v>
      </c>
      <c r="AK210" s="314"/>
      <c r="AL210" s="220"/>
      <c r="AM210" s="220"/>
      <c r="AN210" s="314"/>
      <c r="AO210" s="131">
        <f>+IF(AND(P210="Preventivo",AN208="Fuerte"),2,IF(AND(P210="Preventivo",AN208="Moderado"),1,0))</f>
        <v>0</v>
      </c>
      <c r="AP210" s="131">
        <f t="shared" si="82"/>
        <v>0</v>
      </c>
      <c r="AQ210" s="131">
        <f>+J208-AO210</f>
        <v>0</v>
      </c>
      <c r="AR210" s="131" t="e">
        <f>+L208-AP210</f>
        <v>#N/A</v>
      </c>
      <c r="AS210" s="317"/>
      <c r="AT210" s="317"/>
      <c r="AU210" s="305"/>
      <c r="AV210" s="308"/>
    </row>
    <row r="211" spans="1:48" ht="15" hidden="1" customHeight="1">
      <c r="A211" s="298"/>
      <c r="B211" s="311"/>
      <c r="C211" s="268"/>
      <c r="D211" s="224"/>
      <c r="E211" s="283"/>
      <c r="F211" s="36"/>
      <c r="G211" s="268"/>
      <c r="H211" s="268"/>
      <c r="I211" s="320"/>
      <c r="J211" s="340"/>
      <c r="K211" s="326"/>
      <c r="L211" s="323"/>
      <c r="M211" s="305"/>
      <c r="N211" s="54" t="s">
        <v>167</v>
      </c>
      <c r="O211" s="56"/>
      <c r="P211" s="55"/>
      <c r="Q211" s="230"/>
      <c r="R211" s="219" t="str">
        <f t="shared" si="66"/>
        <v/>
      </c>
      <c r="S211" s="230"/>
      <c r="T211" s="219" t="str">
        <f t="shared" si="67"/>
        <v/>
      </c>
      <c r="U211" s="230"/>
      <c r="V211" s="219" t="str">
        <f t="shared" si="68"/>
        <v/>
      </c>
      <c r="W211" s="230"/>
      <c r="X211" s="219" t="str">
        <f t="shared" si="69"/>
        <v/>
      </c>
      <c r="Y211" s="230"/>
      <c r="Z211" s="219" t="str">
        <f t="shared" si="70"/>
        <v/>
      </c>
      <c r="AA211" s="230"/>
      <c r="AB211" s="219" t="str">
        <f t="shared" si="71"/>
        <v/>
      </c>
      <c r="AC211" s="230"/>
      <c r="AD211" s="219" t="str">
        <f t="shared" si="72"/>
        <v/>
      </c>
      <c r="AE211" s="220" t="str">
        <f t="shared" si="73"/>
        <v/>
      </c>
      <c r="AF211" s="220" t="str">
        <f t="shared" si="60"/>
        <v/>
      </c>
      <c r="AG211" s="57"/>
      <c r="AH211" s="58" t="str">
        <f t="shared" si="62"/>
        <v>Débil</v>
      </c>
      <c r="AI211" s="58" t="str">
        <f t="shared" si="61"/>
        <v>Débil</v>
      </c>
      <c r="AJ211" s="130">
        <f t="shared" si="63"/>
        <v>0</v>
      </c>
      <c r="AK211" s="314"/>
      <c r="AL211" s="220"/>
      <c r="AM211" s="220"/>
      <c r="AN211" s="314"/>
      <c r="AO211" s="131">
        <f>+IF(AND(P211="Preventivo",AN208="Fuerte"),2,IF(AND(P211="Preventivo",AN208="Moderado"),1,0))</f>
        <v>0</v>
      </c>
      <c r="AP211" s="131">
        <f t="shared" si="82"/>
        <v>0</v>
      </c>
      <c r="AQ211" s="131">
        <f>+J208-AO211</f>
        <v>0</v>
      </c>
      <c r="AR211" s="131" t="e">
        <f>+L208-AP211</f>
        <v>#N/A</v>
      </c>
      <c r="AS211" s="317"/>
      <c r="AT211" s="317"/>
      <c r="AU211" s="305"/>
      <c r="AV211" s="308"/>
    </row>
    <row r="212" spans="1:48" ht="15" hidden="1" customHeight="1">
      <c r="A212" s="298"/>
      <c r="B212" s="311"/>
      <c r="C212" s="268"/>
      <c r="D212" s="224"/>
      <c r="E212" s="283"/>
      <c r="F212" s="36"/>
      <c r="G212" s="268"/>
      <c r="H212" s="268"/>
      <c r="I212" s="320"/>
      <c r="J212" s="340"/>
      <c r="K212" s="326"/>
      <c r="L212" s="323"/>
      <c r="M212" s="305"/>
      <c r="N212" s="54" t="s">
        <v>167</v>
      </c>
      <c r="O212" s="56"/>
      <c r="P212" s="55"/>
      <c r="Q212" s="230"/>
      <c r="R212" s="219" t="str">
        <f t="shared" si="66"/>
        <v/>
      </c>
      <c r="S212" s="230"/>
      <c r="T212" s="219" t="str">
        <f t="shared" si="67"/>
        <v/>
      </c>
      <c r="U212" s="230"/>
      <c r="V212" s="219" t="str">
        <f t="shared" si="68"/>
        <v/>
      </c>
      <c r="W212" s="230"/>
      <c r="X212" s="219" t="str">
        <f t="shared" si="69"/>
        <v/>
      </c>
      <c r="Y212" s="230"/>
      <c r="Z212" s="219" t="str">
        <f t="shared" si="70"/>
        <v/>
      </c>
      <c r="AA212" s="230"/>
      <c r="AB212" s="219" t="str">
        <f t="shared" si="71"/>
        <v/>
      </c>
      <c r="AC212" s="230"/>
      <c r="AD212" s="219" t="str">
        <f t="shared" si="72"/>
        <v/>
      </c>
      <c r="AE212" s="220" t="str">
        <f t="shared" si="73"/>
        <v/>
      </c>
      <c r="AF212" s="220" t="str">
        <f t="shared" si="60"/>
        <v/>
      </c>
      <c r="AG212" s="57"/>
      <c r="AH212" s="58" t="str">
        <f t="shared" si="62"/>
        <v>Débil</v>
      </c>
      <c r="AI212" s="58" t="str">
        <f t="shared" si="61"/>
        <v>Débil</v>
      </c>
      <c r="AJ212" s="130">
        <f t="shared" si="63"/>
        <v>0</v>
      </c>
      <c r="AK212" s="314"/>
      <c r="AL212" s="220"/>
      <c r="AM212" s="220"/>
      <c r="AN212" s="314"/>
      <c r="AO212" s="131">
        <f>+IF(AND(P212="Preventivo",AN208="Fuerte"),2,IF(AND(P212="Preventivo",AN208="Moderado"),1,0))</f>
        <v>0</v>
      </c>
      <c r="AP212" s="131">
        <f t="shared" si="82"/>
        <v>0</v>
      </c>
      <c r="AQ212" s="131">
        <f>+J208-AO212</f>
        <v>0</v>
      </c>
      <c r="AR212" s="131" t="e">
        <f>+L208-AP212</f>
        <v>#N/A</v>
      </c>
      <c r="AS212" s="317"/>
      <c r="AT212" s="317"/>
      <c r="AU212" s="305"/>
      <c r="AV212" s="308"/>
    </row>
    <row r="213" spans="1:48" ht="15" hidden="1" customHeight="1">
      <c r="A213" s="299"/>
      <c r="B213" s="312"/>
      <c r="C213" s="269"/>
      <c r="D213" s="224"/>
      <c r="E213" s="284"/>
      <c r="F213" s="36"/>
      <c r="G213" s="269"/>
      <c r="H213" s="269"/>
      <c r="I213" s="321"/>
      <c r="J213" s="341"/>
      <c r="K213" s="327"/>
      <c r="L213" s="324"/>
      <c r="M213" s="306"/>
      <c r="N213" s="54" t="s">
        <v>167</v>
      </c>
      <c r="O213" s="56"/>
      <c r="P213" s="55"/>
      <c r="Q213" s="230"/>
      <c r="R213" s="219" t="str">
        <f t="shared" si="66"/>
        <v/>
      </c>
      <c r="S213" s="230"/>
      <c r="T213" s="219" t="str">
        <f t="shared" si="67"/>
        <v/>
      </c>
      <c r="U213" s="230"/>
      <c r="V213" s="219" t="str">
        <f t="shared" si="68"/>
        <v/>
      </c>
      <c r="W213" s="230"/>
      <c r="X213" s="219" t="str">
        <f t="shared" si="69"/>
        <v/>
      </c>
      <c r="Y213" s="230"/>
      <c r="Z213" s="219" t="str">
        <f t="shared" si="70"/>
        <v/>
      </c>
      <c r="AA213" s="230"/>
      <c r="AB213" s="219" t="str">
        <f t="shared" si="71"/>
        <v/>
      </c>
      <c r="AC213" s="230"/>
      <c r="AD213" s="219" t="str">
        <f t="shared" si="72"/>
        <v/>
      </c>
      <c r="AE213" s="220" t="str">
        <f t="shared" si="73"/>
        <v/>
      </c>
      <c r="AF213" s="220" t="str">
        <f t="shared" si="60"/>
        <v/>
      </c>
      <c r="AG213" s="57"/>
      <c r="AH213" s="58" t="str">
        <f t="shared" si="62"/>
        <v>Débil</v>
      </c>
      <c r="AI213" s="58" t="str">
        <f t="shared" si="61"/>
        <v>Débil</v>
      </c>
      <c r="AJ213" s="130">
        <f t="shared" si="63"/>
        <v>0</v>
      </c>
      <c r="AK213" s="315"/>
      <c r="AL213" s="220"/>
      <c r="AM213" s="220"/>
      <c r="AN213" s="315"/>
      <c r="AO213" s="131">
        <f>+IF(AND(P213="Preventivo",AN208="Fuerte"),2,IF(AND(P213="Preventivo",AN208="Moderado"),1,0))</f>
        <v>0</v>
      </c>
      <c r="AP213" s="131">
        <f t="shared" si="82"/>
        <v>0</v>
      </c>
      <c r="AQ213" s="131">
        <f>+J208-AO213</f>
        <v>0</v>
      </c>
      <c r="AR213" s="131" t="e">
        <f>+L208-AP213</f>
        <v>#N/A</v>
      </c>
      <c r="AS213" s="318"/>
      <c r="AT213" s="318"/>
      <c r="AU213" s="306"/>
      <c r="AV213" s="309"/>
    </row>
    <row r="214" spans="1:48" ht="15" hidden="1" customHeight="1">
      <c r="A214" s="297" t="s">
        <v>169</v>
      </c>
      <c r="B214" s="310"/>
      <c r="C214" s="267"/>
      <c r="D214" s="224"/>
      <c r="E214" s="282"/>
      <c r="F214" s="36"/>
      <c r="G214" s="267"/>
      <c r="H214" s="267"/>
      <c r="I214" s="319"/>
      <c r="J214" s="351"/>
      <c r="K214" s="325"/>
      <c r="L214" s="322" t="e">
        <f>+VLOOKUP(K214,Listados!$K$13:$L$17,2,0)</f>
        <v>#N/A</v>
      </c>
      <c r="M214" s="304" t="str">
        <f>IF(AND(I214&lt;&gt;"",K214&lt;&gt;""),VLOOKUP(I214&amp;K214,Listados!$M$3:$N$27,2,FALSE),"")</f>
        <v/>
      </c>
      <c r="N214" s="54" t="s">
        <v>167</v>
      </c>
      <c r="O214" s="56"/>
      <c r="P214" s="55"/>
      <c r="Q214" s="230"/>
      <c r="R214" s="219" t="str">
        <f t="shared" si="66"/>
        <v/>
      </c>
      <c r="S214" s="230"/>
      <c r="T214" s="219" t="str">
        <f t="shared" si="67"/>
        <v/>
      </c>
      <c r="U214" s="230"/>
      <c r="V214" s="219" t="str">
        <f t="shared" si="68"/>
        <v/>
      </c>
      <c r="W214" s="230"/>
      <c r="X214" s="219" t="str">
        <f t="shared" si="69"/>
        <v/>
      </c>
      <c r="Y214" s="230"/>
      <c r="Z214" s="219" t="str">
        <f t="shared" si="70"/>
        <v/>
      </c>
      <c r="AA214" s="230"/>
      <c r="AB214" s="219" t="str">
        <f t="shared" si="71"/>
        <v/>
      </c>
      <c r="AC214" s="230"/>
      <c r="AD214" s="219" t="str">
        <f t="shared" si="72"/>
        <v/>
      </c>
      <c r="AE214" s="220" t="str">
        <f t="shared" ref="AE214:AE277" si="89">IF((SUM(R214,T214,V214,X214,Z214,AB214,AD214)=0),"",(SUM(R214,T214,V214,X214,Z214,AB214,AD214)))</f>
        <v/>
      </c>
      <c r="AF214" s="220" t="str">
        <f t="shared" si="60"/>
        <v/>
      </c>
      <c r="AG214" s="57"/>
      <c r="AH214" s="58" t="str">
        <f t="shared" si="62"/>
        <v>Débil</v>
      </c>
      <c r="AI214" s="58" t="str">
        <f t="shared" si="61"/>
        <v>Débil</v>
      </c>
      <c r="AJ214" s="130">
        <f t="shared" si="63"/>
        <v>0</v>
      </c>
      <c r="AK214" s="313">
        <f>AVERAGE(AJ214:AJ219)</f>
        <v>0</v>
      </c>
      <c r="AL214" s="220"/>
      <c r="AM214" s="220"/>
      <c r="AN214" s="313" t="str">
        <f>IF(AK214&lt;=50, "Débil", IF(AK214&lt;=99,"Moderado","Fuerte"))</f>
        <v>Débil</v>
      </c>
      <c r="AO214" s="131">
        <f>+IF(AND(P214="Preventivo",AN214="Fuerte"),2,IF(AND(P214="Preventivo",AN214="Moderado"),1,0))</f>
        <v>0</v>
      </c>
      <c r="AP214" s="131">
        <f t="shared" si="82"/>
        <v>0</v>
      </c>
      <c r="AQ214" s="131">
        <f>+J214-AO214</f>
        <v>0</v>
      </c>
      <c r="AR214" s="131" t="e">
        <f>+L214-AP214</f>
        <v>#N/A</v>
      </c>
      <c r="AS214" s="316" t="str">
        <f>+VLOOKUP(MIN(AQ214,AQ215,AQ216,AQ217,AQ218,AQ219),Listados!$J$18:$K$24,2,TRUE)</f>
        <v>Rara Vez</v>
      </c>
      <c r="AT214" s="316" t="e">
        <f>+VLOOKUP(MIN(AR214,AR215,AR216,AR217,AR218,AR219),Listados!$J$27:$K$32,2,TRUE)</f>
        <v>#N/A</v>
      </c>
      <c r="AU214" s="304" t="e">
        <f>IF(AND(AS214&lt;&gt;"",AT214&lt;&gt;""),VLOOKUP(AS214&amp;AT214,Listados!$M$3:$N$27,2,FALSE),"")</f>
        <v>#N/A</v>
      </c>
      <c r="AV214" s="307" t="e">
        <f>+VLOOKUP(AU214,Listados!$P$3:$Q$6,2,FALSE)</f>
        <v>#N/A</v>
      </c>
    </row>
    <row r="215" spans="1:48" ht="15" hidden="1" customHeight="1">
      <c r="A215" s="298"/>
      <c r="B215" s="311"/>
      <c r="C215" s="268"/>
      <c r="D215" s="224"/>
      <c r="E215" s="283"/>
      <c r="F215" s="36"/>
      <c r="G215" s="268"/>
      <c r="H215" s="268"/>
      <c r="I215" s="320"/>
      <c r="J215" s="340"/>
      <c r="K215" s="326"/>
      <c r="L215" s="323"/>
      <c r="M215" s="305"/>
      <c r="N215" s="54" t="s">
        <v>167</v>
      </c>
      <c r="O215" s="56"/>
      <c r="P215" s="55"/>
      <c r="Q215" s="230"/>
      <c r="R215" s="219" t="str">
        <f t="shared" ref="R215:R278" si="90">+IF(Q215="si",15,"")</f>
        <v/>
      </c>
      <c r="S215" s="230"/>
      <c r="T215" s="219" t="str">
        <f t="shared" ref="T215:T278" si="91">+IF(S215="si",15,"")</f>
        <v/>
      </c>
      <c r="U215" s="230"/>
      <c r="V215" s="219" t="str">
        <f t="shared" ref="V215:V278" si="92">+IF(U215="si",15,"")</f>
        <v/>
      </c>
      <c r="W215" s="230"/>
      <c r="X215" s="219" t="str">
        <f t="shared" ref="X215:X278" si="93">+IF(W215="si",15,"")</f>
        <v/>
      </c>
      <c r="Y215" s="230"/>
      <c r="Z215" s="219" t="str">
        <f t="shared" ref="Z215:Z278" si="94">+IF(Y215="si",15,"")</f>
        <v/>
      </c>
      <c r="AA215" s="230"/>
      <c r="AB215" s="219" t="str">
        <f t="shared" ref="AB215:AB278" si="95">+IF(AA215="si",15,"")</f>
        <v/>
      </c>
      <c r="AC215" s="230"/>
      <c r="AD215" s="219" t="str">
        <f t="shared" ref="AD215:AD278" si="96">+IF(AC215="Completa",10,IF(AC215="Incompleta",5,""))</f>
        <v/>
      </c>
      <c r="AE215" s="220" t="str">
        <f t="shared" si="89"/>
        <v/>
      </c>
      <c r="AF215" s="220" t="str">
        <f t="shared" ref="AF215:AF278" si="97">IF(AE215&lt;=85,"Débil",IF(AE215&lt;=95,"Moderado",IF(AE215=100,"Fuerte","")))</f>
        <v/>
      </c>
      <c r="AG215" s="57"/>
      <c r="AH215" s="58" t="str">
        <f t="shared" si="62"/>
        <v>Débil</v>
      </c>
      <c r="AI215" s="58" t="str">
        <f t="shared" ref="AI215:AI278" si="98">IF(AND(AF215="Fuerte",AH215="Fuerte"),"Fuerte",IF(AND(AF215="Fuerte",AH215="Moderado"),"Moderado",IF(AND(AF215="Moderado",AH215="Fuerte"),"Moderado",IF(AND(AF215="Moderado",AH215="Moderado"),"Moderado","Débil"))))</f>
        <v>Débil</v>
      </c>
      <c r="AJ215" s="130">
        <f t="shared" si="63"/>
        <v>0</v>
      </c>
      <c r="AK215" s="314"/>
      <c r="AL215" s="220"/>
      <c r="AM215" s="220"/>
      <c r="AN215" s="314"/>
      <c r="AO215" s="131">
        <f>+IF(AND(P215="Preventivo",AN214="Fuerte"),2,IF(AND(P215="Preventivo",AN214="Moderado"),1,0))</f>
        <v>0</v>
      </c>
      <c r="AP215" s="131">
        <f t="shared" si="82"/>
        <v>0</v>
      </c>
      <c r="AQ215" s="131">
        <f>+J214-AO215</f>
        <v>0</v>
      </c>
      <c r="AR215" s="131" t="e">
        <f>+L214-AP215</f>
        <v>#N/A</v>
      </c>
      <c r="AS215" s="317"/>
      <c r="AT215" s="317"/>
      <c r="AU215" s="305"/>
      <c r="AV215" s="308"/>
    </row>
    <row r="216" spans="1:48" ht="15" hidden="1" customHeight="1">
      <c r="A216" s="298"/>
      <c r="B216" s="311"/>
      <c r="C216" s="268"/>
      <c r="D216" s="224"/>
      <c r="E216" s="283"/>
      <c r="F216" s="36"/>
      <c r="G216" s="268"/>
      <c r="H216" s="268"/>
      <c r="I216" s="320"/>
      <c r="J216" s="340"/>
      <c r="K216" s="326"/>
      <c r="L216" s="323"/>
      <c r="M216" s="305"/>
      <c r="N216" s="54" t="s">
        <v>167</v>
      </c>
      <c r="O216" s="56"/>
      <c r="P216" s="55"/>
      <c r="Q216" s="230"/>
      <c r="R216" s="219" t="str">
        <f t="shared" si="90"/>
        <v/>
      </c>
      <c r="S216" s="230"/>
      <c r="T216" s="219" t="str">
        <f t="shared" si="91"/>
        <v/>
      </c>
      <c r="U216" s="230"/>
      <c r="V216" s="219" t="str">
        <f t="shared" si="92"/>
        <v/>
      </c>
      <c r="W216" s="230"/>
      <c r="X216" s="219" t="str">
        <f t="shared" si="93"/>
        <v/>
      </c>
      <c r="Y216" s="230"/>
      <c r="Z216" s="219" t="str">
        <f t="shared" si="94"/>
        <v/>
      </c>
      <c r="AA216" s="230"/>
      <c r="AB216" s="219" t="str">
        <f t="shared" si="95"/>
        <v/>
      </c>
      <c r="AC216" s="230"/>
      <c r="AD216" s="219" t="str">
        <f t="shared" si="96"/>
        <v/>
      </c>
      <c r="AE216" s="220" t="str">
        <f t="shared" si="89"/>
        <v/>
      </c>
      <c r="AF216" s="220" t="str">
        <f t="shared" si="97"/>
        <v/>
      </c>
      <c r="AG216" s="57"/>
      <c r="AH216" s="58" t="str">
        <f t="shared" ref="AH216:AH279" si="99">+IF(AG216="siempre","Fuerte",IF(AG216="Algunas veces","Moderado","Débil"))</f>
        <v>Débil</v>
      </c>
      <c r="AI216" s="58" t="str">
        <f t="shared" si="98"/>
        <v>Débil</v>
      </c>
      <c r="AJ216" s="130">
        <f t="shared" ref="AJ216:AJ279" si="100">IF(ISBLANK(AI216),"",IF(AI216="Débil", 0, IF(AI216="Moderado",50,100)))</f>
        <v>0</v>
      </c>
      <c r="AK216" s="314"/>
      <c r="AL216" s="220"/>
      <c r="AM216" s="220"/>
      <c r="AN216" s="314"/>
      <c r="AO216" s="131">
        <f>+IF(AND(P216="Preventivo",AN214="Fuerte"),2,IF(AND(P216="Preventivo",AN214="Moderado"),1,0))</f>
        <v>0</v>
      </c>
      <c r="AP216" s="131">
        <f t="shared" si="82"/>
        <v>0</v>
      </c>
      <c r="AQ216" s="131">
        <f>+J214-AO216</f>
        <v>0</v>
      </c>
      <c r="AR216" s="131" t="e">
        <f>+L214-AP216</f>
        <v>#N/A</v>
      </c>
      <c r="AS216" s="317"/>
      <c r="AT216" s="317"/>
      <c r="AU216" s="305"/>
      <c r="AV216" s="308"/>
    </row>
    <row r="217" spans="1:48" ht="15" hidden="1" customHeight="1">
      <c r="A217" s="298"/>
      <c r="B217" s="311"/>
      <c r="C217" s="268"/>
      <c r="D217" s="224"/>
      <c r="E217" s="283"/>
      <c r="F217" s="36"/>
      <c r="G217" s="268"/>
      <c r="H217" s="268"/>
      <c r="I217" s="320"/>
      <c r="J217" s="340"/>
      <c r="K217" s="326"/>
      <c r="L217" s="323"/>
      <c r="M217" s="305"/>
      <c r="N217" s="54" t="s">
        <v>167</v>
      </c>
      <c r="O217" s="56"/>
      <c r="P217" s="55"/>
      <c r="Q217" s="230"/>
      <c r="R217" s="219" t="str">
        <f t="shared" si="90"/>
        <v/>
      </c>
      <c r="S217" s="230"/>
      <c r="T217" s="219" t="str">
        <f t="shared" si="91"/>
        <v/>
      </c>
      <c r="U217" s="230"/>
      <c r="V217" s="219" t="str">
        <f t="shared" si="92"/>
        <v/>
      </c>
      <c r="W217" s="230"/>
      <c r="X217" s="219" t="str">
        <f t="shared" si="93"/>
        <v/>
      </c>
      <c r="Y217" s="230"/>
      <c r="Z217" s="219" t="str">
        <f t="shared" si="94"/>
        <v/>
      </c>
      <c r="AA217" s="230"/>
      <c r="AB217" s="219" t="str">
        <f t="shared" si="95"/>
        <v/>
      </c>
      <c r="AC217" s="230"/>
      <c r="AD217" s="219" t="str">
        <f t="shared" si="96"/>
        <v/>
      </c>
      <c r="AE217" s="220" t="str">
        <f t="shared" si="89"/>
        <v/>
      </c>
      <c r="AF217" s="220" t="str">
        <f t="shared" si="97"/>
        <v/>
      </c>
      <c r="AG217" s="57"/>
      <c r="AH217" s="58" t="str">
        <f t="shared" si="99"/>
        <v>Débil</v>
      </c>
      <c r="AI217" s="58" t="str">
        <f t="shared" si="98"/>
        <v>Débil</v>
      </c>
      <c r="AJ217" s="130">
        <f t="shared" si="100"/>
        <v>0</v>
      </c>
      <c r="AK217" s="314"/>
      <c r="AL217" s="220"/>
      <c r="AM217" s="220"/>
      <c r="AN217" s="314"/>
      <c r="AO217" s="131">
        <f>+IF(AND(P217="Preventivo",AN214="Fuerte"),2,IF(AND(P217="Preventivo",AN214="Moderado"),1,0))</f>
        <v>0</v>
      </c>
      <c r="AP217" s="131">
        <f t="shared" si="82"/>
        <v>0</v>
      </c>
      <c r="AQ217" s="131">
        <f>+J214-AO217</f>
        <v>0</v>
      </c>
      <c r="AR217" s="131" t="e">
        <f>+L214-AP217</f>
        <v>#N/A</v>
      </c>
      <c r="AS217" s="317"/>
      <c r="AT217" s="317"/>
      <c r="AU217" s="305"/>
      <c r="AV217" s="308"/>
    </row>
    <row r="218" spans="1:48" ht="15" hidden="1" customHeight="1">
      <c r="A218" s="298"/>
      <c r="B218" s="311"/>
      <c r="C218" s="268"/>
      <c r="D218" s="224"/>
      <c r="E218" s="283"/>
      <c r="F218" s="36"/>
      <c r="G218" s="268"/>
      <c r="H218" s="268"/>
      <c r="I218" s="320"/>
      <c r="J218" s="340"/>
      <c r="K218" s="326"/>
      <c r="L218" s="323"/>
      <c r="M218" s="305"/>
      <c r="N218" s="54" t="s">
        <v>167</v>
      </c>
      <c r="O218" s="56"/>
      <c r="P218" s="55"/>
      <c r="Q218" s="230"/>
      <c r="R218" s="219" t="str">
        <f t="shared" si="90"/>
        <v/>
      </c>
      <c r="S218" s="230"/>
      <c r="T218" s="219" t="str">
        <f t="shared" si="91"/>
        <v/>
      </c>
      <c r="U218" s="230"/>
      <c r="V218" s="219" t="str">
        <f t="shared" si="92"/>
        <v/>
      </c>
      <c r="W218" s="230"/>
      <c r="X218" s="219" t="str">
        <f t="shared" si="93"/>
        <v/>
      </c>
      <c r="Y218" s="230"/>
      <c r="Z218" s="219" t="str">
        <f t="shared" si="94"/>
        <v/>
      </c>
      <c r="AA218" s="230"/>
      <c r="AB218" s="219" t="str">
        <f t="shared" si="95"/>
        <v/>
      </c>
      <c r="AC218" s="230"/>
      <c r="AD218" s="219" t="str">
        <f t="shared" si="96"/>
        <v/>
      </c>
      <c r="AE218" s="220" t="str">
        <f t="shared" si="89"/>
        <v/>
      </c>
      <c r="AF218" s="220" t="str">
        <f t="shared" si="97"/>
        <v/>
      </c>
      <c r="AG218" s="57"/>
      <c r="AH218" s="58" t="str">
        <f t="shared" si="99"/>
        <v>Débil</v>
      </c>
      <c r="AI218" s="58" t="str">
        <f t="shared" si="98"/>
        <v>Débil</v>
      </c>
      <c r="AJ218" s="130">
        <f t="shared" si="100"/>
        <v>0</v>
      </c>
      <c r="AK218" s="314"/>
      <c r="AL218" s="220"/>
      <c r="AM218" s="220"/>
      <c r="AN218" s="314"/>
      <c r="AO218" s="131">
        <f>+IF(AND(P218="Preventivo",AN214="Fuerte"),2,IF(AND(P218="Preventivo",AN214="Moderado"),1,0))</f>
        <v>0</v>
      </c>
      <c r="AP218" s="131">
        <f t="shared" si="82"/>
        <v>0</v>
      </c>
      <c r="AQ218" s="131">
        <f>+J214-AO218</f>
        <v>0</v>
      </c>
      <c r="AR218" s="131" t="e">
        <f>+L214-AP218</f>
        <v>#N/A</v>
      </c>
      <c r="AS218" s="317"/>
      <c r="AT218" s="317"/>
      <c r="AU218" s="305"/>
      <c r="AV218" s="308"/>
    </row>
    <row r="219" spans="1:48" ht="15" hidden="1" customHeight="1">
      <c r="A219" s="299"/>
      <c r="B219" s="312"/>
      <c r="C219" s="269"/>
      <c r="D219" s="224"/>
      <c r="E219" s="284"/>
      <c r="F219" s="36"/>
      <c r="G219" s="269"/>
      <c r="H219" s="269"/>
      <c r="I219" s="321"/>
      <c r="J219" s="341"/>
      <c r="K219" s="327"/>
      <c r="L219" s="324"/>
      <c r="M219" s="306"/>
      <c r="N219" s="54" t="s">
        <v>167</v>
      </c>
      <c r="O219" s="56"/>
      <c r="P219" s="55"/>
      <c r="Q219" s="230"/>
      <c r="R219" s="219" t="str">
        <f t="shared" si="90"/>
        <v/>
      </c>
      <c r="S219" s="230"/>
      <c r="T219" s="219" t="str">
        <f t="shared" si="91"/>
        <v/>
      </c>
      <c r="U219" s="230"/>
      <c r="V219" s="219" t="str">
        <f t="shared" si="92"/>
        <v/>
      </c>
      <c r="W219" s="230"/>
      <c r="X219" s="219" t="str">
        <f t="shared" si="93"/>
        <v/>
      </c>
      <c r="Y219" s="230"/>
      <c r="Z219" s="219" t="str">
        <f t="shared" si="94"/>
        <v/>
      </c>
      <c r="AA219" s="230"/>
      <c r="AB219" s="219" t="str">
        <f t="shared" si="95"/>
        <v/>
      </c>
      <c r="AC219" s="230"/>
      <c r="AD219" s="219" t="str">
        <f t="shared" si="96"/>
        <v/>
      </c>
      <c r="AE219" s="220" t="str">
        <f t="shared" si="89"/>
        <v/>
      </c>
      <c r="AF219" s="220" t="str">
        <f t="shared" si="97"/>
        <v/>
      </c>
      <c r="AG219" s="57"/>
      <c r="AH219" s="58" t="str">
        <f t="shared" si="99"/>
        <v>Débil</v>
      </c>
      <c r="AI219" s="58" t="str">
        <f t="shared" si="98"/>
        <v>Débil</v>
      </c>
      <c r="AJ219" s="130">
        <f t="shared" si="100"/>
        <v>0</v>
      </c>
      <c r="AK219" s="315"/>
      <c r="AL219" s="220"/>
      <c r="AM219" s="220"/>
      <c r="AN219" s="315"/>
      <c r="AO219" s="131">
        <f>+IF(AND(P219="Preventivo",AN214="Fuerte"),2,IF(AND(P219="Preventivo",AN214="Moderado"),1,0))</f>
        <v>0</v>
      </c>
      <c r="AP219" s="131">
        <f t="shared" si="82"/>
        <v>0</v>
      </c>
      <c r="AQ219" s="131">
        <f>+J214-AO219</f>
        <v>0</v>
      </c>
      <c r="AR219" s="131" t="e">
        <f>+L214-AP219</f>
        <v>#N/A</v>
      </c>
      <c r="AS219" s="318"/>
      <c r="AT219" s="318"/>
      <c r="AU219" s="306"/>
      <c r="AV219" s="309"/>
    </row>
    <row r="220" spans="1:48" ht="15" hidden="1" customHeight="1">
      <c r="A220" s="297" t="s">
        <v>170</v>
      </c>
      <c r="B220" s="310"/>
      <c r="C220" s="267"/>
      <c r="D220" s="224"/>
      <c r="E220" s="282"/>
      <c r="F220" s="36"/>
      <c r="G220" s="267"/>
      <c r="H220" s="267"/>
      <c r="I220" s="319"/>
      <c r="J220" s="351"/>
      <c r="K220" s="325"/>
      <c r="L220" s="322" t="e">
        <f>+VLOOKUP(K220,Listados!$K$13:$L$17,2,0)</f>
        <v>#N/A</v>
      </c>
      <c r="M220" s="304" t="str">
        <f>IF(AND(I220&lt;&gt;"",K220&lt;&gt;""),VLOOKUP(I220&amp;K220,Listados!$M$3:$N$27,2,FALSE),"")</f>
        <v/>
      </c>
      <c r="N220" s="54" t="s">
        <v>167</v>
      </c>
      <c r="O220" s="56"/>
      <c r="P220" s="55"/>
      <c r="Q220" s="230"/>
      <c r="R220" s="219" t="str">
        <f t="shared" si="90"/>
        <v/>
      </c>
      <c r="S220" s="230"/>
      <c r="T220" s="219" t="str">
        <f t="shared" si="91"/>
        <v/>
      </c>
      <c r="U220" s="230"/>
      <c r="V220" s="219" t="str">
        <f t="shared" si="92"/>
        <v/>
      </c>
      <c r="W220" s="230"/>
      <c r="X220" s="219" t="str">
        <f t="shared" si="93"/>
        <v/>
      </c>
      <c r="Y220" s="230"/>
      <c r="Z220" s="219" t="str">
        <f t="shared" si="94"/>
        <v/>
      </c>
      <c r="AA220" s="230"/>
      <c r="AB220" s="219" t="str">
        <f t="shared" si="95"/>
        <v/>
      </c>
      <c r="AC220" s="230"/>
      <c r="AD220" s="219" t="str">
        <f t="shared" si="96"/>
        <v/>
      </c>
      <c r="AE220" s="220" t="str">
        <f t="shared" si="89"/>
        <v/>
      </c>
      <c r="AF220" s="220" t="str">
        <f t="shared" si="97"/>
        <v/>
      </c>
      <c r="AG220" s="57"/>
      <c r="AH220" s="58" t="str">
        <f t="shared" si="99"/>
        <v>Débil</v>
      </c>
      <c r="AI220" s="58" t="str">
        <f t="shared" si="98"/>
        <v>Débil</v>
      </c>
      <c r="AJ220" s="130">
        <f t="shared" si="100"/>
        <v>0</v>
      </c>
      <c r="AK220" s="313">
        <f>AVERAGE(AJ220:AJ225)</f>
        <v>0</v>
      </c>
      <c r="AL220" s="220"/>
      <c r="AM220" s="220"/>
      <c r="AN220" s="313" t="str">
        <f>IF(AK220&lt;=50, "Débil", IF(AK220&lt;=99,"Moderado","Fuerte"))</f>
        <v>Débil</v>
      </c>
      <c r="AO220" s="131">
        <f>+IF(AND(P220="Preventivo",AN220="Fuerte"),2,IF(AND(P220="Preventivo",AN220="Moderado"),1,0))</f>
        <v>0</v>
      </c>
      <c r="AP220" s="131">
        <f t="shared" si="82"/>
        <v>0</v>
      </c>
      <c r="AQ220" s="131">
        <f>+J220-AO220</f>
        <v>0</v>
      </c>
      <c r="AR220" s="131" t="e">
        <f>+L220-AP220</f>
        <v>#N/A</v>
      </c>
      <c r="AS220" s="316" t="str">
        <f>+VLOOKUP(MIN(AQ220,AQ221,AQ222,AQ223,AQ224,AQ225),Listados!$J$18:$K$24,2,TRUE)</f>
        <v>Rara Vez</v>
      </c>
      <c r="AT220" s="316" t="e">
        <f>+VLOOKUP(MIN(AR220,AR221,AR222,AR223,AR224,AR225),Listados!$J$27:$K$32,2,TRUE)</f>
        <v>#N/A</v>
      </c>
      <c r="AU220" s="304" t="e">
        <f>IF(AND(AS220&lt;&gt;"",AT220&lt;&gt;""),VLOOKUP(AS220&amp;AT220,Listados!$M$3:$N$27,2,FALSE),"")</f>
        <v>#N/A</v>
      </c>
      <c r="AV220" s="307" t="e">
        <f>+VLOOKUP(AU220,Listados!$P$3:$Q$6,2,FALSE)</f>
        <v>#N/A</v>
      </c>
    </row>
    <row r="221" spans="1:48" ht="15" hidden="1" customHeight="1">
      <c r="A221" s="298"/>
      <c r="B221" s="311"/>
      <c r="C221" s="268"/>
      <c r="D221" s="224"/>
      <c r="E221" s="283"/>
      <c r="F221" s="36"/>
      <c r="G221" s="268"/>
      <c r="H221" s="268"/>
      <c r="I221" s="320"/>
      <c r="J221" s="340"/>
      <c r="K221" s="326"/>
      <c r="L221" s="323"/>
      <c r="M221" s="305"/>
      <c r="N221" s="54" t="s">
        <v>167</v>
      </c>
      <c r="O221" s="56"/>
      <c r="P221" s="55"/>
      <c r="Q221" s="230"/>
      <c r="R221" s="219" t="str">
        <f t="shared" si="90"/>
        <v/>
      </c>
      <c r="S221" s="230"/>
      <c r="T221" s="219" t="str">
        <f t="shared" si="91"/>
        <v/>
      </c>
      <c r="U221" s="230"/>
      <c r="V221" s="219" t="str">
        <f t="shared" si="92"/>
        <v/>
      </c>
      <c r="W221" s="230"/>
      <c r="X221" s="219" t="str">
        <f t="shared" si="93"/>
        <v/>
      </c>
      <c r="Y221" s="230"/>
      <c r="Z221" s="219" t="str">
        <f t="shared" si="94"/>
        <v/>
      </c>
      <c r="AA221" s="230"/>
      <c r="AB221" s="219" t="str">
        <f t="shared" si="95"/>
        <v/>
      </c>
      <c r="AC221" s="230"/>
      <c r="AD221" s="219" t="str">
        <f t="shared" si="96"/>
        <v/>
      </c>
      <c r="AE221" s="220" t="str">
        <f t="shared" si="89"/>
        <v/>
      </c>
      <c r="AF221" s="220" t="str">
        <f t="shared" si="97"/>
        <v/>
      </c>
      <c r="AG221" s="57"/>
      <c r="AH221" s="58" t="str">
        <f t="shared" si="99"/>
        <v>Débil</v>
      </c>
      <c r="AI221" s="58" t="str">
        <f t="shared" si="98"/>
        <v>Débil</v>
      </c>
      <c r="AJ221" s="130">
        <f t="shared" si="100"/>
        <v>0</v>
      </c>
      <c r="AK221" s="314"/>
      <c r="AL221" s="220"/>
      <c r="AM221" s="220"/>
      <c r="AN221" s="314"/>
      <c r="AO221" s="131">
        <f>+IF(AND(P221="Preventivo",AN220="Fuerte"),2,IF(AND(P221="Preventivo",AN220="Moderado"),1,0))</f>
        <v>0</v>
      </c>
      <c r="AP221" s="131">
        <f t="shared" si="82"/>
        <v>0</v>
      </c>
      <c r="AQ221" s="131">
        <f>+J220-AO221</f>
        <v>0</v>
      </c>
      <c r="AR221" s="131" t="e">
        <f>+L220-AP221</f>
        <v>#N/A</v>
      </c>
      <c r="AS221" s="317"/>
      <c r="AT221" s="317"/>
      <c r="AU221" s="305"/>
      <c r="AV221" s="308"/>
    </row>
    <row r="222" spans="1:48" ht="15" hidden="1" customHeight="1">
      <c r="A222" s="298"/>
      <c r="B222" s="311"/>
      <c r="C222" s="268"/>
      <c r="D222" s="224"/>
      <c r="E222" s="283"/>
      <c r="F222" s="36"/>
      <c r="G222" s="268"/>
      <c r="H222" s="268"/>
      <c r="I222" s="320"/>
      <c r="J222" s="340"/>
      <c r="K222" s="326"/>
      <c r="L222" s="323"/>
      <c r="M222" s="305"/>
      <c r="N222" s="54" t="s">
        <v>167</v>
      </c>
      <c r="O222" s="56"/>
      <c r="P222" s="55"/>
      <c r="Q222" s="230"/>
      <c r="R222" s="219" t="str">
        <f t="shared" si="90"/>
        <v/>
      </c>
      <c r="S222" s="230"/>
      <c r="T222" s="219" t="str">
        <f t="shared" si="91"/>
        <v/>
      </c>
      <c r="U222" s="230"/>
      <c r="V222" s="219" t="str">
        <f t="shared" si="92"/>
        <v/>
      </c>
      <c r="W222" s="230"/>
      <c r="X222" s="219" t="str">
        <f t="shared" si="93"/>
        <v/>
      </c>
      <c r="Y222" s="230"/>
      <c r="Z222" s="219" t="str">
        <f t="shared" si="94"/>
        <v/>
      </c>
      <c r="AA222" s="230"/>
      <c r="AB222" s="219" t="str">
        <f t="shared" si="95"/>
        <v/>
      </c>
      <c r="AC222" s="230"/>
      <c r="AD222" s="219" t="str">
        <f t="shared" si="96"/>
        <v/>
      </c>
      <c r="AE222" s="220" t="str">
        <f t="shared" si="89"/>
        <v/>
      </c>
      <c r="AF222" s="220" t="str">
        <f t="shared" si="97"/>
        <v/>
      </c>
      <c r="AG222" s="57"/>
      <c r="AH222" s="58" t="str">
        <f t="shared" si="99"/>
        <v>Débil</v>
      </c>
      <c r="AI222" s="58" t="str">
        <f t="shared" si="98"/>
        <v>Débil</v>
      </c>
      <c r="AJ222" s="130">
        <f t="shared" si="100"/>
        <v>0</v>
      </c>
      <c r="AK222" s="314"/>
      <c r="AL222" s="220"/>
      <c r="AM222" s="220"/>
      <c r="AN222" s="314"/>
      <c r="AO222" s="131">
        <f>+IF(AND(P222="Preventivo",AN220="Fuerte"),2,IF(AND(P222="Preventivo",AN220="Moderado"),1,0))</f>
        <v>0</v>
      </c>
      <c r="AP222" s="131">
        <f t="shared" si="82"/>
        <v>0</v>
      </c>
      <c r="AQ222" s="131">
        <f>+J220-AO222</f>
        <v>0</v>
      </c>
      <c r="AR222" s="131" t="e">
        <f>+L220-AP222</f>
        <v>#N/A</v>
      </c>
      <c r="AS222" s="317"/>
      <c r="AT222" s="317"/>
      <c r="AU222" s="305"/>
      <c r="AV222" s="308"/>
    </row>
    <row r="223" spans="1:48" ht="15" hidden="1" customHeight="1">
      <c r="A223" s="298"/>
      <c r="B223" s="311"/>
      <c r="C223" s="268"/>
      <c r="D223" s="224"/>
      <c r="E223" s="283"/>
      <c r="F223" s="36"/>
      <c r="G223" s="268"/>
      <c r="H223" s="268"/>
      <c r="I223" s="320"/>
      <c r="J223" s="340"/>
      <c r="K223" s="326"/>
      <c r="L223" s="323"/>
      <c r="M223" s="305"/>
      <c r="N223" s="54" t="s">
        <v>167</v>
      </c>
      <c r="O223" s="56"/>
      <c r="P223" s="55"/>
      <c r="Q223" s="230"/>
      <c r="R223" s="219" t="str">
        <f t="shared" si="90"/>
        <v/>
      </c>
      <c r="S223" s="230"/>
      <c r="T223" s="219" t="str">
        <f t="shared" si="91"/>
        <v/>
      </c>
      <c r="U223" s="230"/>
      <c r="V223" s="219" t="str">
        <f t="shared" si="92"/>
        <v/>
      </c>
      <c r="W223" s="230"/>
      <c r="X223" s="219" t="str">
        <f t="shared" si="93"/>
        <v/>
      </c>
      <c r="Y223" s="230"/>
      <c r="Z223" s="219" t="str">
        <f t="shared" si="94"/>
        <v/>
      </c>
      <c r="AA223" s="230"/>
      <c r="AB223" s="219" t="str">
        <f t="shared" si="95"/>
        <v/>
      </c>
      <c r="AC223" s="230"/>
      <c r="AD223" s="219" t="str">
        <f t="shared" si="96"/>
        <v/>
      </c>
      <c r="AE223" s="220" t="str">
        <f t="shared" si="89"/>
        <v/>
      </c>
      <c r="AF223" s="220" t="str">
        <f t="shared" si="97"/>
        <v/>
      </c>
      <c r="AG223" s="57"/>
      <c r="AH223" s="58" t="str">
        <f t="shared" si="99"/>
        <v>Débil</v>
      </c>
      <c r="AI223" s="58" t="str">
        <f t="shared" si="98"/>
        <v>Débil</v>
      </c>
      <c r="AJ223" s="130">
        <f t="shared" si="100"/>
        <v>0</v>
      </c>
      <c r="AK223" s="314"/>
      <c r="AL223" s="220"/>
      <c r="AM223" s="220"/>
      <c r="AN223" s="314"/>
      <c r="AO223" s="131">
        <f>+IF(AND(P223="Preventivo",AN220="Fuerte"),2,IF(AND(P223="Preventivo",AN220="Moderado"),1,0))</f>
        <v>0</v>
      </c>
      <c r="AP223" s="131">
        <f t="shared" si="82"/>
        <v>0</v>
      </c>
      <c r="AQ223" s="131">
        <f>+J220-AO223</f>
        <v>0</v>
      </c>
      <c r="AR223" s="131" t="e">
        <f>+L220-AP223</f>
        <v>#N/A</v>
      </c>
      <c r="AS223" s="317"/>
      <c r="AT223" s="317"/>
      <c r="AU223" s="305"/>
      <c r="AV223" s="308"/>
    </row>
    <row r="224" spans="1:48" ht="15" hidden="1" customHeight="1">
      <c r="A224" s="298"/>
      <c r="B224" s="311"/>
      <c r="C224" s="268"/>
      <c r="D224" s="224"/>
      <c r="E224" s="283"/>
      <c r="F224" s="36"/>
      <c r="G224" s="268"/>
      <c r="H224" s="268"/>
      <c r="I224" s="320"/>
      <c r="J224" s="340"/>
      <c r="K224" s="326"/>
      <c r="L224" s="323"/>
      <c r="M224" s="305"/>
      <c r="N224" s="54" t="s">
        <v>167</v>
      </c>
      <c r="O224" s="56"/>
      <c r="P224" s="55"/>
      <c r="Q224" s="230"/>
      <c r="R224" s="219" t="str">
        <f t="shared" si="90"/>
        <v/>
      </c>
      <c r="S224" s="230"/>
      <c r="T224" s="219" t="str">
        <f t="shared" si="91"/>
        <v/>
      </c>
      <c r="U224" s="230"/>
      <c r="V224" s="219" t="str">
        <f t="shared" si="92"/>
        <v/>
      </c>
      <c r="W224" s="230"/>
      <c r="X224" s="219" t="str">
        <f t="shared" si="93"/>
        <v/>
      </c>
      <c r="Y224" s="230"/>
      <c r="Z224" s="219" t="str">
        <f t="shared" si="94"/>
        <v/>
      </c>
      <c r="AA224" s="230"/>
      <c r="AB224" s="219" t="str">
        <f t="shared" si="95"/>
        <v/>
      </c>
      <c r="AC224" s="230"/>
      <c r="AD224" s="219" t="str">
        <f t="shared" si="96"/>
        <v/>
      </c>
      <c r="AE224" s="220" t="str">
        <f t="shared" si="89"/>
        <v/>
      </c>
      <c r="AF224" s="220" t="str">
        <f t="shared" si="97"/>
        <v/>
      </c>
      <c r="AG224" s="57"/>
      <c r="AH224" s="58" t="str">
        <f t="shared" si="99"/>
        <v>Débil</v>
      </c>
      <c r="AI224" s="58" t="str">
        <f t="shared" si="98"/>
        <v>Débil</v>
      </c>
      <c r="AJ224" s="130">
        <f t="shared" si="100"/>
        <v>0</v>
      </c>
      <c r="AK224" s="314"/>
      <c r="AL224" s="220"/>
      <c r="AM224" s="220"/>
      <c r="AN224" s="314"/>
      <c r="AO224" s="131">
        <f>+IF(AND(P224="Preventivo",AN220="Fuerte"),2,IF(AND(P224="Preventivo",AN220="Moderado"),1,0))</f>
        <v>0</v>
      </c>
      <c r="AP224" s="131">
        <f t="shared" si="82"/>
        <v>0</v>
      </c>
      <c r="AQ224" s="131">
        <f>+J220-AO224</f>
        <v>0</v>
      </c>
      <c r="AR224" s="131" t="e">
        <f>+L220-AP224</f>
        <v>#N/A</v>
      </c>
      <c r="AS224" s="317"/>
      <c r="AT224" s="317"/>
      <c r="AU224" s="305"/>
      <c r="AV224" s="308"/>
    </row>
    <row r="225" spans="1:48" ht="15" hidden="1" customHeight="1">
      <c r="A225" s="299"/>
      <c r="B225" s="312"/>
      <c r="C225" s="269"/>
      <c r="D225" s="224"/>
      <c r="E225" s="284"/>
      <c r="F225" s="36"/>
      <c r="G225" s="269"/>
      <c r="H225" s="269"/>
      <c r="I225" s="321"/>
      <c r="J225" s="341"/>
      <c r="K225" s="327"/>
      <c r="L225" s="324"/>
      <c r="M225" s="306"/>
      <c r="N225" s="54" t="s">
        <v>167</v>
      </c>
      <c r="O225" s="56"/>
      <c r="P225" s="55"/>
      <c r="Q225" s="230"/>
      <c r="R225" s="219" t="str">
        <f t="shared" si="90"/>
        <v/>
      </c>
      <c r="S225" s="230"/>
      <c r="T225" s="219" t="str">
        <f t="shared" si="91"/>
        <v/>
      </c>
      <c r="U225" s="230"/>
      <c r="V225" s="219" t="str">
        <f t="shared" si="92"/>
        <v/>
      </c>
      <c r="W225" s="230"/>
      <c r="X225" s="219" t="str">
        <f t="shared" si="93"/>
        <v/>
      </c>
      <c r="Y225" s="230"/>
      <c r="Z225" s="219" t="str">
        <f t="shared" si="94"/>
        <v/>
      </c>
      <c r="AA225" s="230"/>
      <c r="AB225" s="219" t="str">
        <f t="shared" si="95"/>
        <v/>
      </c>
      <c r="AC225" s="230"/>
      <c r="AD225" s="219" t="str">
        <f t="shared" si="96"/>
        <v/>
      </c>
      <c r="AE225" s="220" t="str">
        <f t="shared" si="89"/>
        <v/>
      </c>
      <c r="AF225" s="220" t="str">
        <f t="shared" si="97"/>
        <v/>
      </c>
      <c r="AG225" s="57"/>
      <c r="AH225" s="58" t="str">
        <f t="shared" si="99"/>
        <v>Débil</v>
      </c>
      <c r="AI225" s="58" t="str">
        <f t="shared" si="98"/>
        <v>Débil</v>
      </c>
      <c r="AJ225" s="130">
        <f t="shared" si="100"/>
        <v>0</v>
      </c>
      <c r="AK225" s="315"/>
      <c r="AL225" s="220"/>
      <c r="AM225" s="220"/>
      <c r="AN225" s="315"/>
      <c r="AO225" s="131">
        <f>+IF(AND(P225="Preventivo",AN220="Fuerte"),2,IF(AND(P225="Preventivo",AN220="Moderado"),1,0))</f>
        <v>0</v>
      </c>
      <c r="AP225" s="131">
        <f t="shared" si="82"/>
        <v>0</v>
      </c>
      <c r="AQ225" s="131">
        <f>+J220-AO225</f>
        <v>0</v>
      </c>
      <c r="AR225" s="131" t="e">
        <f>+L220-AP225</f>
        <v>#N/A</v>
      </c>
      <c r="AS225" s="318"/>
      <c r="AT225" s="318"/>
      <c r="AU225" s="306"/>
      <c r="AV225" s="309"/>
    </row>
    <row r="226" spans="1:48" ht="15" hidden="1" customHeight="1">
      <c r="A226" s="297" t="s">
        <v>171</v>
      </c>
      <c r="B226" s="310"/>
      <c r="C226" s="267"/>
      <c r="D226" s="224"/>
      <c r="E226" s="282"/>
      <c r="F226" s="36"/>
      <c r="G226" s="267"/>
      <c r="H226" s="267"/>
      <c r="I226" s="319"/>
      <c r="J226" s="351"/>
      <c r="K226" s="325"/>
      <c r="L226" s="322" t="e">
        <f>+VLOOKUP(K226,Listados!$K$13:$L$17,2,0)</f>
        <v>#N/A</v>
      </c>
      <c r="M226" s="304" t="str">
        <f>IF(AND(I226&lt;&gt;"",K226&lt;&gt;""),VLOOKUP(I226&amp;K226,Listados!$M$3:$N$27,2,FALSE),"")</f>
        <v/>
      </c>
      <c r="N226" s="54" t="s">
        <v>167</v>
      </c>
      <c r="O226" s="56"/>
      <c r="P226" s="55"/>
      <c r="Q226" s="230"/>
      <c r="R226" s="219" t="str">
        <f t="shared" si="90"/>
        <v/>
      </c>
      <c r="S226" s="230"/>
      <c r="T226" s="219" t="str">
        <f t="shared" si="91"/>
        <v/>
      </c>
      <c r="U226" s="230"/>
      <c r="V226" s="219" t="str">
        <f t="shared" si="92"/>
        <v/>
      </c>
      <c r="W226" s="230"/>
      <c r="X226" s="219" t="str">
        <f t="shared" si="93"/>
        <v/>
      </c>
      <c r="Y226" s="230"/>
      <c r="Z226" s="219" t="str">
        <f t="shared" si="94"/>
        <v/>
      </c>
      <c r="AA226" s="230"/>
      <c r="AB226" s="219" t="str">
        <f t="shared" si="95"/>
        <v/>
      </c>
      <c r="AC226" s="230"/>
      <c r="AD226" s="219" t="str">
        <f t="shared" si="96"/>
        <v/>
      </c>
      <c r="AE226" s="220" t="str">
        <f t="shared" si="89"/>
        <v/>
      </c>
      <c r="AF226" s="220" t="str">
        <f t="shared" si="97"/>
        <v/>
      </c>
      <c r="AG226" s="57"/>
      <c r="AH226" s="58" t="str">
        <f t="shared" si="99"/>
        <v>Débil</v>
      </c>
      <c r="AI226" s="58" t="str">
        <f t="shared" si="98"/>
        <v>Débil</v>
      </c>
      <c r="AJ226" s="130">
        <f t="shared" si="100"/>
        <v>0</v>
      </c>
      <c r="AK226" s="313">
        <f>AVERAGE(AJ226:AJ231)</f>
        <v>0</v>
      </c>
      <c r="AL226" s="220"/>
      <c r="AM226" s="220"/>
      <c r="AN226" s="313" t="str">
        <f>IF(AK226&lt;=50, "Débil", IF(AK226&lt;=99,"Moderado","Fuerte"))</f>
        <v>Débil</v>
      </c>
      <c r="AO226" s="131">
        <f>+IF(AND(P226="Preventivo",AN226="Fuerte"),2,IF(AND(P226="Preventivo",AN226="Moderado"),1,0))</f>
        <v>0</v>
      </c>
      <c r="AP226" s="131">
        <f t="shared" si="82"/>
        <v>0</v>
      </c>
      <c r="AQ226" s="131">
        <f>+J226-AO226</f>
        <v>0</v>
      </c>
      <c r="AR226" s="131" t="e">
        <f>+L226-AP226</f>
        <v>#N/A</v>
      </c>
      <c r="AS226" s="316" t="str">
        <f>+VLOOKUP(MIN(AQ226,AQ227,AQ228,AQ229,AQ230,AQ231),Listados!$J$18:$K$24,2,TRUE)</f>
        <v>Rara Vez</v>
      </c>
      <c r="AT226" s="316" t="e">
        <f>+VLOOKUP(MIN(AR226,AR227,AR228,AR229,AR230,AR231),Listados!$J$27:$K$32,2,TRUE)</f>
        <v>#N/A</v>
      </c>
      <c r="AU226" s="304" t="e">
        <f>IF(AND(AS226&lt;&gt;"",AT226&lt;&gt;""),VLOOKUP(AS226&amp;AT226,Listados!$M$3:$N$27,2,FALSE),"")</f>
        <v>#N/A</v>
      </c>
      <c r="AV226" s="307" t="e">
        <f>+VLOOKUP(AU226,Listados!$P$3:$Q$6,2,FALSE)</f>
        <v>#N/A</v>
      </c>
    </row>
    <row r="227" spans="1:48" ht="15" hidden="1" customHeight="1">
      <c r="A227" s="298"/>
      <c r="B227" s="311"/>
      <c r="C227" s="268"/>
      <c r="D227" s="224"/>
      <c r="E227" s="283"/>
      <c r="F227" s="36"/>
      <c r="G227" s="268"/>
      <c r="H227" s="268"/>
      <c r="I227" s="320"/>
      <c r="J227" s="340"/>
      <c r="K227" s="326"/>
      <c r="L227" s="323"/>
      <c r="M227" s="305"/>
      <c r="N227" s="54" t="s">
        <v>167</v>
      </c>
      <c r="O227" s="56"/>
      <c r="P227" s="55"/>
      <c r="Q227" s="230"/>
      <c r="R227" s="219" t="str">
        <f t="shared" si="90"/>
        <v/>
      </c>
      <c r="S227" s="230"/>
      <c r="T227" s="219" t="str">
        <f t="shared" si="91"/>
        <v/>
      </c>
      <c r="U227" s="230"/>
      <c r="V227" s="219" t="str">
        <f t="shared" si="92"/>
        <v/>
      </c>
      <c r="W227" s="230"/>
      <c r="X227" s="219" t="str">
        <f t="shared" si="93"/>
        <v/>
      </c>
      <c r="Y227" s="230"/>
      <c r="Z227" s="219" t="str">
        <f t="shared" si="94"/>
        <v/>
      </c>
      <c r="AA227" s="230"/>
      <c r="AB227" s="219" t="str">
        <f t="shared" si="95"/>
        <v/>
      </c>
      <c r="AC227" s="230"/>
      <c r="AD227" s="219" t="str">
        <f t="shared" si="96"/>
        <v/>
      </c>
      <c r="AE227" s="220" t="str">
        <f t="shared" si="89"/>
        <v/>
      </c>
      <c r="AF227" s="220" t="str">
        <f t="shared" si="97"/>
        <v/>
      </c>
      <c r="AG227" s="57"/>
      <c r="AH227" s="58" t="str">
        <f t="shared" si="99"/>
        <v>Débil</v>
      </c>
      <c r="AI227" s="58" t="str">
        <f t="shared" si="98"/>
        <v>Débil</v>
      </c>
      <c r="AJ227" s="130">
        <f t="shared" si="100"/>
        <v>0</v>
      </c>
      <c r="AK227" s="314"/>
      <c r="AL227" s="220"/>
      <c r="AM227" s="220"/>
      <c r="AN227" s="314"/>
      <c r="AO227" s="131">
        <f>+IF(AND(P227="Preventivo",AN226="Fuerte"),2,IF(AND(P227="Preventivo",AN226="Moderado"),1,0))</f>
        <v>0</v>
      </c>
      <c r="AP227" s="131">
        <f t="shared" si="82"/>
        <v>0</v>
      </c>
      <c r="AQ227" s="131">
        <f>+J226-AO227</f>
        <v>0</v>
      </c>
      <c r="AR227" s="131" t="e">
        <f>+L226-AP227</f>
        <v>#N/A</v>
      </c>
      <c r="AS227" s="317"/>
      <c r="AT227" s="317"/>
      <c r="AU227" s="305"/>
      <c r="AV227" s="308"/>
    </row>
    <row r="228" spans="1:48" ht="15" hidden="1" customHeight="1">
      <c r="A228" s="298"/>
      <c r="B228" s="311"/>
      <c r="C228" s="268"/>
      <c r="D228" s="224"/>
      <c r="E228" s="283"/>
      <c r="F228" s="36"/>
      <c r="G228" s="268"/>
      <c r="H228" s="268"/>
      <c r="I228" s="320"/>
      <c r="J228" s="340"/>
      <c r="K228" s="326"/>
      <c r="L228" s="323"/>
      <c r="M228" s="305"/>
      <c r="N228" s="54" t="s">
        <v>167</v>
      </c>
      <c r="O228" s="56"/>
      <c r="P228" s="55"/>
      <c r="Q228" s="230"/>
      <c r="R228" s="219" t="str">
        <f t="shared" si="90"/>
        <v/>
      </c>
      <c r="S228" s="230"/>
      <c r="T228" s="219" t="str">
        <f t="shared" si="91"/>
        <v/>
      </c>
      <c r="U228" s="230"/>
      <c r="V228" s="219" t="str">
        <f t="shared" si="92"/>
        <v/>
      </c>
      <c r="W228" s="230"/>
      <c r="X228" s="219" t="str">
        <f t="shared" si="93"/>
        <v/>
      </c>
      <c r="Y228" s="230"/>
      <c r="Z228" s="219" t="str">
        <f t="shared" si="94"/>
        <v/>
      </c>
      <c r="AA228" s="230"/>
      <c r="AB228" s="219" t="str">
        <f t="shared" si="95"/>
        <v/>
      </c>
      <c r="AC228" s="230"/>
      <c r="AD228" s="219" t="str">
        <f t="shared" si="96"/>
        <v/>
      </c>
      <c r="AE228" s="220" t="str">
        <f t="shared" si="89"/>
        <v/>
      </c>
      <c r="AF228" s="220" t="str">
        <f t="shared" si="97"/>
        <v/>
      </c>
      <c r="AG228" s="57"/>
      <c r="AH228" s="58" t="str">
        <f t="shared" si="99"/>
        <v>Débil</v>
      </c>
      <c r="AI228" s="58" t="str">
        <f t="shared" si="98"/>
        <v>Débil</v>
      </c>
      <c r="AJ228" s="130">
        <f t="shared" si="100"/>
        <v>0</v>
      </c>
      <c r="AK228" s="314"/>
      <c r="AL228" s="220"/>
      <c r="AM228" s="220"/>
      <c r="AN228" s="314"/>
      <c r="AO228" s="131">
        <f>+IF(AND(P228="Preventivo",AN226="Fuerte"),2,IF(AND(P228="Preventivo",AN226="Moderado"),1,0))</f>
        <v>0</v>
      </c>
      <c r="AP228" s="131">
        <f t="shared" si="82"/>
        <v>0</v>
      </c>
      <c r="AQ228" s="131">
        <f>+J226-AO228</f>
        <v>0</v>
      </c>
      <c r="AR228" s="131" t="e">
        <f>+L226-AP228</f>
        <v>#N/A</v>
      </c>
      <c r="AS228" s="317"/>
      <c r="AT228" s="317"/>
      <c r="AU228" s="305"/>
      <c r="AV228" s="308"/>
    </row>
    <row r="229" spans="1:48" ht="15" hidden="1" customHeight="1">
      <c r="A229" s="298"/>
      <c r="B229" s="311"/>
      <c r="C229" s="268"/>
      <c r="D229" s="224"/>
      <c r="E229" s="283"/>
      <c r="F229" s="36"/>
      <c r="G229" s="268"/>
      <c r="H229" s="268"/>
      <c r="I229" s="320"/>
      <c r="J229" s="340"/>
      <c r="K229" s="326"/>
      <c r="L229" s="323"/>
      <c r="M229" s="305"/>
      <c r="N229" s="54" t="s">
        <v>167</v>
      </c>
      <c r="O229" s="56"/>
      <c r="P229" s="55"/>
      <c r="Q229" s="230"/>
      <c r="R229" s="219" t="str">
        <f t="shared" si="90"/>
        <v/>
      </c>
      <c r="S229" s="230"/>
      <c r="T229" s="219" t="str">
        <f t="shared" si="91"/>
        <v/>
      </c>
      <c r="U229" s="230"/>
      <c r="V229" s="219" t="str">
        <f t="shared" si="92"/>
        <v/>
      </c>
      <c r="W229" s="230"/>
      <c r="X229" s="219" t="str">
        <f t="shared" si="93"/>
        <v/>
      </c>
      <c r="Y229" s="230"/>
      <c r="Z229" s="219" t="str">
        <f t="shared" si="94"/>
        <v/>
      </c>
      <c r="AA229" s="230"/>
      <c r="AB229" s="219" t="str">
        <f t="shared" si="95"/>
        <v/>
      </c>
      <c r="AC229" s="230"/>
      <c r="AD229" s="219" t="str">
        <f t="shared" si="96"/>
        <v/>
      </c>
      <c r="AE229" s="220" t="str">
        <f t="shared" si="89"/>
        <v/>
      </c>
      <c r="AF229" s="220" t="str">
        <f t="shared" si="97"/>
        <v/>
      </c>
      <c r="AG229" s="57"/>
      <c r="AH229" s="58" t="str">
        <f t="shared" si="99"/>
        <v>Débil</v>
      </c>
      <c r="AI229" s="58" t="str">
        <f t="shared" si="98"/>
        <v>Débil</v>
      </c>
      <c r="AJ229" s="130">
        <f t="shared" si="100"/>
        <v>0</v>
      </c>
      <c r="AK229" s="314"/>
      <c r="AL229" s="220"/>
      <c r="AM229" s="220"/>
      <c r="AN229" s="314"/>
      <c r="AO229" s="131">
        <f>+IF(AND(P229="Preventivo",AN226="Fuerte"),2,IF(AND(P229="Preventivo",AN226="Moderado"),1,0))</f>
        <v>0</v>
      </c>
      <c r="AP229" s="131">
        <f t="shared" si="82"/>
        <v>0</v>
      </c>
      <c r="AQ229" s="131">
        <f>+J226-AO229</f>
        <v>0</v>
      </c>
      <c r="AR229" s="131" t="e">
        <f>+L226-AP229</f>
        <v>#N/A</v>
      </c>
      <c r="AS229" s="317"/>
      <c r="AT229" s="317"/>
      <c r="AU229" s="305"/>
      <c r="AV229" s="308"/>
    </row>
    <row r="230" spans="1:48" ht="15" hidden="1" customHeight="1">
      <c r="A230" s="298"/>
      <c r="B230" s="311"/>
      <c r="C230" s="268"/>
      <c r="D230" s="224"/>
      <c r="E230" s="283"/>
      <c r="F230" s="36"/>
      <c r="G230" s="268"/>
      <c r="H230" s="268"/>
      <c r="I230" s="320"/>
      <c r="J230" s="340"/>
      <c r="K230" s="326"/>
      <c r="L230" s="323"/>
      <c r="M230" s="305"/>
      <c r="N230" s="54" t="s">
        <v>167</v>
      </c>
      <c r="O230" s="56"/>
      <c r="P230" s="55"/>
      <c r="Q230" s="230"/>
      <c r="R230" s="219" t="str">
        <f t="shared" si="90"/>
        <v/>
      </c>
      <c r="S230" s="230"/>
      <c r="T230" s="219" t="str">
        <f t="shared" si="91"/>
        <v/>
      </c>
      <c r="U230" s="230"/>
      <c r="V230" s="219" t="str">
        <f t="shared" si="92"/>
        <v/>
      </c>
      <c r="W230" s="230"/>
      <c r="X230" s="219" t="str">
        <f t="shared" si="93"/>
        <v/>
      </c>
      <c r="Y230" s="230"/>
      <c r="Z230" s="219" t="str">
        <f t="shared" si="94"/>
        <v/>
      </c>
      <c r="AA230" s="230"/>
      <c r="AB230" s="219" t="str">
        <f t="shared" si="95"/>
        <v/>
      </c>
      <c r="AC230" s="230"/>
      <c r="AD230" s="219" t="str">
        <f t="shared" si="96"/>
        <v/>
      </c>
      <c r="AE230" s="220" t="str">
        <f t="shared" si="89"/>
        <v/>
      </c>
      <c r="AF230" s="220" t="str">
        <f t="shared" si="97"/>
        <v/>
      </c>
      <c r="AG230" s="57"/>
      <c r="AH230" s="58" t="str">
        <f t="shared" si="99"/>
        <v>Débil</v>
      </c>
      <c r="AI230" s="58" t="str">
        <f t="shared" si="98"/>
        <v>Débil</v>
      </c>
      <c r="AJ230" s="130">
        <f t="shared" si="100"/>
        <v>0</v>
      </c>
      <c r="AK230" s="314"/>
      <c r="AL230" s="220"/>
      <c r="AM230" s="220"/>
      <c r="AN230" s="314"/>
      <c r="AO230" s="131">
        <f>+IF(AND(P230="Preventivo",AN226="Fuerte"),2,IF(AND(P230="Preventivo",AN226="Moderado"),1,0))</f>
        <v>0</v>
      </c>
      <c r="AP230" s="131">
        <f t="shared" si="82"/>
        <v>0</v>
      </c>
      <c r="AQ230" s="131">
        <f>+J226-AO230</f>
        <v>0</v>
      </c>
      <c r="AR230" s="131" t="e">
        <f>+L226-AP230</f>
        <v>#N/A</v>
      </c>
      <c r="AS230" s="317"/>
      <c r="AT230" s="317"/>
      <c r="AU230" s="305"/>
      <c r="AV230" s="308"/>
    </row>
    <row r="231" spans="1:48" ht="15" hidden="1" customHeight="1">
      <c r="A231" s="299"/>
      <c r="B231" s="312"/>
      <c r="C231" s="269"/>
      <c r="D231" s="224"/>
      <c r="E231" s="284"/>
      <c r="F231" s="36"/>
      <c r="G231" s="269"/>
      <c r="H231" s="269"/>
      <c r="I231" s="321"/>
      <c r="J231" s="341"/>
      <c r="K231" s="327"/>
      <c r="L231" s="324"/>
      <c r="M231" s="306"/>
      <c r="N231" s="54" t="s">
        <v>167</v>
      </c>
      <c r="O231" s="56"/>
      <c r="P231" s="55"/>
      <c r="Q231" s="230"/>
      <c r="R231" s="219" t="str">
        <f t="shared" si="90"/>
        <v/>
      </c>
      <c r="S231" s="230"/>
      <c r="T231" s="219" t="str">
        <f t="shared" si="91"/>
        <v/>
      </c>
      <c r="U231" s="230"/>
      <c r="V231" s="219" t="str">
        <f t="shared" si="92"/>
        <v/>
      </c>
      <c r="W231" s="230"/>
      <c r="X231" s="219" t="str">
        <f t="shared" si="93"/>
        <v/>
      </c>
      <c r="Y231" s="230"/>
      <c r="Z231" s="219" t="str">
        <f t="shared" si="94"/>
        <v/>
      </c>
      <c r="AA231" s="230"/>
      <c r="AB231" s="219" t="str">
        <f t="shared" si="95"/>
        <v/>
      </c>
      <c r="AC231" s="230"/>
      <c r="AD231" s="219" t="str">
        <f t="shared" si="96"/>
        <v/>
      </c>
      <c r="AE231" s="220" t="str">
        <f t="shared" si="89"/>
        <v/>
      </c>
      <c r="AF231" s="220" t="str">
        <f t="shared" si="97"/>
        <v/>
      </c>
      <c r="AG231" s="57"/>
      <c r="AH231" s="58" t="str">
        <f t="shared" si="99"/>
        <v>Débil</v>
      </c>
      <c r="AI231" s="58" t="str">
        <f t="shared" si="98"/>
        <v>Débil</v>
      </c>
      <c r="AJ231" s="130">
        <f t="shared" si="100"/>
        <v>0</v>
      </c>
      <c r="AK231" s="315"/>
      <c r="AL231" s="220"/>
      <c r="AM231" s="220"/>
      <c r="AN231" s="315"/>
      <c r="AO231" s="131">
        <f>+IF(AND(P231="Preventivo",AN226="Fuerte"),2,IF(AND(P231="Preventivo",AN226="Moderado"),1,0))</f>
        <v>0</v>
      </c>
      <c r="AP231" s="131">
        <f t="shared" si="82"/>
        <v>0</v>
      </c>
      <c r="AQ231" s="131">
        <f>+J226-AO231</f>
        <v>0</v>
      </c>
      <c r="AR231" s="131" t="e">
        <f>+L226-AP231</f>
        <v>#N/A</v>
      </c>
      <c r="AS231" s="318"/>
      <c r="AT231" s="318"/>
      <c r="AU231" s="306"/>
      <c r="AV231" s="309"/>
    </row>
    <row r="232" spans="1:48" ht="15" hidden="1" customHeight="1">
      <c r="A232" s="297" t="s">
        <v>172</v>
      </c>
      <c r="B232" s="310"/>
      <c r="C232" s="267"/>
      <c r="D232" s="224"/>
      <c r="E232" s="282"/>
      <c r="F232" s="36"/>
      <c r="G232" s="267"/>
      <c r="H232" s="267"/>
      <c r="I232" s="319"/>
      <c r="J232" s="351"/>
      <c r="K232" s="325"/>
      <c r="L232" s="322" t="e">
        <f>+VLOOKUP(K232,Listados!$K$13:$L$17,2,0)</f>
        <v>#N/A</v>
      </c>
      <c r="M232" s="304" t="str">
        <f>IF(AND(I232&lt;&gt;"",K232&lt;&gt;""),VLOOKUP(I232&amp;K232,Listados!$M$3:$N$27,2,FALSE),"")</f>
        <v/>
      </c>
      <c r="N232" s="54" t="s">
        <v>167</v>
      </c>
      <c r="O232" s="56"/>
      <c r="P232" s="55"/>
      <c r="Q232" s="230"/>
      <c r="R232" s="219" t="str">
        <f t="shared" si="90"/>
        <v/>
      </c>
      <c r="S232" s="230"/>
      <c r="T232" s="219" t="str">
        <f t="shared" si="91"/>
        <v/>
      </c>
      <c r="U232" s="230"/>
      <c r="V232" s="219" t="str">
        <f t="shared" si="92"/>
        <v/>
      </c>
      <c r="W232" s="230"/>
      <c r="X232" s="219" t="str">
        <f t="shared" si="93"/>
        <v/>
      </c>
      <c r="Y232" s="230"/>
      <c r="Z232" s="219" t="str">
        <f t="shared" si="94"/>
        <v/>
      </c>
      <c r="AA232" s="230"/>
      <c r="AB232" s="219" t="str">
        <f t="shared" si="95"/>
        <v/>
      </c>
      <c r="AC232" s="230"/>
      <c r="AD232" s="219" t="str">
        <f t="shared" si="96"/>
        <v/>
      </c>
      <c r="AE232" s="220" t="str">
        <f t="shared" si="89"/>
        <v/>
      </c>
      <c r="AF232" s="220" t="str">
        <f t="shared" si="97"/>
        <v/>
      </c>
      <c r="AG232" s="57"/>
      <c r="AH232" s="58" t="str">
        <f t="shared" si="99"/>
        <v>Débil</v>
      </c>
      <c r="AI232" s="58" t="str">
        <f t="shared" si="98"/>
        <v>Débil</v>
      </c>
      <c r="AJ232" s="130">
        <f t="shared" si="100"/>
        <v>0</v>
      </c>
      <c r="AK232" s="313">
        <f>AVERAGE(AJ232:AJ237)</f>
        <v>0</v>
      </c>
      <c r="AL232" s="220"/>
      <c r="AM232" s="220"/>
      <c r="AN232" s="313" t="str">
        <f>IF(AK232&lt;=50, "Débil", IF(AK232&lt;=99,"Moderado","Fuerte"))</f>
        <v>Débil</v>
      </c>
      <c r="AO232" s="131">
        <f>+IF(AND(P232="Preventivo",AN232="Fuerte"),2,IF(AND(P232="Preventivo",AN232="Moderado"),1,0))</f>
        <v>0</v>
      </c>
      <c r="AP232" s="131">
        <f t="shared" si="82"/>
        <v>0</v>
      </c>
      <c r="AQ232" s="131">
        <f>+J232-AO232</f>
        <v>0</v>
      </c>
      <c r="AR232" s="131" t="e">
        <f>+L232-AP232</f>
        <v>#N/A</v>
      </c>
      <c r="AS232" s="316" t="str">
        <f>+VLOOKUP(MIN(AQ232,AQ233,AQ234,AQ235,AQ236,AQ237),Listados!$J$18:$K$24,2,TRUE)</f>
        <v>Rara Vez</v>
      </c>
      <c r="AT232" s="316" t="e">
        <f>+VLOOKUP(MIN(AR232,AR233,AR234,AR235,AR236,AR237),Listados!$J$27:$K$32,2,TRUE)</f>
        <v>#N/A</v>
      </c>
      <c r="AU232" s="304" t="e">
        <f>IF(AND(AS232&lt;&gt;"",AT232&lt;&gt;""),VLOOKUP(AS232&amp;AT232,Listados!$M$3:$N$27,2,FALSE),"")</f>
        <v>#N/A</v>
      </c>
      <c r="AV232" s="307" t="e">
        <f>+VLOOKUP(AU232,Listados!$P$3:$Q$6,2,FALSE)</f>
        <v>#N/A</v>
      </c>
    </row>
    <row r="233" spans="1:48" ht="15" hidden="1" customHeight="1">
      <c r="A233" s="298"/>
      <c r="B233" s="311"/>
      <c r="C233" s="268"/>
      <c r="D233" s="224"/>
      <c r="E233" s="283"/>
      <c r="F233" s="36"/>
      <c r="G233" s="268"/>
      <c r="H233" s="268"/>
      <c r="I233" s="320"/>
      <c r="J233" s="340"/>
      <c r="K233" s="326"/>
      <c r="L233" s="323"/>
      <c r="M233" s="305"/>
      <c r="N233" s="54" t="s">
        <v>167</v>
      </c>
      <c r="O233" s="56"/>
      <c r="P233" s="55"/>
      <c r="Q233" s="230"/>
      <c r="R233" s="219" t="str">
        <f t="shared" si="90"/>
        <v/>
      </c>
      <c r="S233" s="230"/>
      <c r="T233" s="219" t="str">
        <f t="shared" si="91"/>
        <v/>
      </c>
      <c r="U233" s="230"/>
      <c r="V233" s="219" t="str">
        <f t="shared" si="92"/>
        <v/>
      </c>
      <c r="W233" s="230"/>
      <c r="X233" s="219" t="str">
        <f t="shared" si="93"/>
        <v/>
      </c>
      <c r="Y233" s="230"/>
      <c r="Z233" s="219" t="str">
        <f t="shared" si="94"/>
        <v/>
      </c>
      <c r="AA233" s="230"/>
      <c r="AB233" s="219" t="str">
        <f t="shared" si="95"/>
        <v/>
      </c>
      <c r="AC233" s="230"/>
      <c r="AD233" s="219" t="str">
        <f t="shared" si="96"/>
        <v/>
      </c>
      <c r="AE233" s="220" t="str">
        <f t="shared" si="89"/>
        <v/>
      </c>
      <c r="AF233" s="220" t="str">
        <f t="shared" si="97"/>
        <v/>
      </c>
      <c r="AG233" s="57"/>
      <c r="AH233" s="58" t="str">
        <f t="shared" si="99"/>
        <v>Débil</v>
      </c>
      <c r="AI233" s="58" t="str">
        <f t="shared" si="98"/>
        <v>Débil</v>
      </c>
      <c r="AJ233" s="130">
        <f t="shared" si="100"/>
        <v>0</v>
      </c>
      <c r="AK233" s="314"/>
      <c r="AL233" s="220"/>
      <c r="AM233" s="220"/>
      <c r="AN233" s="314"/>
      <c r="AO233" s="131">
        <f>+IF(AND(P233="Preventivo",AN232="Fuerte"),2,IF(AND(P233="Preventivo",AN232="Moderado"),1,0))</f>
        <v>0</v>
      </c>
      <c r="AP233" s="131">
        <f t="shared" si="82"/>
        <v>0</v>
      </c>
      <c r="AQ233" s="131">
        <f>+J232-AO233</f>
        <v>0</v>
      </c>
      <c r="AR233" s="131" t="e">
        <f>+L232-AP233</f>
        <v>#N/A</v>
      </c>
      <c r="AS233" s="317"/>
      <c r="AT233" s="317"/>
      <c r="AU233" s="305"/>
      <c r="AV233" s="308"/>
    </row>
    <row r="234" spans="1:48" ht="15" hidden="1" customHeight="1">
      <c r="A234" s="298"/>
      <c r="B234" s="311"/>
      <c r="C234" s="268"/>
      <c r="D234" s="224"/>
      <c r="E234" s="283"/>
      <c r="F234" s="36"/>
      <c r="G234" s="268"/>
      <c r="H234" s="268"/>
      <c r="I234" s="320"/>
      <c r="J234" s="340"/>
      <c r="K234" s="326"/>
      <c r="L234" s="323"/>
      <c r="M234" s="305"/>
      <c r="N234" s="54" t="s">
        <v>167</v>
      </c>
      <c r="O234" s="56"/>
      <c r="P234" s="55"/>
      <c r="Q234" s="230"/>
      <c r="R234" s="219" t="str">
        <f t="shared" si="90"/>
        <v/>
      </c>
      <c r="S234" s="230"/>
      <c r="T234" s="219" t="str">
        <f t="shared" si="91"/>
        <v/>
      </c>
      <c r="U234" s="230"/>
      <c r="V234" s="219" t="str">
        <f t="shared" si="92"/>
        <v/>
      </c>
      <c r="W234" s="230"/>
      <c r="X234" s="219" t="str">
        <f t="shared" si="93"/>
        <v/>
      </c>
      <c r="Y234" s="230"/>
      <c r="Z234" s="219" t="str">
        <f t="shared" si="94"/>
        <v/>
      </c>
      <c r="AA234" s="230"/>
      <c r="AB234" s="219" t="str">
        <f t="shared" si="95"/>
        <v/>
      </c>
      <c r="AC234" s="230"/>
      <c r="AD234" s="219" t="str">
        <f t="shared" si="96"/>
        <v/>
      </c>
      <c r="AE234" s="220" t="str">
        <f t="shared" si="89"/>
        <v/>
      </c>
      <c r="AF234" s="220" t="str">
        <f t="shared" si="97"/>
        <v/>
      </c>
      <c r="AG234" s="57"/>
      <c r="AH234" s="58" t="str">
        <f t="shared" si="99"/>
        <v>Débil</v>
      </c>
      <c r="AI234" s="58" t="str">
        <f t="shared" si="98"/>
        <v>Débil</v>
      </c>
      <c r="AJ234" s="130">
        <f t="shared" si="100"/>
        <v>0</v>
      </c>
      <c r="AK234" s="314"/>
      <c r="AL234" s="220"/>
      <c r="AM234" s="220"/>
      <c r="AN234" s="314"/>
      <c r="AO234" s="131">
        <f>+IF(AND(P234="Preventivo",AN232="Fuerte"),2,IF(AND(P234="Preventivo",AN232="Moderado"),1,0))</f>
        <v>0</v>
      </c>
      <c r="AP234" s="131">
        <f t="shared" si="82"/>
        <v>0</v>
      </c>
      <c r="AQ234" s="131">
        <f>+J232-AO234</f>
        <v>0</v>
      </c>
      <c r="AR234" s="131" t="e">
        <f>+L232-AP234</f>
        <v>#N/A</v>
      </c>
      <c r="AS234" s="317"/>
      <c r="AT234" s="317"/>
      <c r="AU234" s="305"/>
      <c r="AV234" s="308"/>
    </row>
    <row r="235" spans="1:48" ht="15" hidden="1" customHeight="1">
      <c r="A235" s="298"/>
      <c r="B235" s="311"/>
      <c r="C235" s="268"/>
      <c r="D235" s="224"/>
      <c r="E235" s="283"/>
      <c r="F235" s="36"/>
      <c r="G235" s="268"/>
      <c r="H235" s="268"/>
      <c r="I235" s="320"/>
      <c r="J235" s="340"/>
      <c r="K235" s="326"/>
      <c r="L235" s="323"/>
      <c r="M235" s="305"/>
      <c r="N235" s="54" t="s">
        <v>167</v>
      </c>
      <c r="O235" s="56"/>
      <c r="P235" s="55"/>
      <c r="Q235" s="230"/>
      <c r="R235" s="219" t="str">
        <f t="shared" si="90"/>
        <v/>
      </c>
      <c r="S235" s="230"/>
      <c r="T235" s="219" t="str">
        <f t="shared" si="91"/>
        <v/>
      </c>
      <c r="U235" s="230"/>
      <c r="V235" s="219" t="str">
        <f t="shared" si="92"/>
        <v/>
      </c>
      <c r="W235" s="230"/>
      <c r="X235" s="219" t="str">
        <f t="shared" si="93"/>
        <v/>
      </c>
      <c r="Y235" s="230"/>
      <c r="Z235" s="219" t="str">
        <f t="shared" si="94"/>
        <v/>
      </c>
      <c r="AA235" s="230"/>
      <c r="AB235" s="219" t="str">
        <f t="shared" si="95"/>
        <v/>
      </c>
      <c r="AC235" s="230"/>
      <c r="AD235" s="219" t="str">
        <f t="shared" si="96"/>
        <v/>
      </c>
      <c r="AE235" s="220" t="str">
        <f t="shared" si="89"/>
        <v/>
      </c>
      <c r="AF235" s="220" t="str">
        <f t="shared" si="97"/>
        <v/>
      </c>
      <c r="AG235" s="57"/>
      <c r="AH235" s="58" t="str">
        <f t="shared" si="99"/>
        <v>Débil</v>
      </c>
      <c r="AI235" s="58" t="str">
        <f t="shared" si="98"/>
        <v>Débil</v>
      </c>
      <c r="AJ235" s="130">
        <f t="shared" si="100"/>
        <v>0</v>
      </c>
      <c r="AK235" s="314"/>
      <c r="AL235" s="220"/>
      <c r="AM235" s="220"/>
      <c r="AN235" s="314"/>
      <c r="AO235" s="131">
        <f>+IF(AND(P235="Preventivo",AN232="Fuerte"),2,IF(AND(P235="Preventivo",AN232="Moderado"),1,0))</f>
        <v>0</v>
      </c>
      <c r="AP235" s="131">
        <f t="shared" si="82"/>
        <v>0</v>
      </c>
      <c r="AQ235" s="131">
        <f>+J232-AO235</f>
        <v>0</v>
      </c>
      <c r="AR235" s="131" t="e">
        <f>+L232-AP235</f>
        <v>#N/A</v>
      </c>
      <c r="AS235" s="317"/>
      <c r="AT235" s="317"/>
      <c r="AU235" s="305"/>
      <c r="AV235" s="308"/>
    </row>
    <row r="236" spans="1:48" ht="15" hidden="1" customHeight="1">
      <c r="A236" s="298"/>
      <c r="B236" s="311"/>
      <c r="C236" s="268"/>
      <c r="D236" s="224"/>
      <c r="E236" s="283"/>
      <c r="F236" s="36"/>
      <c r="G236" s="268"/>
      <c r="H236" s="268"/>
      <c r="I236" s="320"/>
      <c r="J236" s="340"/>
      <c r="K236" s="326"/>
      <c r="L236" s="323"/>
      <c r="M236" s="305"/>
      <c r="N236" s="54" t="s">
        <v>167</v>
      </c>
      <c r="O236" s="56"/>
      <c r="P236" s="55"/>
      <c r="Q236" s="230"/>
      <c r="R236" s="219" t="str">
        <f t="shared" si="90"/>
        <v/>
      </c>
      <c r="S236" s="230"/>
      <c r="T236" s="219" t="str">
        <f t="shared" si="91"/>
        <v/>
      </c>
      <c r="U236" s="230"/>
      <c r="V236" s="219" t="str">
        <f t="shared" si="92"/>
        <v/>
      </c>
      <c r="W236" s="230"/>
      <c r="X236" s="219" t="str">
        <f t="shared" si="93"/>
        <v/>
      </c>
      <c r="Y236" s="230"/>
      <c r="Z236" s="219" t="str">
        <f t="shared" si="94"/>
        <v/>
      </c>
      <c r="AA236" s="230"/>
      <c r="AB236" s="219" t="str">
        <f t="shared" si="95"/>
        <v/>
      </c>
      <c r="AC236" s="230"/>
      <c r="AD236" s="219" t="str">
        <f t="shared" si="96"/>
        <v/>
      </c>
      <c r="AE236" s="220" t="str">
        <f t="shared" si="89"/>
        <v/>
      </c>
      <c r="AF236" s="220" t="str">
        <f t="shared" si="97"/>
        <v/>
      </c>
      <c r="AG236" s="57"/>
      <c r="AH236" s="58" t="str">
        <f t="shared" si="99"/>
        <v>Débil</v>
      </c>
      <c r="AI236" s="58" t="str">
        <f t="shared" si="98"/>
        <v>Débil</v>
      </c>
      <c r="AJ236" s="130">
        <f t="shared" si="100"/>
        <v>0</v>
      </c>
      <c r="AK236" s="314"/>
      <c r="AL236" s="220"/>
      <c r="AM236" s="220"/>
      <c r="AN236" s="314"/>
      <c r="AO236" s="131">
        <f>+IF(AND(P236="Preventivo",AN232="Fuerte"),2,IF(AND(P236="Preventivo",AN232="Moderado"),1,0))</f>
        <v>0</v>
      </c>
      <c r="AP236" s="131">
        <f t="shared" si="82"/>
        <v>0</v>
      </c>
      <c r="AQ236" s="131">
        <f>+J232-AO236</f>
        <v>0</v>
      </c>
      <c r="AR236" s="131" t="e">
        <f>+L232-AP236</f>
        <v>#N/A</v>
      </c>
      <c r="AS236" s="317"/>
      <c r="AT236" s="317"/>
      <c r="AU236" s="305"/>
      <c r="AV236" s="308"/>
    </row>
    <row r="237" spans="1:48" ht="15" hidden="1" customHeight="1">
      <c r="A237" s="299"/>
      <c r="B237" s="312"/>
      <c r="C237" s="269"/>
      <c r="D237" s="224"/>
      <c r="E237" s="284"/>
      <c r="F237" s="36"/>
      <c r="G237" s="269"/>
      <c r="H237" s="269"/>
      <c r="I237" s="321"/>
      <c r="J237" s="341"/>
      <c r="K237" s="327"/>
      <c r="L237" s="324"/>
      <c r="M237" s="306"/>
      <c r="N237" s="54" t="s">
        <v>167</v>
      </c>
      <c r="O237" s="56"/>
      <c r="P237" s="55"/>
      <c r="Q237" s="230"/>
      <c r="R237" s="219" t="str">
        <f t="shared" si="90"/>
        <v/>
      </c>
      <c r="S237" s="230"/>
      <c r="T237" s="219" t="str">
        <f t="shared" si="91"/>
        <v/>
      </c>
      <c r="U237" s="230"/>
      <c r="V237" s="219" t="str">
        <f t="shared" si="92"/>
        <v/>
      </c>
      <c r="W237" s="230"/>
      <c r="X237" s="219" t="str">
        <f t="shared" si="93"/>
        <v/>
      </c>
      <c r="Y237" s="230"/>
      <c r="Z237" s="219" t="str">
        <f t="shared" si="94"/>
        <v/>
      </c>
      <c r="AA237" s="230"/>
      <c r="AB237" s="219" t="str">
        <f t="shared" si="95"/>
        <v/>
      </c>
      <c r="AC237" s="230"/>
      <c r="AD237" s="219" t="str">
        <f t="shared" si="96"/>
        <v/>
      </c>
      <c r="AE237" s="220" t="str">
        <f t="shared" si="89"/>
        <v/>
      </c>
      <c r="AF237" s="220" t="str">
        <f t="shared" si="97"/>
        <v/>
      </c>
      <c r="AG237" s="57"/>
      <c r="AH237" s="58" t="str">
        <f t="shared" si="99"/>
        <v>Débil</v>
      </c>
      <c r="AI237" s="58" t="str">
        <f t="shared" si="98"/>
        <v>Débil</v>
      </c>
      <c r="AJ237" s="130">
        <f t="shared" si="100"/>
        <v>0</v>
      </c>
      <c r="AK237" s="315"/>
      <c r="AL237" s="220"/>
      <c r="AM237" s="220"/>
      <c r="AN237" s="315"/>
      <c r="AO237" s="131">
        <f>+IF(AND(P237="Preventivo",AN232="Fuerte"),2,IF(AND(P237="Preventivo",AN232="Moderado"),1,0))</f>
        <v>0</v>
      </c>
      <c r="AP237" s="131">
        <f t="shared" si="82"/>
        <v>0</v>
      </c>
      <c r="AQ237" s="131">
        <f>+J232-AO237</f>
        <v>0</v>
      </c>
      <c r="AR237" s="131" t="e">
        <f>+L232-AP237</f>
        <v>#N/A</v>
      </c>
      <c r="AS237" s="318"/>
      <c r="AT237" s="318"/>
      <c r="AU237" s="306"/>
      <c r="AV237" s="309"/>
    </row>
    <row r="238" spans="1:48" ht="15" hidden="1" customHeight="1">
      <c r="A238" s="297" t="s">
        <v>173</v>
      </c>
      <c r="B238" s="310"/>
      <c r="C238" s="267"/>
      <c r="D238" s="224"/>
      <c r="E238" s="282"/>
      <c r="F238" s="36"/>
      <c r="G238" s="267"/>
      <c r="H238" s="267"/>
      <c r="I238" s="319"/>
      <c r="J238" s="351"/>
      <c r="K238" s="325"/>
      <c r="L238" s="322" t="e">
        <f>+VLOOKUP(K238,Listados!$K$13:$L$17,2,0)</f>
        <v>#N/A</v>
      </c>
      <c r="M238" s="304" t="str">
        <f>IF(AND(I238&lt;&gt;"",K238&lt;&gt;""),VLOOKUP(I238&amp;K238,Listados!$M$3:$N$27,2,FALSE),"")</f>
        <v/>
      </c>
      <c r="N238" s="54" t="s">
        <v>167</v>
      </c>
      <c r="O238" s="56"/>
      <c r="P238" s="55"/>
      <c r="Q238" s="230"/>
      <c r="R238" s="219" t="str">
        <f t="shared" si="90"/>
        <v/>
      </c>
      <c r="S238" s="230"/>
      <c r="T238" s="219" t="str">
        <f t="shared" si="91"/>
        <v/>
      </c>
      <c r="U238" s="230"/>
      <c r="V238" s="219" t="str">
        <f t="shared" si="92"/>
        <v/>
      </c>
      <c r="W238" s="230"/>
      <c r="X238" s="219" t="str">
        <f t="shared" si="93"/>
        <v/>
      </c>
      <c r="Y238" s="230"/>
      <c r="Z238" s="219" t="str">
        <f t="shared" si="94"/>
        <v/>
      </c>
      <c r="AA238" s="230"/>
      <c r="AB238" s="219" t="str">
        <f t="shared" si="95"/>
        <v/>
      </c>
      <c r="AC238" s="230"/>
      <c r="AD238" s="219" t="str">
        <f t="shared" si="96"/>
        <v/>
      </c>
      <c r="AE238" s="220" t="str">
        <f t="shared" si="89"/>
        <v/>
      </c>
      <c r="AF238" s="220" t="str">
        <f t="shared" si="97"/>
        <v/>
      </c>
      <c r="AG238" s="57"/>
      <c r="AH238" s="58" t="str">
        <f t="shared" si="99"/>
        <v>Débil</v>
      </c>
      <c r="AI238" s="58" t="str">
        <f t="shared" si="98"/>
        <v>Débil</v>
      </c>
      <c r="AJ238" s="130">
        <f t="shared" si="100"/>
        <v>0</v>
      </c>
      <c r="AK238" s="313">
        <f>AVERAGE(AJ238:AJ243)</f>
        <v>0</v>
      </c>
      <c r="AL238" s="220"/>
      <c r="AM238" s="220"/>
      <c r="AN238" s="313" t="str">
        <f>IF(AK238&lt;=50, "Débil", IF(AK238&lt;=99,"Moderado","Fuerte"))</f>
        <v>Débil</v>
      </c>
      <c r="AO238" s="131">
        <f>+IF(AND(P238="Preventivo",AN238="Fuerte"),2,IF(AND(P238="Preventivo",AN238="Moderado"),1,0))</f>
        <v>0</v>
      </c>
      <c r="AP238" s="131">
        <f t="shared" si="82"/>
        <v>0</v>
      </c>
      <c r="AQ238" s="131">
        <f>+J238-AO238</f>
        <v>0</v>
      </c>
      <c r="AR238" s="131" t="e">
        <f>+L238-AP238</f>
        <v>#N/A</v>
      </c>
      <c r="AS238" s="316" t="str">
        <f>+VLOOKUP(MIN(AQ238,AQ239,AQ240,AQ241,AQ242,AQ243),Listados!$J$18:$K$24,2,TRUE)</f>
        <v>Rara Vez</v>
      </c>
      <c r="AT238" s="316" t="e">
        <f>+VLOOKUP(MIN(AR238,AR239,AR240,AR241,AR242,AR243),Listados!$J$27:$K$32,2,TRUE)</f>
        <v>#N/A</v>
      </c>
      <c r="AU238" s="304" t="e">
        <f>IF(AND(AS238&lt;&gt;"",AT238&lt;&gt;""),VLOOKUP(AS238&amp;AT238,Listados!$M$3:$N$27,2,FALSE),"")</f>
        <v>#N/A</v>
      </c>
      <c r="AV238" s="307" t="e">
        <f>+VLOOKUP(AU238,Listados!$P$3:$Q$6,2,FALSE)</f>
        <v>#N/A</v>
      </c>
    </row>
    <row r="239" spans="1:48" ht="15" hidden="1" customHeight="1">
      <c r="A239" s="298"/>
      <c r="B239" s="311"/>
      <c r="C239" s="268"/>
      <c r="D239" s="224"/>
      <c r="E239" s="283"/>
      <c r="F239" s="36"/>
      <c r="G239" s="268"/>
      <c r="H239" s="268"/>
      <c r="I239" s="320"/>
      <c r="J239" s="340"/>
      <c r="K239" s="326"/>
      <c r="L239" s="323"/>
      <c r="M239" s="305"/>
      <c r="N239" s="54" t="s">
        <v>167</v>
      </c>
      <c r="O239" s="56"/>
      <c r="P239" s="55"/>
      <c r="Q239" s="230"/>
      <c r="R239" s="219" t="str">
        <f t="shared" si="90"/>
        <v/>
      </c>
      <c r="S239" s="230"/>
      <c r="T239" s="219" t="str">
        <f t="shared" si="91"/>
        <v/>
      </c>
      <c r="U239" s="230"/>
      <c r="V239" s="219" t="str">
        <f t="shared" si="92"/>
        <v/>
      </c>
      <c r="W239" s="230"/>
      <c r="X239" s="219" t="str">
        <f t="shared" si="93"/>
        <v/>
      </c>
      <c r="Y239" s="230"/>
      <c r="Z239" s="219" t="str">
        <f t="shared" si="94"/>
        <v/>
      </c>
      <c r="AA239" s="230"/>
      <c r="AB239" s="219" t="str">
        <f t="shared" si="95"/>
        <v/>
      </c>
      <c r="AC239" s="230"/>
      <c r="AD239" s="219" t="str">
        <f t="shared" si="96"/>
        <v/>
      </c>
      <c r="AE239" s="220" t="str">
        <f t="shared" si="89"/>
        <v/>
      </c>
      <c r="AF239" s="220" t="str">
        <f t="shared" si="97"/>
        <v/>
      </c>
      <c r="AG239" s="57"/>
      <c r="AH239" s="58" t="str">
        <f t="shared" si="99"/>
        <v>Débil</v>
      </c>
      <c r="AI239" s="58" t="str">
        <f t="shared" si="98"/>
        <v>Débil</v>
      </c>
      <c r="AJ239" s="130">
        <f t="shared" si="100"/>
        <v>0</v>
      </c>
      <c r="AK239" s="314"/>
      <c r="AL239" s="220"/>
      <c r="AM239" s="220"/>
      <c r="AN239" s="314"/>
      <c r="AO239" s="131">
        <f>+IF(AND(P239="Preventivo",AN238="Fuerte"),2,IF(AND(P239="Preventivo",AN238="Moderado"),1,0))</f>
        <v>0</v>
      </c>
      <c r="AP239" s="131">
        <f t="shared" si="82"/>
        <v>0</v>
      </c>
      <c r="AQ239" s="131">
        <f>+J238-AO239</f>
        <v>0</v>
      </c>
      <c r="AR239" s="131" t="e">
        <f>+L238-AP239</f>
        <v>#N/A</v>
      </c>
      <c r="AS239" s="317"/>
      <c r="AT239" s="317"/>
      <c r="AU239" s="305"/>
      <c r="AV239" s="308"/>
    </row>
    <row r="240" spans="1:48" ht="15" hidden="1" customHeight="1">
      <c r="A240" s="298"/>
      <c r="B240" s="311"/>
      <c r="C240" s="268"/>
      <c r="D240" s="224"/>
      <c r="E240" s="283"/>
      <c r="F240" s="36"/>
      <c r="G240" s="268"/>
      <c r="H240" s="268"/>
      <c r="I240" s="320"/>
      <c r="J240" s="340"/>
      <c r="K240" s="326"/>
      <c r="L240" s="323"/>
      <c r="M240" s="305"/>
      <c r="N240" s="54" t="s">
        <v>167</v>
      </c>
      <c r="O240" s="56"/>
      <c r="P240" s="55"/>
      <c r="Q240" s="230"/>
      <c r="R240" s="219" t="str">
        <f t="shared" si="90"/>
        <v/>
      </c>
      <c r="S240" s="230"/>
      <c r="T240" s="219" t="str">
        <f t="shared" si="91"/>
        <v/>
      </c>
      <c r="U240" s="230"/>
      <c r="V240" s="219" t="str">
        <f t="shared" si="92"/>
        <v/>
      </c>
      <c r="W240" s="230"/>
      <c r="X240" s="219" t="str">
        <f t="shared" si="93"/>
        <v/>
      </c>
      <c r="Y240" s="230"/>
      <c r="Z240" s="219" t="str">
        <f t="shared" si="94"/>
        <v/>
      </c>
      <c r="AA240" s="230"/>
      <c r="AB240" s="219" t="str">
        <f t="shared" si="95"/>
        <v/>
      </c>
      <c r="AC240" s="230"/>
      <c r="AD240" s="219" t="str">
        <f t="shared" si="96"/>
        <v/>
      </c>
      <c r="AE240" s="220" t="str">
        <f t="shared" si="89"/>
        <v/>
      </c>
      <c r="AF240" s="220" t="str">
        <f t="shared" si="97"/>
        <v/>
      </c>
      <c r="AG240" s="57"/>
      <c r="AH240" s="58" t="str">
        <f t="shared" si="99"/>
        <v>Débil</v>
      </c>
      <c r="AI240" s="58" t="str">
        <f t="shared" si="98"/>
        <v>Débil</v>
      </c>
      <c r="AJ240" s="130">
        <f t="shared" si="100"/>
        <v>0</v>
      </c>
      <c r="AK240" s="314"/>
      <c r="AL240" s="220"/>
      <c r="AM240" s="220"/>
      <c r="AN240" s="314"/>
      <c r="AO240" s="131">
        <f>+IF(AND(P240="Preventivo",AN238="Fuerte"),2,IF(AND(P240="Preventivo",AN238="Moderado"),1,0))</f>
        <v>0</v>
      </c>
      <c r="AP240" s="131">
        <f t="shared" si="82"/>
        <v>0</v>
      </c>
      <c r="AQ240" s="131">
        <f>+J238-AO240</f>
        <v>0</v>
      </c>
      <c r="AR240" s="131" t="e">
        <f>+L238-AP240</f>
        <v>#N/A</v>
      </c>
      <c r="AS240" s="317"/>
      <c r="AT240" s="317"/>
      <c r="AU240" s="305"/>
      <c r="AV240" s="308"/>
    </row>
    <row r="241" spans="1:48" ht="15" hidden="1" customHeight="1">
      <c r="A241" s="298"/>
      <c r="B241" s="311"/>
      <c r="C241" s="268"/>
      <c r="D241" s="224"/>
      <c r="E241" s="283"/>
      <c r="F241" s="36"/>
      <c r="G241" s="268"/>
      <c r="H241" s="268"/>
      <c r="I241" s="320"/>
      <c r="J241" s="340"/>
      <c r="K241" s="326"/>
      <c r="L241" s="323"/>
      <c r="M241" s="305"/>
      <c r="N241" s="54" t="s">
        <v>167</v>
      </c>
      <c r="O241" s="56"/>
      <c r="P241" s="55"/>
      <c r="Q241" s="230"/>
      <c r="R241" s="219" t="str">
        <f t="shared" si="90"/>
        <v/>
      </c>
      <c r="S241" s="230"/>
      <c r="T241" s="219" t="str">
        <f t="shared" si="91"/>
        <v/>
      </c>
      <c r="U241" s="230"/>
      <c r="V241" s="219" t="str">
        <f t="shared" si="92"/>
        <v/>
      </c>
      <c r="W241" s="230"/>
      <c r="X241" s="219" t="str">
        <f t="shared" si="93"/>
        <v/>
      </c>
      <c r="Y241" s="230"/>
      <c r="Z241" s="219" t="str">
        <f t="shared" si="94"/>
        <v/>
      </c>
      <c r="AA241" s="230"/>
      <c r="AB241" s="219" t="str">
        <f t="shared" si="95"/>
        <v/>
      </c>
      <c r="AC241" s="230"/>
      <c r="AD241" s="219" t="str">
        <f t="shared" si="96"/>
        <v/>
      </c>
      <c r="AE241" s="220" t="str">
        <f t="shared" si="89"/>
        <v/>
      </c>
      <c r="AF241" s="220" t="str">
        <f t="shared" si="97"/>
        <v/>
      </c>
      <c r="AG241" s="57"/>
      <c r="AH241" s="58" t="str">
        <f t="shared" si="99"/>
        <v>Débil</v>
      </c>
      <c r="AI241" s="58" t="str">
        <f t="shared" si="98"/>
        <v>Débil</v>
      </c>
      <c r="AJ241" s="130">
        <f t="shared" si="100"/>
        <v>0</v>
      </c>
      <c r="AK241" s="314"/>
      <c r="AL241" s="220"/>
      <c r="AM241" s="220"/>
      <c r="AN241" s="314"/>
      <c r="AO241" s="131">
        <f>+IF(AND(P241="Preventivo",AN238="Fuerte"),2,IF(AND(P241="Preventivo",AN238="Moderado"),1,0))</f>
        <v>0</v>
      </c>
      <c r="AP241" s="131">
        <f t="shared" si="82"/>
        <v>0</v>
      </c>
      <c r="AQ241" s="131">
        <f>+J238-AO241</f>
        <v>0</v>
      </c>
      <c r="AR241" s="131" t="e">
        <f>+L238-AP241</f>
        <v>#N/A</v>
      </c>
      <c r="AS241" s="317"/>
      <c r="AT241" s="317"/>
      <c r="AU241" s="305"/>
      <c r="AV241" s="308"/>
    </row>
    <row r="242" spans="1:48" ht="15" hidden="1" customHeight="1">
      <c r="A242" s="298"/>
      <c r="B242" s="311"/>
      <c r="C242" s="268"/>
      <c r="D242" s="224"/>
      <c r="E242" s="283"/>
      <c r="F242" s="36"/>
      <c r="G242" s="268"/>
      <c r="H242" s="268"/>
      <c r="I242" s="320"/>
      <c r="J242" s="340"/>
      <c r="K242" s="326"/>
      <c r="L242" s="323"/>
      <c r="M242" s="305"/>
      <c r="N242" s="54" t="s">
        <v>167</v>
      </c>
      <c r="O242" s="56"/>
      <c r="P242" s="55"/>
      <c r="Q242" s="230"/>
      <c r="R242" s="219" t="str">
        <f t="shared" si="90"/>
        <v/>
      </c>
      <c r="S242" s="230"/>
      <c r="T242" s="219" t="str">
        <f t="shared" si="91"/>
        <v/>
      </c>
      <c r="U242" s="230"/>
      <c r="V242" s="219" t="str">
        <f t="shared" si="92"/>
        <v/>
      </c>
      <c r="W242" s="230"/>
      <c r="X242" s="219" t="str">
        <f t="shared" si="93"/>
        <v/>
      </c>
      <c r="Y242" s="230"/>
      <c r="Z242" s="219" t="str">
        <f t="shared" si="94"/>
        <v/>
      </c>
      <c r="AA242" s="230"/>
      <c r="AB242" s="219" t="str">
        <f t="shared" si="95"/>
        <v/>
      </c>
      <c r="AC242" s="230"/>
      <c r="AD242" s="219" t="str">
        <f t="shared" si="96"/>
        <v/>
      </c>
      <c r="AE242" s="220" t="str">
        <f t="shared" si="89"/>
        <v/>
      </c>
      <c r="AF242" s="220" t="str">
        <f t="shared" si="97"/>
        <v/>
      </c>
      <c r="AG242" s="57"/>
      <c r="AH242" s="58" t="str">
        <f t="shared" si="99"/>
        <v>Débil</v>
      </c>
      <c r="AI242" s="58" t="str">
        <f t="shared" si="98"/>
        <v>Débil</v>
      </c>
      <c r="AJ242" s="130">
        <f t="shared" si="100"/>
        <v>0</v>
      </c>
      <c r="AK242" s="314"/>
      <c r="AL242" s="220"/>
      <c r="AM242" s="220"/>
      <c r="AN242" s="314"/>
      <c r="AO242" s="131">
        <f>+IF(AND(P242="Preventivo",AN238="Fuerte"),2,IF(AND(P242="Preventivo",AN238="Moderado"),1,0))</f>
        <v>0</v>
      </c>
      <c r="AP242" s="131">
        <f t="shared" si="82"/>
        <v>0</v>
      </c>
      <c r="AQ242" s="131">
        <f>+J238-AO242</f>
        <v>0</v>
      </c>
      <c r="AR242" s="131" t="e">
        <f>+L238-AP242</f>
        <v>#N/A</v>
      </c>
      <c r="AS242" s="317"/>
      <c r="AT242" s="317"/>
      <c r="AU242" s="305"/>
      <c r="AV242" s="308"/>
    </row>
    <row r="243" spans="1:48" ht="15" hidden="1" customHeight="1">
      <c r="A243" s="299"/>
      <c r="B243" s="312"/>
      <c r="C243" s="269"/>
      <c r="D243" s="224"/>
      <c r="E243" s="284"/>
      <c r="F243" s="36"/>
      <c r="G243" s="269"/>
      <c r="H243" s="269"/>
      <c r="I243" s="321"/>
      <c r="J243" s="341"/>
      <c r="K243" s="327"/>
      <c r="L243" s="324"/>
      <c r="M243" s="306"/>
      <c r="N243" s="54" t="s">
        <v>167</v>
      </c>
      <c r="O243" s="56"/>
      <c r="P243" s="55"/>
      <c r="Q243" s="230"/>
      <c r="R243" s="219" t="str">
        <f t="shared" si="90"/>
        <v/>
      </c>
      <c r="S243" s="230"/>
      <c r="T243" s="219" t="str">
        <f t="shared" si="91"/>
        <v/>
      </c>
      <c r="U243" s="230"/>
      <c r="V243" s="219" t="str">
        <f t="shared" si="92"/>
        <v/>
      </c>
      <c r="W243" s="230"/>
      <c r="X243" s="219" t="str">
        <f t="shared" si="93"/>
        <v/>
      </c>
      <c r="Y243" s="230"/>
      <c r="Z243" s="219" t="str">
        <f t="shared" si="94"/>
        <v/>
      </c>
      <c r="AA243" s="230"/>
      <c r="AB243" s="219" t="str">
        <f t="shared" si="95"/>
        <v/>
      </c>
      <c r="AC243" s="230"/>
      <c r="AD243" s="219" t="str">
        <f t="shared" si="96"/>
        <v/>
      </c>
      <c r="AE243" s="220" t="str">
        <f t="shared" si="89"/>
        <v/>
      </c>
      <c r="AF243" s="220" t="str">
        <f t="shared" si="97"/>
        <v/>
      </c>
      <c r="AG243" s="57"/>
      <c r="AH243" s="58" t="str">
        <f t="shared" si="99"/>
        <v>Débil</v>
      </c>
      <c r="AI243" s="58" t="str">
        <f t="shared" si="98"/>
        <v>Débil</v>
      </c>
      <c r="AJ243" s="130">
        <f t="shared" si="100"/>
        <v>0</v>
      </c>
      <c r="AK243" s="315"/>
      <c r="AL243" s="220"/>
      <c r="AM243" s="220"/>
      <c r="AN243" s="315"/>
      <c r="AO243" s="131">
        <f>+IF(AND(P243="Preventivo",AN238="Fuerte"),2,IF(AND(P243="Preventivo",AN238="Moderado"),1,0))</f>
        <v>0</v>
      </c>
      <c r="AP243" s="131">
        <f t="shared" si="82"/>
        <v>0</v>
      </c>
      <c r="AQ243" s="131">
        <f>+J238-AO243</f>
        <v>0</v>
      </c>
      <c r="AR243" s="131" t="e">
        <f>+L238-AP243</f>
        <v>#N/A</v>
      </c>
      <c r="AS243" s="318"/>
      <c r="AT243" s="318"/>
      <c r="AU243" s="306"/>
      <c r="AV243" s="309"/>
    </row>
    <row r="244" spans="1:48" ht="15" hidden="1" customHeight="1">
      <c r="A244" s="297" t="s">
        <v>174</v>
      </c>
      <c r="B244" s="310"/>
      <c r="C244" s="267"/>
      <c r="D244" s="224"/>
      <c r="E244" s="282"/>
      <c r="F244" s="36"/>
      <c r="G244" s="267"/>
      <c r="H244" s="267"/>
      <c r="I244" s="319"/>
      <c r="J244" s="351"/>
      <c r="K244" s="325"/>
      <c r="L244" s="322" t="e">
        <f>+VLOOKUP(K244,Listados!$K$13:$L$17,2,0)</f>
        <v>#N/A</v>
      </c>
      <c r="M244" s="304" t="str">
        <f>IF(AND(I244&lt;&gt;"",K244&lt;&gt;""),VLOOKUP(I244&amp;K244,Listados!$M$3:$N$27,2,FALSE),"")</f>
        <v/>
      </c>
      <c r="N244" s="54" t="s">
        <v>167</v>
      </c>
      <c r="O244" s="56"/>
      <c r="P244" s="55"/>
      <c r="Q244" s="230"/>
      <c r="R244" s="219" t="str">
        <f t="shared" si="90"/>
        <v/>
      </c>
      <c r="S244" s="230"/>
      <c r="T244" s="219" t="str">
        <f t="shared" si="91"/>
        <v/>
      </c>
      <c r="U244" s="230"/>
      <c r="V244" s="219" t="str">
        <f t="shared" si="92"/>
        <v/>
      </c>
      <c r="W244" s="230"/>
      <c r="X244" s="219" t="str">
        <f t="shared" si="93"/>
        <v/>
      </c>
      <c r="Y244" s="230"/>
      <c r="Z244" s="219" t="str">
        <f t="shared" si="94"/>
        <v/>
      </c>
      <c r="AA244" s="230"/>
      <c r="AB244" s="219" t="str">
        <f t="shared" si="95"/>
        <v/>
      </c>
      <c r="AC244" s="230"/>
      <c r="AD244" s="219" t="str">
        <f t="shared" si="96"/>
        <v/>
      </c>
      <c r="AE244" s="220" t="str">
        <f t="shared" si="89"/>
        <v/>
      </c>
      <c r="AF244" s="220" t="str">
        <f t="shared" si="97"/>
        <v/>
      </c>
      <c r="AG244" s="57"/>
      <c r="AH244" s="58" t="str">
        <f t="shared" si="99"/>
        <v>Débil</v>
      </c>
      <c r="AI244" s="58" t="str">
        <f t="shared" si="98"/>
        <v>Débil</v>
      </c>
      <c r="AJ244" s="130">
        <f t="shared" si="100"/>
        <v>0</v>
      </c>
      <c r="AK244" s="313">
        <f>AVERAGE(AJ244:AJ249)</f>
        <v>0</v>
      </c>
      <c r="AL244" s="220"/>
      <c r="AM244" s="220"/>
      <c r="AN244" s="313" t="str">
        <f>IF(AK244&lt;=50, "Débil", IF(AK244&lt;=99,"Moderado","Fuerte"))</f>
        <v>Débil</v>
      </c>
      <c r="AO244" s="131">
        <f>+IF(AND(P244="Preventivo",AN244="Fuerte"),2,IF(AND(P244="Preventivo",AN244="Moderado"),1,0))</f>
        <v>0</v>
      </c>
      <c r="AP244" s="131">
        <f t="shared" ref="AP244:AP307" si="101">+IF(AND(P244="Detectivo",$AN$22="Fuerte"),2,IF(AND(P244="Detectivo",$AN$22="Moderado"),1,IF(AND(P244="Preventivo",$AN$22="Fuerte"),1,0)))</f>
        <v>0</v>
      </c>
      <c r="AQ244" s="131">
        <f>+J244-AO244</f>
        <v>0</v>
      </c>
      <c r="AR244" s="131" t="e">
        <f>+L244-AP244</f>
        <v>#N/A</v>
      </c>
      <c r="AS244" s="316" t="str">
        <f>+VLOOKUP(MIN(AQ244,AQ245,AQ246,AQ247,AQ248,AQ249),Listados!$J$18:$K$24,2,TRUE)</f>
        <v>Rara Vez</v>
      </c>
      <c r="AT244" s="316" t="e">
        <f>+VLOOKUP(MIN(AR244,AR245,AR246,AR247,AR248,AR249),Listados!$J$27:$K$32,2,TRUE)</f>
        <v>#N/A</v>
      </c>
      <c r="AU244" s="304" t="e">
        <f>IF(AND(AS244&lt;&gt;"",AT244&lt;&gt;""),VLOOKUP(AS244&amp;AT244,Listados!$M$3:$N$27,2,FALSE),"")</f>
        <v>#N/A</v>
      </c>
      <c r="AV244" s="307" t="e">
        <f>+VLOOKUP(AU244,Listados!$P$3:$Q$6,2,FALSE)</f>
        <v>#N/A</v>
      </c>
    </row>
    <row r="245" spans="1:48" ht="15" hidden="1" customHeight="1">
      <c r="A245" s="298"/>
      <c r="B245" s="311"/>
      <c r="C245" s="268"/>
      <c r="D245" s="224"/>
      <c r="E245" s="283"/>
      <c r="F245" s="36"/>
      <c r="G245" s="268"/>
      <c r="H245" s="268"/>
      <c r="I245" s="320"/>
      <c r="J245" s="340"/>
      <c r="K245" s="326"/>
      <c r="L245" s="323"/>
      <c r="M245" s="305"/>
      <c r="N245" s="54" t="s">
        <v>167</v>
      </c>
      <c r="O245" s="56"/>
      <c r="P245" s="55"/>
      <c r="Q245" s="230"/>
      <c r="R245" s="219" t="str">
        <f t="shared" si="90"/>
        <v/>
      </c>
      <c r="S245" s="230"/>
      <c r="T245" s="219" t="str">
        <f t="shared" si="91"/>
        <v/>
      </c>
      <c r="U245" s="230"/>
      <c r="V245" s="219" t="str">
        <f t="shared" si="92"/>
        <v/>
      </c>
      <c r="W245" s="230"/>
      <c r="X245" s="219" t="str">
        <f t="shared" si="93"/>
        <v/>
      </c>
      <c r="Y245" s="230"/>
      <c r="Z245" s="219" t="str">
        <f t="shared" si="94"/>
        <v/>
      </c>
      <c r="AA245" s="230"/>
      <c r="AB245" s="219" t="str">
        <f t="shared" si="95"/>
        <v/>
      </c>
      <c r="AC245" s="230"/>
      <c r="AD245" s="219" t="str">
        <f t="shared" si="96"/>
        <v/>
      </c>
      <c r="AE245" s="220" t="str">
        <f t="shared" si="89"/>
        <v/>
      </c>
      <c r="AF245" s="220" t="str">
        <f t="shared" si="97"/>
        <v/>
      </c>
      <c r="AG245" s="57"/>
      <c r="AH245" s="58" t="str">
        <f t="shared" si="99"/>
        <v>Débil</v>
      </c>
      <c r="AI245" s="58" t="str">
        <f t="shared" si="98"/>
        <v>Débil</v>
      </c>
      <c r="AJ245" s="130">
        <f t="shared" si="100"/>
        <v>0</v>
      </c>
      <c r="AK245" s="314"/>
      <c r="AL245" s="220"/>
      <c r="AM245" s="220"/>
      <c r="AN245" s="314"/>
      <c r="AO245" s="131">
        <f>+IF(AND(P245="Preventivo",AN244="Fuerte"),2,IF(AND(P245="Preventivo",AN244="Moderado"),1,0))</f>
        <v>0</v>
      </c>
      <c r="AP245" s="131">
        <f t="shared" si="101"/>
        <v>0</v>
      </c>
      <c r="AQ245" s="131">
        <f>+J244-AO245</f>
        <v>0</v>
      </c>
      <c r="AR245" s="131" t="e">
        <f>+L244-AP245</f>
        <v>#N/A</v>
      </c>
      <c r="AS245" s="317"/>
      <c r="AT245" s="317"/>
      <c r="AU245" s="305"/>
      <c r="AV245" s="308"/>
    </row>
    <row r="246" spans="1:48" ht="15" hidden="1" customHeight="1">
      <c r="A246" s="298"/>
      <c r="B246" s="311"/>
      <c r="C246" s="268"/>
      <c r="D246" s="224"/>
      <c r="E246" s="283"/>
      <c r="F246" s="36"/>
      <c r="G246" s="268"/>
      <c r="H246" s="268"/>
      <c r="I246" s="320"/>
      <c r="J246" s="340"/>
      <c r="K246" s="326"/>
      <c r="L246" s="323"/>
      <c r="M246" s="305"/>
      <c r="N246" s="54" t="s">
        <v>167</v>
      </c>
      <c r="O246" s="56"/>
      <c r="P246" s="55"/>
      <c r="Q246" s="230"/>
      <c r="R246" s="219" t="str">
        <f t="shared" si="90"/>
        <v/>
      </c>
      <c r="S246" s="230"/>
      <c r="T246" s="219" t="str">
        <f t="shared" si="91"/>
        <v/>
      </c>
      <c r="U246" s="230"/>
      <c r="V246" s="219" t="str">
        <f t="shared" si="92"/>
        <v/>
      </c>
      <c r="W246" s="230"/>
      <c r="X246" s="219" t="str">
        <f t="shared" si="93"/>
        <v/>
      </c>
      <c r="Y246" s="230"/>
      <c r="Z246" s="219" t="str">
        <f t="shared" si="94"/>
        <v/>
      </c>
      <c r="AA246" s="230"/>
      <c r="AB246" s="219" t="str">
        <f t="shared" si="95"/>
        <v/>
      </c>
      <c r="AC246" s="230"/>
      <c r="AD246" s="219" t="str">
        <f t="shared" si="96"/>
        <v/>
      </c>
      <c r="AE246" s="220" t="str">
        <f t="shared" si="89"/>
        <v/>
      </c>
      <c r="AF246" s="220" t="str">
        <f t="shared" si="97"/>
        <v/>
      </c>
      <c r="AG246" s="57"/>
      <c r="AH246" s="58" t="str">
        <f t="shared" si="99"/>
        <v>Débil</v>
      </c>
      <c r="AI246" s="58" t="str">
        <f t="shared" si="98"/>
        <v>Débil</v>
      </c>
      <c r="AJ246" s="130">
        <f t="shared" si="100"/>
        <v>0</v>
      </c>
      <c r="AK246" s="314"/>
      <c r="AL246" s="220"/>
      <c r="AM246" s="220"/>
      <c r="AN246" s="314"/>
      <c r="AO246" s="131">
        <f>+IF(AND(P246="Preventivo",AN244="Fuerte"),2,IF(AND(P246="Preventivo",AN244="Moderado"),1,0))</f>
        <v>0</v>
      </c>
      <c r="AP246" s="131">
        <f t="shared" si="101"/>
        <v>0</v>
      </c>
      <c r="AQ246" s="131">
        <f>+J244-AO246</f>
        <v>0</v>
      </c>
      <c r="AR246" s="131" t="e">
        <f>+L244-AP246</f>
        <v>#N/A</v>
      </c>
      <c r="AS246" s="317"/>
      <c r="AT246" s="317"/>
      <c r="AU246" s="305"/>
      <c r="AV246" s="308"/>
    </row>
    <row r="247" spans="1:48" ht="15" hidden="1" customHeight="1">
      <c r="A247" s="298"/>
      <c r="B247" s="311"/>
      <c r="C247" s="268"/>
      <c r="D247" s="224"/>
      <c r="E247" s="283"/>
      <c r="F247" s="36"/>
      <c r="G247" s="268"/>
      <c r="H247" s="268"/>
      <c r="I247" s="320"/>
      <c r="J247" s="340"/>
      <c r="K247" s="326"/>
      <c r="L247" s="323"/>
      <c r="M247" s="305"/>
      <c r="N247" s="54" t="s">
        <v>167</v>
      </c>
      <c r="O247" s="56"/>
      <c r="P247" s="55"/>
      <c r="Q247" s="230"/>
      <c r="R247" s="219" t="str">
        <f t="shared" si="90"/>
        <v/>
      </c>
      <c r="S247" s="230"/>
      <c r="T247" s="219" t="str">
        <f t="shared" si="91"/>
        <v/>
      </c>
      <c r="U247" s="230"/>
      <c r="V247" s="219" t="str">
        <f t="shared" si="92"/>
        <v/>
      </c>
      <c r="W247" s="230"/>
      <c r="X247" s="219" t="str">
        <f t="shared" si="93"/>
        <v/>
      </c>
      <c r="Y247" s="230"/>
      <c r="Z247" s="219" t="str">
        <f t="shared" si="94"/>
        <v/>
      </c>
      <c r="AA247" s="230"/>
      <c r="AB247" s="219" t="str">
        <f t="shared" si="95"/>
        <v/>
      </c>
      <c r="AC247" s="230"/>
      <c r="AD247" s="219" t="str">
        <f t="shared" si="96"/>
        <v/>
      </c>
      <c r="AE247" s="220" t="str">
        <f t="shared" si="89"/>
        <v/>
      </c>
      <c r="AF247" s="220" t="str">
        <f t="shared" si="97"/>
        <v/>
      </c>
      <c r="AG247" s="57"/>
      <c r="AH247" s="58" t="str">
        <f t="shared" si="99"/>
        <v>Débil</v>
      </c>
      <c r="AI247" s="58" t="str">
        <f t="shared" si="98"/>
        <v>Débil</v>
      </c>
      <c r="AJ247" s="130">
        <f t="shared" si="100"/>
        <v>0</v>
      </c>
      <c r="AK247" s="314"/>
      <c r="AL247" s="220"/>
      <c r="AM247" s="220"/>
      <c r="AN247" s="314"/>
      <c r="AO247" s="131">
        <f>+IF(AND(P247="Preventivo",AN244="Fuerte"),2,IF(AND(P247="Preventivo",AN244="Moderado"),1,0))</f>
        <v>0</v>
      </c>
      <c r="AP247" s="131">
        <f t="shared" si="101"/>
        <v>0</v>
      </c>
      <c r="AQ247" s="131">
        <f>+J244-AO247</f>
        <v>0</v>
      </c>
      <c r="AR247" s="131" t="e">
        <f>+L244-AP247</f>
        <v>#N/A</v>
      </c>
      <c r="AS247" s="317"/>
      <c r="AT247" s="317"/>
      <c r="AU247" s="305"/>
      <c r="AV247" s="308"/>
    </row>
    <row r="248" spans="1:48" ht="15" hidden="1" customHeight="1">
      <c r="A248" s="298"/>
      <c r="B248" s="311"/>
      <c r="C248" s="268"/>
      <c r="D248" s="224"/>
      <c r="E248" s="283"/>
      <c r="F248" s="36"/>
      <c r="G248" s="268"/>
      <c r="H248" s="268"/>
      <c r="I248" s="320"/>
      <c r="J248" s="340"/>
      <c r="K248" s="326"/>
      <c r="L248" s="323"/>
      <c r="M248" s="305"/>
      <c r="N248" s="54" t="s">
        <v>167</v>
      </c>
      <c r="O248" s="56"/>
      <c r="P248" s="55"/>
      <c r="Q248" s="230"/>
      <c r="R248" s="219" t="str">
        <f t="shared" si="90"/>
        <v/>
      </c>
      <c r="S248" s="230"/>
      <c r="T248" s="219" t="str">
        <f t="shared" si="91"/>
        <v/>
      </c>
      <c r="U248" s="230"/>
      <c r="V248" s="219" t="str">
        <f t="shared" si="92"/>
        <v/>
      </c>
      <c r="W248" s="230"/>
      <c r="X248" s="219" t="str">
        <f t="shared" si="93"/>
        <v/>
      </c>
      <c r="Y248" s="230"/>
      <c r="Z248" s="219" t="str">
        <f t="shared" si="94"/>
        <v/>
      </c>
      <c r="AA248" s="230"/>
      <c r="AB248" s="219" t="str">
        <f t="shared" si="95"/>
        <v/>
      </c>
      <c r="AC248" s="230"/>
      <c r="AD248" s="219" t="str">
        <f t="shared" si="96"/>
        <v/>
      </c>
      <c r="AE248" s="220" t="str">
        <f t="shared" si="89"/>
        <v/>
      </c>
      <c r="AF248" s="220" t="str">
        <f t="shared" si="97"/>
        <v/>
      </c>
      <c r="AG248" s="57"/>
      <c r="AH248" s="58" t="str">
        <f t="shared" si="99"/>
        <v>Débil</v>
      </c>
      <c r="AI248" s="58" t="str">
        <f t="shared" si="98"/>
        <v>Débil</v>
      </c>
      <c r="AJ248" s="130">
        <f t="shared" si="100"/>
        <v>0</v>
      </c>
      <c r="AK248" s="314"/>
      <c r="AL248" s="220"/>
      <c r="AM248" s="220"/>
      <c r="AN248" s="314"/>
      <c r="AO248" s="131">
        <f>+IF(AND(P248="Preventivo",AN244="Fuerte"),2,IF(AND(P248="Preventivo",AN244="Moderado"),1,0))</f>
        <v>0</v>
      </c>
      <c r="AP248" s="131">
        <f t="shared" si="101"/>
        <v>0</v>
      </c>
      <c r="AQ248" s="131">
        <f>+J244-AO248</f>
        <v>0</v>
      </c>
      <c r="AR248" s="131" t="e">
        <f>+L244-AP248</f>
        <v>#N/A</v>
      </c>
      <c r="AS248" s="317"/>
      <c r="AT248" s="317"/>
      <c r="AU248" s="305"/>
      <c r="AV248" s="308"/>
    </row>
    <row r="249" spans="1:48" ht="15" hidden="1" customHeight="1">
      <c r="A249" s="299"/>
      <c r="B249" s="312"/>
      <c r="C249" s="269"/>
      <c r="D249" s="224"/>
      <c r="E249" s="284"/>
      <c r="F249" s="36"/>
      <c r="G249" s="269"/>
      <c r="H249" s="269"/>
      <c r="I249" s="321"/>
      <c r="J249" s="341"/>
      <c r="K249" s="327"/>
      <c r="L249" s="324"/>
      <c r="M249" s="306"/>
      <c r="N249" s="54" t="s">
        <v>167</v>
      </c>
      <c r="O249" s="56"/>
      <c r="P249" s="55"/>
      <c r="Q249" s="230"/>
      <c r="R249" s="219" t="str">
        <f t="shared" si="90"/>
        <v/>
      </c>
      <c r="S249" s="230"/>
      <c r="T249" s="219" t="str">
        <f t="shared" si="91"/>
        <v/>
      </c>
      <c r="U249" s="230"/>
      <c r="V249" s="219" t="str">
        <f t="shared" si="92"/>
        <v/>
      </c>
      <c r="W249" s="230"/>
      <c r="X249" s="219" t="str">
        <f t="shared" si="93"/>
        <v/>
      </c>
      <c r="Y249" s="230"/>
      <c r="Z249" s="219" t="str">
        <f t="shared" si="94"/>
        <v/>
      </c>
      <c r="AA249" s="230"/>
      <c r="AB249" s="219" t="str">
        <f t="shared" si="95"/>
        <v/>
      </c>
      <c r="AC249" s="230"/>
      <c r="AD249" s="219" t="str">
        <f t="shared" si="96"/>
        <v/>
      </c>
      <c r="AE249" s="220" t="str">
        <f t="shared" si="89"/>
        <v/>
      </c>
      <c r="AF249" s="220" t="str">
        <f t="shared" si="97"/>
        <v/>
      </c>
      <c r="AG249" s="57"/>
      <c r="AH249" s="58" t="str">
        <f t="shared" si="99"/>
        <v>Débil</v>
      </c>
      <c r="AI249" s="58" t="str">
        <f t="shared" si="98"/>
        <v>Débil</v>
      </c>
      <c r="AJ249" s="130">
        <f t="shared" si="100"/>
        <v>0</v>
      </c>
      <c r="AK249" s="315"/>
      <c r="AL249" s="220"/>
      <c r="AM249" s="220"/>
      <c r="AN249" s="315"/>
      <c r="AO249" s="131">
        <f>+IF(AND(P249="Preventivo",AN244="Fuerte"),2,IF(AND(P249="Preventivo",AN244="Moderado"),1,0))</f>
        <v>0</v>
      </c>
      <c r="AP249" s="131">
        <f t="shared" si="101"/>
        <v>0</v>
      </c>
      <c r="AQ249" s="131">
        <f>+J244-AO249</f>
        <v>0</v>
      </c>
      <c r="AR249" s="131" t="e">
        <f>+L244-AP249</f>
        <v>#N/A</v>
      </c>
      <c r="AS249" s="318"/>
      <c r="AT249" s="318"/>
      <c r="AU249" s="306"/>
      <c r="AV249" s="309"/>
    </row>
    <row r="250" spans="1:48" ht="15" hidden="1" customHeight="1">
      <c r="A250" s="297" t="s">
        <v>175</v>
      </c>
      <c r="B250" s="310"/>
      <c r="C250" s="267"/>
      <c r="D250" s="224"/>
      <c r="E250" s="282"/>
      <c r="F250" s="36"/>
      <c r="G250" s="267"/>
      <c r="H250" s="267"/>
      <c r="I250" s="319"/>
      <c r="J250" s="351"/>
      <c r="K250" s="325"/>
      <c r="L250" s="322" t="e">
        <f>+VLOOKUP(K250,Listados!$K$13:$L$17,2,0)</f>
        <v>#N/A</v>
      </c>
      <c r="M250" s="304" t="str">
        <f>IF(AND(I250&lt;&gt;"",K250&lt;&gt;""),VLOOKUP(I250&amp;K250,Listados!$M$3:$N$27,2,FALSE),"")</f>
        <v/>
      </c>
      <c r="N250" s="54" t="s">
        <v>167</v>
      </c>
      <c r="O250" s="56"/>
      <c r="P250" s="55"/>
      <c r="Q250" s="230"/>
      <c r="R250" s="219" t="str">
        <f t="shared" si="90"/>
        <v/>
      </c>
      <c r="S250" s="230"/>
      <c r="T250" s="219" t="str">
        <f t="shared" si="91"/>
        <v/>
      </c>
      <c r="U250" s="230"/>
      <c r="V250" s="219" t="str">
        <f t="shared" si="92"/>
        <v/>
      </c>
      <c r="W250" s="230"/>
      <c r="X250" s="219" t="str">
        <f t="shared" si="93"/>
        <v/>
      </c>
      <c r="Y250" s="230"/>
      <c r="Z250" s="219" t="str">
        <f t="shared" si="94"/>
        <v/>
      </c>
      <c r="AA250" s="230"/>
      <c r="AB250" s="219" t="str">
        <f t="shared" si="95"/>
        <v/>
      </c>
      <c r="AC250" s="230"/>
      <c r="AD250" s="219" t="str">
        <f t="shared" si="96"/>
        <v/>
      </c>
      <c r="AE250" s="220" t="str">
        <f t="shared" si="89"/>
        <v/>
      </c>
      <c r="AF250" s="220" t="str">
        <f t="shared" si="97"/>
        <v/>
      </c>
      <c r="AG250" s="57"/>
      <c r="AH250" s="58" t="str">
        <f t="shared" si="99"/>
        <v>Débil</v>
      </c>
      <c r="AI250" s="58" t="str">
        <f t="shared" si="98"/>
        <v>Débil</v>
      </c>
      <c r="AJ250" s="130">
        <f t="shared" si="100"/>
        <v>0</v>
      </c>
      <c r="AK250" s="313">
        <f>AVERAGE(AJ250:AJ255)</f>
        <v>0</v>
      </c>
      <c r="AL250" s="220"/>
      <c r="AM250" s="220"/>
      <c r="AN250" s="313" t="str">
        <f>IF(AK250&lt;=50, "Débil", IF(AK250&lt;=99,"Moderado","Fuerte"))</f>
        <v>Débil</v>
      </c>
      <c r="AO250" s="131">
        <f>+IF(AND(P250="Preventivo",AN250="Fuerte"),2,IF(AND(P250="Preventivo",AN250="Moderado"),1,0))</f>
        <v>0</v>
      </c>
      <c r="AP250" s="131">
        <f t="shared" si="101"/>
        <v>0</v>
      </c>
      <c r="AQ250" s="131">
        <f>+J250-AO250</f>
        <v>0</v>
      </c>
      <c r="AR250" s="131" t="e">
        <f>+L250-AP250</f>
        <v>#N/A</v>
      </c>
      <c r="AS250" s="316" t="str">
        <f>+VLOOKUP(MIN(AQ250,AQ251,AQ252,AQ253,AQ254,AQ255),Listados!$J$18:$K$24,2,TRUE)</f>
        <v>Rara Vez</v>
      </c>
      <c r="AT250" s="316" t="e">
        <f>+VLOOKUP(MIN(AR250,AR251,AR252,AR253,AR254,AR255),Listados!$J$27:$K$32,2,TRUE)</f>
        <v>#N/A</v>
      </c>
      <c r="AU250" s="304" t="e">
        <f>IF(AND(AS250&lt;&gt;"",AT250&lt;&gt;""),VLOOKUP(AS250&amp;AT250,Listados!$M$3:$N$27,2,FALSE),"")</f>
        <v>#N/A</v>
      </c>
      <c r="AV250" s="307" t="e">
        <f>+VLOOKUP(AU250,Listados!$P$3:$Q$6,2,FALSE)</f>
        <v>#N/A</v>
      </c>
    </row>
    <row r="251" spans="1:48" ht="15" hidden="1" customHeight="1">
      <c r="A251" s="298"/>
      <c r="B251" s="311"/>
      <c r="C251" s="268"/>
      <c r="D251" s="224"/>
      <c r="E251" s="283"/>
      <c r="F251" s="36"/>
      <c r="G251" s="268"/>
      <c r="H251" s="268"/>
      <c r="I251" s="320"/>
      <c r="J251" s="340"/>
      <c r="K251" s="326"/>
      <c r="L251" s="323"/>
      <c r="M251" s="305"/>
      <c r="N251" s="54" t="s">
        <v>167</v>
      </c>
      <c r="O251" s="56"/>
      <c r="P251" s="55"/>
      <c r="Q251" s="230"/>
      <c r="R251" s="219" t="str">
        <f t="shared" si="90"/>
        <v/>
      </c>
      <c r="S251" s="230"/>
      <c r="T251" s="219" t="str">
        <f t="shared" si="91"/>
        <v/>
      </c>
      <c r="U251" s="230"/>
      <c r="V251" s="219" t="str">
        <f t="shared" si="92"/>
        <v/>
      </c>
      <c r="W251" s="230"/>
      <c r="X251" s="219" t="str">
        <f t="shared" si="93"/>
        <v/>
      </c>
      <c r="Y251" s="230"/>
      <c r="Z251" s="219" t="str">
        <f t="shared" si="94"/>
        <v/>
      </c>
      <c r="AA251" s="230"/>
      <c r="AB251" s="219" t="str">
        <f t="shared" si="95"/>
        <v/>
      </c>
      <c r="AC251" s="230"/>
      <c r="AD251" s="219" t="str">
        <f t="shared" si="96"/>
        <v/>
      </c>
      <c r="AE251" s="220" t="str">
        <f t="shared" si="89"/>
        <v/>
      </c>
      <c r="AF251" s="220" t="str">
        <f t="shared" si="97"/>
        <v/>
      </c>
      <c r="AG251" s="57"/>
      <c r="AH251" s="58" t="str">
        <f t="shared" si="99"/>
        <v>Débil</v>
      </c>
      <c r="AI251" s="58" t="str">
        <f t="shared" si="98"/>
        <v>Débil</v>
      </c>
      <c r="AJ251" s="130">
        <f t="shared" si="100"/>
        <v>0</v>
      </c>
      <c r="AK251" s="314"/>
      <c r="AL251" s="220"/>
      <c r="AM251" s="220"/>
      <c r="AN251" s="314"/>
      <c r="AO251" s="131">
        <f>+IF(AND(P251="Preventivo",AN250="Fuerte"),2,IF(AND(P251="Preventivo",AN250="Moderado"),1,0))</f>
        <v>0</v>
      </c>
      <c r="AP251" s="131">
        <f t="shared" si="101"/>
        <v>0</v>
      </c>
      <c r="AQ251" s="131">
        <f>+J250-AO251</f>
        <v>0</v>
      </c>
      <c r="AR251" s="131" t="e">
        <f>+L250-AP251</f>
        <v>#N/A</v>
      </c>
      <c r="AS251" s="317"/>
      <c r="AT251" s="317"/>
      <c r="AU251" s="305"/>
      <c r="AV251" s="308"/>
    </row>
    <row r="252" spans="1:48" ht="15" hidden="1" customHeight="1">
      <c r="A252" s="298"/>
      <c r="B252" s="311"/>
      <c r="C252" s="268"/>
      <c r="D252" s="224"/>
      <c r="E252" s="283"/>
      <c r="F252" s="36"/>
      <c r="G252" s="268"/>
      <c r="H252" s="268"/>
      <c r="I252" s="320"/>
      <c r="J252" s="340"/>
      <c r="K252" s="326"/>
      <c r="L252" s="323"/>
      <c r="M252" s="305"/>
      <c r="N252" s="54" t="s">
        <v>167</v>
      </c>
      <c r="O252" s="56"/>
      <c r="P252" s="55"/>
      <c r="Q252" s="230"/>
      <c r="R252" s="219" t="str">
        <f t="shared" si="90"/>
        <v/>
      </c>
      <c r="S252" s="230"/>
      <c r="T252" s="219" t="str">
        <f t="shared" si="91"/>
        <v/>
      </c>
      <c r="U252" s="230"/>
      <c r="V252" s="219" t="str">
        <f t="shared" si="92"/>
        <v/>
      </c>
      <c r="W252" s="230"/>
      <c r="X252" s="219" t="str">
        <f t="shared" si="93"/>
        <v/>
      </c>
      <c r="Y252" s="230"/>
      <c r="Z252" s="219" t="str">
        <f t="shared" si="94"/>
        <v/>
      </c>
      <c r="AA252" s="230"/>
      <c r="AB252" s="219" t="str">
        <f t="shared" si="95"/>
        <v/>
      </c>
      <c r="AC252" s="230"/>
      <c r="AD252" s="219" t="str">
        <f t="shared" si="96"/>
        <v/>
      </c>
      <c r="AE252" s="220" t="str">
        <f t="shared" si="89"/>
        <v/>
      </c>
      <c r="AF252" s="220" t="str">
        <f t="shared" si="97"/>
        <v/>
      </c>
      <c r="AG252" s="57"/>
      <c r="AH252" s="58" t="str">
        <f t="shared" si="99"/>
        <v>Débil</v>
      </c>
      <c r="AI252" s="58" t="str">
        <f t="shared" si="98"/>
        <v>Débil</v>
      </c>
      <c r="AJ252" s="130">
        <f t="shared" si="100"/>
        <v>0</v>
      </c>
      <c r="AK252" s="314"/>
      <c r="AL252" s="220"/>
      <c r="AM252" s="220"/>
      <c r="AN252" s="314"/>
      <c r="AO252" s="131">
        <f>+IF(AND(P252="Preventivo",AN250="Fuerte"),2,IF(AND(P252="Preventivo",AN250="Moderado"),1,0))</f>
        <v>0</v>
      </c>
      <c r="AP252" s="131">
        <f t="shared" si="101"/>
        <v>0</v>
      </c>
      <c r="AQ252" s="131">
        <f>+J250-AO252</f>
        <v>0</v>
      </c>
      <c r="AR252" s="131" t="e">
        <f>+L250-AP252</f>
        <v>#N/A</v>
      </c>
      <c r="AS252" s="317"/>
      <c r="AT252" s="317"/>
      <c r="AU252" s="305"/>
      <c r="AV252" s="308"/>
    </row>
    <row r="253" spans="1:48" ht="15" hidden="1" customHeight="1">
      <c r="A253" s="298"/>
      <c r="B253" s="311"/>
      <c r="C253" s="268"/>
      <c r="D253" s="224"/>
      <c r="E253" s="283"/>
      <c r="F253" s="36"/>
      <c r="G253" s="268"/>
      <c r="H253" s="268"/>
      <c r="I253" s="320"/>
      <c r="J253" s="340"/>
      <c r="K253" s="326"/>
      <c r="L253" s="323"/>
      <c r="M253" s="305"/>
      <c r="N253" s="54" t="s">
        <v>167</v>
      </c>
      <c r="O253" s="56"/>
      <c r="P253" s="55"/>
      <c r="Q253" s="230"/>
      <c r="R253" s="219" t="str">
        <f t="shared" si="90"/>
        <v/>
      </c>
      <c r="S253" s="230"/>
      <c r="T253" s="219" t="str">
        <f t="shared" si="91"/>
        <v/>
      </c>
      <c r="U253" s="230"/>
      <c r="V253" s="219" t="str">
        <f t="shared" si="92"/>
        <v/>
      </c>
      <c r="W253" s="230"/>
      <c r="X253" s="219" t="str">
        <f t="shared" si="93"/>
        <v/>
      </c>
      <c r="Y253" s="230"/>
      <c r="Z253" s="219" t="str">
        <f t="shared" si="94"/>
        <v/>
      </c>
      <c r="AA253" s="230"/>
      <c r="AB253" s="219" t="str">
        <f t="shared" si="95"/>
        <v/>
      </c>
      <c r="AC253" s="230"/>
      <c r="AD253" s="219" t="str">
        <f t="shared" si="96"/>
        <v/>
      </c>
      <c r="AE253" s="220" t="str">
        <f t="shared" si="89"/>
        <v/>
      </c>
      <c r="AF253" s="220" t="str">
        <f t="shared" si="97"/>
        <v/>
      </c>
      <c r="AG253" s="57"/>
      <c r="AH253" s="58" t="str">
        <f t="shared" si="99"/>
        <v>Débil</v>
      </c>
      <c r="AI253" s="58" t="str">
        <f t="shared" si="98"/>
        <v>Débil</v>
      </c>
      <c r="AJ253" s="130">
        <f t="shared" si="100"/>
        <v>0</v>
      </c>
      <c r="AK253" s="314"/>
      <c r="AL253" s="220"/>
      <c r="AM253" s="220"/>
      <c r="AN253" s="314"/>
      <c r="AO253" s="131">
        <f>+IF(AND(P253="Preventivo",AN250="Fuerte"),2,IF(AND(P253="Preventivo",AN250="Moderado"),1,0))</f>
        <v>0</v>
      </c>
      <c r="AP253" s="131">
        <f t="shared" si="101"/>
        <v>0</v>
      </c>
      <c r="AQ253" s="131">
        <f>+J250-AO253</f>
        <v>0</v>
      </c>
      <c r="AR253" s="131" t="e">
        <f>+L250-AP253</f>
        <v>#N/A</v>
      </c>
      <c r="AS253" s="317"/>
      <c r="AT253" s="317"/>
      <c r="AU253" s="305"/>
      <c r="AV253" s="308"/>
    </row>
    <row r="254" spans="1:48" ht="15" hidden="1" customHeight="1">
      <c r="A254" s="298"/>
      <c r="B254" s="311"/>
      <c r="C254" s="268"/>
      <c r="D254" s="224"/>
      <c r="E254" s="283"/>
      <c r="F254" s="36"/>
      <c r="G254" s="268"/>
      <c r="H254" s="268"/>
      <c r="I254" s="320"/>
      <c r="J254" s="340"/>
      <c r="K254" s="326"/>
      <c r="L254" s="323"/>
      <c r="M254" s="305"/>
      <c r="N254" s="54" t="s">
        <v>167</v>
      </c>
      <c r="O254" s="56"/>
      <c r="P254" s="55"/>
      <c r="Q254" s="230"/>
      <c r="R254" s="219" t="str">
        <f t="shared" si="90"/>
        <v/>
      </c>
      <c r="S254" s="230"/>
      <c r="T254" s="219" t="str">
        <f t="shared" si="91"/>
        <v/>
      </c>
      <c r="U254" s="230"/>
      <c r="V254" s="219" t="str">
        <f t="shared" si="92"/>
        <v/>
      </c>
      <c r="W254" s="230"/>
      <c r="X254" s="219" t="str">
        <f t="shared" si="93"/>
        <v/>
      </c>
      <c r="Y254" s="230"/>
      <c r="Z254" s="219" t="str">
        <f t="shared" si="94"/>
        <v/>
      </c>
      <c r="AA254" s="230"/>
      <c r="AB254" s="219" t="str">
        <f t="shared" si="95"/>
        <v/>
      </c>
      <c r="AC254" s="230"/>
      <c r="AD254" s="219" t="str">
        <f t="shared" si="96"/>
        <v/>
      </c>
      <c r="AE254" s="220" t="str">
        <f t="shared" si="89"/>
        <v/>
      </c>
      <c r="AF254" s="220" t="str">
        <f t="shared" si="97"/>
        <v/>
      </c>
      <c r="AG254" s="57"/>
      <c r="AH254" s="58" t="str">
        <f t="shared" si="99"/>
        <v>Débil</v>
      </c>
      <c r="AI254" s="58" t="str">
        <f t="shared" si="98"/>
        <v>Débil</v>
      </c>
      <c r="AJ254" s="130">
        <f t="shared" si="100"/>
        <v>0</v>
      </c>
      <c r="AK254" s="314"/>
      <c r="AL254" s="220"/>
      <c r="AM254" s="220"/>
      <c r="AN254" s="314"/>
      <c r="AO254" s="131">
        <f>+IF(AND(P254="Preventivo",AN250="Fuerte"),2,IF(AND(P254="Preventivo",AN250="Moderado"),1,0))</f>
        <v>0</v>
      </c>
      <c r="AP254" s="131">
        <f t="shared" si="101"/>
        <v>0</v>
      </c>
      <c r="AQ254" s="131">
        <f>+J250-AO254</f>
        <v>0</v>
      </c>
      <c r="AR254" s="131" t="e">
        <f>+L250-AP254</f>
        <v>#N/A</v>
      </c>
      <c r="AS254" s="317"/>
      <c r="AT254" s="317"/>
      <c r="AU254" s="305"/>
      <c r="AV254" s="308"/>
    </row>
    <row r="255" spans="1:48" ht="15" hidden="1" customHeight="1">
      <c r="A255" s="299"/>
      <c r="B255" s="312"/>
      <c r="C255" s="269"/>
      <c r="D255" s="224"/>
      <c r="E255" s="284"/>
      <c r="F255" s="36"/>
      <c r="G255" s="269"/>
      <c r="H255" s="269"/>
      <c r="I255" s="321"/>
      <c r="J255" s="341"/>
      <c r="K255" s="327"/>
      <c r="L255" s="324"/>
      <c r="M255" s="306"/>
      <c r="N255" s="54" t="s">
        <v>167</v>
      </c>
      <c r="O255" s="56"/>
      <c r="P255" s="55"/>
      <c r="Q255" s="230"/>
      <c r="R255" s="219" t="str">
        <f t="shared" si="90"/>
        <v/>
      </c>
      <c r="S255" s="230"/>
      <c r="T255" s="219" t="str">
        <f t="shared" si="91"/>
        <v/>
      </c>
      <c r="U255" s="230"/>
      <c r="V255" s="219" t="str">
        <f t="shared" si="92"/>
        <v/>
      </c>
      <c r="W255" s="230"/>
      <c r="X255" s="219" t="str">
        <f t="shared" si="93"/>
        <v/>
      </c>
      <c r="Y255" s="230"/>
      <c r="Z255" s="219" t="str">
        <f t="shared" si="94"/>
        <v/>
      </c>
      <c r="AA255" s="230"/>
      <c r="AB255" s="219" t="str">
        <f t="shared" si="95"/>
        <v/>
      </c>
      <c r="AC255" s="230"/>
      <c r="AD255" s="219" t="str">
        <f t="shared" si="96"/>
        <v/>
      </c>
      <c r="AE255" s="220" t="str">
        <f t="shared" si="89"/>
        <v/>
      </c>
      <c r="AF255" s="220" t="str">
        <f t="shared" si="97"/>
        <v/>
      </c>
      <c r="AG255" s="57"/>
      <c r="AH255" s="58" t="str">
        <f t="shared" si="99"/>
        <v>Débil</v>
      </c>
      <c r="AI255" s="58" t="str">
        <f t="shared" si="98"/>
        <v>Débil</v>
      </c>
      <c r="AJ255" s="130">
        <f t="shared" si="100"/>
        <v>0</v>
      </c>
      <c r="AK255" s="315"/>
      <c r="AL255" s="220"/>
      <c r="AM255" s="220"/>
      <c r="AN255" s="315"/>
      <c r="AO255" s="131">
        <f>+IF(AND(P255="Preventivo",AN250="Fuerte"),2,IF(AND(P255="Preventivo",AN250="Moderado"),1,0))</f>
        <v>0</v>
      </c>
      <c r="AP255" s="131">
        <f t="shared" si="101"/>
        <v>0</v>
      </c>
      <c r="AQ255" s="131">
        <f>+J250-AO255</f>
        <v>0</v>
      </c>
      <c r="AR255" s="131" t="e">
        <f>+L250-AP255</f>
        <v>#N/A</v>
      </c>
      <c r="AS255" s="318"/>
      <c r="AT255" s="318"/>
      <c r="AU255" s="306"/>
      <c r="AV255" s="309"/>
    </row>
    <row r="256" spans="1:48" ht="15" hidden="1" customHeight="1">
      <c r="A256" s="297" t="s">
        <v>176</v>
      </c>
      <c r="B256" s="310"/>
      <c r="C256" s="267"/>
      <c r="D256" s="224"/>
      <c r="E256" s="282"/>
      <c r="F256" s="36"/>
      <c r="G256" s="267"/>
      <c r="H256" s="267"/>
      <c r="I256" s="319"/>
      <c r="J256" s="351"/>
      <c r="K256" s="325"/>
      <c r="L256" s="322" t="e">
        <f>+VLOOKUP(K256,Listados!$K$13:$L$17,2,0)</f>
        <v>#N/A</v>
      </c>
      <c r="M256" s="304" t="str">
        <f>IF(AND(I256&lt;&gt;"",K256&lt;&gt;""),VLOOKUP(I256&amp;K256,Listados!$M$3:$N$27,2,FALSE),"")</f>
        <v/>
      </c>
      <c r="N256" s="54" t="s">
        <v>167</v>
      </c>
      <c r="O256" s="56"/>
      <c r="P256" s="55"/>
      <c r="Q256" s="230"/>
      <c r="R256" s="219" t="str">
        <f t="shared" si="90"/>
        <v/>
      </c>
      <c r="S256" s="230"/>
      <c r="T256" s="219" t="str">
        <f t="shared" si="91"/>
        <v/>
      </c>
      <c r="U256" s="230"/>
      <c r="V256" s="219" t="str">
        <f t="shared" si="92"/>
        <v/>
      </c>
      <c r="W256" s="230"/>
      <c r="X256" s="219" t="str">
        <f t="shared" si="93"/>
        <v/>
      </c>
      <c r="Y256" s="230"/>
      <c r="Z256" s="219" t="str">
        <f t="shared" si="94"/>
        <v/>
      </c>
      <c r="AA256" s="230"/>
      <c r="AB256" s="219" t="str">
        <f t="shared" si="95"/>
        <v/>
      </c>
      <c r="AC256" s="230"/>
      <c r="AD256" s="219" t="str">
        <f t="shared" si="96"/>
        <v/>
      </c>
      <c r="AE256" s="220" t="str">
        <f t="shared" si="89"/>
        <v/>
      </c>
      <c r="AF256" s="220" t="str">
        <f t="shared" si="97"/>
        <v/>
      </c>
      <c r="AG256" s="57"/>
      <c r="AH256" s="58" t="str">
        <f t="shared" si="99"/>
        <v>Débil</v>
      </c>
      <c r="AI256" s="58" t="str">
        <f t="shared" si="98"/>
        <v>Débil</v>
      </c>
      <c r="AJ256" s="130">
        <f t="shared" si="100"/>
        <v>0</v>
      </c>
      <c r="AK256" s="313">
        <f>AVERAGE(AJ256:AJ261)</f>
        <v>0</v>
      </c>
      <c r="AL256" s="220"/>
      <c r="AM256" s="220"/>
      <c r="AN256" s="313" t="str">
        <f>IF(AK256&lt;=50, "Débil", IF(AK256&lt;=99,"Moderado","Fuerte"))</f>
        <v>Débil</v>
      </c>
      <c r="AO256" s="131">
        <f>+IF(AND(P256="Preventivo",AN256="Fuerte"),2,IF(AND(P256="Preventivo",AN256="Moderado"),1,0))</f>
        <v>0</v>
      </c>
      <c r="AP256" s="131">
        <f t="shared" si="101"/>
        <v>0</v>
      </c>
      <c r="AQ256" s="131">
        <f>+J256-AO256</f>
        <v>0</v>
      </c>
      <c r="AR256" s="131" t="e">
        <f>+L256-AP256</f>
        <v>#N/A</v>
      </c>
      <c r="AS256" s="316" t="str">
        <f>+VLOOKUP(MIN(AQ256,AQ257,AQ258,AQ259,AQ260,AQ261),Listados!$J$18:$K$24,2,TRUE)</f>
        <v>Rara Vez</v>
      </c>
      <c r="AT256" s="316" t="e">
        <f>+VLOOKUP(MIN(AR256,AR257,AR258,AR259,AR260,AR261),Listados!$J$27:$K$32,2,TRUE)</f>
        <v>#N/A</v>
      </c>
      <c r="AU256" s="304" t="e">
        <f>IF(AND(AS256&lt;&gt;"",AT256&lt;&gt;""),VLOOKUP(AS256&amp;AT256,Listados!$M$3:$N$27,2,FALSE),"")</f>
        <v>#N/A</v>
      </c>
      <c r="AV256" s="307" t="e">
        <f>+VLOOKUP(AU256,Listados!$P$3:$Q$6,2,FALSE)</f>
        <v>#N/A</v>
      </c>
    </row>
    <row r="257" spans="1:48" ht="15" hidden="1" customHeight="1">
      <c r="A257" s="298"/>
      <c r="B257" s="311"/>
      <c r="C257" s="268"/>
      <c r="D257" s="224"/>
      <c r="E257" s="283"/>
      <c r="F257" s="36"/>
      <c r="G257" s="268"/>
      <c r="H257" s="268"/>
      <c r="I257" s="320"/>
      <c r="J257" s="340"/>
      <c r="K257" s="326"/>
      <c r="L257" s="323"/>
      <c r="M257" s="305"/>
      <c r="N257" s="54" t="s">
        <v>167</v>
      </c>
      <c r="O257" s="56"/>
      <c r="P257" s="55"/>
      <c r="Q257" s="230"/>
      <c r="R257" s="219" t="str">
        <f t="shared" si="90"/>
        <v/>
      </c>
      <c r="S257" s="230"/>
      <c r="T257" s="219" t="str">
        <f t="shared" si="91"/>
        <v/>
      </c>
      <c r="U257" s="230"/>
      <c r="V257" s="219" t="str">
        <f t="shared" si="92"/>
        <v/>
      </c>
      <c r="W257" s="230"/>
      <c r="X257" s="219" t="str">
        <f t="shared" si="93"/>
        <v/>
      </c>
      <c r="Y257" s="230"/>
      <c r="Z257" s="219" t="str">
        <f t="shared" si="94"/>
        <v/>
      </c>
      <c r="AA257" s="230"/>
      <c r="AB257" s="219" t="str">
        <f t="shared" si="95"/>
        <v/>
      </c>
      <c r="AC257" s="230"/>
      <c r="AD257" s="219" t="str">
        <f t="shared" si="96"/>
        <v/>
      </c>
      <c r="AE257" s="220" t="str">
        <f t="shared" si="89"/>
        <v/>
      </c>
      <c r="AF257" s="220" t="str">
        <f t="shared" si="97"/>
        <v/>
      </c>
      <c r="AG257" s="57"/>
      <c r="AH257" s="58" t="str">
        <f t="shared" si="99"/>
        <v>Débil</v>
      </c>
      <c r="AI257" s="58" t="str">
        <f t="shared" si="98"/>
        <v>Débil</v>
      </c>
      <c r="AJ257" s="130">
        <f t="shared" si="100"/>
        <v>0</v>
      </c>
      <c r="AK257" s="314"/>
      <c r="AL257" s="220"/>
      <c r="AM257" s="220"/>
      <c r="AN257" s="314"/>
      <c r="AO257" s="131">
        <f>+IF(AND(P257="Preventivo",AN256="Fuerte"),2,IF(AND(P257="Preventivo",AN256="Moderado"),1,0))</f>
        <v>0</v>
      </c>
      <c r="AP257" s="131">
        <f t="shared" si="101"/>
        <v>0</v>
      </c>
      <c r="AQ257" s="131">
        <f>+J256-AO257</f>
        <v>0</v>
      </c>
      <c r="AR257" s="131" t="e">
        <f>+L256-AP257</f>
        <v>#N/A</v>
      </c>
      <c r="AS257" s="317"/>
      <c r="AT257" s="317"/>
      <c r="AU257" s="305"/>
      <c r="AV257" s="308"/>
    </row>
    <row r="258" spans="1:48" ht="15" hidden="1" customHeight="1">
      <c r="A258" s="298"/>
      <c r="B258" s="311"/>
      <c r="C258" s="268"/>
      <c r="D258" s="224"/>
      <c r="E258" s="283"/>
      <c r="F258" s="36"/>
      <c r="G258" s="268"/>
      <c r="H258" s="268"/>
      <c r="I258" s="320"/>
      <c r="J258" s="340"/>
      <c r="K258" s="326"/>
      <c r="L258" s="323"/>
      <c r="M258" s="305"/>
      <c r="N258" s="54" t="s">
        <v>167</v>
      </c>
      <c r="O258" s="56"/>
      <c r="P258" s="55"/>
      <c r="Q258" s="230"/>
      <c r="R258" s="219" t="str">
        <f t="shared" si="90"/>
        <v/>
      </c>
      <c r="S258" s="230"/>
      <c r="T258" s="219" t="str">
        <f t="shared" si="91"/>
        <v/>
      </c>
      <c r="U258" s="230"/>
      <c r="V258" s="219" t="str">
        <f t="shared" si="92"/>
        <v/>
      </c>
      <c r="W258" s="230"/>
      <c r="X258" s="219" t="str">
        <f t="shared" si="93"/>
        <v/>
      </c>
      <c r="Y258" s="230"/>
      <c r="Z258" s="219" t="str">
        <f t="shared" si="94"/>
        <v/>
      </c>
      <c r="AA258" s="230"/>
      <c r="AB258" s="219" t="str">
        <f t="shared" si="95"/>
        <v/>
      </c>
      <c r="AC258" s="230"/>
      <c r="AD258" s="219" t="str">
        <f t="shared" si="96"/>
        <v/>
      </c>
      <c r="AE258" s="220" t="str">
        <f t="shared" si="89"/>
        <v/>
      </c>
      <c r="AF258" s="220" t="str">
        <f t="shared" si="97"/>
        <v/>
      </c>
      <c r="AG258" s="57"/>
      <c r="AH258" s="58" t="str">
        <f t="shared" si="99"/>
        <v>Débil</v>
      </c>
      <c r="AI258" s="58" t="str">
        <f t="shared" si="98"/>
        <v>Débil</v>
      </c>
      <c r="AJ258" s="130">
        <f t="shared" si="100"/>
        <v>0</v>
      </c>
      <c r="AK258" s="314"/>
      <c r="AL258" s="220"/>
      <c r="AM258" s="220"/>
      <c r="AN258" s="314"/>
      <c r="AO258" s="131">
        <f>+IF(AND(P258="Preventivo",AN256="Fuerte"),2,IF(AND(P258="Preventivo",AN256="Moderado"),1,0))</f>
        <v>0</v>
      </c>
      <c r="AP258" s="131">
        <f t="shared" si="101"/>
        <v>0</v>
      </c>
      <c r="AQ258" s="131">
        <f>+J256-AO258</f>
        <v>0</v>
      </c>
      <c r="AR258" s="131" t="e">
        <f>+L256-AP258</f>
        <v>#N/A</v>
      </c>
      <c r="AS258" s="317"/>
      <c r="AT258" s="317"/>
      <c r="AU258" s="305"/>
      <c r="AV258" s="308"/>
    </row>
    <row r="259" spans="1:48" ht="15" hidden="1" customHeight="1">
      <c r="A259" s="298"/>
      <c r="B259" s="311"/>
      <c r="C259" s="268"/>
      <c r="D259" s="224"/>
      <c r="E259" s="283"/>
      <c r="F259" s="36"/>
      <c r="G259" s="268"/>
      <c r="H259" s="268"/>
      <c r="I259" s="320"/>
      <c r="J259" s="340"/>
      <c r="K259" s="326"/>
      <c r="L259" s="323"/>
      <c r="M259" s="305"/>
      <c r="N259" s="54" t="s">
        <v>167</v>
      </c>
      <c r="O259" s="56"/>
      <c r="P259" s="55"/>
      <c r="Q259" s="230"/>
      <c r="R259" s="219" t="str">
        <f t="shared" si="90"/>
        <v/>
      </c>
      <c r="S259" s="230"/>
      <c r="T259" s="219" t="str">
        <f t="shared" si="91"/>
        <v/>
      </c>
      <c r="U259" s="230"/>
      <c r="V259" s="219" t="str">
        <f t="shared" si="92"/>
        <v/>
      </c>
      <c r="W259" s="230"/>
      <c r="X259" s="219" t="str">
        <f t="shared" si="93"/>
        <v/>
      </c>
      <c r="Y259" s="230"/>
      <c r="Z259" s="219" t="str">
        <f t="shared" si="94"/>
        <v/>
      </c>
      <c r="AA259" s="230"/>
      <c r="AB259" s="219" t="str">
        <f t="shared" si="95"/>
        <v/>
      </c>
      <c r="AC259" s="230"/>
      <c r="AD259" s="219" t="str">
        <f t="shared" si="96"/>
        <v/>
      </c>
      <c r="AE259" s="220" t="str">
        <f t="shared" si="89"/>
        <v/>
      </c>
      <c r="AF259" s="220" t="str">
        <f t="shared" si="97"/>
        <v/>
      </c>
      <c r="AG259" s="57"/>
      <c r="AH259" s="58" t="str">
        <f t="shared" si="99"/>
        <v>Débil</v>
      </c>
      <c r="AI259" s="58" t="str">
        <f t="shared" si="98"/>
        <v>Débil</v>
      </c>
      <c r="AJ259" s="130">
        <f t="shared" si="100"/>
        <v>0</v>
      </c>
      <c r="AK259" s="314"/>
      <c r="AL259" s="220"/>
      <c r="AM259" s="220"/>
      <c r="AN259" s="314"/>
      <c r="AO259" s="131">
        <f>+IF(AND(P259="Preventivo",AN256="Fuerte"),2,IF(AND(P259="Preventivo",AN256="Moderado"),1,0))</f>
        <v>0</v>
      </c>
      <c r="AP259" s="131">
        <f t="shared" si="101"/>
        <v>0</v>
      </c>
      <c r="AQ259" s="131">
        <f>+J256-AO259</f>
        <v>0</v>
      </c>
      <c r="AR259" s="131" t="e">
        <f>+L256-AP259</f>
        <v>#N/A</v>
      </c>
      <c r="AS259" s="317"/>
      <c r="AT259" s="317"/>
      <c r="AU259" s="305"/>
      <c r="AV259" s="308"/>
    </row>
    <row r="260" spans="1:48" ht="15" hidden="1" customHeight="1">
      <c r="A260" s="298"/>
      <c r="B260" s="311"/>
      <c r="C260" s="268"/>
      <c r="D260" s="224"/>
      <c r="E260" s="283"/>
      <c r="F260" s="36"/>
      <c r="G260" s="268"/>
      <c r="H260" s="268"/>
      <c r="I260" s="320"/>
      <c r="J260" s="340"/>
      <c r="K260" s="326"/>
      <c r="L260" s="323"/>
      <c r="M260" s="305"/>
      <c r="N260" s="54" t="s">
        <v>167</v>
      </c>
      <c r="O260" s="56"/>
      <c r="P260" s="55"/>
      <c r="Q260" s="230"/>
      <c r="R260" s="219" t="str">
        <f t="shared" si="90"/>
        <v/>
      </c>
      <c r="S260" s="230"/>
      <c r="T260" s="219" t="str">
        <f t="shared" si="91"/>
        <v/>
      </c>
      <c r="U260" s="230"/>
      <c r="V260" s="219" t="str">
        <f t="shared" si="92"/>
        <v/>
      </c>
      <c r="W260" s="230"/>
      <c r="X260" s="219" t="str">
        <f t="shared" si="93"/>
        <v/>
      </c>
      <c r="Y260" s="230"/>
      <c r="Z260" s="219" t="str">
        <f t="shared" si="94"/>
        <v/>
      </c>
      <c r="AA260" s="230"/>
      <c r="AB260" s="219" t="str">
        <f t="shared" si="95"/>
        <v/>
      </c>
      <c r="AC260" s="230"/>
      <c r="AD260" s="219" t="str">
        <f t="shared" si="96"/>
        <v/>
      </c>
      <c r="AE260" s="220" t="str">
        <f t="shared" si="89"/>
        <v/>
      </c>
      <c r="AF260" s="220" t="str">
        <f t="shared" si="97"/>
        <v/>
      </c>
      <c r="AG260" s="57"/>
      <c r="AH260" s="58" t="str">
        <f t="shared" si="99"/>
        <v>Débil</v>
      </c>
      <c r="AI260" s="58" t="str">
        <f t="shared" si="98"/>
        <v>Débil</v>
      </c>
      <c r="AJ260" s="130">
        <f t="shared" si="100"/>
        <v>0</v>
      </c>
      <c r="AK260" s="314"/>
      <c r="AL260" s="220"/>
      <c r="AM260" s="220"/>
      <c r="AN260" s="314"/>
      <c r="AO260" s="131">
        <f>+IF(AND(P260="Preventivo",AN256="Fuerte"),2,IF(AND(P260="Preventivo",AN256="Moderado"),1,0))</f>
        <v>0</v>
      </c>
      <c r="AP260" s="131">
        <f t="shared" si="101"/>
        <v>0</v>
      </c>
      <c r="AQ260" s="131">
        <f>+J256-AO260</f>
        <v>0</v>
      </c>
      <c r="AR260" s="131" t="e">
        <f>+L256-AP260</f>
        <v>#N/A</v>
      </c>
      <c r="AS260" s="317"/>
      <c r="AT260" s="317"/>
      <c r="AU260" s="305"/>
      <c r="AV260" s="308"/>
    </row>
    <row r="261" spans="1:48" ht="15" hidden="1" customHeight="1">
      <c r="A261" s="299"/>
      <c r="B261" s="312"/>
      <c r="C261" s="269"/>
      <c r="D261" s="224"/>
      <c r="E261" s="284"/>
      <c r="F261" s="36"/>
      <c r="G261" s="269"/>
      <c r="H261" s="269"/>
      <c r="I261" s="321"/>
      <c r="J261" s="341"/>
      <c r="K261" s="327"/>
      <c r="L261" s="324"/>
      <c r="M261" s="306"/>
      <c r="N261" s="54" t="s">
        <v>167</v>
      </c>
      <c r="O261" s="56"/>
      <c r="P261" s="55"/>
      <c r="Q261" s="230"/>
      <c r="R261" s="219" t="str">
        <f t="shared" si="90"/>
        <v/>
      </c>
      <c r="S261" s="230"/>
      <c r="T261" s="219" t="str">
        <f t="shared" si="91"/>
        <v/>
      </c>
      <c r="U261" s="230"/>
      <c r="V261" s="219" t="str">
        <f t="shared" si="92"/>
        <v/>
      </c>
      <c r="W261" s="230"/>
      <c r="X261" s="219" t="str">
        <f t="shared" si="93"/>
        <v/>
      </c>
      <c r="Y261" s="230"/>
      <c r="Z261" s="219" t="str">
        <f t="shared" si="94"/>
        <v/>
      </c>
      <c r="AA261" s="230"/>
      <c r="AB261" s="219" t="str">
        <f t="shared" si="95"/>
        <v/>
      </c>
      <c r="AC261" s="230"/>
      <c r="AD261" s="219" t="str">
        <f t="shared" si="96"/>
        <v/>
      </c>
      <c r="AE261" s="220" t="str">
        <f t="shared" si="89"/>
        <v/>
      </c>
      <c r="AF261" s="220" t="str">
        <f t="shared" si="97"/>
        <v/>
      </c>
      <c r="AG261" s="57"/>
      <c r="AH261" s="58" t="str">
        <f t="shared" si="99"/>
        <v>Débil</v>
      </c>
      <c r="AI261" s="58" t="str">
        <f t="shared" si="98"/>
        <v>Débil</v>
      </c>
      <c r="AJ261" s="130">
        <f t="shared" si="100"/>
        <v>0</v>
      </c>
      <c r="AK261" s="315"/>
      <c r="AL261" s="220"/>
      <c r="AM261" s="220"/>
      <c r="AN261" s="315"/>
      <c r="AO261" s="131">
        <f>+IF(AND(P261="Preventivo",AN256="Fuerte"),2,IF(AND(P261="Preventivo",AN256="Moderado"),1,0))</f>
        <v>0</v>
      </c>
      <c r="AP261" s="131">
        <f t="shared" si="101"/>
        <v>0</v>
      </c>
      <c r="AQ261" s="131">
        <f>+J256-AO261</f>
        <v>0</v>
      </c>
      <c r="AR261" s="131" t="e">
        <f>+L256-AP261</f>
        <v>#N/A</v>
      </c>
      <c r="AS261" s="318"/>
      <c r="AT261" s="318"/>
      <c r="AU261" s="306"/>
      <c r="AV261" s="309"/>
    </row>
    <row r="262" spans="1:48" ht="15" hidden="1" customHeight="1">
      <c r="A262" s="297" t="s">
        <v>177</v>
      </c>
      <c r="B262" s="310"/>
      <c r="C262" s="267"/>
      <c r="D262" s="224"/>
      <c r="E262" s="282"/>
      <c r="F262" s="36"/>
      <c r="G262" s="267"/>
      <c r="H262" s="267"/>
      <c r="I262" s="319"/>
      <c r="J262" s="351"/>
      <c r="K262" s="325"/>
      <c r="L262" s="322" t="e">
        <f>+VLOOKUP(K262,Listados!$K$13:$L$17,2,0)</f>
        <v>#N/A</v>
      </c>
      <c r="M262" s="304" t="str">
        <f>IF(AND(I262&lt;&gt;"",K262&lt;&gt;""),VLOOKUP(I262&amp;K262,Listados!$M$3:$N$27,2,FALSE),"")</f>
        <v/>
      </c>
      <c r="N262" s="54" t="s">
        <v>167</v>
      </c>
      <c r="O262" s="56"/>
      <c r="P262" s="55"/>
      <c r="Q262" s="230"/>
      <c r="R262" s="219" t="str">
        <f t="shared" si="90"/>
        <v/>
      </c>
      <c r="S262" s="230"/>
      <c r="T262" s="219" t="str">
        <f t="shared" si="91"/>
        <v/>
      </c>
      <c r="U262" s="230"/>
      <c r="V262" s="219" t="str">
        <f t="shared" si="92"/>
        <v/>
      </c>
      <c r="W262" s="230"/>
      <c r="X262" s="219" t="str">
        <f t="shared" si="93"/>
        <v/>
      </c>
      <c r="Y262" s="230"/>
      <c r="Z262" s="219" t="str">
        <f t="shared" si="94"/>
        <v/>
      </c>
      <c r="AA262" s="230"/>
      <c r="AB262" s="219" t="str">
        <f t="shared" si="95"/>
        <v/>
      </c>
      <c r="AC262" s="230"/>
      <c r="AD262" s="219" t="str">
        <f t="shared" si="96"/>
        <v/>
      </c>
      <c r="AE262" s="220" t="str">
        <f t="shared" si="89"/>
        <v/>
      </c>
      <c r="AF262" s="220" t="str">
        <f t="shared" si="97"/>
        <v/>
      </c>
      <c r="AG262" s="57"/>
      <c r="AH262" s="58" t="str">
        <f t="shared" si="99"/>
        <v>Débil</v>
      </c>
      <c r="AI262" s="58" t="str">
        <f t="shared" si="98"/>
        <v>Débil</v>
      </c>
      <c r="AJ262" s="130">
        <f t="shared" si="100"/>
        <v>0</v>
      </c>
      <c r="AK262" s="313">
        <f>AVERAGE(AJ262:AJ267)</f>
        <v>0</v>
      </c>
      <c r="AL262" s="220"/>
      <c r="AM262" s="220"/>
      <c r="AN262" s="313" t="str">
        <f>IF(AK262&lt;=50, "Débil", IF(AK262&lt;=99,"Moderado","Fuerte"))</f>
        <v>Débil</v>
      </c>
      <c r="AO262" s="131">
        <f>+IF(AND(P262="Preventivo",AN262="Fuerte"),2,IF(AND(P262="Preventivo",AN262="Moderado"),1,0))</f>
        <v>0</v>
      </c>
      <c r="AP262" s="131">
        <f t="shared" si="101"/>
        <v>0</v>
      </c>
      <c r="AQ262" s="131">
        <f>+J262-AO262</f>
        <v>0</v>
      </c>
      <c r="AR262" s="131" t="e">
        <f>+L262-AP262</f>
        <v>#N/A</v>
      </c>
      <c r="AS262" s="316" t="str">
        <f>+VLOOKUP(MIN(AQ262,AQ263,AQ264,AQ265,AQ266,AQ267),Listados!$J$18:$K$24,2,TRUE)</f>
        <v>Rara Vez</v>
      </c>
      <c r="AT262" s="316" t="e">
        <f>+VLOOKUP(MIN(AR262,AR263,AR264,AR265,AR266,AR267),Listados!$J$27:$K$32,2,TRUE)</f>
        <v>#N/A</v>
      </c>
      <c r="AU262" s="304" t="e">
        <f>IF(AND(AS262&lt;&gt;"",AT262&lt;&gt;""),VLOOKUP(AS262&amp;AT262,Listados!$M$3:$N$27,2,FALSE),"")</f>
        <v>#N/A</v>
      </c>
      <c r="AV262" s="307" t="e">
        <f>+VLOOKUP(AU262,Listados!$P$3:$Q$6,2,FALSE)</f>
        <v>#N/A</v>
      </c>
    </row>
    <row r="263" spans="1:48" ht="15" hidden="1" customHeight="1">
      <c r="A263" s="298"/>
      <c r="B263" s="311"/>
      <c r="C263" s="268"/>
      <c r="D263" s="224"/>
      <c r="E263" s="283"/>
      <c r="F263" s="36"/>
      <c r="G263" s="268"/>
      <c r="H263" s="268"/>
      <c r="I263" s="320"/>
      <c r="J263" s="340"/>
      <c r="K263" s="326"/>
      <c r="L263" s="323"/>
      <c r="M263" s="305"/>
      <c r="N263" s="54" t="s">
        <v>167</v>
      </c>
      <c r="O263" s="56"/>
      <c r="P263" s="55"/>
      <c r="Q263" s="230"/>
      <c r="R263" s="219" t="str">
        <f t="shared" si="90"/>
        <v/>
      </c>
      <c r="S263" s="230"/>
      <c r="T263" s="219" t="str">
        <f t="shared" si="91"/>
        <v/>
      </c>
      <c r="U263" s="230"/>
      <c r="V263" s="219" t="str">
        <f t="shared" si="92"/>
        <v/>
      </c>
      <c r="W263" s="230"/>
      <c r="X263" s="219" t="str">
        <f t="shared" si="93"/>
        <v/>
      </c>
      <c r="Y263" s="230"/>
      <c r="Z263" s="219" t="str">
        <f t="shared" si="94"/>
        <v/>
      </c>
      <c r="AA263" s="230"/>
      <c r="AB263" s="219" t="str">
        <f t="shared" si="95"/>
        <v/>
      </c>
      <c r="AC263" s="230"/>
      <c r="AD263" s="219" t="str">
        <f t="shared" si="96"/>
        <v/>
      </c>
      <c r="AE263" s="220" t="str">
        <f t="shared" si="89"/>
        <v/>
      </c>
      <c r="AF263" s="220" t="str">
        <f t="shared" si="97"/>
        <v/>
      </c>
      <c r="AG263" s="57"/>
      <c r="AH263" s="58" t="str">
        <f t="shared" si="99"/>
        <v>Débil</v>
      </c>
      <c r="AI263" s="58" t="str">
        <f t="shared" si="98"/>
        <v>Débil</v>
      </c>
      <c r="AJ263" s="130">
        <f t="shared" si="100"/>
        <v>0</v>
      </c>
      <c r="AK263" s="314"/>
      <c r="AL263" s="220"/>
      <c r="AM263" s="220"/>
      <c r="AN263" s="314"/>
      <c r="AO263" s="131">
        <f>+IF(AND(P263="Preventivo",AN262="Fuerte"),2,IF(AND(P263="Preventivo",AN262="Moderado"),1,0))</f>
        <v>0</v>
      </c>
      <c r="AP263" s="131">
        <f t="shared" si="101"/>
        <v>0</v>
      </c>
      <c r="AQ263" s="131">
        <f>+J262-AO263</f>
        <v>0</v>
      </c>
      <c r="AR263" s="131" t="e">
        <f>+L262-AP263</f>
        <v>#N/A</v>
      </c>
      <c r="AS263" s="317"/>
      <c r="AT263" s="317"/>
      <c r="AU263" s="305"/>
      <c r="AV263" s="308"/>
    </row>
    <row r="264" spans="1:48" ht="15" hidden="1" customHeight="1">
      <c r="A264" s="298"/>
      <c r="B264" s="311"/>
      <c r="C264" s="268"/>
      <c r="D264" s="224"/>
      <c r="E264" s="283"/>
      <c r="F264" s="36"/>
      <c r="G264" s="268"/>
      <c r="H264" s="268"/>
      <c r="I264" s="320"/>
      <c r="J264" s="340"/>
      <c r="K264" s="326"/>
      <c r="L264" s="323"/>
      <c r="M264" s="305"/>
      <c r="N264" s="54" t="s">
        <v>167</v>
      </c>
      <c r="O264" s="56"/>
      <c r="P264" s="55"/>
      <c r="Q264" s="230"/>
      <c r="R264" s="219" t="str">
        <f t="shared" si="90"/>
        <v/>
      </c>
      <c r="S264" s="230"/>
      <c r="T264" s="219" t="str">
        <f t="shared" si="91"/>
        <v/>
      </c>
      <c r="U264" s="230"/>
      <c r="V264" s="219" t="str">
        <f t="shared" si="92"/>
        <v/>
      </c>
      <c r="W264" s="230"/>
      <c r="X264" s="219" t="str">
        <f t="shared" si="93"/>
        <v/>
      </c>
      <c r="Y264" s="230"/>
      <c r="Z264" s="219" t="str">
        <f t="shared" si="94"/>
        <v/>
      </c>
      <c r="AA264" s="230"/>
      <c r="AB264" s="219" t="str">
        <f t="shared" si="95"/>
        <v/>
      </c>
      <c r="AC264" s="230"/>
      <c r="AD264" s="219" t="str">
        <f t="shared" si="96"/>
        <v/>
      </c>
      <c r="AE264" s="220" t="str">
        <f t="shared" si="89"/>
        <v/>
      </c>
      <c r="AF264" s="220" t="str">
        <f t="shared" si="97"/>
        <v/>
      </c>
      <c r="AG264" s="57"/>
      <c r="AH264" s="58" t="str">
        <f t="shared" si="99"/>
        <v>Débil</v>
      </c>
      <c r="AI264" s="58" t="str">
        <f t="shared" si="98"/>
        <v>Débil</v>
      </c>
      <c r="AJ264" s="130">
        <f t="shared" si="100"/>
        <v>0</v>
      </c>
      <c r="AK264" s="314"/>
      <c r="AL264" s="220"/>
      <c r="AM264" s="220"/>
      <c r="AN264" s="314"/>
      <c r="AO264" s="131">
        <f>+IF(AND(P264="Preventivo",AN262="Fuerte"),2,IF(AND(P264="Preventivo",AN262="Moderado"),1,0))</f>
        <v>0</v>
      </c>
      <c r="AP264" s="131">
        <f t="shared" si="101"/>
        <v>0</v>
      </c>
      <c r="AQ264" s="131">
        <f>+J262-AO264</f>
        <v>0</v>
      </c>
      <c r="AR264" s="131" t="e">
        <f>+L262-AP264</f>
        <v>#N/A</v>
      </c>
      <c r="AS264" s="317"/>
      <c r="AT264" s="317"/>
      <c r="AU264" s="305"/>
      <c r="AV264" s="308"/>
    </row>
    <row r="265" spans="1:48" ht="15" hidden="1" customHeight="1">
      <c r="A265" s="298"/>
      <c r="B265" s="311"/>
      <c r="C265" s="268"/>
      <c r="D265" s="224"/>
      <c r="E265" s="283"/>
      <c r="F265" s="36"/>
      <c r="G265" s="268"/>
      <c r="H265" s="268"/>
      <c r="I265" s="320"/>
      <c r="J265" s="340"/>
      <c r="K265" s="326"/>
      <c r="L265" s="323"/>
      <c r="M265" s="305"/>
      <c r="N265" s="54" t="s">
        <v>167</v>
      </c>
      <c r="O265" s="56"/>
      <c r="P265" s="55"/>
      <c r="Q265" s="230"/>
      <c r="R265" s="219" t="str">
        <f t="shared" si="90"/>
        <v/>
      </c>
      <c r="S265" s="230"/>
      <c r="T265" s="219" t="str">
        <f t="shared" si="91"/>
        <v/>
      </c>
      <c r="U265" s="230"/>
      <c r="V265" s="219" t="str">
        <f t="shared" si="92"/>
        <v/>
      </c>
      <c r="W265" s="230"/>
      <c r="X265" s="219" t="str">
        <f t="shared" si="93"/>
        <v/>
      </c>
      <c r="Y265" s="230"/>
      <c r="Z265" s="219" t="str">
        <f t="shared" si="94"/>
        <v/>
      </c>
      <c r="AA265" s="230"/>
      <c r="AB265" s="219" t="str">
        <f t="shared" si="95"/>
        <v/>
      </c>
      <c r="AC265" s="230"/>
      <c r="AD265" s="219" t="str">
        <f t="shared" si="96"/>
        <v/>
      </c>
      <c r="AE265" s="220" t="str">
        <f t="shared" si="89"/>
        <v/>
      </c>
      <c r="AF265" s="220" t="str">
        <f t="shared" si="97"/>
        <v/>
      </c>
      <c r="AG265" s="57"/>
      <c r="AH265" s="58" t="str">
        <f t="shared" si="99"/>
        <v>Débil</v>
      </c>
      <c r="AI265" s="58" t="str">
        <f t="shared" si="98"/>
        <v>Débil</v>
      </c>
      <c r="AJ265" s="130">
        <f t="shared" si="100"/>
        <v>0</v>
      </c>
      <c r="AK265" s="314"/>
      <c r="AL265" s="220"/>
      <c r="AM265" s="220"/>
      <c r="AN265" s="314"/>
      <c r="AO265" s="131">
        <f>+IF(AND(P265="Preventivo",AN262="Fuerte"),2,IF(AND(P265="Preventivo",AN262="Moderado"),1,0))</f>
        <v>0</v>
      </c>
      <c r="AP265" s="131">
        <f t="shared" si="101"/>
        <v>0</v>
      </c>
      <c r="AQ265" s="131">
        <f>+J262-AO265</f>
        <v>0</v>
      </c>
      <c r="AR265" s="131" t="e">
        <f>+L262-AP265</f>
        <v>#N/A</v>
      </c>
      <c r="AS265" s="317"/>
      <c r="AT265" s="317"/>
      <c r="AU265" s="305"/>
      <c r="AV265" s="308"/>
    </row>
    <row r="266" spans="1:48" ht="15" hidden="1" customHeight="1">
      <c r="A266" s="298"/>
      <c r="B266" s="311"/>
      <c r="C266" s="268"/>
      <c r="D266" s="224"/>
      <c r="E266" s="283"/>
      <c r="F266" s="36"/>
      <c r="G266" s="268"/>
      <c r="H266" s="268"/>
      <c r="I266" s="320"/>
      <c r="J266" s="340"/>
      <c r="K266" s="326"/>
      <c r="L266" s="323"/>
      <c r="M266" s="305"/>
      <c r="N266" s="54" t="s">
        <v>167</v>
      </c>
      <c r="O266" s="56"/>
      <c r="P266" s="55"/>
      <c r="Q266" s="230"/>
      <c r="R266" s="219" t="str">
        <f t="shared" si="90"/>
        <v/>
      </c>
      <c r="S266" s="230"/>
      <c r="T266" s="219" t="str">
        <f t="shared" si="91"/>
        <v/>
      </c>
      <c r="U266" s="230"/>
      <c r="V266" s="219" t="str">
        <f t="shared" si="92"/>
        <v/>
      </c>
      <c r="W266" s="230"/>
      <c r="X266" s="219" t="str">
        <f t="shared" si="93"/>
        <v/>
      </c>
      <c r="Y266" s="230"/>
      <c r="Z266" s="219" t="str">
        <f t="shared" si="94"/>
        <v/>
      </c>
      <c r="AA266" s="230"/>
      <c r="AB266" s="219" t="str">
        <f t="shared" si="95"/>
        <v/>
      </c>
      <c r="AC266" s="230"/>
      <c r="AD266" s="219" t="str">
        <f t="shared" si="96"/>
        <v/>
      </c>
      <c r="AE266" s="220" t="str">
        <f t="shared" si="89"/>
        <v/>
      </c>
      <c r="AF266" s="220" t="str">
        <f t="shared" si="97"/>
        <v/>
      </c>
      <c r="AG266" s="57"/>
      <c r="AH266" s="58" t="str">
        <f t="shared" si="99"/>
        <v>Débil</v>
      </c>
      <c r="AI266" s="58" t="str">
        <f t="shared" si="98"/>
        <v>Débil</v>
      </c>
      <c r="AJ266" s="130">
        <f t="shared" si="100"/>
        <v>0</v>
      </c>
      <c r="AK266" s="314"/>
      <c r="AL266" s="220"/>
      <c r="AM266" s="220"/>
      <c r="AN266" s="314"/>
      <c r="AO266" s="131">
        <f>+IF(AND(P266="Preventivo",AN262="Fuerte"),2,IF(AND(P266="Preventivo",AN262="Moderado"),1,0))</f>
        <v>0</v>
      </c>
      <c r="AP266" s="131">
        <f t="shared" si="101"/>
        <v>0</v>
      </c>
      <c r="AQ266" s="131">
        <f>+J262-AO266</f>
        <v>0</v>
      </c>
      <c r="AR266" s="131" t="e">
        <f>+L262-AP266</f>
        <v>#N/A</v>
      </c>
      <c r="AS266" s="317"/>
      <c r="AT266" s="317"/>
      <c r="AU266" s="305"/>
      <c r="AV266" s="308"/>
    </row>
    <row r="267" spans="1:48" ht="15" hidden="1" customHeight="1">
      <c r="A267" s="299"/>
      <c r="B267" s="312"/>
      <c r="C267" s="269"/>
      <c r="D267" s="224"/>
      <c r="E267" s="284"/>
      <c r="F267" s="36"/>
      <c r="G267" s="269"/>
      <c r="H267" s="269"/>
      <c r="I267" s="321"/>
      <c r="J267" s="341"/>
      <c r="K267" s="327"/>
      <c r="L267" s="324"/>
      <c r="M267" s="306"/>
      <c r="N267" s="54" t="s">
        <v>167</v>
      </c>
      <c r="O267" s="56"/>
      <c r="P267" s="55"/>
      <c r="Q267" s="230"/>
      <c r="R267" s="219" t="str">
        <f t="shared" si="90"/>
        <v/>
      </c>
      <c r="S267" s="230"/>
      <c r="T267" s="219" t="str">
        <f t="shared" si="91"/>
        <v/>
      </c>
      <c r="U267" s="230"/>
      <c r="V267" s="219" t="str">
        <f t="shared" si="92"/>
        <v/>
      </c>
      <c r="W267" s="230"/>
      <c r="X267" s="219" t="str">
        <f t="shared" si="93"/>
        <v/>
      </c>
      <c r="Y267" s="230"/>
      <c r="Z267" s="219" t="str">
        <f t="shared" si="94"/>
        <v/>
      </c>
      <c r="AA267" s="230"/>
      <c r="AB267" s="219" t="str">
        <f t="shared" si="95"/>
        <v/>
      </c>
      <c r="AC267" s="230"/>
      <c r="AD267" s="219" t="str">
        <f t="shared" si="96"/>
        <v/>
      </c>
      <c r="AE267" s="220" t="str">
        <f t="shared" si="89"/>
        <v/>
      </c>
      <c r="AF267" s="220" t="str">
        <f t="shared" si="97"/>
        <v/>
      </c>
      <c r="AG267" s="57"/>
      <c r="AH267" s="58" t="str">
        <f t="shared" si="99"/>
        <v>Débil</v>
      </c>
      <c r="AI267" s="58" t="str">
        <f t="shared" si="98"/>
        <v>Débil</v>
      </c>
      <c r="AJ267" s="130">
        <f t="shared" si="100"/>
        <v>0</v>
      </c>
      <c r="AK267" s="315"/>
      <c r="AL267" s="220"/>
      <c r="AM267" s="220"/>
      <c r="AN267" s="315"/>
      <c r="AO267" s="131">
        <f>+IF(AND(P267="Preventivo",AN262="Fuerte"),2,IF(AND(P267="Preventivo",AN262="Moderado"),1,0))</f>
        <v>0</v>
      </c>
      <c r="AP267" s="131">
        <f t="shared" si="101"/>
        <v>0</v>
      </c>
      <c r="AQ267" s="131">
        <f>+J262-AO267</f>
        <v>0</v>
      </c>
      <c r="AR267" s="131" t="e">
        <f>+L262-AP267</f>
        <v>#N/A</v>
      </c>
      <c r="AS267" s="318"/>
      <c r="AT267" s="318"/>
      <c r="AU267" s="306"/>
      <c r="AV267" s="309"/>
    </row>
    <row r="268" spans="1:48" ht="15" hidden="1" customHeight="1">
      <c r="A268" s="297" t="s">
        <v>178</v>
      </c>
      <c r="B268" s="310"/>
      <c r="C268" s="267"/>
      <c r="D268" s="224"/>
      <c r="E268" s="282"/>
      <c r="F268" s="36"/>
      <c r="G268" s="267"/>
      <c r="H268" s="267"/>
      <c r="I268" s="319"/>
      <c r="J268" s="351"/>
      <c r="K268" s="325"/>
      <c r="L268" s="322" t="e">
        <f>+VLOOKUP(K268,Listados!$K$13:$L$17,2,0)</f>
        <v>#N/A</v>
      </c>
      <c r="M268" s="304" t="str">
        <f>IF(AND(I268&lt;&gt;"",K268&lt;&gt;""),VLOOKUP(I268&amp;K268,Listados!$M$3:$N$27,2,FALSE),"")</f>
        <v/>
      </c>
      <c r="N268" s="54" t="s">
        <v>167</v>
      </c>
      <c r="O268" s="56"/>
      <c r="P268" s="55"/>
      <c r="Q268" s="230"/>
      <c r="R268" s="219" t="str">
        <f t="shared" si="90"/>
        <v/>
      </c>
      <c r="S268" s="230"/>
      <c r="T268" s="219" t="str">
        <f t="shared" si="91"/>
        <v/>
      </c>
      <c r="U268" s="230"/>
      <c r="V268" s="219" t="str">
        <f t="shared" si="92"/>
        <v/>
      </c>
      <c r="W268" s="230"/>
      <c r="X268" s="219" t="str">
        <f t="shared" si="93"/>
        <v/>
      </c>
      <c r="Y268" s="230"/>
      <c r="Z268" s="219" t="str">
        <f t="shared" si="94"/>
        <v/>
      </c>
      <c r="AA268" s="230"/>
      <c r="AB268" s="219" t="str">
        <f t="shared" si="95"/>
        <v/>
      </c>
      <c r="AC268" s="230"/>
      <c r="AD268" s="219" t="str">
        <f t="shared" si="96"/>
        <v/>
      </c>
      <c r="AE268" s="220" t="str">
        <f t="shared" si="89"/>
        <v/>
      </c>
      <c r="AF268" s="220" t="str">
        <f t="shared" si="97"/>
        <v/>
      </c>
      <c r="AG268" s="57"/>
      <c r="AH268" s="58" t="str">
        <f t="shared" si="99"/>
        <v>Débil</v>
      </c>
      <c r="AI268" s="58" t="str">
        <f t="shared" si="98"/>
        <v>Débil</v>
      </c>
      <c r="AJ268" s="130">
        <f t="shared" si="100"/>
        <v>0</v>
      </c>
      <c r="AK268" s="313">
        <f>AVERAGE(AJ268:AJ273)</f>
        <v>0</v>
      </c>
      <c r="AL268" s="220"/>
      <c r="AM268" s="220"/>
      <c r="AN268" s="313" t="str">
        <f>IF(AK268&lt;=50, "Débil", IF(AK268&lt;=99,"Moderado","Fuerte"))</f>
        <v>Débil</v>
      </c>
      <c r="AO268" s="131">
        <f>+IF(AND(P268="Preventivo",AN268="Fuerte"),2,IF(AND(P268="Preventivo",AN268="Moderado"),1,0))</f>
        <v>0</v>
      </c>
      <c r="AP268" s="131">
        <f t="shared" si="101"/>
        <v>0</v>
      </c>
      <c r="AQ268" s="131">
        <f>+J268-AO268</f>
        <v>0</v>
      </c>
      <c r="AR268" s="131" t="e">
        <f>+L268-AP268</f>
        <v>#N/A</v>
      </c>
      <c r="AS268" s="316" t="str">
        <f>+VLOOKUP(MIN(AQ268,AQ269,AQ270,AQ271,AQ272,AQ273),Listados!$J$18:$K$24,2,TRUE)</f>
        <v>Rara Vez</v>
      </c>
      <c r="AT268" s="316" t="e">
        <f>+VLOOKUP(MIN(AR268,AR269,AR270,AR271,AR272,AR273),Listados!$J$27:$K$32,2,TRUE)</f>
        <v>#N/A</v>
      </c>
      <c r="AU268" s="304" t="e">
        <f>IF(AND(AS268&lt;&gt;"",AT268&lt;&gt;""),VLOOKUP(AS268&amp;AT268,Listados!$M$3:$N$27,2,FALSE),"")</f>
        <v>#N/A</v>
      </c>
      <c r="AV268" s="307" t="e">
        <f>+VLOOKUP(AU268,Listados!$P$3:$Q$6,2,FALSE)</f>
        <v>#N/A</v>
      </c>
    </row>
    <row r="269" spans="1:48" ht="15" hidden="1" customHeight="1">
      <c r="A269" s="298"/>
      <c r="B269" s="311"/>
      <c r="C269" s="268"/>
      <c r="D269" s="224"/>
      <c r="E269" s="283"/>
      <c r="F269" s="36"/>
      <c r="G269" s="268"/>
      <c r="H269" s="268"/>
      <c r="I269" s="320"/>
      <c r="J269" s="340"/>
      <c r="K269" s="326"/>
      <c r="L269" s="323"/>
      <c r="M269" s="305"/>
      <c r="N269" s="54" t="s">
        <v>167</v>
      </c>
      <c r="O269" s="56"/>
      <c r="P269" s="55"/>
      <c r="Q269" s="230"/>
      <c r="R269" s="219" t="str">
        <f t="shared" si="90"/>
        <v/>
      </c>
      <c r="S269" s="230"/>
      <c r="T269" s="219" t="str">
        <f t="shared" si="91"/>
        <v/>
      </c>
      <c r="U269" s="230"/>
      <c r="V269" s="219" t="str">
        <f t="shared" si="92"/>
        <v/>
      </c>
      <c r="W269" s="230"/>
      <c r="X269" s="219" t="str">
        <f t="shared" si="93"/>
        <v/>
      </c>
      <c r="Y269" s="230"/>
      <c r="Z269" s="219" t="str">
        <f t="shared" si="94"/>
        <v/>
      </c>
      <c r="AA269" s="230"/>
      <c r="AB269" s="219" t="str">
        <f t="shared" si="95"/>
        <v/>
      </c>
      <c r="AC269" s="230"/>
      <c r="AD269" s="219" t="str">
        <f t="shared" si="96"/>
        <v/>
      </c>
      <c r="AE269" s="220" t="str">
        <f t="shared" si="89"/>
        <v/>
      </c>
      <c r="AF269" s="220" t="str">
        <f t="shared" si="97"/>
        <v/>
      </c>
      <c r="AG269" s="57"/>
      <c r="AH269" s="58" t="str">
        <f t="shared" si="99"/>
        <v>Débil</v>
      </c>
      <c r="AI269" s="58" t="str">
        <f t="shared" si="98"/>
        <v>Débil</v>
      </c>
      <c r="AJ269" s="130">
        <f t="shared" si="100"/>
        <v>0</v>
      </c>
      <c r="AK269" s="314"/>
      <c r="AL269" s="220"/>
      <c r="AM269" s="220"/>
      <c r="AN269" s="314"/>
      <c r="AO269" s="131">
        <f>+IF(AND(P269="Preventivo",AN268="Fuerte"),2,IF(AND(P269="Preventivo",AN268="Moderado"),1,0))</f>
        <v>0</v>
      </c>
      <c r="AP269" s="131">
        <f t="shared" si="101"/>
        <v>0</v>
      </c>
      <c r="AQ269" s="131">
        <f>+J268-AO269</f>
        <v>0</v>
      </c>
      <c r="AR269" s="131" t="e">
        <f>+L268-AP269</f>
        <v>#N/A</v>
      </c>
      <c r="AS269" s="317"/>
      <c r="AT269" s="317"/>
      <c r="AU269" s="305"/>
      <c r="AV269" s="308"/>
    </row>
    <row r="270" spans="1:48" ht="15" hidden="1" customHeight="1">
      <c r="A270" s="298"/>
      <c r="B270" s="311"/>
      <c r="C270" s="268"/>
      <c r="D270" s="224"/>
      <c r="E270" s="283"/>
      <c r="F270" s="36"/>
      <c r="G270" s="268"/>
      <c r="H270" s="268"/>
      <c r="I270" s="320"/>
      <c r="J270" s="340"/>
      <c r="K270" s="326"/>
      <c r="L270" s="323"/>
      <c r="M270" s="305"/>
      <c r="N270" s="54" t="s">
        <v>167</v>
      </c>
      <c r="O270" s="56"/>
      <c r="P270" s="55"/>
      <c r="Q270" s="230"/>
      <c r="R270" s="219" t="str">
        <f t="shared" si="90"/>
        <v/>
      </c>
      <c r="S270" s="230"/>
      <c r="T270" s="219" t="str">
        <f t="shared" si="91"/>
        <v/>
      </c>
      <c r="U270" s="230"/>
      <c r="V270" s="219" t="str">
        <f t="shared" si="92"/>
        <v/>
      </c>
      <c r="W270" s="230"/>
      <c r="X270" s="219" t="str">
        <f t="shared" si="93"/>
        <v/>
      </c>
      <c r="Y270" s="230"/>
      <c r="Z270" s="219" t="str">
        <f t="shared" si="94"/>
        <v/>
      </c>
      <c r="AA270" s="230"/>
      <c r="AB270" s="219" t="str">
        <f t="shared" si="95"/>
        <v/>
      </c>
      <c r="AC270" s="230"/>
      <c r="AD270" s="219" t="str">
        <f t="shared" si="96"/>
        <v/>
      </c>
      <c r="AE270" s="220" t="str">
        <f t="shared" si="89"/>
        <v/>
      </c>
      <c r="AF270" s="220" t="str">
        <f t="shared" si="97"/>
        <v/>
      </c>
      <c r="AG270" s="57"/>
      <c r="AH270" s="58" t="str">
        <f t="shared" si="99"/>
        <v>Débil</v>
      </c>
      <c r="AI270" s="58" t="str">
        <f t="shared" si="98"/>
        <v>Débil</v>
      </c>
      <c r="AJ270" s="130">
        <f t="shared" si="100"/>
        <v>0</v>
      </c>
      <c r="AK270" s="314"/>
      <c r="AL270" s="220"/>
      <c r="AM270" s="220"/>
      <c r="AN270" s="314"/>
      <c r="AO270" s="131">
        <f>+IF(AND(P270="Preventivo",AN268="Fuerte"),2,IF(AND(P270="Preventivo",AN268="Moderado"),1,0))</f>
        <v>0</v>
      </c>
      <c r="AP270" s="131">
        <f t="shared" si="101"/>
        <v>0</v>
      </c>
      <c r="AQ270" s="131">
        <f>+J268-AO270</f>
        <v>0</v>
      </c>
      <c r="AR270" s="131" t="e">
        <f>+L268-AP270</f>
        <v>#N/A</v>
      </c>
      <c r="AS270" s="317"/>
      <c r="AT270" s="317"/>
      <c r="AU270" s="305"/>
      <c r="AV270" s="308"/>
    </row>
    <row r="271" spans="1:48" ht="15" hidden="1" customHeight="1">
      <c r="A271" s="298"/>
      <c r="B271" s="311"/>
      <c r="C271" s="268"/>
      <c r="D271" s="224"/>
      <c r="E271" s="283"/>
      <c r="F271" s="36"/>
      <c r="G271" s="268"/>
      <c r="H271" s="268"/>
      <c r="I271" s="320"/>
      <c r="J271" s="340"/>
      <c r="K271" s="326"/>
      <c r="L271" s="323"/>
      <c r="M271" s="305"/>
      <c r="N271" s="54" t="s">
        <v>167</v>
      </c>
      <c r="O271" s="56"/>
      <c r="P271" s="55"/>
      <c r="Q271" s="230"/>
      <c r="R271" s="219" t="str">
        <f t="shared" si="90"/>
        <v/>
      </c>
      <c r="S271" s="230"/>
      <c r="T271" s="219" t="str">
        <f t="shared" si="91"/>
        <v/>
      </c>
      <c r="U271" s="230"/>
      <c r="V271" s="219" t="str">
        <f t="shared" si="92"/>
        <v/>
      </c>
      <c r="W271" s="230"/>
      <c r="X271" s="219" t="str">
        <f t="shared" si="93"/>
        <v/>
      </c>
      <c r="Y271" s="230"/>
      <c r="Z271" s="219" t="str">
        <f t="shared" si="94"/>
        <v/>
      </c>
      <c r="AA271" s="230"/>
      <c r="AB271" s="219" t="str">
        <f t="shared" si="95"/>
        <v/>
      </c>
      <c r="AC271" s="230"/>
      <c r="AD271" s="219" t="str">
        <f t="shared" si="96"/>
        <v/>
      </c>
      <c r="AE271" s="220" t="str">
        <f t="shared" si="89"/>
        <v/>
      </c>
      <c r="AF271" s="220" t="str">
        <f t="shared" si="97"/>
        <v/>
      </c>
      <c r="AG271" s="57"/>
      <c r="AH271" s="58" t="str">
        <f t="shared" si="99"/>
        <v>Débil</v>
      </c>
      <c r="AI271" s="58" t="str">
        <f t="shared" si="98"/>
        <v>Débil</v>
      </c>
      <c r="AJ271" s="130">
        <f t="shared" si="100"/>
        <v>0</v>
      </c>
      <c r="AK271" s="314"/>
      <c r="AL271" s="220"/>
      <c r="AM271" s="220"/>
      <c r="AN271" s="314"/>
      <c r="AO271" s="131">
        <f>+IF(AND(P271="Preventivo",AN268="Fuerte"),2,IF(AND(P271="Preventivo",AN268="Moderado"),1,0))</f>
        <v>0</v>
      </c>
      <c r="AP271" s="131">
        <f t="shared" si="101"/>
        <v>0</v>
      </c>
      <c r="AQ271" s="131">
        <f>+J268-AO271</f>
        <v>0</v>
      </c>
      <c r="AR271" s="131" t="e">
        <f>+L268-AP271</f>
        <v>#N/A</v>
      </c>
      <c r="AS271" s="317"/>
      <c r="AT271" s="317"/>
      <c r="AU271" s="305"/>
      <c r="AV271" s="308"/>
    </row>
    <row r="272" spans="1:48" ht="15" hidden="1" customHeight="1">
      <c r="A272" s="298"/>
      <c r="B272" s="311"/>
      <c r="C272" s="268"/>
      <c r="D272" s="224"/>
      <c r="E272" s="283"/>
      <c r="F272" s="36"/>
      <c r="G272" s="268"/>
      <c r="H272" s="268"/>
      <c r="I272" s="320"/>
      <c r="J272" s="340"/>
      <c r="K272" s="326"/>
      <c r="L272" s="323"/>
      <c r="M272" s="305"/>
      <c r="N272" s="54" t="s">
        <v>167</v>
      </c>
      <c r="O272" s="56"/>
      <c r="P272" s="55"/>
      <c r="Q272" s="230"/>
      <c r="R272" s="219" t="str">
        <f t="shared" si="90"/>
        <v/>
      </c>
      <c r="S272" s="230"/>
      <c r="T272" s="219" t="str">
        <f t="shared" si="91"/>
        <v/>
      </c>
      <c r="U272" s="230"/>
      <c r="V272" s="219" t="str">
        <f t="shared" si="92"/>
        <v/>
      </c>
      <c r="W272" s="230"/>
      <c r="X272" s="219" t="str">
        <f t="shared" si="93"/>
        <v/>
      </c>
      <c r="Y272" s="230"/>
      <c r="Z272" s="219" t="str">
        <f t="shared" si="94"/>
        <v/>
      </c>
      <c r="AA272" s="230"/>
      <c r="AB272" s="219" t="str">
        <f t="shared" si="95"/>
        <v/>
      </c>
      <c r="AC272" s="230"/>
      <c r="AD272" s="219" t="str">
        <f t="shared" si="96"/>
        <v/>
      </c>
      <c r="AE272" s="220" t="str">
        <f t="shared" si="89"/>
        <v/>
      </c>
      <c r="AF272" s="220" t="str">
        <f t="shared" si="97"/>
        <v/>
      </c>
      <c r="AG272" s="57"/>
      <c r="AH272" s="58" t="str">
        <f t="shared" si="99"/>
        <v>Débil</v>
      </c>
      <c r="AI272" s="58" t="str">
        <f t="shared" si="98"/>
        <v>Débil</v>
      </c>
      <c r="AJ272" s="130">
        <f t="shared" si="100"/>
        <v>0</v>
      </c>
      <c r="AK272" s="314"/>
      <c r="AL272" s="220"/>
      <c r="AM272" s="220"/>
      <c r="AN272" s="314"/>
      <c r="AO272" s="131">
        <f>+IF(AND(P272="Preventivo",AN268="Fuerte"),2,IF(AND(P272="Preventivo",AN268="Moderado"),1,0))</f>
        <v>0</v>
      </c>
      <c r="AP272" s="131">
        <f t="shared" si="101"/>
        <v>0</v>
      </c>
      <c r="AQ272" s="131">
        <f>+J268-AO272</f>
        <v>0</v>
      </c>
      <c r="AR272" s="131" t="e">
        <f>+L268-AP272</f>
        <v>#N/A</v>
      </c>
      <c r="AS272" s="317"/>
      <c r="AT272" s="317"/>
      <c r="AU272" s="305"/>
      <c r="AV272" s="308"/>
    </row>
    <row r="273" spans="1:48" ht="15" hidden="1" customHeight="1">
      <c r="A273" s="299"/>
      <c r="B273" s="312"/>
      <c r="C273" s="269"/>
      <c r="D273" s="224"/>
      <c r="E273" s="284"/>
      <c r="F273" s="36"/>
      <c r="G273" s="269"/>
      <c r="H273" s="269"/>
      <c r="I273" s="321"/>
      <c r="J273" s="341"/>
      <c r="K273" s="327"/>
      <c r="L273" s="324"/>
      <c r="M273" s="306"/>
      <c r="N273" s="54" t="s">
        <v>167</v>
      </c>
      <c r="O273" s="56"/>
      <c r="P273" s="55"/>
      <c r="Q273" s="230"/>
      <c r="R273" s="219" t="str">
        <f t="shared" si="90"/>
        <v/>
      </c>
      <c r="S273" s="230"/>
      <c r="T273" s="219" t="str">
        <f t="shared" si="91"/>
        <v/>
      </c>
      <c r="U273" s="230"/>
      <c r="V273" s="219" t="str">
        <f t="shared" si="92"/>
        <v/>
      </c>
      <c r="W273" s="230"/>
      <c r="X273" s="219" t="str">
        <f t="shared" si="93"/>
        <v/>
      </c>
      <c r="Y273" s="230"/>
      <c r="Z273" s="219" t="str">
        <f t="shared" si="94"/>
        <v/>
      </c>
      <c r="AA273" s="230"/>
      <c r="AB273" s="219" t="str">
        <f t="shared" si="95"/>
        <v/>
      </c>
      <c r="AC273" s="230"/>
      <c r="AD273" s="219" t="str">
        <f t="shared" si="96"/>
        <v/>
      </c>
      <c r="AE273" s="220" t="str">
        <f t="shared" si="89"/>
        <v/>
      </c>
      <c r="AF273" s="220" t="str">
        <f t="shared" si="97"/>
        <v/>
      </c>
      <c r="AG273" s="57"/>
      <c r="AH273" s="58" t="str">
        <f t="shared" si="99"/>
        <v>Débil</v>
      </c>
      <c r="AI273" s="58" t="str">
        <f t="shared" si="98"/>
        <v>Débil</v>
      </c>
      <c r="AJ273" s="130">
        <f t="shared" si="100"/>
        <v>0</v>
      </c>
      <c r="AK273" s="315"/>
      <c r="AL273" s="220"/>
      <c r="AM273" s="220"/>
      <c r="AN273" s="315"/>
      <c r="AO273" s="131">
        <f>+IF(AND(P273="Preventivo",AN268="Fuerte"),2,IF(AND(P273="Preventivo",AN268="Moderado"),1,0))</f>
        <v>0</v>
      </c>
      <c r="AP273" s="131">
        <f t="shared" si="101"/>
        <v>0</v>
      </c>
      <c r="AQ273" s="131">
        <f>+J268-AO273</f>
        <v>0</v>
      </c>
      <c r="AR273" s="131" t="e">
        <f>+L268-AP273</f>
        <v>#N/A</v>
      </c>
      <c r="AS273" s="318"/>
      <c r="AT273" s="318"/>
      <c r="AU273" s="306"/>
      <c r="AV273" s="309"/>
    </row>
    <row r="274" spans="1:48" ht="15" hidden="1" customHeight="1">
      <c r="A274" s="297" t="s">
        <v>179</v>
      </c>
      <c r="B274" s="310"/>
      <c r="C274" s="267"/>
      <c r="D274" s="224"/>
      <c r="E274" s="282"/>
      <c r="F274" s="36"/>
      <c r="G274" s="267"/>
      <c r="H274" s="267"/>
      <c r="I274" s="319"/>
      <c r="J274" s="351"/>
      <c r="K274" s="325"/>
      <c r="L274" s="322" t="e">
        <f>+VLOOKUP(K274,Listados!$K$13:$L$17,2,0)</f>
        <v>#N/A</v>
      </c>
      <c r="M274" s="304" t="str">
        <f>IF(AND(I274&lt;&gt;"",K274&lt;&gt;""),VLOOKUP(I274&amp;K274,Listados!$M$3:$N$27,2,FALSE),"")</f>
        <v/>
      </c>
      <c r="N274" s="54" t="s">
        <v>167</v>
      </c>
      <c r="O274" s="56"/>
      <c r="P274" s="55"/>
      <c r="Q274" s="230"/>
      <c r="R274" s="219" t="str">
        <f t="shared" si="90"/>
        <v/>
      </c>
      <c r="S274" s="230"/>
      <c r="T274" s="219" t="str">
        <f t="shared" si="91"/>
        <v/>
      </c>
      <c r="U274" s="230"/>
      <c r="V274" s="219" t="str">
        <f t="shared" si="92"/>
        <v/>
      </c>
      <c r="W274" s="230"/>
      <c r="X274" s="219" t="str">
        <f t="shared" si="93"/>
        <v/>
      </c>
      <c r="Y274" s="230"/>
      <c r="Z274" s="219" t="str">
        <f t="shared" si="94"/>
        <v/>
      </c>
      <c r="AA274" s="230"/>
      <c r="AB274" s="219" t="str">
        <f t="shared" si="95"/>
        <v/>
      </c>
      <c r="AC274" s="230"/>
      <c r="AD274" s="219" t="str">
        <f t="shared" si="96"/>
        <v/>
      </c>
      <c r="AE274" s="220" t="str">
        <f t="shared" si="89"/>
        <v/>
      </c>
      <c r="AF274" s="220" t="str">
        <f t="shared" si="97"/>
        <v/>
      </c>
      <c r="AG274" s="57"/>
      <c r="AH274" s="58" t="str">
        <f t="shared" si="99"/>
        <v>Débil</v>
      </c>
      <c r="AI274" s="58" t="str">
        <f t="shared" si="98"/>
        <v>Débil</v>
      </c>
      <c r="AJ274" s="130">
        <f t="shared" si="100"/>
        <v>0</v>
      </c>
      <c r="AK274" s="313">
        <f>AVERAGE(AJ274:AJ279)</f>
        <v>0</v>
      </c>
      <c r="AL274" s="220"/>
      <c r="AM274" s="220"/>
      <c r="AN274" s="313" t="str">
        <f>IF(AK274&lt;=50, "Débil", IF(AK274&lt;=99,"Moderado","Fuerte"))</f>
        <v>Débil</v>
      </c>
      <c r="AO274" s="131">
        <f>+IF(AND(P274="Preventivo",AN274="Fuerte"),2,IF(AND(P274="Preventivo",AN274="Moderado"),1,0))</f>
        <v>0</v>
      </c>
      <c r="AP274" s="131">
        <f t="shared" si="101"/>
        <v>0</v>
      </c>
      <c r="AQ274" s="131">
        <f>+J274-AO274</f>
        <v>0</v>
      </c>
      <c r="AR274" s="131" t="e">
        <f>+L274-AP274</f>
        <v>#N/A</v>
      </c>
      <c r="AS274" s="316" t="str">
        <f>+VLOOKUP(MIN(AQ274,AQ275,AQ276,AQ277,AQ278,AQ279),Listados!$J$18:$K$24,2,TRUE)</f>
        <v>Rara Vez</v>
      </c>
      <c r="AT274" s="316" t="e">
        <f>+VLOOKUP(MIN(AR274,AR275,AR276,AR277,AR278,AR279),Listados!$J$27:$K$32,2,TRUE)</f>
        <v>#N/A</v>
      </c>
      <c r="AU274" s="304" t="e">
        <f>IF(AND(AS274&lt;&gt;"",AT274&lt;&gt;""),VLOOKUP(AS274&amp;AT274,Listados!$M$3:$N$27,2,FALSE),"")</f>
        <v>#N/A</v>
      </c>
      <c r="AV274" s="307" t="e">
        <f>+VLOOKUP(AU274,Listados!$P$3:$Q$6,2,FALSE)</f>
        <v>#N/A</v>
      </c>
    </row>
    <row r="275" spans="1:48" ht="15" hidden="1" customHeight="1">
      <c r="A275" s="298"/>
      <c r="B275" s="311"/>
      <c r="C275" s="268"/>
      <c r="D275" s="224"/>
      <c r="E275" s="283"/>
      <c r="F275" s="36"/>
      <c r="G275" s="268"/>
      <c r="H275" s="268"/>
      <c r="I275" s="320"/>
      <c r="J275" s="340"/>
      <c r="K275" s="326"/>
      <c r="L275" s="323"/>
      <c r="M275" s="305"/>
      <c r="N275" s="54" t="s">
        <v>167</v>
      </c>
      <c r="O275" s="56"/>
      <c r="P275" s="55"/>
      <c r="Q275" s="230"/>
      <c r="R275" s="219" t="str">
        <f t="shared" si="90"/>
        <v/>
      </c>
      <c r="S275" s="230"/>
      <c r="T275" s="219" t="str">
        <f t="shared" si="91"/>
        <v/>
      </c>
      <c r="U275" s="230"/>
      <c r="V275" s="219" t="str">
        <f t="shared" si="92"/>
        <v/>
      </c>
      <c r="W275" s="230"/>
      <c r="X275" s="219" t="str">
        <f t="shared" si="93"/>
        <v/>
      </c>
      <c r="Y275" s="230"/>
      <c r="Z275" s="219" t="str">
        <f t="shared" si="94"/>
        <v/>
      </c>
      <c r="AA275" s="230"/>
      <c r="AB275" s="219" t="str">
        <f t="shared" si="95"/>
        <v/>
      </c>
      <c r="AC275" s="230"/>
      <c r="AD275" s="219" t="str">
        <f t="shared" si="96"/>
        <v/>
      </c>
      <c r="AE275" s="220" t="str">
        <f t="shared" si="89"/>
        <v/>
      </c>
      <c r="AF275" s="220" t="str">
        <f t="shared" si="97"/>
        <v/>
      </c>
      <c r="AG275" s="57"/>
      <c r="AH275" s="58" t="str">
        <f t="shared" si="99"/>
        <v>Débil</v>
      </c>
      <c r="AI275" s="58" t="str">
        <f t="shared" si="98"/>
        <v>Débil</v>
      </c>
      <c r="AJ275" s="130">
        <f t="shared" si="100"/>
        <v>0</v>
      </c>
      <c r="AK275" s="314"/>
      <c r="AL275" s="220"/>
      <c r="AM275" s="220"/>
      <c r="AN275" s="314"/>
      <c r="AO275" s="131">
        <f>+IF(AND(P275="Preventivo",AN274="Fuerte"),2,IF(AND(P275="Preventivo",AN274="Moderado"),1,0))</f>
        <v>0</v>
      </c>
      <c r="AP275" s="131">
        <f t="shared" si="101"/>
        <v>0</v>
      </c>
      <c r="AQ275" s="131">
        <f>+J274-AO275</f>
        <v>0</v>
      </c>
      <c r="AR275" s="131" t="e">
        <f>+L274-AP275</f>
        <v>#N/A</v>
      </c>
      <c r="AS275" s="317"/>
      <c r="AT275" s="317"/>
      <c r="AU275" s="305"/>
      <c r="AV275" s="308"/>
    </row>
    <row r="276" spans="1:48" ht="15" hidden="1" customHeight="1">
      <c r="A276" s="298"/>
      <c r="B276" s="311"/>
      <c r="C276" s="268"/>
      <c r="D276" s="224"/>
      <c r="E276" s="283"/>
      <c r="F276" s="36"/>
      <c r="G276" s="268"/>
      <c r="H276" s="268"/>
      <c r="I276" s="320"/>
      <c r="J276" s="340"/>
      <c r="K276" s="326"/>
      <c r="L276" s="323"/>
      <c r="M276" s="305"/>
      <c r="N276" s="54" t="s">
        <v>167</v>
      </c>
      <c r="O276" s="56"/>
      <c r="P276" s="55"/>
      <c r="Q276" s="230"/>
      <c r="R276" s="219" t="str">
        <f t="shared" si="90"/>
        <v/>
      </c>
      <c r="S276" s="230"/>
      <c r="T276" s="219" t="str">
        <f t="shared" si="91"/>
        <v/>
      </c>
      <c r="U276" s="230"/>
      <c r="V276" s="219" t="str">
        <f t="shared" si="92"/>
        <v/>
      </c>
      <c r="W276" s="230"/>
      <c r="X276" s="219" t="str">
        <f t="shared" si="93"/>
        <v/>
      </c>
      <c r="Y276" s="230"/>
      <c r="Z276" s="219" t="str">
        <f t="shared" si="94"/>
        <v/>
      </c>
      <c r="AA276" s="230"/>
      <c r="AB276" s="219" t="str">
        <f t="shared" si="95"/>
        <v/>
      </c>
      <c r="AC276" s="230"/>
      <c r="AD276" s="219" t="str">
        <f t="shared" si="96"/>
        <v/>
      </c>
      <c r="AE276" s="220" t="str">
        <f t="shared" si="89"/>
        <v/>
      </c>
      <c r="AF276" s="220" t="str">
        <f t="shared" si="97"/>
        <v/>
      </c>
      <c r="AG276" s="57"/>
      <c r="AH276" s="58" t="str">
        <f t="shared" si="99"/>
        <v>Débil</v>
      </c>
      <c r="AI276" s="58" t="str">
        <f t="shared" si="98"/>
        <v>Débil</v>
      </c>
      <c r="AJ276" s="130">
        <f t="shared" si="100"/>
        <v>0</v>
      </c>
      <c r="AK276" s="314"/>
      <c r="AL276" s="220"/>
      <c r="AM276" s="220"/>
      <c r="AN276" s="314"/>
      <c r="AO276" s="131">
        <f>+IF(AND(P276="Preventivo",AN274="Fuerte"),2,IF(AND(P276="Preventivo",AN274="Moderado"),1,0))</f>
        <v>0</v>
      </c>
      <c r="AP276" s="131">
        <f t="shared" si="101"/>
        <v>0</v>
      </c>
      <c r="AQ276" s="131">
        <f>+J274-AO276</f>
        <v>0</v>
      </c>
      <c r="AR276" s="131" t="e">
        <f>+L274-AP276</f>
        <v>#N/A</v>
      </c>
      <c r="AS276" s="317"/>
      <c r="AT276" s="317"/>
      <c r="AU276" s="305"/>
      <c r="AV276" s="308"/>
    </row>
    <row r="277" spans="1:48" ht="15" hidden="1" customHeight="1">
      <c r="A277" s="298"/>
      <c r="B277" s="311"/>
      <c r="C277" s="268"/>
      <c r="D277" s="224"/>
      <c r="E277" s="283"/>
      <c r="F277" s="36"/>
      <c r="G277" s="268"/>
      <c r="H277" s="268"/>
      <c r="I277" s="320"/>
      <c r="J277" s="340"/>
      <c r="K277" s="326"/>
      <c r="L277" s="323"/>
      <c r="M277" s="305"/>
      <c r="N277" s="54" t="s">
        <v>167</v>
      </c>
      <c r="O277" s="56"/>
      <c r="P277" s="55"/>
      <c r="Q277" s="230"/>
      <c r="R277" s="219" t="str">
        <f t="shared" si="90"/>
        <v/>
      </c>
      <c r="S277" s="230"/>
      <c r="T277" s="219" t="str">
        <f t="shared" si="91"/>
        <v/>
      </c>
      <c r="U277" s="230"/>
      <c r="V277" s="219" t="str">
        <f t="shared" si="92"/>
        <v/>
      </c>
      <c r="W277" s="230"/>
      <c r="X277" s="219" t="str">
        <f t="shared" si="93"/>
        <v/>
      </c>
      <c r="Y277" s="230"/>
      <c r="Z277" s="219" t="str">
        <f t="shared" si="94"/>
        <v/>
      </c>
      <c r="AA277" s="230"/>
      <c r="AB277" s="219" t="str">
        <f t="shared" si="95"/>
        <v/>
      </c>
      <c r="AC277" s="230"/>
      <c r="AD277" s="219" t="str">
        <f t="shared" si="96"/>
        <v/>
      </c>
      <c r="AE277" s="220" t="str">
        <f t="shared" si="89"/>
        <v/>
      </c>
      <c r="AF277" s="220" t="str">
        <f t="shared" si="97"/>
        <v/>
      </c>
      <c r="AG277" s="57"/>
      <c r="AH277" s="58" t="str">
        <f t="shared" si="99"/>
        <v>Débil</v>
      </c>
      <c r="AI277" s="58" t="str">
        <f t="shared" si="98"/>
        <v>Débil</v>
      </c>
      <c r="AJ277" s="130">
        <f t="shared" si="100"/>
        <v>0</v>
      </c>
      <c r="AK277" s="314"/>
      <c r="AL277" s="220"/>
      <c r="AM277" s="220"/>
      <c r="AN277" s="314"/>
      <c r="AO277" s="131">
        <f>+IF(AND(P277="Preventivo",AN274="Fuerte"),2,IF(AND(P277="Preventivo",AN274="Moderado"),1,0))</f>
        <v>0</v>
      </c>
      <c r="AP277" s="131">
        <f t="shared" si="101"/>
        <v>0</v>
      </c>
      <c r="AQ277" s="131">
        <f>+J274-AO277</f>
        <v>0</v>
      </c>
      <c r="AR277" s="131" t="e">
        <f>+L274-AP277</f>
        <v>#N/A</v>
      </c>
      <c r="AS277" s="317"/>
      <c r="AT277" s="317"/>
      <c r="AU277" s="305"/>
      <c r="AV277" s="308"/>
    </row>
    <row r="278" spans="1:48" ht="15" hidden="1" customHeight="1">
      <c r="A278" s="298"/>
      <c r="B278" s="311"/>
      <c r="C278" s="268"/>
      <c r="D278" s="224"/>
      <c r="E278" s="283"/>
      <c r="F278" s="36"/>
      <c r="G278" s="268"/>
      <c r="H278" s="268"/>
      <c r="I278" s="320"/>
      <c r="J278" s="340"/>
      <c r="K278" s="326"/>
      <c r="L278" s="323"/>
      <c r="M278" s="305"/>
      <c r="N278" s="54" t="s">
        <v>167</v>
      </c>
      <c r="O278" s="56"/>
      <c r="P278" s="55"/>
      <c r="Q278" s="230"/>
      <c r="R278" s="219" t="str">
        <f t="shared" si="90"/>
        <v/>
      </c>
      <c r="S278" s="230"/>
      <c r="T278" s="219" t="str">
        <f t="shared" si="91"/>
        <v/>
      </c>
      <c r="U278" s="230"/>
      <c r="V278" s="219" t="str">
        <f t="shared" si="92"/>
        <v/>
      </c>
      <c r="W278" s="230"/>
      <c r="X278" s="219" t="str">
        <f t="shared" si="93"/>
        <v/>
      </c>
      <c r="Y278" s="230"/>
      <c r="Z278" s="219" t="str">
        <f t="shared" si="94"/>
        <v/>
      </c>
      <c r="AA278" s="230"/>
      <c r="AB278" s="219" t="str">
        <f t="shared" si="95"/>
        <v/>
      </c>
      <c r="AC278" s="230"/>
      <c r="AD278" s="219" t="str">
        <f t="shared" si="96"/>
        <v/>
      </c>
      <c r="AE278" s="220" t="str">
        <f t="shared" ref="AE278:AE341" si="102">IF((SUM(R278,T278,V278,X278,Z278,AB278,AD278)=0),"",(SUM(R278,T278,V278,X278,Z278,AB278,AD278)))</f>
        <v/>
      </c>
      <c r="AF278" s="220" t="str">
        <f t="shared" si="97"/>
        <v/>
      </c>
      <c r="AG278" s="57"/>
      <c r="AH278" s="58" t="str">
        <f t="shared" si="99"/>
        <v>Débil</v>
      </c>
      <c r="AI278" s="58" t="str">
        <f t="shared" si="98"/>
        <v>Débil</v>
      </c>
      <c r="AJ278" s="130">
        <f t="shared" si="100"/>
        <v>0</v>
      </c>
      <c r="AK278" s="314"/>
      <c r="AL278" s="220"/>
      <c r="AM278" s="220"/>
      <c r="AN278" s="314"/>
      <c r="AO278" s="131">
        <f>+IF(AND(P278="Preventivo",AN274="Fuerte"),2,IF(AND(P278="Preventivo",AN274="Moderado"),1,0))</f>
        <v>0</v>
      </c>
      <c r="AP278" s="131">
        <f t="shared" si="101"/>
        <v>0</v>
      </c>
      <c r="AQ278" s="131">
        <f>+J274-AO278</f>
        <v>0</v>
      </c>
      <c r="AR278" s="131" t="e">
        <f>+L274-AP278</f>
        <v>#N/A</v>
      </c>
      <c r="AS278" s="317"/>
      <c r="AT278" s="317"/>
      <c r="AU278" s="305"/>
      <c r="AV278" s="308"/>
    </row>
    <row r="279" spans="1:48" ht="15" hidden="1" customHeight="1">
      <c r="A279" s="299"/>
      <c r="B279" s="312"/>
      <c r="C279" s="269"/>
      <c r="D279" s="224"/>
      <c r="E279" s="284"/>
      <c r="F279" s="36"/>
      <c r="G279" s="269"/>
      <c r="H279" s="269"/>
      <c r="I279" s="321"/>
      <c r="J279" s="341"/>
      <c r="K279" s="327"/>
      <c r="L279" s="324"/>
      <c r="M279" s="306"/>
      <c r="N279" s="54" t="s">
        <v>167</v>
      </c>
      <c r="O279" s="56"/>
      <c r="P279" s="55"/>
      <c r="Q279" s="230"/>
      <c r="R279" s="219" t="str">
        <f t="shared" ref="R279:R342" si="103">+IF(Q279="si",15,"")</f>
        <v/>
      </c>
      <c r="S279" s="230"/>
      <c r="T279" s="219" t="str">
        <f t="shared" ref="T279:T342" si="104">+IF(S279="si",15,"")</f>
        <v/>
      </c>
      <c r="U279" s="230"/>
      <c r="V279" s="219" t="str">
        <f t="shared" ref="V279:V342" si="105">+IF(U279="si",15,"")</f>
        <v/>
      </c>
      <c r="W279" s="230"/>
      <c r="X279" s="219" t="str">
        <f t="shared" ref="X279:X342" si="106">+IF(W279="si",15,"")</f>
        <v/>
      </c>
      <c r="Y279" s="230"/>
      <c r="Z279" s="219" t="str">
        <f t="shared" ref="Z279:Z342" si="107">+IF(Y279="si",15,"")</f>
        <v/>
      </c>
      <c r="AA279" s="230"/>
      <c r="AB279" s="219" t="str">
        <f t="shared" ref="AB279:AB342" si="108">+IF(AA279="si",15,"")</f>
        <v/>
      </c>
      <c r="AC279" s="230"/>
      <c r="AD279" s="219" t="str">
        <f t="shared" ref="AD279:AD342" si="109">+IF(AC279="Completa",10,IF(AC279="Incompleta",5,""))</f>
        <v/>
      </c>
      <c r="AE279" s="220" t="str">
        <f t="shared" si="102"/>
        <v/>
      </c>
      <c r="AF279" s="220" t="str">
        <f t="shared" ref="AF279:AF342" si="110">IF(AE279&lt;=85,"Débil",IF(AE279&lt;=95,"Moderado",IF(AE279=100,"Fuerte","")))</f>
        <v/>
      </c>
      <c r="AG279" s="57"/>
      <c r="AH279" s="58" t="str">
        <f t="shared" si="99"/>
        <v>Débil</v>
      </c>
      <c r="AI279" s="58" t="str">
        <f t="shared" ref="AI279:AI342" si="111">IF(AND(AF279="Fuerte",AH279="Fuerte"),"Fuerte",IF(AND(AF279="Fuerte",AH279="Moderado"),"Moderado",IF(AND(AF279="Moderado",AH279="Fuerte"),"Moderado",IF(AND(AF279="Moderado",AH279="Moderado"),"Moderado","Débil"))))</f>
        <v>Débil</v>
      </c>
      <c r="AJ279" s="130">
        <f t="shared" si="100"/>
        <v>0</v>
      </c>
      <c r="AK279" s="315"/>
      <c r="AL279" s="220"/>
      <c r="AM279" s="220"/>
      <c r="AN279" s="315"/>
      <c r="AO279" s="131">
        <f>+IF(AND(P279="Preventivo",AN274="Fuerte"),2,IF(AND(P279="Preventivo",AN274="Moderado"),1,0))</f>
        <v>0</v>
      </c>
      <c r="AP279" s="131">
        <f t="shared" si="101"/>
        <v>0</v>
      </c>
      <c r="AQ279" s="131">
        <f>+J274-AO279</f>
        <v>0</v>
      </c>
      <c r="AR279" s="131" t="e">
        <f>+L274-AP279</f>
        <v>#N/A</v>
      </c>
      <c r="AS279" s="318"/>
      <c r="AT279" s="318"/>
      <c r="AU279" s="306"/>
      <c r="AV279" s="309"/>
    </row>
    <row r="280" spans="1:48" ht="15" hidden="1" customHeight="1">
      <c r="A280" s="297" t="s">
        <v>180</v>
      </c>
      <c r="B280" s="310"/>
      <c r="C280" s="267"/>
      <c r="D280" s="224"/>
      <c r="E280" s="282"/>
      <c r="F280" s="36"/>
      <c r="G280" s="267"/>
      <c r="H280" s="267"/>
      <c r="I280" s="319"/>
      <c r="J280" s="351"/>
      <c r="K280" s="325"/>
      <c r="L280" s="322" t="e">
        <f>+VLOOKUP(K280,Listados!$K$13:$L$17,2,0)</f>
        <v>#N/A</v>
      </c>
      <c r="M280" s="304" t="str">
        <f>IF(AND(I280&lt;&gt;"",K280&lt;&gt;""),VLOOKUP(I280&amp;K280,Listados!$M$3:$N$27,2,FALSE),"")</f>
        <v/>
      </c>
      <c r="N280" s="54" t="s">
        <v>167</v>
      </c>
      <c r="O280" s="56"/>
      <c r="P280" s="55"/>
      <c r="Q280" s="230"/>
      <c r="R280" s="219" t="str">
        <f t="shared" si="103"/>
        <v/>
      </c>
      <c r="S280" s="230"/>
      <c r="T280" s="219" t="str">
        <f t="shared" si="104"/>
        <v/>
      </c>
      <c r="U280" s="230"/>
      <c r="V280" s="219" t="str">
        <f t="shared" si="105"/>
        <v/>
      </c>
      <c r="W280" s="230"/>
      <c r="X280" s="219" t="str">
        <f t="shared" si="106"/>
        <v/>
      </c>
      <c r="Y280" s="230"/>
      <c r="Z280" s="219" t="str">
        <f t="shared" si="107"/>
        <v/>
      </c>
      <c r="AA280" s="230"/>
      <c r="AB280" s="219" t="str">
        <f t="shared" si="108"/>
        <v/>
      </c>
      <c r="AC280" s="230"/>
      <c r="AD280" s="219" t="str">
        <f t="shared" si="109"/>
        <v/>
      </c>
      <c r="AE280" s="220" t="str">
        <f t="shared" si="102"/>
        <v/>
      </c>
      <c r="AF280" s="220" t="str">
        <f t="shared" si="110"/>
        <v/>
      </c>
      <c r="AG280" s="57"/>
      <c r="AH280" s="58" t="str">
        <f t="shared" ref="AH280:AH343" si="112">+IF(AG280="siempre","Fuerte",IF(AG280="Algunas veces","Moderado","Débil"))</f>
        <v>Débil</v>
      </c>
      <c r="AI280" s="58" t="str">
        <f t="shared" si="111"/>
        <v>Débil</v>
      </c>
      <c r="AJ280" s="130">
        <f t="shared" ref="AJ280:AJ343" si="113">IF(ISBLANK(AI280),"",IF(AI280="Débil", 0, IF(AI280="Moderado",50,100)))</f>
        <v>0</v>
      </c>
      <c r="AK280" s="313">
        <f>AVERAGE(AJ280:AJ285)</f>
        <v>0</v>
      </c>
      <c r="AL280" s="220"/>
      <c r="AM280" s="220"/>
      <c r="AN280" s="313" t="str">
        <f>IF(AK280&lt;=50, "Débil", IF(AK280&lt;=99,"Moderado","Fuerte"))</f>
        <v>Débil</v>
      </c>
      <c r="AO280" s="131">
        <f>+IF(AND(P280="Preventivo",AN280="Fuerte"),2,IF(AND(P280="Preventivo",AN280="Moderado"),1,0))</f>
        <v>0</v>
      </c>
      <c r="AP280" s="131">
        <f t="shared" si="101"/>
        <v>0</v>
      </c>
      <c r="AQ280" s="131">
        <f>+J280-AO280</f>
        <v>0</v>
      </c>
      <c r="AR280" s="131" t="e">
        <f>+L280-AP280</f>
        <v>#N/A</v>
      </c>
      <c r="AS280" s="316" t="str">
        <f>+VLOOKUP(MIN(AQ280,AQ281,AQ282,AQ283,AQ284,AQ285),Listados!$J$18:$K$24,2,TRUE)</f>
        <v>Rara Vez</v>
      </c>
      <c r="AT280" s="316" t="e">
        <f>+VLOOKUP(MIN(AR280,AR281,AR282,AR283,AR284,AR285),Listados!$J$27:$K$32,2,TRUE)</f>
        <v>#N/A</v>
      </c>
      <c r="AU280" s="304" t="e">
        <f>IF(AND(AS280&lt;&gt;"",AT280&lt;&gt;""),VLOOKUP(AS280&amp;AT280,Listados!$M$3:$N$27,2,FALSE),"")</f>
        <v>#N/A</v>
      </c>
      <c r="AV280" s="307" t="e">
        <f>+VLOOKUP(AU280,Listados!$P$3:$Q$6,2,FALSE)</f>
        <v>#N/A</v>
      </c>
    </row>
    <row r="281" spans="1:48" ht="15" hidden="1" customHeight="1">
      <c r="A281" s="298"/>
      <c r="B281" s="311"/>
      <c r="C281" s="268"/>
      <c r="D281" s="224"/>
      <c r="E281" s="283"/>
      <c r="F281" s="36"/>
      <c r="G281" s="268"/>
      <c r="H281" s="268"/>
      <c r="I281" s="320"/>
      <c r="J281" s="340"/>
      <c r="K281" s="326"/>
      <c r="L281" s="323"/>
      <c r="M281" s="305"/>
      <c r="N281" s="54" t="s">
        <v>167</v>
      </c>
      <c r="O281" s="56"/>
      <c r="P281" s="55"/>
      <c r="Q281" s="230"/>
      <c r="R281" s="219" t="str">
        <f t="shared" si="103"/>
        <v/>
      </c>
      <c r="S281" s="230"/>
      <c r="T281" s="219" t="str">
        <f t="shared" si="104"/>
        <v/>
      </c>
      <c r="U281" s="230"/>
      <c r="V281" s="219" t="str">
        <f t="shared" si="105"/>
        <v/>
      </c>
      <c r="W281" s="230"/>
      <c r="X281" s="219" t="str">
        <f t="shared" si="106"/>
        <v/>
      </c>
      <c r="Y281" s="230"/>
      <c r="Z281" s="219" t="str">
        <f t="shared" si="107"/>
        <v/>
      </c>
      <c r="AA281" s="230"/>
      <c r="AB281" s="219" t="str">
        <f t="shared" si="108"/>
        <v/>
      </c>
      <c r="AC281" s="230"/>
      <c r="AD281" s="219" t="str">
        <f t="shared" si="109"/>
        <v/>
      </c>
      <c r="AE281" s="220" t="str">
        <f t="shared" si="102"/>
        <v/>
      </c>
      <c r="AF281" s="220" t="str">
        <f t="shared" si="110"/>
        <v/>
      </c>
      <c r="AG281" s="57"/>
      <c r="AH281" s="58" t="str">
        <f t="shared" si="112"/>
        <v>Débil</v>
      </c>
      <c r="AI281" s="58" t="str">
        <f t="shared" si="111"/>
        <v>Débil</v>
      </c>
      <c r="AJ281" s="130">
        <f t="shared" si="113"/>
        <v>0</v>
      </c>
      <c r="AK281" s="314"/>
      <c r="AL281" s="220"/>
      <c r="AM281" s="220"/>
      <c r="AN281" s="314"/>
      <c r="AO281" s="131">
        <f>+IF(AND(P281="Preventivo",AN280="Fuerte"),2,IF(AND(P281="Preventivo",AN280="Moderado"),1,0))</f>
        <v>0</v>
      </c>
      <c r="AP281" s="131">
        <f t="shared" si="101"/>
        <v>0</v>
      </c>
      <c r="AQ281" s="131">
        <f>+J280-AO281</f>
        <v>0</v>
      </c>
      <c r="AR281" s="131" t="e">
        <f>+L280-AP281</f>
        <v>#N/A</v>
      </c>
      <c r="AS281" s="317"/>
      <c r="AT281" s="317"/>
      <c r="AU281" s="305"/>
      <c r="AV281" s="308"/>
    </row>
    <row r="282" spans="1:48" ht="15" hidden="1" customHeight="1">
      <c r="A282" s="298"/>
      <c r="B282" s="311"/>
      <c r="C282" s="268"/>
      <c r="D282" s="224"/>
      <c r="E282" s="283"/>
      <c r="F282" s="36"/>
      <c r="G282" s="268"/>
      <c r="H282" s="268"/>
      <c r="I282" s="320"/>
      <c r="J282" s="340"/>
      <c r="K282" s="326"/>
      <c r="L282" s="323"/>
      <c r="M282" s="305"/>
      <c r="N282" s="54" t="s">
        <v>167</v>
      </c>
      <c r="O282" s="56"/>
      <c r="P282" s="55"/>
      <c r="Q282" s="230"/>
      <c r="R282" s="219" t="str">
        <f t="shared" si="103"/>
        <v/>
      </c>
      <c r="S282" s="230"/>
      <c r="T282" s="219" t="str">
        <f t="shared" si="104"/>
        <v/>
      </c>
      <c r="U282" s="230"/>
      <c r="V282" s="219" t="str">
        <f t="shared" si="105"/>
        <v/>
      </c>
      <c r="W282" s="230"/>
      <c r="X282" s="219" t="str">
        <f t="shared" si="106"/>
        <v/>
      </c>
      <c r="Y282" s="230"/>
      <c r="Z282" s="219" t="str">
        <f t="shared" si="107"/>
        <v/>
      </c>
      <c r="AA282" s="230"/>
      <c r="AB282" s="219" t="str">
        <f t="shared" si="108"/>
        <v/>
      </c>
      <c r="AC282" s="230"/>
      <c r="AD282" s="219" t="str">
        <f t="shared" si="109"/>
        <v/>
      </c>
      <c r="AE282" s="220" t="str">
        <f t="shared" si="102"/>
        <v/>
      </c>
      <c r="AF282" s="220" t="str">
        <f t="shared" si="110"/>
        <v/>
      </c>
      <c r="AG282" s="57"/>
      <c r="AH282" s="58" t="str">
        <f t="shared" si="112"/>
        <v>Débil</v>
      </c>
      <c r="AI282" s="58" t="str">
        <f t="shared" si="111"/>
        <v>Débil</v>
      </c>
      <c r="AJ282" s="130">
        <f t="shared" si="113"/>
        <v>0</v>
      </c>
      <c r="AK282" s="314"/>
      <c r="AL282" s="220"/>
      <c r="AM282" s="220"/>
      <c r="AN282" s="314"/>
      <c r="AO282" s="131">
        <f>+IF(AND(P282="Preventivo",AN280="Fuerte"),2,IF(AND(P282="Preventivo",AN280="Moderado"),1,0))</f>
        <v>0</v>
      </c>
      <c r="AP282" s="131">
        <f t="shared" si="101"/>
        <v>0</v>
      </c>
      <c r="AQ282" s="131">
        <f>+J280-AO282</f>
        <v>0</v>
      </c>
      <c r="AR282" s="131" t="e">
        <f>+L280-AP282</f>
        <v>#N/A</v>
      </c>
      <c r="AS282" s="317"/>
      <c r="AT282" s="317"/>
      <c r="AU282" s="305"/>
      <c r="AV282" s="308"/>
    </row>
    <row r="283" spans="1:48" ht="15" hidden="1" customHeight="1">
      <c r="A283" s="298"/>
      <c r="B283" s="311"/>
      <c r="C283" s="268"/>
      <c r="D283" s="224"/>
      <c r="E283" s="283"/>
      <c r="F283" s="36"/>
      <c r="G283" s="268"/>
      <c r="H283" s="268"/>
      <c r="I283" s="320"/>
      <c r="J283" s="340"/>
      <c r="K283" s="326"/>
      <c r="L283" s="323"/>
      <c r="M283" s="305"/>
      <c r="N283" s="54" t="s">
        <v>167</v>
      </c>
      <c r="O283" s="56"/>
      <c r="P283" s="55"/>
      <c r="Q283" s="230"/>
      <c r="R283" s="219" t="str">
        <f t="shared" si="103"/>
        <v/>
      </c>
      <c r="S283" s="230"/>
      <c r="T283" s="219" t="str">
        <f t="shared" si="104"/>
        <v/>
      </c>
      <c r="U283" s="230"/>
      <c r="V283" s="219" t="str">
        <f t="shared" si="105"/>
        <v/>
      </c>
      <c r="W283" s="230"/>
      <c r="X283" s="219" t="str">
        <f t="shared" si="106"/>
        <v/>
      </c>
      <c r="Y283" s="230"/>
      <c r="Z283" s="219" t="str">
        <f t="shared" si="107"/>
        <v/>
      </c>
      <c r="AA283" s="230"/>
      <c r="AB283" s="219" t="str">
        <f t="shared" si="108"/>
        <v/>
      </c>
      <c r="AC283" s="230"/>
      <c r="AD283" s="219" t="str">
        <f t="shared" si="109"/>
        <v/>
      </c>
      <c r="AE283" s="220" t="str">
        <f t="shared" si="102"/>
        <v/>
      </c>
      <c r="AF283" s="220" t="str">
        <f t="shared" si="110"/>
        <v/>
      </c>
      <c r="AG283" s="57"/>
      <c r="AH283" s="58" t="str">
        <f t="shared" si="112"/>
        <v>Débil</v>
      </c>
      <c r="AI283" s="58" t="str">
        <f t="shared" si="111"/>
        <v>Débil</v>
      </c>
      <c r="AJ283" s="130">
        <f t="shared" si="113"/>
        <v>0</v>
      </c>
      <c r="AK283" s="314"/>
      <c r="AL283" s="220"/>
      <c r="AM283" s="220"/>
      <c r="AN283" s="314"/>
      <c r="AO283" s="131">
        <f>+IF(AND(P283="Preventivo",AN280="Fuerte"),2,IF(AND(P283="Preventivo",AN280="Moderado"),1,0))</f>
        <v>0</v>
      </c>
      <c r="AP283" s="131">
        <f t="shared" si="101"/>
        <v>0</v>
      </c>
      <c r="AQ283" s="131">
        <f>+J280-AO283</f>
        <v>0</v>
      </c>
      <c r="AR283" s="131" t="e">
        <f>+L280-AP283</f>
        <v>#N/A</v>
      </c>
      <c r="AS283" s="317"/>
      <c r="AT283" s="317"/>
      <c r="AU283" s="305"/>
      <c r="AV283" s="308"/>
    </row>
    <row r="284" spans="1:48" ht="15" hidden="1" customHeight="1">
      <c r="A284" s="298"/>
      <c r="B284" s="311"/>
      <c r="C284" s="268"/>
      <c r="D284" s="224"/>
      <c r="E284" s="283"/>
      <c r="F284" s="36"/>
      <c r="G284" s="268"/>
      <c r="H284" s="268"/>
      <c r="I284" s="320"/>
      <c r="J284" s="340"/>
      <c r="K284" s="326"/>
      <c r="L284" s="323"/>
      <c r="M284" s="305"/>
      <c r="N284" s="54" t="s">
        <v>167</v>
      </c>
      <c r="O284" s="56"/>
      <c r="P284" s="55"/>
      <c r="Q284" s="230"/>
      <c r="R284" s="219" t="str">
        <f t="shared" si="103"/>
        <v/>
      </c>
      <c r="S284" s="230"/>
      <c r="T284" s="219" t="str">
        <f t="shared" si="104"/>
        <v/>
      </c>
      <c r="U284" s="230"/>
      <c r="V284" s="219" t="str">
        <f t="shared" si="105"/>
        <v/>
      </c>
      <c r="W284" s="230"/>
      <c r="X284" s="219" t="str">
        <f t="shared" si="106"/>
        <v/>
      </c>
      <c r="Y284" s="230"/>
      <c r="Z284" s="219" t="str">
        <f t="shared" si="107"/>
        <v/>
      </c>
      <c r="AA284" s="230"/>
      <c r="AB284" s="219" t="str">
        <f t="shared" si="108"/>
        <v/>
      </c>
      <c r="AC284" s="230"/>
      <c r="AD284" s="219" t="str">
        <f t="shared" si="109"/>
        <v/>
      </c>
      <c r="AE284" s="220" t="str">
        <f t="shared" si="102"/>
        <v/>
      </c>
      <c r="AF284" s="220" t="str">
        <f t="shared" si="110"/>
        <v/>
      </c>
      <c r="AG284" s="57"/>
      <c r="AH284" s="58" t="str">
        <f t="shared" si="112"/>
        <v>Débil</v>
      </c>
      <c r="AI284" s="58" t="str">
        <f t="shared" si="111"/>
        <v>Débil</v>
      </c>
      <c r="AJ284" s="130">
        <f t="shared" si="113"/>
        <v>0</v>
      </c>
      <c r="AK284" s="314"/>
      <c r="AL284" s="220"/>
      <c r="AM284" s="220"/>
      <c r="AN284" s="314"/>
      <c r="AO284" s="131">
        <f>+IF(AND(P284="Preventivo",AN280="Fuerte"),2,IF(AND(P284="Preventivo",AN280="Moderado"),1,0))</f>
        <v>0</v>
      </c>
      <c r="AP284" s="131">
        <f t="shared" si="101"/>
        <v>0</v>
      </c>
      <c r="AQ284" s="131">
        <f>+J280-AO284</f>
        <v>0</v>
      </c>
      <c r="AR284" s="131" t="e">
        <f>+L280-AP284</f>
        <v>#N/A</v>
      </c>
      <c r="AS284" s="317"/>
      <c r="AT284" s="317"/>
      <c r="AU284" s="305"/>
      <c r="AV284" s="308"/>
    </row>
    <row r="285" spans="1:48" ht="15" hidden="1" customHeight="1">
      <c r="A285" s="299"/>
      <c r="B285" s="312"/>
      <c r="C285" s="269"/>
      <c r="D285" s="224"/>
      <c r="E285" s="284"/>
      <c r="F285" s="36"/>
      <c r="G285" s="269"/>
      <c r="H285" s="269"/>
      <c r="I285" s="321"/>
      <c r="J285" s="341"/>
      <c r="K285" s="327"/>
      <c r="L285" s="324"/>
      <c r="M285" s="306"/>
      <c r="N285" s="54" t="s">
        <v>167</v>
      </c>
      <c r="O285" s="56"/>
      <c r="P285" s="55"/>
      <c r="Q285" s="230"/>
      <c r="R285" s="219" t="str">
        <f t="shared" si="103"/>
        <v/>
      </c>
      <c r="S285" s="230"/>
      <c r="T285" s="219" t="str">
        <f t="shared" si="104"/>
        <v/>
      </c>
      <c r="U285" s="230"/>
      <c r="V285" s="219" t="str">
        <f t="shared" si="105"/>
        <v/>
      </c>
      <c r="W285" s="230"/>
      <c r="X285" s="219" t="str">
        <f t="shared" si="106"/>
        <v/>
      </c>
      <c r="Y285" s="230"/>
      <c r="Z285" s="219" t="str">
        <f t="shared" si="107"/>
        <v/>
      </c>
      <c r="AA285" s="230"/>
      <c r="AB285" s="219" t="str">
        <f t="shared" si="108"/>
        <v/>
      </c>
      <c r="AC285" s="230"/>
      <c r="AD285" s="219" t="str">
        <f t="shared" si="109"/>
        <v/>
      </c>
      <c r="AE285" s="220" t="str">
        <f t="shared" si="102"/>
        <v/>
      </c>
      <c r="AF285" s="220" t="str">
        <f t="shared" si="110"/>
        <v/>
      </c>
      <c r="AG285" s="57"/>
      <c r="AH285" s="58" t="str">
        <f t="shared" si="112"/>
        <v>Débil</v>
      </c>
      <c r="AI285" s="58" t="str">
        <f t="shared" si="111"/>
        <v>Débil</v>
      </c>
      <c r="AJ285" s="130">
        <f t="shared" si="113"/>
        <v>0</v>
      </c>
      <c r="AK285" s="315"/>
      <c r="AL285" s="220"/>
      <c r="AM285" s="220"/>
      <c r="AN285" s="315"/>
      <c r="AO285" s="131">
        <f>+IF(AND(P285="Preventivo",AN280="Fuerte"),2,IF(AND(P285="Preventivo",AN280="Moderado"),1,0))</f>
        <v>0</v>
      </c>
      <c r="AP285" s="131">
        <f t="shared" si="101"/>
        <v>0</v>
      </c>
      <c r="AQ285" s="131">
        <f>+J280-AO285</f>
        <v>0</v>
      </c>
      <c r="AR285" s="131" t="e">
        <f>+L280-AP285</f>
        <v>#N/A</v>
      </c>
      <c r="AS285" s="318"/>
      <c r="AT285" s="318"/>
      <c r="AU285" s="306"/>
      <c r="AV285" s="309"/>
    </row>
    <row r="286" spans="1:48" ht="15" hidden="1" customHeight="1">
      <c r="A286" s="297" t="s">
        <v>181</v>
      </c>
      <c r="B286" s="310"/>
      <c r="C286" s="267"/>
      <c r="D286" s="224"/>
      <c r="E286" s="282"/>
      <c r="F286" s="36"/>
      <c r="G286" s="267"/>
      <c r="H286" s="267"/>
      <c r="I286" s="319"/>
      <c r="J286" s="351"/>
      <c r="K286" s="325"/>
      <c r="L286" s="322" t="e">
        <f>+VLOOKUP(K286,Listados!$K$13:$L$17,2,0)</f>
        <v>#N/A</v>
      </c>
      <c r="M286" s="304" t="str">
        <f>IF(AND(I286&lt;&gt;"",K286&lt;&gt;""),VLOOKUP(I286&amp;K286,Listados!$M$3:$N$27,2,FALSE),"")</f>
        <v/>
      </c>
      <c r="N286" s="54" t="s">
        <v>167</v>
      </c>
      <c r="O286" s="56"/>
      <c r="P286" s="55"/>
      <c r="Q286" s="230"/>
      <c r="R286" s="219" t="str">
        <f t="shared" si="103"/>
        <v/>
      </c>
      <c r="S286" s="230"/>
      <c r="T286" s="219" t="str">
        <f t="shared" si="104"/>
        <v/>
      </c>
      <c r="U286" s="230"/>
      <c r="V286" s="219" t="str">
        <f t="shared" si="105"/>
        <v/>
      </c>
      <c r="W286" s="230"/>
      <c r="X286" s="219" t="str">
        <f t="shared" si="106"/>
        <v/>
      </c>
      <c r="Y286" s="230"/>
      <c r="Z286" s="219" t="str">
        <f t="shared" si="107"/>
        <v/>
      </c>
      <c r="AA286" s="230"/>
      <c r="AB286" s="219" t="str">
        <f t="shared" si="108"/>
        <v/>
      </c>
      <c r="AC286" s="230"/>
      <c r="AD286" s="219" t="str">
        <f t="shared" si="109"/>
        <v/>
      </c>
      <c r="AE286" s="220" t="str">
        <f t="shared" si="102"/>
        <v/>
      </c>
      <c r="AF286" s="220" t="str">
        <f t="shared" si="110"/>
        <v/>
      </c>
      <c r="AG286" s="57"/>
      <c r="AH286" s="58" t="str">
        <f t="shared" si="112"/>
        <v>Débil</v>
      </c>
      <c r="AI286" s="58" t="str">
        <f t="shared" si="111"/>
        <v>Débil</v>
      </c>
      <c r="AJ286" s="130">
        <f t="shared" si="113"/>
        <v>0</v>
      </c>
      <c r="AK286" s="313">
        <f>AVERAGE(AJ286:AJ291)</f>
        <v>0</v>
      </c>
      <c r="AL286" s="220"/>
      <c r="AM286" s="220"/>
      <c r="AN286" s="313" t="str">
        <f>IF(AK286&lt;=50, "Débil", IF(AK286&lt;=99,"Moderado","Fuerte"))</f>
        <v>Débil</v>
      </c>
      <c r="AO286" s="131">
        <f>+IF(AND(P286="Preventivo",AN286="Fuerte"),2,IF(AND(P286="Preventivo",AN286="Moderado"),1,0))</f>
        <v>0</v>
      </c>
      <c r="AP286" s="131">
        <f t="shared" si="101"/>
        <v>0</v>
      </c>
      <c r="AQ286" s="131">
        <f>+J286-AO286</f>
        <v>0</v>
      </c>
      <c r="AR286" s="131" t="e">
        <f>+L286-AP286</f>
        <v>#N/A</v>
      </c>
      <c r="AS286" s="316" t="str">
        <f>+VLOOKUP(MIN(AQ286,AQ287,AQ288,AQ289,AQ290,AQ291),Listados!$J$18:$K$24,2,TRUE)</f>
        <v>Rara Vez</v>
      </c>
      <c r="AT286" s="316" t="e">
        <f>+VLOOKUP(MIN(AR286,AR287,AR288,AR289,AR290,AR291),Listados!$J$27:$K$32,2,TRUE)</f>
        <v>#N/A</v>
      </c>
      <c r="AU286" s="304" t="e">
        <f>IF(AND(AS286&lt;&gt;"",AT286&lt;&gt;""),VLOOKUP(AS286&amp;AT286,Listados!$M$3:$N$27,2,FALSE),"")</f>
        <v>#N/A</v>
      </c>
      <c r="AV286" s="307" t="e">
        <f>+VLOOKUP(AU286,Listados!$P$3:$Q$6,2,FALSE)</f>
        <v>#N/A</v>
      </c>
    </row>
    <row r="287" spans="1:48" ht="15" hidden="1" customHeight="1">
      <c r="A287" s="298"/>
      <c r="B287" s="311"/>
      <c r="C287" s="268"/>
      <c r="D287" s="224"/>
      <c r="E287" s="283"/>
      <c r="F287" s="36"/>
      <c r="G287" s="268"/>
      <c r="H287" s="268"/>
      <c r="I287" s="320"/>
      <c r="J287" s="340"/>
      <c r="K287" s="326"/>
      <c r="L287" s="323"/>
      <c r="M287" s="305"/>
      <c r="N287" s="54" t="s">
        <v>167</v>
      </c>
      <c r="O287" s="56"/>
      <c r="P287" s="55"/>
      <c r="Q287" s="230"/>
      <c r="R287" s="219" t="str">
        <f t="shared" si="103"/>
        <v/>
      </c>
      <c r="S287" s="230"/>
      <c r="T287" s="219" t="str">
        <f t="shared" si="104"/>
        <v/>
      </c>
      <c r="U287" s="230"/>
      <c r="V287" s="219" t="str">
        <f t="shared" si="105"/>
        <v/>
      </c>
      <c r="W287" s="230"/>
      <c r="X287" s="219" t="str">
        <f t="shared" si="106"/>
        <v/>
      </c>
      <c r="Y287" s="230"/>
      <c r="Z287" s="219" t="str">
        <f t="shared" si="107"/>
        <v/>
      </c>
      <c r="AA287" s="230"/>
      <c r="AB287" s="219" t="str">
        <f t="shared" si="108"/>
        <v/>
      </c>
      <c r="AC287" s="230"/>
      <c r="AD287" s="219" t="str">
        <f t="shared" si="109"/>
        <v/>
      </c>
      <c r="AE287" s="220" t="str">
        <f t="shared" si="102"/>
        <v/>
      </c>
      <c r="AF287" s="220" t="str">
        <f t="shared" si="110"/>
        <v/>
      </c>
      <c r="AG287" s="57"/>
      <c r="AH287" s="58" t="str">
        <f t="shared" si="112"/>
        <v>Débil</v>
      </c>
      <c r="AI287" s="58" t="str">
        <f t="shared" si="111"/>
        <v>Débil</v>
      </c>
      <c r="AJ287" s="130">
        <f t="shared" si="113"/>
        <v>0</v>
      </c>
      <c r="AK287" s="314"/>
      <c r="AL287" s="220"/>
      <c r="AM287" s="220"/>
      <c r="AN287" s="314"/>
      <c r="AO287" s="131">
        <f>+IF(AND(P287="Preventivo",AN286="Fuerte"),2,IF(AND(P287="Preventivo",AN286="Moderado"),1,0))</f>
        <v>0</v>
      </c>
      <c r="AP287" s="131">
        <f t="shared" si="101"/>
        <v>0</v>
      </c>
      <c r="AQ287" s="131">
        <f>+J286-AO287</f>
        <v>0</v>
      </c>
      <c r="AR287" s="131" t="e">
        <f>+L286-AP287</f>
        <v>#N/A</v>
      </c>
      <c r="AS287" s="317"/>
      <c r="AT287" s="317"/>
      <c r="AU287" s="305"/>
      <c r="AV287" s="308"/>
    </row>
    <row r="288" spans="1:48" ht="15" hidden="1" customHeight="1">
      <c r="A288" s="298"/>
      <c r="B288" s="311"/>
      <c r="C288" s="268"/>
      <c r="D288" s="224"/>
      <c r="E288" s="283"/>
      <c r="F288" s="36"/>
      <c r="G288" s="268"/>
      <c r="H288" s="268"/>
      <c r="I288" s="320"/>
      <c r="J288" s="340"/>
      <c r="K288" s="326"/>
      <c r="L288" s="323"/>
      <c r="M288" s="305"/>
      <c r="N288" s="54" t="s">
        <v>167</v>
      </c>
      <c r="O288" s="56"/>
      <c r="P288" s="55"/>
      <c r="Q288" s="230"/>
      <c r="R288" s="219" t="str">
        <f t="shared" si="103"/>
        <v/>
      </c>
      <c r="S288" s="230"/>
      <c r="T288" s="219" t="str">
        <f t="shared" si="104"/>
        <v/>
      </c>
      <c r="U288" s="230"/>
      <c r="V288" s="219" t="str">
        <f t="shared" si="105"/>
        <v/>
      </c>
      <c r="W288" s="230"/>
      <c r="X288" s="219" t="str">
        <f t="shared" si="106"/>
        <v/>
      </c>
      <c r="Y288" s="230"/>
      <c r="Z288" s="219" t="str">
        <f t="shared" si="107"/>
        <v/>
      </c>
      <c r="AA288" s="230"/>
      <c r="AB288" s="219" t="str">
        <f t="shared" si="108"/>
        <v/>
      </c>
      <c r="AC288" s="230"/>
      <c r="AD288" s="219" t="str">
        <f t="shared" si="109"/>
        <v/>
      </c>
      <c r="AE288" s="220" t="str">
        <f t="shared" si="102"/>
        <v/>
      </c>
      <c r="AF288" s="220" t="str">
        <f t="shared" si="110"/>
        <v/>
      </c>
      <c r="AG288" s="57"/>
      <c r="AH288" s="58" t="str">
        <f t="shared" si="112"/>
        <v>Débil</v>
      </c>
      <c r="AI288" s="58" t="str">
        <f t="shared" si="111"/>
        <v>Débil</v>
      </c>
      <c r="AJ288" s="130">
        <f t="shared" si="113"/>
        <v>0</v>
      </c>
      <c r="AK288" s="314"/>
      <c r="AL288" s="220"/>
      <c r="AM288" s="220"/>
      <c r="AN288" s="314"/>
      <c r="AO288" s="131">
        <f>+IF(AND(P288="Preventivo",AN286="Fuerte"),2,IF(AND(P288="Preventivo",AN286="Moderado"),1,0))</f>
        <v>0</v>
      </c>
      <c r="AP288" s="131">
        <f t="shared" si="101"/>
        <v>0</v>
      </c>
      <c r="AQ288" s="131">
        <f>+J286-AO288</f>
        <v>0</v>
      </c>
      <c r="AR288" s="131" t="e">
        <f>+L286-AP288</f>
        <v>#N/A</v>
      </c>
      <c r="AS288" s="317"/>
      <c r="AT288" s="317"/>
      <c r="AU288" s="305"/>
      <c r="AV288" s="308"/>
    </row>
    <row r="289" spans="1:48" ht="15" hidden="1" customHeight="1">
      <c r="A289" s="298"/>
      <c r="B289" s="311"/>
      <c r="C289" s="268"/>
      <c r="D289" s="224"/>
      <c r="E289" s="283"/>
      <c r="F289" s="36"/>
      <c r="G289" s="268"/>
      <c r="H289" s="268"/>
      <c r="I289" s="320"/>
      <c r="J289" s="340"/>
      <c r="K289" s="326"/>
      <c r="L289" s="323"/>
      <c r="M289" s="305"/>
      <c r="N289" s="54" t="s">
        <v>167</v>
      </c>
      <c r="O289" s="56"/>
      <c r="P289" s="55"/>
      <c r="Q289" s="230"/>
      <c r="R289" s="219" t="str">
        <f t="shared" si="103"/>
        <v/>
      </c>
      <c r="S289" s="230"/>
      <c r="T289" s="219" t="str">
        <f t="shared" si="104"/>
        <v/>
      </c>
      <c r="U289" s="230"/>
      <c r="V289" s="219" t="str">
        <f t="shared" si="105"/>
        <v/>
      </c>
      <c r="W289" s="230"/>
      <c r="X289" s="219" t="str">
        <f t="shared" si="106"/>
        <v/>
      </c>
      <c r="Y289" s="230"/>
      <c r="Z289" s="219" t="str">
        <f t="shared" si="107"/>
        <v/>
      </c>
      <c r="AA289" s="230"/>
      <c r="AB289" s="219" t="str">
        <f t="shared" si="108"/>
        <v/>
      </c>
      <c r="AC289" s="230"/>
      <c r="AD289" s="219" t="str">
        <f t="shared" si="109"/>
        <v/>
      </c>
      <c r="AE289" s="220" t="str">
        <f t="shared" si="102"/>
        <v/>
      </c>
      <c r="AF289" s="220" t="str">
        <f t="shared" si="110"/>
        <v/>
      </c>
      <c r="AG289" s="57"/>
      <c r="AH289" s="58" t="str">
        <f t="shared" si="112"/>
        <v>Débil</v>
      </c>
      <c r="AI289" s="58" t="str">
        <f t="shared" si="111"/>
        <v>Débil</v>
      </c>
      <c r="AJ289" s="130">
        <f t="shared" si="113"/>
        <v>0</v>
      </c>
      <c r="AK289" s="314"/>
      <c r="AL289" s="220"/>
      <c r="AM289" s="220"/>
      <c r="AN289" s="314"/>
      <c r="AO289" s="131">
        <f>+IF(AND(P289="Preventivo",AN286="Fuerte"),2,IF(AND(P289="Preventivo",AN286="Moderado"),1,0))</f>
        <v>0</v>
      </c>
      <c r="AP289" s="131">
        <f t="shared" si="101"/>
        <v>0</v>
      </c>
      <c r="AQ289" s="131">
        <f>+J286-AO289</f>
        <v>0</v>
      </c>
      <c r="AR289" s="131" t="e">
        <f>+L286-AP289</f>
        <v>#N/A</v>
      </c>
      <c r="AS289" s="317"/>
      <c r="AT289" s="317"/>
      <c r="AU289" s="305"/>
      <c r="AV289" s="308"/>
    </row>
    <row r="290" spans="1:48" ht="15" hidden="1" customHeight="1">
      <c r="A290" s="298"/>
      <c r="B290" s="311"/>
      <c r="C290" s="268"/>
      <c r="D290" s="224"/>
      <c r="E290" s="283"/>
      <c r="F290" s="36"/>
      <c r="G290" s="268"/>
      <c r="H290" s="268"/>
      <c r="I290" s="320"/>
      <c r="J290" s="340"/>
      <c r="K290" s="326"/>
      <c r="L290" s="323"/>
      <c r="M290" s="305"/>
      <c r="N290" s="54" t="s">
        <v>167</v>
      </c>
      <c r="O290" s="56"/>
      <c r="P290" s="55"/>
      <c r="Q290" s="230"/>
      <c r="R290" s="219" t="str">
        <f t="shared" si="103"/>
        <v/>
      </c>
      <c r="S290" s="230"/>
      <c r="T290" s="219" t="str">
        <f t="shared" si="104"/>
        <v/>
      </c>
      <c r="U290" s="230"/>
      <c r="V290" s="219" t="str">
        <f t="shared" si="105"/>
        <v/>
      </c>
      <c r="W290" s="230"/>
      <c r="X290" s="219" t="str">
        <f t="shared" si="106"/>
        <v/>
      </c>
      <c r="Y290" s="230"/>
      <c r="Z290" s="219" t="str">
        <f t="shared" si="107"/>
        <v/>
      </c>
      <c r="AA290" s="230"/>
      <c r="AB290" s="219" t="str">
        <f t="shared" si="108"/>
        <v/>
      </c>
      <c r="AC290" s="230"/>
      <c r="AD290" s="219" t="str">
        <f t="shared" si="109"/>
        <v/>
      </c>
      <c r="AE290" s="220" t="str">
        <f t="shared" si="102"/>
        <v/>
      </c>
      <c r="AF290" s="220" t="str">
        <f t="shared" si="110"/>
        <v/>
      </c>
      <c r="AG290" s="57"/>
      <c r="AH290" s="58" t="str">
        <f t="shared" si="112"/>
        <v>Débil</v>
      </c>
      <c r="AI290" s="58" t="str">
        <f t="shared" si="111"/>
        <v>Débil</v>
      </c>
      <c r="AJ290" s="130">
        <f t="shared" si="113"/>
        <v>0</v>
      </c>
      <c r="AK290" s="314"/>
      <c r="AL290" s="220"/>
      <c r="AM290" s="220"/>
      <c r="AN290" s="314"/>
      <c r="AO290" s="131">
        <f>+IF(AND(P290="Preventivo",AN286="Fuerte"),2,IF(AND(P290="Preventivo",AN286="Moderado"),1,0))</f>
        <v>0</v>
      </c>
      <c r="AP290" s="131">
        <f t="shared" si="101"/>
        <v>0</v>
      </c>
      <c r="AQ290" s="131">
        <f>+J286-AO290</f>
        <v>0</v>
      </c>
      <c r="AR290" s="131" t="e">
        <f>+L286-AP290</f>
        <v>#N/A</v>
      </c>
      <c r="AS290" s="317"/>
      <c r="AT290" s="317"/>
      <c r="AU290" s="305"/>
      <c r="AV290" s="308"/>
    </row>
    <row r="291" spans="1:48" ht="15" hidden="1" customHeight="1">
      <c r="A291" s="299"/>
      <c r="B291" s="312"/>
      <c r="C291" s="269"/>
      <c r="D291" s="224"/>
      <c r="E291" s="284"/>
      <c r="F291" s="36"/>
      <c r="G291" s="269"/>
      <c r="H291" s="269"/>
      <c r="I291" s="321"/>
      <c r="J291" s="341"/>
      <c r="K291" s="327"/>
      <c r="L291" s="324"/>
      <c r="M291" s="306"/>
      <c r="N291" s="54" t="s">
        <v>167</v>
      </c>
      <c r="O291" s="56"/>
      <c r="P291" s="55"/>
      <c r="Q291" s="230"/>
      <c r="R291" s="219" t="str">
        <f t="shared" si="103"/>
        <v/>
      </c>
      <c r="S291" s="230"/>
      <c r="T291" s="219" t="str">
        <f t="shared" si="104"/>
        <v/>
      </c>
      <c r="U291" s="230"/>
      <c r="V291" s="219" t="str">
        <f t="shared" si="105"/>
        <v/>
      </c>
      <c r="W291" s="230"/>
      <c r="X291" s="219" t="str">
        <f t="shared" si="106"/>
        <v/>
      </c>
      <c r="Y291" s="230"/>
      <c r="Z291" s="219" t="str">
        <f t="shared" si="107"/>
        <v/>
      </c>
      <c r="AA291" s="230"/>
      <c r="AB291" s="219" t="str">
        <f t="shared" si="108"/>
        <v/>
      </c>
      <c r="AC291" s="230"/>
      <c r="AD291" s="219" t="str">
        <f t="shared" si="109"/>
        <v/>
      </c>
      <c r="AE291" s="220" t="str">
        <f t="shared" si="102"/>
        <v/>
      </c>
      <c r="AF291" s="220" t="str">
        <f t="shared" si="110"/>
        <v/>
      </c>
      <c r="AG291" s="57"/>
      <c r="AH291" s="58" t="str">
        <f t="shared" si="112"/>
        <v>Débil</v>
      </c>
      <c r="AI291" s="58" t="str">
        <f t="shared" si="111"/>
        <v>Débil</v>
      </c>
      <c r="AJ291" s="130">
        <f t="shared" si="113"/>
        <v>0</v>
      </c>
      <c r="AK291" s="315"/>
      <c r="AL291" s="220"/>
      <c r="AM291" s="220"/>
      <c r="AN291" s="315"/>
      <c r="AO291" s="131">
        <f>+IF(AND(P291="Preventivo",AN286="Fuerte"),2,IF(AND(P291="Preventivo",AN286="Moderado"),1,0))</f>
        <v>0</v>
      </c>
      <c r="AP291" s="131">
        <f t="shared" si="101"/>
        <v>0</v>
      </c>
      <c r="AQ291" s="131">
        <f>+J286-AO291</f>
        <v>0</v>
      </c>
      <c r="AR291" s="131" t="e">
        <f>+L286-AP291</f>
        <v>#N/A</v>
      </c>
      <c r="AS291" s="318"/>
      <c r="AT291" s="318"/>
      <c r="AU291" s="306"/>
      <c r="AV291" s="309"/>
    </row>
    <row r="292" spans="1:48" ht="15" hidden="1" customHeight="1">
      <c r="A292" s="297" t="s">
        <v>182</v>
      </c>
      <c r="B292" s="310"/>
      <c r="C292" s="267"/>
      <c r="D292" s="224"/>
      <c r="E292" s="282"/>
      <c r="F292" s="36"/>
      <c r="G292" s="267"/>
      <c r="H292" s="267"/>
      <c r="I292" s="319"/>
      <c r="J292" s="351"/>
      <c r="K292" s="325"/>
      <c r="L292" s="322" t="e">
        <f>+VLOOKUP(K292,Listados!$K$13:$L$17,2,0)</f>
        <v>#N/A</v>
      </c>
      <c r="M292" s="304" t="str">
        <f>IF(AND(I292&lt;&gt;"",K292&lt;&gt;""),VLOOKUP(I292&amp;K292,Listados!$M$3:$N$27,2,FALSE),"")</f>
        <v/>
      </c>
      <c r="N292" s="54" t="s">
        <v>167</v>
      </c>
      <c r="O292" s="56"/>
      <c r="P292" s="55"/>
      <c r="Q292" s="230"/>
      <c r="R292" s="219" t="str">
        <f t="shared" si="103"/>
        <v/>
      </c>
      <c r="S292" s="230"/>
      <c r="T292" s="219" t="str">
        <f t="shared" si="104"/>
        <v/>
      </c>
      <c r="U292" s="230"/>
      <c r="V292" s="219" t="str">
        <f t="shared" si="105"/>
        <v/>
      </c>
      <c r="W292" s="230"/>
      <c r="X292" s="219" t="str">
        <f t="shared" si="106"/>
        <v/>
      </c>
      <c r="Y292" s="230"/>
      <c r="Z292" s="219" t="str">
        <f t="shared" si="107"/>
        <v/>
      </c>
      <c r="AA292" s="230"/>
      <c r="AB292" s="219" t="str">
        <f t="shared" si="108"/>
        <v/>
      </c>
      <c r="AC292" s="230"/>
      <c r="AD292" s="219" t="str">
        <f t="shared" si="109"/>
        <v/>
      </c>
      <c r="AE292" s="220" t="str">
        <f t="shared" si="102"/>
        <v/>
      </c>
      <c r="AF292" s="220" t="str">
        <f t="shared" si="110"/>
        <v/>
      </c>
      <c r="AG292" s="57"/>
      <c r="AH292" s="58" t="str">
        <f t="shared" si="112"/>
        <v>Débil</v>
      </c>
      <c r="AI292" s="58" t="str">
        <f t="shared" si="111"/>
        <v>Débil</v>
      </c>
      <c r="AJ292" s="130">
        <f t="shared" si="113"/>
        <v>0</v>
      </c>
      <c r="AK292" s="313">
        <f>AVERAGE(AJ292:AJ297)</f>
        <v>0</v>
      </c>
      <c r="AL292" s="220"/>
      <c r="AM292" s="220"/>
      <c r="AN292" s="313" t="str">
        <f>IF(AK292&lt;=50, "Débil", IF(AK292&lt;=99,"Moderado","Fuerte"))</f>
        <v>Débil</v>
      </c>
      <c r="AO292" s="131">
        <f>+IF(AND(P292="Preventivo",AN292="Fuerte"),2,IF(AND(P292="Preventivo",AN292="Moderado"),1,0))</f>
        <v>0</v>
      </c>
      <c r="AP292" s="131">
        <f t="shared" si="101"/>
        <v>0</v>
      </c>
      <c r="AQ292" s="131">
        <f>+J292-AO292</f>
        <v>0</v>
      </c>
      <c r="AR292" s="131" t="e">
        <f>+L292-AP292</f>
        <v>#N/A</v>
      </c>
      <c r="AS292" s="316" t="str">
        <f>+VLOOKUP(MIN(AQ292,AQ293,AQ294,AQ295,AQ296,AQ297),Listados!$J$18:$K$24,2,TRUE)</f>
        <v>Rara Vez</v>
      </c>
      <c r="AT292" s="316" t="e">
        <f>+VLOOKUP(MIN(AR292,AR293,AR294,AR295,AR296,AR297),Listados!$J$27:$K$32,2,TRUE)</f>
        <v>#N/A</v>
      </c>
      <c r="AU292" s="304" t="e">
        <f>IF(AND(AS292&lt;&gt;"",AT292&lt;&gt;""),VLOOKUP(AS292&amp;AT292,Listados!$M$3:$N$27,2,FALSE),"")</f>
        <v>#N/A</v>
      </c>
      <c r="AV292" s="307" t="e">
        <f>+VLOOKUP(AU292,Listados!$P$3:$Q$6,2,FALSE)</f>
        <v>#N/A</v>
      </c>
    </row>
    <row r="293" spans="1:48" ht="15" hidden="1" customHeight="1">
      <c r="A293" s="298"/>
      <c r="B293" s="311"/>
      <c r="C293" s="268"/>
      <c r="D293" s="224"/>
      <c r="E293" s="283"/>
      <c r="F293" s="36"/>
      <c r="G293" s="268"/>
      <c r="H293" s="268"/>
      <c r="I293" s="320"/>
      <c r="J293" s="340"/>
      <c r="K293" s="326"/>
      <c r="L293" s="323"/>
      <c r="M293" s="305"/>
      <c r="N293" s="54" t="s">
        <v>167</v>
      </c>
      <c r="O293" s="56"/>
      <c r="P293" s="55"/>
      <c r="Q293" s="230"/>
      <c r="R293" s="219" t="str">
        <f t="shared" si="103"/>
        <v/>
      </c>
      <c r="S293" s="230"/>
      <c r="T293" s="219" t="str">
        <f t="shared" si="104"/>
        <v/>
      </c>
      <c r="U293" s="230"/>
      <c r="V293" s="219" t="str">
        <f t="shared" si="105"/>
        <v/>
      </c>
      <c r="W293" s="230"/>
      <c r="X293" s="219" t="str">
        <f t="shared" si="106"/>
        <v/>
      </c>
      <c r="Y293" s="230"/>
      <c r="Z293" s="219" t="str">
        <f t="shared" si="107"/>
        <v/>
      </c>
      <c r="AA293" s="230"/>
      <c r="AB293" s="219" t="str">
        <f t="shared" si="108"/>
        <v/>
      </c>
      <c r="AC293" s="230"/>
      <c r="AD293" s="219" t="str">
        <f t="shared" si="109"/>
        <v/>
      </c>
      <c r="AE293" s="220" t="str">
        <f t="shared" si="102"/>
        <v/>
      </c>
      <c r="AF293" s="220" t="str">
        <f t="shared" si="110"/>
        <v/>
      </c>
      <c r="AG293" s="57"/>
      <c r="AH293" s="58" t="str">
        <f t="shared" si="112"/>
        <v>Débil</v>
      </c>
      <c r="AI293" s="58" t="str">
        <f t="shared" si="111"/>
        <v>Débil</v>
      </c>
      <c r="AJ293" s="130">
        <f t="shared" si="113"/>
        <v>0</v>
      </c>
      <c r="AK293" s="314"/>
      <c r="AL293" s="220"/>
      <c r="AM293" s="220"/>
      <c r="AN293" s="314"/>
      <c r="AO293" s="131">
        <f>+IF(AND(P293="Preventivo",AN292="Fuerte"),2,IF(AND(P293="Preventivo",AN292="Moderado"),1,0))</f>
        <v>0</v>
      </c>
      <c r="AP293" s="131">
        <f t="shared" si="101"/>
        <v>0</v>
      </c>
      <c r="AQ293" s="131">
        <f>+J292-AO293</f>
        <v>0</v>
      </c>
      <c r="AR293" s="131" t="e">
        <f>+L292-AP293</f>
        <v>#N/A</v>
      </c>
      <c r="AS293" s="317"/>
      <c r="AT293" s="317"/>
      <c r="AU293" s="305"/>
      <c r="AV293" s="308"/>
    </row>
    <row r="294" spans="1:48" ht="15" hidden="1" customHeight="1">
      <c r="A294" s="298"/>
      <c r="B294" s="311"/>
      <c r="C294" s="268"/>
      <c r="D294" s="224"/>
      <c r="E294" s="283"/>
      <c r="F294" s="36"/>
      <c r="G294" s="268"/>
      <c r="H294" s="268"/>
      <c r="I294" s="320"/>
      <c r="J294" s="340"/>
      <c r="K294" s="326"/>
      <c r="L294" s="323"/>
      <c r="M294" s="305"/>
      <c r="N294" s="54" t="s">
        <v>167</v>
      </c>
      <c r="O294" s="56"/>
      <c r="P294" s="55"/>
      <c r="Q294" s="230"/>
      <c r="R294" s="219" t="str">
        <f t="shared" si="103"/>
        <v/>
      </c>
      <c r="S294" s="230"/>
      <c r="T294" s="219" t="str">
        <f t="shared" si="104"/>
        <v/>
      </c>
      <c r="U294" s="230"/>
      <c r="V294" s="219" t="str">
        <f t="shared" si="105"/>
        <v/>
      </c>
      <c r="W294" s="230"/>
      <c r="X294" s="219" t="str">
        <f t="shared" si="106"/>
        <v/>
      </c>
      <c r="Y294" s="230"/>
      <c r="Z294" s="219" t="str">
        <f t="shared" si="107"/>
        <v/>
      </c>
      <c r="AA294" s="230"/>
      <c r="AB294" s="219" t="str">
        <f t="shared" si="108"/>
        <v/>
      </c>
      <c r="AC294" s="230"/>
      <c r="AD294" s="219" t="str">
        <f t="shared" si="109"/>
        <v/>
      </c>
      <c r="AE294" s="220" t="str">
        <f t="shared" si="102"/>
        <v/>
      </c>
      <c r="AF294" s="220" t="str">
        <f t="shared" si="110"/>
        <v/>
      </c>
      <c r="AG294" s="57"/>
      <c r="AH294" s="58" t="str">
        <f t="shared" si="112"/>
        <v>Débil</v>
      </c>
      <c r="AI294" s="58" t="str">
        <f t="shared" si="111"/>
        <v>Débil</v>
      </c>
      <c r="AJ294" s="130">
        <f t="shared" si="113"/>
        <v>0</v>
      </c>
      <c r="AK294" s="314"/>
      <c r="AL294" s="220"/>
      <c r="AM294" s="220"/>
      <c r="AN294" s="314"/>
      <c r="AO294" s="131">
        <f>+IF(AND(P294="Preventivo",AN292="Fuerte"),2,IF(AND(P294="Preventivo",AN292="Moderado"),1,0))</f>
        <v>0</v>
      </c>
      <c r="AP294" s="131">
        <f t="shared" si="101"/>
        <v>0</v>
      </c>
      <c r="AQ294" s="131">
        <f>+J292-AO294</f>
        <v>0</v>
      </c>
      <c r="AR294" s="131" t="e">
        <f>+L292-AP294</f>
        <v>#N/A</v>
      </c>
      <c r="AS294" s="317"/>
      <c r="AT294" s="317"/>
      <c r="AU294" s="305"/>
      <c r="AV294" s="308"/>
    </row>
    <row r="295" spans="1:48" ht="15" hidden="1" customHeight="1">
      <c r="A295" s="298"/>
      <c r="B295" s="311"/>
      <c r="C295" s="268"/>
      <c r="D295" s="224"/>
      <c r="E295" s="283"/>
      <c r="F295" s="36"/>
      <c r="G295" s="268"/>
      <c r="H295" s="268"/>
      <c r="I295" s="320"/>
      <c r="J295" s="340"/>
      <c r="K295" s="326"/>
      <c r="L295" s="323"/>
      <c r="M295" s="305"/>
      <c r="N295" s="54" t="s">
        <v>167</v>
      </c>
      <c r="O295" s="56"/>
      <c r="P295" s="55"/>
      <c r="Q295" s="230"/>
      <c r="R295" s="219" t="str">
        <f t="shared" si="103"/>
        <v/>
      </c>
      <c r="S295" s="230"/>
      <c r="T295" s="219" t="str">
        <f t="shared" si="104"/>
        <v/>
      </c>
      <c r="U295" s="230"/>
      <c r="V295" s="219" t="str">
        <f t="shared" si="105"/>
        <v/>
      </c>
      <c r="W295" s="230"/>
      <c r="X295" s="219" t="str">
        <f t="shared" si="106"/>
        <v/>
      </c>
      <c r="Y295" s="230"/>
      <c r="Z295" s="219" t="str">
        <f t="shared" si="107"/>
        <v/>
      </c>
      <c r="AA295" s="230"/>
      <c r="AB295" s="219" t="str">
        <f t="shared" si="108"/>
        <v/>
      </c>
      <c r="AC295" s="230"/>
      <c r="AD295" s="219" t="str">
        <f t="shared" si="109"/>
        <v/>
      </c>
      <c r="AE295" s="220" t="str">
        <f t="shared" si="102"/>
        <v/>
      </c>
      <c r="AF295" s="220" t="str">
        <f t="shared" si="110"/>
        <v/>
      </c>
      <c r="AG295" s="57"/>
      <c r="AH295" s="58" t="str">
        <f t="shared" si="112"/>
        <v>Débil</v>
      </c>
      <c r="AI295" s="58" t="str">
        <f t="shared" si="111"/>
        <v>Débil</v>
      </c>
      <c r="AJ295" s="130">
        <f t="shared" si="113"/>
        <v>0</v>
      </c>
      <c r="AK295" s="314"/>
      <c r="AL295" s="220"/>
      <c r="AM295" s="220"/>
      <c r="AN295" s="314"/>
      <c r="AO295" s="131">
        <f>+IF(AND(P295="Preventivo",AN292="Fuerte"),2,IF(AND(P295="Preventivo",AN292="Moderado"),1,0))</f>
        <v>0</v>
      </c>
      <c r="AP295" s="131">
        <f t="shared" si="101"/>
        <v>0</v>
      </c>
      <c r="AQ295" s="131">
        <f>+J292-AO295</f>
        <v>0</v>
      </c>
      <c r="AR295" s="131" t="e">
        <f>+L292-AP295</f>
        <v>#N/A</v>
      </c>
      <c r="AS295" s="317"/>
      <c r="AT295" s="317"/>
      <c r="AU295" s="305"/>
      <c r="AV295" s="308"/>
    </row>
    <row r="296" spans="1:48" ht="15" hidden="1" customHeight="1">
      <c r="A296" s="298"/>
      <c r="B296" s="311"/>
      <c r="C296" s="268"/>
      <c r="D296" s="224"/>
      <c r="E296" s="283"/>
      <c r="F296" s="36"/>
      <c r="G296" s="268"/>
      <c r="H296" s="268"/>
      <c r="I296" s="320"/>
      <c r="J296" s="340"/>
      <c r="K296" s="326"/>
      <c r="L296" s="323"/>
      <c r="M296" s="305"/>
      <c r="N296" s="54" t="s">
        <v>167</v>
      </c>
      <c r="O296" s="56"/>
      <c r="P296" s="55"/>
      <c r="Q296" s="230"/>
      <c r="R296" s="219" t="str">
        <f t="shared" si="103"/>
        <v/>
      </c>
      <c r="S296" s="230"/>
      <c r="T296" s="219" t="str">
        <f t="shared" si="104"/>
        <v/>
      </c>
      <c r="U296" s="230"/>
      <c r="V296" s="219" t="str">
        <f t="shared" si="105"/>
        <v/>
      </c>
      <c r="W296" s="230"/>
      <c r="X296" s="219" t="str">
        <f t="shared" si="106"/>
        <v/>
      </c>
      <c r="Y296" s="230"/>
      <c r="Z296" s="219" t="str">
        <f t="shared" si="107"/>
        <v/>
      </c>
      <c r="AA296" s="230"/>
      <c r="AB296" s="219" t="str">
        <f t="shared" si="108"/>
        <v/>
      </c>
      <c r="AC296" s="230"/>
      <c r="AD296" s="219" t="str">
        <f t="shared" si="109"/>
        <v/>
      </c>
      <c r="AE296" s="220" t="str">
        <f t="shared" si="102"/>
        <v/>
      </c>
      <c r="AF296" s="220" t="str">
        <f t="shared" si="110"/>
        <v/>
      </c>
      <c r="AG296" s="57"/>
      <c r="AH296" s="58" t="str">
        <f t="shared" si="112"/>
        <v>Débil</v>
      </c>
      <c r="AI296" s="58" t="str">
        <f t="shared" si="111"/>
        <v>Débil</v>
      </c>
      <c r="AJ296" s="130">
        <f t="shared" si="113"/>
        <v>0</v>
      </c>
      <c r="AK296" s="314"/>
      <c r="AL296" s="220"/>
      <c r="AM296" s="220"/>
      <c r="AN296" s="314"/>
      <c r="AO296" s="131">
        <f>+IF(AND(P296="Preventivo",AN292="Fuerte"),2,IF(AND(P296="Preventivo",AN292="Moderado"),1,0))</f>
        <v>0</v>
      </c>
      <c r="AP296" s="131">
        <f t="shared" si="101"/>
        <v>0</v>
      </c>
      <c r="AQ296" s="131">
        <f>+J292-AO296</f>
        <v>0</v>
      </c>
      <c r="AR296" s="131" t="e">
        <f>+L292-AP296</f>
        <v>#N/A</v>
      </c>
      <c r="AS296" s="317"/>
      <c r="AT296" s="317"/>
      <c r="AU296" s="305"/>
      <c r="AV296" s="308"/>
    </row>
    <row r="297" spans="1:48" ht="15" hidden="1" customHeight="1">
      <c r="A297" s="299"/>
      <c r="B297" s="312"/>
      <c r="C297" s="269"/>
      <c r="D297" s="224"/>
      <c r="E297" s="284"/>
      <c r="F297" s="36"/>
      <c r="G297" s="269"/>
      <c r="H297" s="269"/>
      <c r="I297" s="321"/>
      <c r="J297" s="341"/>
      <c r="K297" s="327"/>
      <c r="L297" s="324"/>
      <c r="M297" s="306"/>
      <c r="N297" s="54" t="s">
        <v>167</v>
      </c>
      <c r="O297" s="56"/>
      <c r="P297" s="55"/>
      <c r="Q297" s="230"/>
      <c r="R297" s="219" t="str">
        <f t="shared" si="103"/>
        <v/>
      </c>
      <c r="S297" s="230"/>
      <c r="T297" s="219" t="str">
        <f t="shared" si="104"/>
        <v/>
      </c>
      <c r="U297" s="230"/>
      <c r="V297" s="219" t="str">
        <f t="shared" si="105"/>
        <v/>
      </c>
      <c r="W297" s="230"/>
      <c r="X297" s="219" t="str">
        <f t="shared" si="106"/>
        <v/>
      </c>
      <c r="Y297" s="230"/>
      <c r="Z297" s="219" t="str">
        <f t="shared" si="107"/>
        <v/>
      </c>
      <c r="AA297" s="230"/>
      <c r="AB297" s="219" t="str">
        <f t="shared" si="108"/>
        <v/>
      </c>
      <c r="AC297" s="230"/>
      <c r="AD297" s="219" t="str">
        <f t="shared" si="109"/>
        <v/>
      </c>
      <c r="AE297" s="220" t="str">
        <f t="shared" si="102"/>
        <v/>
      </c>
      <c r="AF297" s="220" t="str">
        <f t="shared" si="110"/>
        <v/>
      </c>
      <c r="AG297" s="57"/>
      <c r="AH297" s="58" t="str">
        <f t="shared" si="112"/>
        <v>Débil</v>
      </c>
      <c r="AI297" s="58" t="str">
        <f t="shared" si="111"/>
        <v>Débil</v>
      </c>
      <c r="AJ297" s="130">
        <f t="shared" si="113"/>
        <v>0</v>
      </c>
      <c r="AK297" s="315"/>
      <c r="AL297" s="220"/>
      <c r="AM297" s="220"/>
      <c r="AN297" s="315"/>
      <c r="AO297" s="131">
        <f>+IF(AND(P297="Preventivo",AN292="Fuerte"),2,IF(AND(P297="Preventivo",AN292="Moderado"),1,0))</f>
        <v>0</v>
      </c>
      <c r="AP297" s="131">
        <f t="shared" si="101"/>
        <v>0</v>
      </c>
      <c r="AQ297" s="131">
        <f>+J292-AO297</f>
        <v>0</v>
      </c>
      <c r="AR297" s="131" t="e">
        <f>+L292-AP297</f>
        <v>#N/A</v>
      </c>
      <c r="AS297" s="318"/>
      <c r="AT297" s="318"/>
      <c r="AU297" s="306"/>
      <c r="AV297" s="309"/>
    </row>
    <row r="298" spans="1:48" ht="15" hidden="1" customHeight="1">
      <c r="A298" s="297" t="s">
        <v>183</v>
      </c>
      <c r="B298" s="310"/>
      <c r="C298" s="267"/>
      <c r="D298" s="224"/>
      <c r="E298" s="282"/>
      <c r="F298" s="36"/>
      <c r="G298" s="267"/>
      <c r="H298" s="267"/>
      <c r="I298" s="319"/>
      <c r="J298" s="351"/>
      <c r="K298" s="325"/>
      <c r="L298" s="322" t="e">
        <f>+VLOOKUP(K298,Listados!$K$13:$L$17,2,0)</f>
        <v>#N/A</v>
      </c>
      <c r="M298" s="304" t="str">
        <f>IF(AND(I298&lt;&gt;"",K298&lt;&gt;""),VLOOKUP(I298&amp;K298,Listados!$M$3:$N$27,2,FALSE),"")</f>
        <v/>
      </c>
      <c r="N298" s="54" t="s">
        <v>167</v>
      </c>
      <c r="O298" s="56"/>
      <c r="P298" s="55"/>
      <c r="Q298" s="230"/>
      <c r="R298" s="219" t="str">
        <f t="shared" si="103"/>
        <v/>
      </c>
      <c r="S298" s="230"/>
      <c r="T298" s="219" t="str">
        <f t="shared" si="104"/>
        <v/>
      </c>
      <c r="U298" s="230"/>
      <c r="V298" s="219" t="str">
        <f t="shared" si="105"/>
        <v/>
      </c>
      <c r="W298" s="230"/>
      <c r="X298" s="219" t="str">
        <f t="shared" si="106"/>
        <v/>
      </c>
      <c r="Y298" s="230"/>
      <c r="Z298" s="219" t="str">
        <f t="shared" si="107"/>
        <v/>
      </c>
      <c r="AA298" s="230"/>
      <c r="AB298" s="219" t="str">
        <f t="shared" si="108"/>
        <v/>
      </c>
      <c r="AC298" s="230"/>
      <c r="AD298" s="219" t="str">
        <f t="shared" si="109"/>
        <v/>
      </c>
      <c r="AE298" s="220" t="str">
        <f t="shared" si="102"/>
        <v/>
      </c>
      <c r="AF298" s="220" t="str">
        <f t="shared" si="110"/>
        <v/>
      </c>
      <c r="AG298" s="57"/>
      <c r="AH298" s="58" t="str">
        <f t="shared" si="112"/>
        <v>Débil</v>
      </c>
      <c r="AI298" s="58" t="str">
        <f t="shared" si="111"/>
        <v>Débil</v>
      </c>
      <c r="AJ298" s="130">
        <f t="shared" si="113"/>
        <v>0</v>
      </c>
      <c r="AK298" s="313">
        <f>AVERAGE(AJ298:AJ303)</f>
        <v>0</v>
      </c>
      <c r="AL298" s="220"/>
      <c r="AM298" s="220"/>
      <c r="AN298" s="313" t="str">
        <f>IF(AK298&lt;=50, "Débil", IF(AK298&lt;=99,"Moderado","Fuerte"))</f>
        <v>Débil</v>
      </c>
      <c r="AO298" s="131">
        <f>+IF(AND(P298="Preventivo",AN298="Fuerte"),2,IF(AND(P298="Preventivo",AN298="Moderado"),1,0))</f>
        <v>0</v>
      </c>
      <c r="AP298" s="131">
        <f t="shared" si="101"/>
        <v>0</v>
      </c>
      <c r="AQ298" s="131">
        <f>+J298-AO298</f>
        <v>0</v>
      </c>
      <c r="AR298" s="131" t="e">
        <f>+L298-AP298</f>
        <v>#N/A</v>
      </c>
      <c r="AS298" s="316" t="str">
        <f>+VLOOKUP(MIN(AQ298,AQ299,AQ300,AQ301,AQ302,AQ303),Listados!$J$18:$K$24,2,TRUE)</f>
        <v>Rara Vez</v>
      </c>
      <c r="AT298" s="316" t="e">
        <f>+VLOOKUP(MIN(AR298,AR299,AR300,AR301,AR302,AR303),Listados!$J$27:$K$32,2,TRUE)</f>
        <v>#N/A</v>
      </c>
      <c r="AU298" s="304" t="e">
        <f>IF(AND(AS298&lt;&gt;"",AT298&lt;&gt;""),VLOOKUP(AS298&amp;AT298,Listados!$M$3:$N$27,2,FALSE),"")</f>
        <v>#N/A</v>
      </c>
      <c r="AV298" s="307" t="e">
        <f>+VLOOKUP(AU298,Listados!$P$3:$Q$6,2,FALSE)</f>
        <v>#N/A</v>
      </c>
    </row>
    <row r="299" spans="1:48" ht="15" hidden="1" customHeight="1">
      <c r="A299" s="298"/>
      <c r="B299" s="311"/>
      <c r="C299" s="268"/>
      <c r="D299" s="224"/>
      <c r="E299" s="283"/>
      <c r="F299" s="36"/>
      <c r="G299" s="268"/>
      <c r="H299" s="268"/>
      <c r="I299" s="320"/>
      <c r="J299" s="340"/>
      <c r="K299" s="326"/>
      <c r="L299" s="323"/>
      <c r="M299" s="305"/>
      <c r="N299" s="54" t="s">
        <v>167</v>
      </c>
      <c r="O299" s="56"/>
      <c r="P299" s="55"/>
      <c r="Q299" s="230"/>
      <c r="R299" s="219" t="str">
        <f t="shared" si="103"/>
        <v/>
      </c>
      <c r="S299" s="230"/>
      <c r="T299" s="219" t="str">
        <f t="shared" si="104"/>
        <v/>
      </c>
      <c r="U299" s="230"/>
      <c r="V299" s="219" t="str">
        <f t="shared" si="105"/>
        <v/>
      </c>
      <c r="W299" s="230"/>
      <c r="X299" s="219" t="str">
        <f t="shared" si="106"/>
        <v/>
      </c>
      <c r="Y299" s="230"/>
      <c r="Z299" s="219" t="str">
        <f t="shared" si="107"/>
        <v/>
      </c>
      <c r="AA299" s="230"/>
      <c r="AB299" s="219" t="str">
        <f t="shared" si="108"/>
        <v/>
      </c>
      <c r="AC299" s="230"/>
      <c r="AD299" s="219" t="str">
        <f t="shared" si="109"/>
        <v/>
      </c>
      <c r="AE299" s="220" t="str">
        <f t="shared" si="102"/>
        <v/>
      </c>
      <c r="AF299" s="220" t="str">
        <f t="shared" si="110"/>
        <v/>
      </c>
      <c r="AG299" s="57"/>
      <c r="AH299" s="58" t="str">
        <f t="shared" si="112"/>
        <v>Débil</v>
      </c>
      <c r="AI299" s="58" t="str">
        <f t="shared" si="111"/>
        <v>Débil</v>
      </c>
      <c r="AJ299" s="130">
        <f t="shared" si="113"/>
        <v>0</v>
      </c>
      <c r="AK299" s="314"/>
      <c r="AL299" s="220"/>
      <c r="AM299" s="220"/>
      <c r="AN299" s="314"/>
      <c r="AO299" s="131">
        <f>+IF(AND(P299="Preventivo",AN298="Fuerte"),2,IF(AND(P299="Preventivo",AN298="Moderado"),1,0))</f>
        <v>0</v>
      </c>
      <c r="AP299" s="131">
        <f t="shared" si="101"/>
        <v>0</v>
      </c>
      <c r="AQ299" s="131">
        <f>+J298-AO299</f>
        <v>0</v>
      </c>
      <c r="AR299" s="131" t="e">
        <f>+L298-AP299</f>
        <v>#N/A</v>
      </c>
      <c r="AS299" s="317"/>
      <c r="AT299" s="317"/>
      <c r="AU299" s="305"/>
      <c r="AV299" s="308"/>
    </row>
    <row r="300" spans="1:48" ht="15" hidden="1" customHeight="1">
      <c r="A300" s="298"/>
      <c r="B300" s="311"/>
      <c r="C300" s="268"/>
      <c r="D300" s="224"/>
      <c r="E300" s="283"/>
      <c r="F300" s="36"/>
      <c r="G300" s="268"/>
      <c r="H300" s="268"/>
      <c r="I300" s="320"/>
      <c r="J300" s="340"/>
      <c r="K300" s="326"/>
      <c r="L300" s="323"/>
      <c r="M300" s="305"/>
      <c r="N300" s="54" t="s">
        <v>167</v>
      </c>
      <c r="O300" s="56"/>
      <c r="P300" s="55"/>
      <c r="Q300" s="230"/>
      <c r="R300" s="219" t="str">
        <f t="shared" si="103"/>
        <v/>
      </c>
      <c r="S300" s="230"/>
      <c r="T300" s="219" t="str">
        <f t="shared" si="104"/>
        <v/>
      </c>
      <c r="U300" s="230"/>
      <c r="V300" s="219" t="str">
        <f t="shared" si="105"/>
        <v/>
      </c>
      <c r="W300" s="230"/>
      <c r="X300" s="219" t="str">
        <f t="shared" si="106"/>
        <v/>
      </c>
      <c r="Y300" s="230"/>
      <c r="Z300" s="219" t="str">
        <f t="shared" si="107"/>
        <v/>
      </c>
      <c r="AA300" s="230"/>
      <c r="AB300" s="219" t="str">
        <f t="shared" si="108"/>
        <v/>
      </c>
      <c r="AC300" s="230"/>
      <c r="AD300" s="219" t="str">
        <f t="shared" si="109"/>
        <v/>
      </c>
      <c r="AE300" s="220" t="str">
        <f t="shared" si="102"/>
        <v/>
      </c>
      <c r="AF300" s="220" t="str">
        <f t="shared" si="110"/>
        <v/>
      </c>
      <c r="AG300" s="57"/>
      <c r="AH300" s="58" t="str">
        <f t="shared" si="112"/>
        <v>Débil</v>
      </c>
      <c r="AI300" s="58" t="str">
        <f t="shared" si="111"/>
        <v>Débil</v>
      </c>
      <c r="AJ300" s="130">
        <f t="shared" si="113"/>
        <v>0</v>
      </c>
      <c r="AK300" s="314"/>
      <c r="AL300" s="220"/>
      <c r="AM300" s="220"/>
      <c r="AN300" s="314"/>
      <c r="AO300" s="131">
        <f>+IF(AND(P300="Preventivo",AN298="Fuerte"),2,IF(AND(P300="Preventivo",AN298="Moderado"),1,0))</f>
        <v>0</v>
      </c>
      <c r="AP300" s="131">
        <f t="shared" si="101"/>
        <v>0</v>
      </c>
      <c r="AQ300" s="131">
        <f>+J298-AO300</f>
        <v>0</v>
      </c>
      <c r="AR300" s="131" t="e">
        <f>+L298-AP300</f>
        <v>#N/A</v>
      </c>
      <c r="AS300" s="317"/>
      <c r="AT300" s="317"/>
      <c r="AU300" s="305"/>
      <c r="AV300" s="308"/>
    </row>
    <row r="301" spans="1:48" ht="15" hidden="1" customHeight="1">
      <c r="A301" s="298"/>
      <c r="B301" s="311"/>
      <c r="C301" s="268"/>
      <c r="D301" s="224"/>
      <c r="E301" s="283"/>
      <c r="F301" s="36"/>
      <c r="G301" s="268"/>
      <c r="H301" s="268"/>
      <c r="I301" s="320"/>
      <c r="J301" s="340"/>
      <c r="K301" s="326"/>
      <c r="L301" s="323"/>
      <c r="M301" s="305"/>
      <c r="N301" s="54" t="s">
        <v>167</v>
      </c>
      <c r="O301" s="56"/>
      <c r="P301" s="55"/>
      <c r="Q301" s="230"/>
      <c r="R301" s="219" t="str">
        <f t="shared" si="103"/>
        <v/>
      </c>
      <c r="S301" s="230"/>
      <c r="T301" s="219" t="str">
        <f t="shared" si="104"/>
        <v/>
      </c>
      <c r="U301" s="230"/>
      <c r="V301" s="219" t="str">
        <f t="shared" si="105"/>
        <v/>
      </c>
      <c r="W301" s="230"/>
      <c r="X301" s="219" t="str">
        <f t="shared" si="106"/>
        <v/>
      </c>
      <c r="Y301" s="230"/>
      <c r="Z301" s="219" t="str">
        <f t="shared" si="107"/>
        <v/>
      </c>
      <c r="AA301" s="230"/>
      <c r="AB301" s="219" t="str">
        <f t="shared" si="108"/>
        <v/>
      </c>
      <c r="AC301" s="230"/>
      <c r="AD301" s="219" t="str">
        <f t="shared" si="109"/>
        <v/>
      </c>
      <c r="AE301" s="220" t="str">
        <f t="shared" si="102"/>
        <v/>
      </c>
      <c r="AF301" s="220" t="str">
        <f t="shared" si="110"/>
        <v/>
      </c>
      <c r="AG301" s="57"/>
      <c r="AH301" s="58" t="str">
        <f t="shared" si="112"/>
        <v>Débil</v>
      </c>
      <c r="AI301" s="58" t="str">
        <f t="shared" si="111"/>
        <v>Débil</v>
      </c>
      <c r="AJ301" s="130">
        <f t="shared" si="113"/>
        <v>0</v>
      </c>
      <c r="AK301" s="314"/>
      <c r="AL301" s="220"/>
      <c r="AM301" s="220"/>
      <c r="AN301" s="314"/>
      <c r="AO301" s="131">
        <f>+IF(AND(P301="Preventivo",AN298="Fuerte"),2,IF(AND(P301="Preventivo",AN298="Moderado"),1,0))</f>
        <v>0</v>
      </c>
      <c r="AP301" s="131">
        <f t="shared" si="101"/>
        <v>0</v>
      </c>
      <c r="AQ301" s="131">
        <f>+J298-AO301</f>
        <v>0</v>
      </c>
      <c r="AR301" s="131" t="e">
        <f>+L298-AP301</f>
        <v>#N/A</v>
      </c>
      <c r="AS301" s="317"/>
      <c r="AT301" s="317"/>
      <c r="AU301" s="305"/>
      <c r="AV301" s="308"/>
    </row>
    <row r="302" spans="1:48" ht="15" hidden="1" customHeight="1">
      <c r="A302" s="298"/>
      <c r="B302" s="311"/>
      <c r="C302" s="268"/>
      <c r="D302" s="224"/>
      <c r="E302" s="283"/>
      <c r="F302" s="36"/>
      <c r="G302" s="268"/>
      <c r="H302" s="268"/>
      <c r="I302" s="320"/>
      <c r="J302" s="340"/>
      <c r="K302" s="326"/>
      <c r="L302" s="323"/>
      <c r="M302" s="305"/>
      <c r="N302" s="54" t="s">
        <v>167</v>
      </c>
      <c r="O302" s="56"/>
      <c r="P302" s="55"/>
      <c r="Q302" s="230"/>
      <c r="R302" s="219" t="str">
        <f t="shared" si="103"/>
        <v/>
      </c>
      <c r="S302" s="230"/>
      <c r="T302" s="219" t="str">
        <f t="shared" si="104"/>
        <v/>
      </c>
      <c r="U302" s="230"/>
      <c r="V302" s="219" t="str">
        <f t="shared" si="105"/>
        <v/>
      </c>
      <c r="W302" s="230"/>
      <c r="X302" s="219" t="str">
        <f t="shared" si="106"/>
        <v/>
      </c>
      <c r="Y302" s="230"/>
      <c r="Z302" s="219" t="str">
        <f t="shared" si="107"/>
        <v/>
      </c>
      <c r="AA302" s="230"/>
      <c r="AB302" s="219" t="str">
        <f t="shared" si="108"/>
        <v/>
      </c>
      <c r="AC302" s="230"/>
      <c r="AD302" s="219" t="str">
        <f t="shared" si="109"/>
        <v/>
      </c>
      <c r="AE302" s="220" t="str">
        <f t="shared" si="102"/>
        <v/>
      </c>
      <c r="AF302" s="220" t="str">
        <f t="shared" si="110"/>
        <v/>
      </c>
      <c r="AG302" s="57"/>
      <c r="AH302" s="58" t="str">
        <f t="shared" si="112"/>
        <v>Débil</v>
      </c>
      <c r="AI302" s="58" t="str">
        <f t="shared" si="111"/>
        <v>Débil</v>
      </c>
      <c r="AJ302" s="130">
        <f t="shared" si="113"/>
        <v>0</v>
      </c>
      <c r="AK302" s="314"/>
      <c r="AL302" s="220"/>
      <c r="AM302" s="220"/>
      <c r="AN302" s="314"/>
      <c r="AO302" s="131">
        <f>+IF(AND(P302="Preventivo",AN298="Fuerte"),2,IF(AND(P302="Preventivo",AN298="Moderado"),1,0))</f>
        <v>0</v>
      </c>
      <c r="AP302" s="131">
        <f t="shared" si="101"/>
        <v>0</v>
      </c>
      <c r="AQ302" s="131">
        <f>+J298-AO302</f>
        <v>0</v>
      </c>
      <c r="AR302" s="131" t="e">
        <f>+L298-AP302</f>
        <v>#N/A</v>
      </c>
      <c r="AS302" s="317"/>
      <c r="AT302" s="317"/>
      <c r="AU302" s="305"/>
      <c r="AV302" s="308"/>
    </row>
    <row r="303" spans="1:48" ht="15" hidden="1" customHeight="1">
      <c r="A303" s="299"/>
      <c r="B303" s="312"/>
      <c r="C303" s="269"/>
      <c r="D303" s="224"/>
      <c r="E303" s="284"/>
      <c r="F303" s="36"/>
      <c r="G303" s="269"/>
      <c r="H303" s="269"/>
      <c r="I303" s="321"/>
      <c r="J303" s="341"/>
      <c r="K303" s="327"/>
      <c r="L303" s="324"/>
      <c r="M303" s="306"/>
      <c r="N303" s="54" t="s">
        <v>167</v>
      </c>
      <c r="O303" s="56"/>
      <c r="P303" s="55"/>
      <c r="Q303" s="230"/>
      <c r="R303" s="219" t="str">
        <f t="shared" si="103"/>
        <v/>
      </c>
      <c r="S303" s="230"/>
      <c r="T303" s="219" t="str">
        <f t="shared" si="104"/>
        <v/>
      </c>
      <c r="U303" s="230"/>
      <c r="V303" s="219" t="str">
        <f t="shared" si="105"/>
        <v/>
      </c>
      <c r="W303" s="230"/>
      <c r="X303" s="219" t="str">
        <f t="shared" si="106"/>
        <v/>
      </c>
      <c r="Y303" s="230"/>
      <c r="Z303" s="219" t="str">
        <f t="shared" si="107"/>
        <v/>
      </c>
      <c r="AA303" s="230"/>
      <c r="AB303" s="219" t="str">
        <f t="shared" si="108"/>
        <v/>
      </c>
      <c r="AC303" s="230"/>
      <c r="AD303" s="219" t="str">
        <f t="shared" si="109"/>
        <v/>
      </c>
      <c r="AE303" s="220" t="str">
        <f t="shared" si="102"/>
        <v/>
      </c>
      <c r="AF303" s="220" t="str">
        <f t="shared" si="110"/>
        <v/>
      </c>
      <c r="AG303" s="57"/>
      <c r="AH303" s="58" t="str">
        <f t="shared" si="112"/>
        <v>Débil</v>
      </c>
      <c r="AI303" s="58" t="str">
        <f t="shared" si="111"/>
        <v>Débil</v>
      </c>
      <c r="AJ303" s="130">
        <f t="shared" si="113"/>
        <v>0</v>
      </c>
      <c r="AK303" s="315"/>
      <c r="AL303" s="220"/>
      <c r="AM303" s="220"/>
      <c r="AN303" s="315"/>
      <c r="AO303" s="131">
        <f>+IF(AND(P303="Preventivo",AN298="Fuerte"),2,IF(AND(P303="Preventivo",AN298="Moderado"),1,0))</f>
        <v>0</v>
      </c>
      <c r="AP303" s="131">
        <f t="shared" si="101"/>
        <v>0</v>
      </c>
      <c r="AQ303" s="131">
        <f>+J298-AO303</f>
        <v>0</v>
      </c>
      <c r="AR303" s="131" t="e">
        <f>+L298-AP303</f>
        <v>#N/A</v>
      </c>
      <c r="AS303" s="318"/>
      <c r="AT303" s="318"/>
      <c r="AU303" s="306"/>
      <c r="AV303" s="309"/>
    </row>
    <row r="304" spans="1:48" ht="15" hidden="1" customHeight="1">
      <c r="A304" s="297" t="s">
        <v>184</v>
      </c>
      <c r="B304" s="310"/>
      <c r="C304" s="267"/>
      <c r="D304" s="224"/>
      <c r="E304" s="282"/>
      <c r="F304" s="36"/>
      <c r="G304" s="267"/>
      <c r="H304" s="267"/>
      <c r="I304" s="319"/>
      <c r="J304" s="351"/>
      <c r="K304" s="325"/>
      <c r="L304" s="322" t="e">
        <f>+VLOOKUP(K304,Listados!$K$13:$L$17,2,0)</f>
        <v>#N/A</v>
      </c>
      <c r="M304" s="304" t="str">
        <f>IF(AND(I304&lt;&gt;"",K304&lt;&gt;""),VLOOKUP(I304&amp;K304,Listados!$M$3:$N$27,2,FALSE),"")</f>
        <v/>
      </c>
      <c r="N304" s="54" t="s">
        <v>167</v>
      </c>
      <c r="O304" s="56"/>
      <c r="P304" s="55"/>
      <c r="Q304" s="230"/>
      <c r="R304" s="219" t="str">
        <f t="shared" si="103"/>
        <v/>
      </c>
      <c r="S304" s="230"/>
      <c r="T304" s="219" t="str">
        <f t="shared" si="104"/>
        <v/>
      </c>
      <c r="U304" s="230"/>
      <c r="V304" s="219" t="str">
        <f t="shared" si="105"/>
        <v/>
      </c>
      <c r="W304" s="230"/>
      <c r="X304" s="219" t="str">
        <f t="shared" si="106"/>
        <v/>
      </c>
      <c r="Y304" s="230"/>
      <c r="Z304" s="219" t="str">
        <f t="shared" si="107"/>
        <v/>
      </c>
      <c r="AA304" s="230"/>
      <c r="AB304" s="219" t="str">
        <f t="shared" si="108"/>
        <v/>
      </c>
      <c r="AC304" s="230"/>
      <c r="AD304" s="219" t="str">
        <f t="shared" si="109"/>
        <v/>
      </c>
      <c r="AE304" s="220" t="str">
        <f t="shared" si="102"/>
        <v/>
      </c>
      <c r="AF304" s="220" t="str">
        <f t="shared" si="110"/>
        <v/>
      </c>
      <c r="AG304" s="57"/>
      <c r="AH304" s="58" t="str">
        <f t="shared" si="112"/>
        <v>Débil</v>
      </c>
      <c r="AI304" s="58" t="str">
        <f t="shared" si="111"/>
        <v>Débil</v>
      </c>
      <c r="AJ304" s="130">
        <f t="shared" si="113"/>
        <v>0</v>
      </c>
      <c r="AK304" s="313">
        <f>AVERAGE(AJ304:AJ309)</f>
        <v>0</v>
      </c>
      <c r="AL304" s="220"/>
      <c r="AM304" s="220"/>
      <c r="AN304" s="313" t="str">
        <f>IF(AK304&lt;=50, "Débil", IF(AK304&lt;=99,"Moderado","Fuerte"))</f>
        <v>Débil</v>
      </c>
      <c r="AO304" s="131">
        <f>+IF(AND(P304="Preventivo",AN304="Fuerte"),2,IF(AND(P304="Preventivo",AN304="Moderado"),1,0))</f>
        <v>0</v>
      </c>
      <c r="AP304" s="131">
        <f t="shared" si="101"/>
        <v>0</v>
      </c>
      <c r="AQ304" s="131">
        <f>+J304-AO304</f>
        <v>0</v>
      </c>
      <c r="AR304" s="131" t="e">
        <f>+L304-AP304</f>
        <v>#N/A</v>
      </c>
      <c r="AS304" s="316" t="str">
        <f>+VLOOKUP(MIN(AQ304,AQ305,AQ306,AQ307,AQ308,AQ309),Listados!$J$18:$K$24,2,TRUE)</f>
        <v>Rara Vez</v>
      </c>
      <c r="AT304" s="316" t="e">
        <f>+VLOOKUP(MIN(AR304,AR305,AR306,AR307,AR308,AR309),Listados!$J$27:$K$32,2,TRUE)</f>
        <v>#N/A</v>
      </c>
      <c r="AU304" s="304" t="e">
        <f>IF(AND(AS304&lt;&gt;"",AT304&lt;&gt;""),VLOOKUP(AS304&amp;AT304,Listados!$M$3:$N$27,2,FALSE),"")</f>
        <v>#N/A</v>
      </c>
      <c r="AV304" s="307" t="e">
        <f>+VLOOKUP(AU304,Listados!$P$3:$Q$6,2,FALSE)</f>
        <v>#N/A</v>
      </c>
    </row>
    <row r="305" spans="1:48" ht="15" hidden="1" customHeight="1">
      <c r="A305" s="298"/>
      <c r="B305" s="311"/>
      <c r="C305" s="268"/>
      <c r="D305" s="224"/>
      <c r="E305" s="283"/>
      <c r="F305" s="36"/>
      <c r="G305" s="268"/>
      <c r="H305" s="268"/>
      <c r="I305" s="320"/>
      <c r="J305" s="340"/>
      <c r="K305" s="326"/>
      <c r="L305" s="323"/>
      <c r="M305" s="305"/>
      <c r="N305" s="54" t="s">
        <v>167</v>
      </c>
      <c r="O305" s="56"/>
      <c r="P305" s="55"/>
      <c r="Q305" s="230"/>
      <c r="R305" s="219" t="str">
        <f t="shared" si="103"/>
        <v/>
      </c>
      <c r="S305" s="230"/>
      <c r="T305" s="219" t="str">
        <f t="shared" si="104"/>
        <v/>
      </c>
      <c r="U305" s="230"/>
      <c r="V305" s="219" t="str">
        <f t="shared" si="105"/>
        <v/>
      </c>
      <c r="W305" s="230"/>
      <c r="X305" s="219" t="str">
        <f t="shared" si="106"/>
        <v/>
      </c>
      <c r="Y305" s="230"/>
      <c r="Z305" s="219" t="str">
        <f t="shared" si="107"/>
        <v/>
      </c>
      <c r="AA305" s="230"/>
      <c r="AB305" s="219" t="str">
        <f t="shared" si="108"/>
        <v/>
      </c>
      <c r="AC305" s="230"/>
      <c r="AD305" s="219" t="str">
        <f t="shared" si="109"/>
        <v/>
      </c>
      <c r="AE305" s="220" t="str">
        <f t="shared" si="102"/>
        <v/>
      </c>
      <c r="AF305" s="220" t="str">
        <f t="shared" si="110"/>
        <v/>
      </c>
      <c r="AG305" s="57"/>
      <c r="AH305" s="58" t="str">
        <f t="shared" si="112"/>
        <v>Débil</v>
      </c>
      <c r="AI305" s="58" t="str">
        <f t="shared" si="111"/>
        <v>Débil</v>
      </c>
      <c r="AJ305" s="130">
        <f t="shared" si="113"/>
        <v>0</v>
      </c>
      <c r="AK305" s="314"/>
      <c r="AL305" s="220"/>
      <c r="AM305" s="220"/>
      <c r="AN305" s="314"/>
      <c r="AO305" s="131">
        <f>+IF(AND(P305="Preventivo",AN304="Fuerte"),2,IF(AND(P305="Preventivo",AN304="Moderado"),1,0))</f>
        <v>0</v>
      </c>
      <c r="AP305" s="131">
        <f t="shared" si="101"/>
        <v>0</v>
      </c>
      <c r="AQ305" s="131">
        <f>+J304-AO305</f>
        <v>0</v>
      </c>
      <c r="AR305" s="131" t="e">
        <f>+L304-AP305</f>
        <v>#N/A</v>
      </c>
      <c r="AS305" s="317"/>
      <c r="AT305" s="317"/>
      <c r="AU305" s="305"/>
      <c r="AV305" s="308"/>
    </row>
    <row r="306" spans="1:48" ht="15" hidden="1" customHeight="1">
      <c r="A306" s="298"/>
      <c r="B306" s="311"/>
      <c r="C306" s="268"/>
      <c r="D306" s="224"/>
      <c r="E306" s="283"/>
      <c r="F306" s="36"/>
      <c r="G306" s="268"/>
      <c r="H306" s="268"/>
      <c r="I306" s="320"/>
      <c r="J306" s="340"/>
      <c r="K306" s="326"/>
      <c r="L306" s="323"/>
      <c r="M306" s="305"/>
      <c r="N306" s="54" t="s">
        <v>167</v>
      </c>
      <c r="O306" s="56"/>
      <c r="P306" s="55"/>
      <c r="Q306" s="230"/>
      <c r="R306" s="219" t="str">
        <f t="shared" si="103"/>
        <v/>
      </c>
      <c r="S306" s="230"/>
      <c r="T306" s="219" t="str">
        <f t="shared" si="104"/>
        <v/>
      </c>
      <c r="U306" s="230"/>
      <c r="V306" s="219" t="str">
        <f t="shared" si="105"/>
        <v/>
      </c>
      <c r="W306" s="230"/>
      <c r="X306" s="219" t="str">
        <f t="shared" si="106"/>
        <v/>
      </c>
      <c r="Y306" s="230"/>
      <c r="Z306" s="219" t="str">
        <f t="shared" si="107"/>
        <v/>
      </c>
      <c r="AA306" s="230"/>
      <c r="AB306" s="219" t="str">
        <f t="shared" si="108"/>
        <v/>
      </c>
      <c r="AC306" s="230"/>
      <c r="AD306" s="219" t="str">
        <f t="shared" si="109"/>
        <v/>
      </c>
      <c r="AE306" s="220" t="str">
        <f t="shared" si="102"/>
        <v/>
      </c>
      <c r="AF306" s="220" t="str">
        <f t="shared" si="110"/>
        <v/>
      </c>
      <c r="AG306" s="57"/>
      <c r="AH306" s="58" t="str">
        <f t="shared" si="112"/>
        <v>Débil</v>
      </c>
      <c r="AI306" s="58" t="str">
        <f t="shared" si="111"/>
        <v>Débil</v>
      </c>
      <c r="AJ306" s="130">
        <f t="shared" si="113"/>
        <v>0</v>
      </c>
      <c r="AK306" s="314"/>
      <c r="AL306" s="220"/>
      <c r="AM306" s="220"/>
      <c r="AN306" s="314"/>
      <c r="AO306" s="131">
        <f>+IF(AND(P306="Preventivo",AN304="Fuerte"),2,IF(AND(P306="Preventivo",AN304="Moderado"),1,0))</f>
        <v>0</v>
      </c>
      <c r="AP306" s="131">
        <f t="shared" si="101"/>
        <v>0</v>
      </c>
      <c r="AQ306" s="131">
        <f>+J304-AO306</f>
        <v>0</v>
      </c>
      <c r="AR306" s="131" t="e">
        <f>+L304-AP306</f>
        <v>#N/A</v>
      </c>
      <c r="AS306" s="317"/>
      <c r="AT306" s="317"/>
      <c r="AU306" s="305"/>
      <c r="AV306" s="308"/>
    </row>
    <row r="307" spans="1:48" ht="15" hidden="1" customHeight="1">
      <c r="A307" s="298"/>
      <c r="B307" s="311"/>
      <c r="C307" s="268"/>
      <c r="D307" s="224"/>
      <c r="E307" s="283"/>
      <c r="F307" s="36"/>
      <c r="G307" s="268"/>
      <c r="H307" s="268"/>
      <c r="I307" s="320"/>
      <c r="J307" s="340"/>
      <c r="K307" s="326"/>
      <c r="L307" s="323"/>
      <c r="M307" s="305"/>
      <c r="N307" s="54" t="s">
        <v>167</v>
      </c>
      <c r="O307" s="56"/>
      <c r="P307" s="55"/>
      <c r="Q307" s="230"/>
      <c r="R307" s="219" t="str">
        <f t="shared" si="103"/>
        <v/>
      </c>
      <c r="S307" s="230"/>
      <c r="T307" s="219" t="str">
        <f t="shared" si="104"/>
        <v/>
      </c>
      <c r="U307" s="230"/>
      <c r="V307" s="219" t="str">
        <f t="shared" si="105"/>
        <v/>
      </c>
      <c r="W307" s="230"/>
      <c r="X307" s="219" t="str">
        <f t="shared" si="106"/>
        <v/>
      </c>
      <c r="Y307" s="230"/>
      <c r="Z307" s="219" t="str">
        <f t="shared" si="107"/>
        <v/>
      </c>
      <c r="AA307" s="230"/>
      <c r="AB307" s="219" t="str">
        <f t="shared" si="108"/>
        <v/>
      </c>
      <c r="AC307" s="230"/>
      <c r="AD307" s="219" t="str">
        <f t="shared" si="109"/>
        <v/>
      </c>
      <c r="AE307" s="220" t="str">
        <f t="shared" si="102"/>
        <v/>
      </c>
      <c r="AF307" s="220" t="str">
        <f t="shared" si="110"/>
        <v/>
      </c>
      <c r="AG307" s="57"/>
      <c r="AH307" s="58" t="str">
        <f t="shared" si="112"/>
        <v>Débil</v>
      </c>
      <c r="AI307" s="58" t="str">
        <f t="shared" si="111"/>
        <v>Débil</v>
      </c>
      <c r="AJ307" s="130">
        <f t="shared" si="113"/>
        <v>0</v>
      </c>
      <c r="AK307" s="314"/>
      <c r="AL307" s="220"/>
      <c r="AM307" s="220"/>
      <c r="AN307" s="314"/>
      <c r="AO307" s="131">
        <f>+IF(AND(P307="Preventivo",AN304="Fuerte"),2,IF(AND(P307="Preventivo",AN304="Moderado"),1,0))</f>
        <v>0</v>
      </c>
      <c r="AP307" s="131">
        <f t="shared" si="101"/>
        <v>0</v>
      </c>
      <c r="AQ307" s="131">
        <f>+J304-AO307</f>
        <v>0</v>
      </c>
      <c r="AR307" s="131" t="e">
        <f>+L304-AP307</f>
        <v>#N/A</v>
      </c>
      <c r="AS307" s="317"/>
      <c r="AT307" s="317"/>
      <c r="AU307" s="305"/>
      <c r="AV307" s="308"/>
    </row>
    <row r="308" spans="1:48" ht="15" hidden="1" customHeight="1">
      <c r="A308" s="298"/>
      <c r="B308" s="311"/>
      <c r="C308" s="268"/>
      <c r="D308" s="224"/>
      <c r="E308" s="283"/>
      <c r="F308" s="36"/>
      <c r="G308" s="268"/>
      <c r="H308" s="268"/>
      <c r="I308" s="320"/>
      <c r="J308" s="340"/>
      <c r="K308" s="326"/>
      <c r="L308" s="323"/>
      <c r="M308" s="305"/>
      <c r="N308" s="54" t="s">
        <v>167</v>
      </c>
      <c r="O308" s="56"/>
      <c r="P308" s="55"/>
      <c r="Q308" s="230"/>
      <c r="R308" s="219" t="str">
        <f t="shared" si="103"/>
        <v/>
      </c>
      <c r="S308" s="230"/>
      <c r="T308" s="219" t="str">
        <f t="shared" si="104"/>
        <v/>
      </c>
      <c r="U308" s="230"/>
      <c r="V308" s="219" t="str">
        <f t="shared" si="105"/>
        <v/>
      </c>
      <c r="W308" s="230"/>
      <c r="X308" s="219" t="str">
        <f t="shared" si="106"/>
        <v/>
      </c>
      <c r="Y308" s="230"/>
      <c r="Z308" s="219" t="str">
        <f t="shared" si="107"/>
        <v/>
      </c>
      <c r="AA308" s="230"/>
      <c r="AB308" s="219" t="str">
        <f t="shared" si="108"/>
        <v/>
      </c>
      <c r="AC308" s="230"/>
      <c r="AD308" s="219" t="str">
        <f t="shared" si="109"/>
        <v/>
      </c>
      <c r="AE308" s="220" t="str">
        <f t="shared" si="102"/>
        <v/>
      </c>
      <c r="AF308" s="220" t="str">
        <f t="shared" si="110"/>
        <v/>
      </c>
      <c r="AG308" s="57"/>
      <c r="AH308" s="58" t="str">
        <f t="shared" si="112"/>
        <v>Débil</v>
      </c>
      <c r="AI308" s="58" t="str">
        <f t="shared" si="111"/>
        <v>Débil</v>
      </c>
      <c r="AJ308" s="130">
        <f t="shared" si="113"/>
        <v>0</v>
      </c>
      <c r="AK308" s="314"/>
      <c r="AL308" s="220"/>
      <c r="AM308" s="220"/>
      <c r="AN308" s="314"/>
      <c r="AO308" s="131">
        <f>+IF(AND(P308="Preventivo",AN304="Fuerte"),2,IF(AND(P308="Preventivo",AN304="Moderado"),1,0))</f>
        <v>0</v>
      </c>
      <c r="AP308" s="131">
        <f t="shared" ref="AP308:AP348" si="114">+IF(AND(P308="Detectivo",$AN$22="Fuerte"),2,IF(AND(P308="Detectivo",$AN$22="Moderado"),1,IF(AND(P308="Preventivo",$AN$22="Fuerte"),1,0)))</f>
        <v>0</v>
      </c>
      <c r="AQ308" s="131">
        <f>+J304-AO308</f>
        <v>0</v>
      </c>
      <c r="AR308" s="131" t="e">
        <f>+L304-AP308</f>
        <v>#N/A</v>
      </c>
      <c r="AS308" s="317"/>
      <c r="AT308" s="317"/>
      <c r="AU308" s="305"/>
      <c r="AV308" s="308"/>
    </row>
    <row r="309" spans="1:48" ht="15" hidden="1" customHeight="1">
      <c r="A309" s="299"/>
      <c r="B309" s="312"/>
      <c r="C309" s="269"/>
      <c r="D309" s="224"/>
      <c r="E309" s="284"/>
      <c r="F309" s="36"/>
      <c r="G309" s="269"/>
      <c r="H309" s="269"/>
      <c r="I309" s="321"/>
      <c r="J309" s="341"/>
      <c r="K309" s="327"/>
      <c r="L309" s="324"/>
      <c r="M309" s="306"/>
      <c r="N309" s="54" t="s">
        <v>167</v>
      </c>
      <c r="O309" s="56"/>
      <c r="P309" s="55"/>
      <c r="Q309" s="230"/>
      <c r="R309" s="219" t="str">
        <f t="shared" si="103"/>
        <v/>
      </c>
      <c r="S309" s="230"/>
      <c r="T309" s="219" t="str">
        <f t="shared" si="104"/>
        <v/>
      </c>
      <c r="U309" s="230"/>
      <c r="V309" s="219" t="str">
        <f t="shared" si="105"/>
        <v/>
      </c>
      <c r="W309" s="230"/>
      <c r="X309" s="219" t="str">
        <f t="shared" si="106"/>
        <v/>
      </c>
      <c r="Y309" s="230"/>
      <c r="Z309" s="219" t="str">
        <f t="shared" si="107"/>
        <v/>
      </c>
      <c r="AA309" s="230"/>
      <c r="AB309" s="219" t="str">
        <f t="shared" si="108"/>
        <v/>
      </c>
      <c r="AC309" s="230"/>
      <c r="AD309" s="219" t="str">
        <f t="shared" si="109"/>
        <v/>
      </c>
      <c r="AE309" s="220" t="str">
        <f t="shared" si="102"/>
        <v/>
      </c>
      <c r="AF309" s="220" t="str">
        <f t="shared" si="110"/>
        <v/>
      </c>
      <c r="AG309" s="57"/>
      <c r="AH309" s="58" t="str">
        <f t="shared" si="112"/>
        <v>Débil</v>
      </c>
      <c r="AI309" s="58" t="str">
        <f t="shared" si="111"/>
        <v>Débil</v>
      </c>
      <c r="AJ309" s="130">
        <f t="shared" si="113"/>
        <v>0</v>
      </c>
      <c r="AK309" s="315"/>
      <c r="AL309" s="220"/>
      <c r="AM309" s="220"/>
      <c r="AN309" s="315"/>
      <c r="AO309" s="131">
        <f>+IF(AND(P309="Preventivo",AN304="Fuerte"),2,IF(AND(P309="Preventivo",AN304="Moderado"),1,0))</f>
        <v>0</v>
      </c>
      <c r="AP309" s="131">
        <f t="shared" si="114"/>
        <v>0</v>
      </c>
      <c r="AQ309" s="131">
        <f>+J304-AO309</f>
        <v>0</v>
      </c>
      <c r="AR309" s="131" t="e">
        <f>+L304-AP309</f>
        <v>#N/A</v>
      </c>
      <c r="AS309" s="318"/>
      <c r="AT309" s="318"/>
      <c r="AU309" s="306"/>
      <c r="AV309" s="309"/>
    </row>
    <row r="310" spans="1:48" ht="15" hidden="1" customHeight="1">
      <c r="A310" s="297" t="s">
        <v>185</v>
      </c>
      <c r="B310" s="310"/>
      <c r="C310" s="267"/>
      <c r="D310" s="224"/>
      <c r="E310" s="282"/>
      <c r="F310" s="36"/>
      <c r="G310" s="267"/>
      <c r="H310" s="267"/>
      <c r="I310" s="319"/>
      <c r="J310" s="351"/>
      <c r="K310" s="325"/>
      <c r="L310" s="322" t="e">
        <f>+VLOOKUP(K310,Listados!$K$13:$L$17,2,0)</f>
        <v>#N/A</v>
      </c>
      <c r="M310" s="304" t="str">
        <f>IF(AND(I310&lt;&gt;"",K310&lt;&gt;""),VLOOKUP(I310&amp;K310,Listados!$M$3:$N$27,2,FALSE),"")</f>
        <v/>
      </c>
      <c r="N310" s="54" t="s">
        <v>167</v>
      </c>
      <c r="O310" s="56"/>
      <c r="P310" s="55"/>
      <c r="Q310" s="230"/>
      <c r="R310" s="219" t="str">
        <f t="shared" si="103"/>
        <v/>
      </c>
      <c r="S310" s="230"/>
      <c r="T310" s="219" t="str">
        <f t="shared" si="104"/>
        <v/>
      </c>
      <c r="U310" s="230"/>
      <c r="V310" s="219" t="str">
        <f t="shared" si="105"/>
        <v/>
      </c>
      <c r="W310" s="230"/>
      <c r="X310" s="219" t="str">
        <f t="shared" si="106"/>
        <v/>
      </c>
      <c r="Y310" s="230"/>
      <c r="Z310" s="219" t="str">
        <f t="shared" si="107"/>
        <v/>
      </c>
      <c r="AA310" s="230"/>
      <c r="AB310" s="219" t="str">
        <f t="shared" si="108"/>
        <v/>
      </c>
      <c r="AC310" s="230"/>
      <c r="AD310" s="219" t="str">
        <f t="shared" si="109"/>
        <v/>
      </c>
      <c r="AE310" s="220" t="str">
        <f t="shared" si="102"/>
        <v/>
      </c>
      <c r="AF310" s="220" t="str">
        <f t="shared" si="110"/>
        <v/>
      </c>
      <c r="AG310" s="57"/>
      <c r="AH310" s="58" t="str">
        <f t="shared" si="112"/>
        <v>Débil</v>
      </c>
      <c r="AI310" s="58" t="str">
        <f t="shared" si="111"/>
        <v>Débil</v>
      </c>
      <c r="AJ310" s="130">
        <f t="shared" si="113"/>
        <v>0</v>
      </c>
      <c r="AK310" s="313">
        <f>AVERAGE(AJ310:AJ315)</f>
        <v>0</v>
      </c>
      <c r="AL310" s="220"/>
      <c r="AM310" s="220"/>
      <c r="AN310" s="313" t="str">
        <f>IF(AK310&lt;=50, "Débil", IF(AK310&lt;=99,"Moderado","Fuerte"))</f>
        <v>Débil</v>
      </c>
      <c r="AO310" s="131">
        <f>+IF(AND(P310="Preventivo",AN310="Fuerte"),2,IF(AND(P310="Preventivo",AN310="Moderado"),1,0))</f>
        <v>0</v>
      </c>
      <c r="AP310" s="131">
        <f t="shared" si="114"/>
        <v>0</v>
      </c>
      <c r="AQ310" s="131">
        <f>+J310-AO310</f>
        <v>0</v>
      </c>
      <c r="AR310" s="131" t="e">
        <f>+L310-AP310</f>
        <v>#N/A</v>
      </c>
      <c r="AS310" s="316" t="str">
        <f>+VLOOKUP(MIN(AQ310,AQ311,AQ312,AQ313,AQ314,AQ315),Listados!$J$18:$K$24,2,TRUE)</f>
        <v>Rara Vez</v>
      </c>
      <c r="AT310" s="316" t="e">
        <f>+VLOOKUP(MIN(AR310,AR311,AR312,AR313,AR314,AR315),Listados!$J$27:$K$32,2,TRUE)</f>
        <v>#N/A</v>
      </c>
      <c r="AU310" s="304" t="e">
        <f>IF(AND(AS310&lt;&gt;"",AT310&lt;&gt;""),VLOOKUP(AS310&amp;AT310,Listados!$M$3:$N$27,2,FALSE),"")</f>
        <v>#N/A</v>
      </c>
      <c r="AV310" s="307" t="e">
        <f>+VLOOKUP(AU310,Listados!$P$3:$Q$6,2,FALSE)</f>
        <v>#N/A</v>
      </c>
    </row>
    <row r="311" spans="1:48" ht="15" hidden="1" customHeight="1">
      <c r="A311" s="298"/>
      <c r="B311" s="311"/>
      <c r="C311" s="268"/>
      <c r="D311" s="224"/>
      <c r="E311" s="283"/>
      <c r="F311" s="36"/>
      <c r="G311" s="268"/>
      <c r="H311" s="268"/>
      <c r="I311" s="320"/>
      <c r="J311" s="340"/>
      <c r="K311" s="326"/>
      <c r="L311" s="323"/>
      <c r="M311" s="305"/>
      <c r="N311" s="54" t="s">
        <v>167</v>
      </c>
      <c r="O311" s="56"/>
      <c r="P311" s="55"/>
      <c r="Q311" s="230"/>
      <c r="R311" s="219" t="str">
        <f t="shared" si="103"/>
        <v/>
      </c>
      <c r="S311" s="230"/>
      <c r="T311" s="219" t="str">
        <f t="shared" si="104"/>
        <v/>
      </c>
      <c r="U311" s="230"/>
      <c r="V311" s="219" t="str">
        <f t="shared" si="105"/>
        <v/>
      </c>
      <c r="W311" s="230"/>
      <c r="X311" s="219" t="str">
        <f t="shared" si="106"/>
        <v/>
      </c>
      <c r="Y311" s="230"/>
      <c r="Z311" s="219" t="str">
        <f t="shared" si="107"/>
        <v/>
      </c>
      <c r="AA311" s="230"/>
      <c r="AB311" s="219" t="str">
        <f t="shared" si="108"/>
        <v/>
      </c>
      <c r="AC311" s="230"/>
      <c r="AD311" s="219" t="str">
        <f t="shared" si="109"/>
        <v/>
      </c>
      <c r="AE311" s="220" t="str">
        <f t="shared" si="102"/>
        <v/>
      </c>
      <c r="AF311" s="220" t="str">
        <f t="shared" si="110"/>
        <v/>
      </c>
      <c r="AG311" s="57"/>
      <c r="AH311" s="58" t="str">
        <f t="shared" si="112"/>
        <v>Débil</v>
      </c>
      <c r="AI311" s="58" t="str">
        <f t="shared" si="111"/>
        <v>Débil</v>
      </c>
      <c r="AJ311" s="130">
        <f t="shared" si="113"/>
        <v>0</v>
      </c>
      <c r="AK311" s="314"/>
      <c r="AL311" s="220"/>
      <c r="AM311" s="220"/>
      <c r="AN311" s="314"/>
      <c r="AO311" s="131">
        <f>+IF(AND(P311="Preventivo",AN310="Fuerte"),2,IF(AND(P311="Preventivo",AN310="Moderado"),1,0))</f>
        <v>0</v>
      </c>
      <c r="AP311" s="131">
        <f t="shared" si="114"/>
        <v>0</v>
      </c>
      <c r="AQ311" s="131">
        <f>+J310-AO311</f>
        <v>0</v>
      </c>
      <c r="AR311" s="131" t="e">
        <f>+L310-AP311</f>
        <v>#N/A</v>
      </c>
      <c r="AS311" s="317"/>
      <c r="AT311" s="317"/>
      <c r="AU311" s="305"/>
      <c r="AV311" s="308"/>
    </row>
    <row r="312" spans="1:48" ht="15" hidden="1" customHeight="1">
      <c r="A312" s="298"/>
      <c r="B312" s="311"/>
      <c r="C312" s="268"/>
      <c r="D312" s="224"/>
      <c r="E312" s="283"/>
      <c r="F312" s="36"/>
      <c r="G312" s="268"/>
      <c r="H312" s="268"/>
      <c r="I312" s="320"/>
      <c r="J312" s="340"/>
      <c r="K312" s="326"/>
      <c r="L312" s="323"/>
      <c r="M312" s="305"/>
      <c r="N312" s="54" t="s">
        <v>167</v>
      </c>
      <c r="O312" s="56"/>
      <c r="P312" s="55"/>
      <c r="Q312" s="230"/>
      <c r="R312" s="219" t="str">
        <f t="shared" si="103"/>
        <v/>
      </c>
      <c r="S312" s="230"/>
      <c r="T312" s="219" t="str">
        <f t="shared" si="104"/>
        <v/>
      </c>
      <c r="U312" s="230"/>
      <c r="V312" s="219" t="str">
        <f t="shared" si="105"/>
        <v/>
      </c>
      <c r="W312" s="230"/>
      <c r="X312" s="219" t="str">
        <f t="shared" si="106"/>
        <v/>
      </c>
      <c r="Y312" s="230"/>
      <c r="Z312" s="219" t="str">
        <f t="shared" si="107"/>
        <v/>
      </c>
      <c r="AA312" s="230"/>
      <c r="AB312" s="219" t="str">
        <f t="shared" si="108"/>
        <v/>
      </c>
      <c r="AC312" s="230"/>
      <c r="AD312" s="219" t="str">
        <f t="shared" si="109"/>
        <v/>
      </c>
      <c r="AE312" s="220" t="str">
        <f t="shared" si="102"/>
        <v/>
      </c>
      <c r="AF312" s="220" t="str">
        <f t="shared" si="110"/>
        <v/>
      </c>
      <c r="AG312" s="57"/>
      <c r="AH312" s="58" t="str">
        <f t="shared" si="112"/>
        <v>Débil</v>
      </c>
      <c r="AI312" s="58" t="str">
        <f t="shared" si="111"/>
        <v>Débil</v>
      </c>
      <c r="AJ312" s="130">
        <f t="shared" si="113"/>
        <v>0</v>
      </c>
      <c r="AK312" s="314"/>
      <c r="AL312" s="220"/>
      <c r="AM312" s="220"/>
      <c r="AN312" s="314"/>
      <c r="AO312" s="131">
        <f>+IF(AND(P312="Preventivo",AN310="Fuerte"),2,IF(AND(P312="Preventivo",AN310="Moderado"),1,0))</f>
        <v>0</v>
      </c>
      <c r="AP312" s="131">
        <f t="shared" si="114"/>
        <v>0</v>
      </c>
      <c r="AQ312" s="131">
        <f>+J310-AO312</f>
        <v>0</v>
      </c>
      <c r="AR312" s="131" t="e">
        <f>+L310-AP312</f>
        <v>#N/A</v>
      </c>
      <c r="AS312" s="317"/>
      <c r="AT312" s="317"/>
      <c r="AU312" s="305"/>
      <c r="AV312" s="308"/>
    </row>
    <row r="313" spans="1:48" ht="15" hidden="1" customHeight="1">
      <c r="A313" s="298"/>
      <c r="B313" s="311"/>
      <c r="C313" s="268"/>
      <c r="D313" s="224"/>
      <c r="E313" s="283"/>
      <c r="F313" s="36"/>
      <c r="G313" s="268"/>
      <c r="H313" s="268"/>
      <c r="I313" s="320"/>
      <c r="J313" s="340"/>
      <c r="K313" s="326"/>
      <c r="L313" s="323"/>
      <c r="M313" s="305"/>
      <c r="N313" s="54" t="s">
        <v>167</v>
      </c>
      <c r="O313" s="56"/>
      <c r="P313" s="55"/>
      <c r="Q313" s="230"/>
      <c r="R313" s="219" t="str">
        <f t="shared" si="103"/>
        <v/>
      </c>
      <c r="S313" s="230"/>
      <c r="T313" s="219" t="str">
        <f t="shared" si="104"/>
        <v/>
      </c>
      <c r="U313" s="230"/>
      <c r="V313" s="219" t="str">
        <f t="shared" si="105"/>
        <v/>
      </c>
      <c r="W313" s="230"/>
      <c r="X313" s="219" t="str">
        <f t="shared" si="106"/>
        <v/>
      </c>
      <c r="Y313" s="230"/>
      <c r="Z313" s="219" t="str">
        <f t="shared" si="107"/>
        <v/>
      </c>
      <c r="AA313" s="230"/>
      <c r="AB313" s="219" t="str">
        <f t="shared" si="108"/>
        <v/>
      </c>
      <c r="AC313" s="230"/>
      <c r="AD313" s="219" t="str">
        <f t="shared" si="109"/>
        <v/>
      </c>
      <c r="AE313" s="220" t="str">
        <f t="shared" si="102"/>
        <v/>
      </c>
      <c r="AF313" s="220" t="str">
        <f t="shared" si="110"/>
        <v/>
      </c>
      <c r="AG313" s="57"/>
      <c r="AH313" s="58" t="str">
        <f t="shared" si="112"/>
        <v>Débil</v>
      </c>
      <c r="AI313" s="58" t="str">
        <f t="shared" si="111"/>
        <v>Débil</v>
      </c>
      <c r="AJ313" s="130">
        <f t="shared" si="113"/>
        <v>0</v>
      </c>
      <c r="AK313" s="314"/>
      <c r="AL313" s="220"/>
      <c r="AM313" s="220"/>
      <c r="AN313" s="314"/>
      <c r="AO313" s="131">
        <f>+IF(AND(P313="Preventivo",AN310="Fuerte"),2,IF(AND(P313="Preventivo",AN310="Moderado"),1,0))</f>
        <v>0</v>
      </c>
      <c r="AP313" s="131">
        <f t="shared" si="114"/>
        <v>0</v>
      </c>
      <c r="AQ313" s="131">
        <f>+J310-AO313</f>
        <v>0</v>
      </c>
      <c r="AR313" s="131" t="e">
        <f>+L310-AP313</f>
        <v>#N/A</v>
      </c>
      <c r="AS313" s="317"/>
      <c r="AT313" s="317"/>
      <c r="AU313" s="305"/>
      <c r="AV313" s="308"/>
    </row>
    <row r="314" spans="1:48" ht="15" hidden="1" customHeight="1">
      <c r="A314" s="298"/>
      <c r="B314" s="311"/>
      <c r="C314" s="268"/>
      <c r="D314" s="224"/>
      <c r="E314" s="283"/>
      <c r="F314" s="36"/>
      <c r="G314" s="268"/>
      <c r="H314" s="268"/>
      <c r="I314" s="320"/>
      <c r="J314" s="340"/>
      <c r="K314" s="326"/>
      <c r="L314" s="323"/>
      <c r="M314" s="305"/>
      <c r="N314" s="54" t="s">
        <v>167</v>
      </c>
      <c r="O314" s="56"/>
      <c r="P314" s="55"/>
      <c r="Q314" s="230"/>
      <c r="R314" s="219" t="str">
        <f t="shared" si="103"/>
        <v/>
      </c>
      <c r="S314" s="230"/>
      <c r="T314" s="219" t="str">
        <f t="shared" si="104"/>
        <v/>
      </c>
      <c r="U314" s="230"/>
      <c r="V314" s="219" t="str">
        <f t="shared" si="105"/>
        <v/>
      </c>
      <c r="W314" s="230"/>
      <c r="X314" s="219" t="str">
        <f t="shared" si="106"/>
        <v/>
      </c>
      <c r="Y314" s="230"/>
      <c r="Z314" s="219" t="str">
        <f t="shared" si="107"/>
        <v/>
      </c>
      <c r="AA314" s="230"/>
      <c r="AB314" s="219" t="str">
        <f t="shared" si="108"/>
        <v/>
      </c>
      <c r="AC314" s="230"/>
      <c r="AD314" s="219" t="str">
        <f t="shared" si="109"/>
        <v/>
      </c>
      <c r="AE314" s="220" t="str">
        <f t="shared" si="102"/>
        <v/>
      </c>
      <c r="AF314" s="220" t="str">
        <f t="shared" si="110"/>
        <v/>
      </c>
      <c r="AG314" s="57"/>
      <c r="AH314" s="58" t="str">
        <f t="shared" si="112"/>
        <v>Débil</v>
      </c>
      <c r="AI314" s="58" t="str">
        <f t="shared" si="111"/>
        <v>Débil</v>
      </c>
      <c r="AJ314" s="130">
        <f t="shared" si="113"/>
        <v>0</v>
      </c>
      <c r="AK314" s="314"/>
      <c r="AL314" s="220"/>
      <c r="AM314" s="220"/>
      <c r="AN314" s="314"/>
      <c r="AO314" s="131">
        <f>+IF(AND(P314="Preventivo",AN310="Fuerte"),2,IF(AND(P314="Preventivo",AN310="Moderado"),1,0))</f>
        <v>0</v>
      </c>
      <c r="AP314" s="131">
        <f t="shared" si="114"/>
        <v>0</v>
      </c>
      <c r="AQ314" s="131">
        <f>+J310-AO314</f>
        <v>0</v>
      </c>
      <c r="AR314" s="131" t="e">
        <f>+L310-AP314</f>
        <v>#N/A</v>
      </c>
      <c r="AS314" s="317"/>
      <c r="AT314" s="317"/>
      <c r="AU314" s="305"/>
      <c r="AV314" s="308"/>
    </row>
    <row r="315" spans="1:48" ht="15" hidden="1" customHeight="1">
      <c r="A315" s="299"/>
      <c r="B315" s="312"/>
      <c r="C315" s="269"/>
      <c r="D315" s="224"/>
      <c r="E315" s="284"/>
      <c r="F315" s="36"/>
      <c r="G315" s="269"/>
      <c r="H315" s="269"/>
      <c r="I315" s="321"/>
      <c r="J315" s="341"/>
      <c r="K315" s="327"/>
      <c r="L315" s="324"/>
      <c r="M315" s="306"/>
      <c r="N315" s="54" t="s">
        <v>167</v>
      </c>
      <c r="O315" s="56"/>
      <c r="P315" s="55"/>
      <c r="Q315" s="230"/>
      <c r="R315" s="219" t="str">
        <f t="shared" si="103"/>
        <v/>
      </c>
      <c r="S315" s="230"/>
      <c r="T315" s="219" t="str">
        <f t="shared" si="104"/>
        <v/>
      </c>
      <c r="U315" s="230"/>
      <c r="V315" s="219" t="str">
        <f t="shared" si="105"/>
        <v/>
      </c>
      <c r="W315" s="230"/>
      <c r="X315" s="219" t="str">
        <f t="shared" si="106"/>
        <v/>
      </c>
      <c r="Y315" s="230"/>
      <c r="Z315" s="219" t="str">
        <f t="shared" si="107"/>
        <v/>
      </c>
      <c r="AA315" s="230"/>
      <c r="AB315" s="219" t="str">
        <f t="shared" si="108"/>
        <v/>
      </c>
      <c r="AC315" s="230"/>
      <c r="AD315" s="219" t="str">
        <f t="shared" si="109"/>
        <v/>
      </c>
      <c r="AE315" s="220" t="str">
        <f t="shared" si="102"/>
        <v/>
      </c>
      <c r="AF315" s="220" t="str">
        <f t="shared" si="110"/>
        <v/>
      </c>
      <c r="AG315" s="57"/>
      <c r="AH315" s="58" t="str">
        <f t="shared" si="112"/>
        <v>Débil</v>
      </c>
      <c r="AI315" s="58" t="str">
        <f t="shared" si="111"/>
        <v>Débil</v>
      </c>
      <c r="AJ315" s="130">
        <f t="shared" si="113"/>
        <v>0</v>
      </c>
      <c r="AK315" s="315"/>
      <c r="AL315" s="220"/>
      <c r="AM315" s="220"/>
      <c r="AN315" s="315"/>
      <c r="AO315" s="131">
        <f>+IF(AND(P315="Preventivo",AN310="Fuerte"),2,IF(AND(P315="Preventivo",AN310="Moderado"),1,0))</f>
        <v>0</v>
      </c>
      <c r="AP315" s="131">
        <f t="shared" si="114"/>
        <v>0</v>
      </c>
      <c r="AQ315" s="131">
        <f>+J310-AO315</f>
        <v>0</v>
      </c>
      <c r="AR315" s="131" t="e">
        <f>+L310-AP315</f>
        <v>#N/A</v>
      </c>
      <c r="AS315" s="318"/>
      <c r="AT315" s="318"/>
      <c r="AU315" s="306"/>
      <c r="AV315" s="309"/>
    </row>
    <row r="316" spans="1:48" ht="15" hidden="1" customHeight="1">
      <c r="A316" s="297" t="s">
        <v>186</v>
      </c>
      <c r="B316" s="310"/>
      <c r="C316" s="267"/>
      <c r="D316" s="224"/>
      <c r="E316" s="282"/>
      <c r="F316" s="36"/>
      <c r="G316" s="267"/>
      <c r="H316" s="267"/>
      <c r="I316" s="319"/>
      <c r="J316" s="351"/>
      <c r="K316" s="325"/>
      <c r="L316" s="322" t="e">
        <f>+VLOOKUP(K316,Listados!$K$13:$L$17,2,0)</f>
        <v>#N/A</v>
      </c>
      <c r="M316" s="304" t="str">
        <f>IF(AND(I316&lt;&gt;"",K316&lt;&gt;""),VLOOKUP(I316&amp;K316,Listados!$M$3:$N$27,2,FALSE),"")</f>
        <v/>
      </c>
      <c r="N316" s="54" t="s">
        <v>167</v>
      </c>
      <c r="O316" s="56"/>
      <c r="P316" s="55"/>
      <c r="Q316" s="230"/>
      <c r="R316" s="219" t="str">
        <f t="shared" si="103"/>
        <v/>
      </c>
      <c r="S316" s="230"/>
      <c r="T316" s="219" t="str">
        <f t="shared" si="104"/>
        <v/>
      </c>
      <c r="U316" s="230"/>
      <c r="V316" s="219" t="str">
        <f t="shared" si="105"/>
        <v/>
      </c>
      <c r="W316" s="230"/>
      <c r="X316" s="219" t="str">
        <f t="shared" si="106"/>
        <v/>
      </c>
      <c r="Y316" s="230"/>
      <c r="Z316" s="219" t="str">
        <f t="shared" si="107"/>
        <v/>
      </c>
      <c r="AA316" s="230"/>
      <c r="AB316" s="219" t="str">
        <f t="shared" si="108"/>
        <v/>
      </c>
      <c r="AC316" s="230"/>
      <c r="AD316" s="219" t="str">
        <f t="shared" si="109"/>
        <v/>
      </c>
      <c r="AE316" s="220" t="str">
        <f t="shared" si="102"/>
        <v/>
      </c>
      <c r="AF316" s="220" t="str">
        <f t="shared" si="110"/>
        <v/>
      </c>
      <c r="AG316" s="57"/>
      <c r="AH316" s="58" t="str">
        <f t="shared" si="112"/>
        <v>Débil</v>
      </c>
      <c r="AI316" s="58" t="str">
        <f t="shared" si="111"/>
        <v>Débil</v>
      </c>
      <c r="AJ316" s="130">
        <f t="shared" si="113"/>
        <v>0</v>
      </c>
      <c r="AK316" s="313">
        <f>AVERAGE(AJ316:AJ321)</f>
        <v>0</v>
      </c>
      <c r="AL316" s="220"/>
      <c r="AM316" s="220"/>
      <c r="AN316" s="313" t="str">
        <f>IF(AK316&lt;=50, "Débil", IF(AK316&lt;=99,"Moderado","Fuerte"))</f>
        <v>Débil</v>
      </c>
      <c r="AO316" s="131">
        <f>+IF(AND(P316="Preventivo",AN316="Fuerte"),2,IF(AND(P316="Preventivo",AN316="Moderado"),1,0))</f>
        <v>0</v>
      </c>
      <c r="AP316" s="131">
        <f t="shared" si="114"/>
        <v>0</v>
      </c>
      <c r="AQ316" s="131">
        <f>+J316-AO316</f>
        <v>0</v>
      </c>
      <c r="AR316" s="131" t="e">
        <f>+L316-AP316</f>
        <v>#N/A</v>
      </c>
      <c r="AS316" s="316" t="str">
        <f>+VLOOKUP(MIN(AQ316,AQ317,AQ318,AQ319,AQ320,AQ321),Listados!$J$18:$K$24,2,TRUE)</f>
        <v>Rara Vez</v>
      </c>
      <c r="AT316" s="316" t="e">
        <f>+VLOOKUP(MIN(AR316,AR317,AR318,AR319,AR320,AR321),Listados!$J$27:$K$32,2,TRUE)</f>
        <v>#N/A</v>
      </c>
      <c r="AU316" s="304" t="e">
        <f>IF(AND(AS316&lt;&gt;"",AT316&lt;&gt;""),VLOOKUP(AS316&amp;AT316,Listados!$M$3:$N$27,2,FALSE),"")</f>
        <v>#N/A</v>
      </c>
      <c r="AV316" s="307" t="e">
        <f>+VLOOKUP(AU316,Listados!$P$3:$Q$6,2,FALSE)</f>
        <v>#N/A</v>
      </c>
    </row>
    <row r="317" spans="1:48" ht="15" hidden="1" customHeight="1">
      <c r="A317" s="298"/>
      <c r="B317" s="311"/>
      <c r="C317" s="268"/>
      <c r="D317" s="224"/>
      <c r="E317" s="283"/>
      <c r="F317" s="36"/>
      <c r="G317" s="268"/>
      <c r="H317" s="268"/>
      <c r="I317" s="320"/>
      <c r="J317" s="340"/>
      <c r="K317" s="326"/>
      <c r="L317" s="323"/>
      <c r="M317" s="305"/>
      <c r="N317" s="54" t="s">
        <v>167</v>
      </c>
      <c r="O317" s="56"/>
      <c r="P317" s="55"/>
      <c r="Q317" s="230"/>
      <c r="R317" s="219" t="str">
        <f t="shared" si="103"/>
        <v/>
      </c>
      <c r="S317" s="230"/>
      <c r="T317" s="219" t="str">
        <f t="shared" si="104"/>
        <v/>
      </c>
      <c r="U317" s="230"/>
      <c r="V317" s="219" t="str">
        <f t="shared" si="105"/>
        <v/>
      </c>
      <c r="W317" s="230"/>
      <c r="X317" s="219" t="str">
        <f t="shared" si="106"/>
        <v/>
      </c>
      <c r="Y317" s="230"/>
      <c r="Z317" s="219" t="str">
        <f t="shared" si="107"/>
        <v/>
      </c>
      <c r="AA317" s="230"/>
      <c r="AB317" s="219" t="str">
        <f t="shared" si="108"/>
        <v/>
      </c>
      <c r="AC317" s="230"/>
      <c r="AD317" s="219" t="str">
        <f t="shared" si="109"/>
        <v/>
      </c>
      <c r="AE317" s="220" t="str">
        <f t="shared" si="102"/>
        <v/>
      </c>
      <c r="AF317" s="220" t="str">
        <f t="shared" si="110"/>
        <v/>
      </c>
      <c r="AG317" s="57"/>
      <c r="AH317" s="58" t="str">
        <f t="shared" si="112"/>
        <v>Débil</v>
      </c>
      <c r="AI317" s="58" t="str">
        <f t="shared" si="111"/>
        <v>Débil</v>
      </c>
      <c r="AJ317" s="130">
        <f t="shared" si="113"/>
        <v>0</v>
      </c>
      <c r="AK317" s="314"/>
      <c r="AL317" s="220"/>
      <c r="AM317" s="220"/>
      <c r="AN317" s="314"/>
      <c r="AO317" s="131">
        <f>+IF(AND(P317="Preventivo",AN316="Fuerte"),2,IF(AND(P317="Preventivo",AN316="Moderado"),1,0))</f>
        <v>0</v>
      </c>
      <c r="AP317" s="131">
        <f t="shared" si="114"/>
        <v>0</v>
      </c>
      <c r="AQ317" s="131">
        <f>+J316-AO317</f>
        <v>0</v>
      </c>
      <c r="AR317" s="131" t="e">
        <f>+L316-AP317</f>
        <v>#N/A</v>
      </c>
      <c r="AS317" s="317"/>
      <c r="AT317" s="317"/>
      <c r="AU317" s="305"/>
      <c r="AV317" s="308"/>
    </row>
    <row r="318" spans="1:48" ht="15" hidden="1" customHeight="1">
      <c r="A318" s="298"/>
      <c r="B318" s="311"/>
      <c r="C318" s="268"/>
      <c r="D318" s="224"/>
      <c r="E318" s="283"/>
      <c r="F318" s="36"/>
      <c r="G318" s="268"/>
      <c r="H318" s="268"/>
      <c r="I318" s="320"/>
      <c r="J318" s="340"/>
      <c r="K318" s="326"/>
      <c r="L318" s="323"/>
      <c r="M318" s="305"/>
      <c r="N318" s="54" t="s">
        <v>167</v>
      </c>
      <c r="O318" s="56"/>
      <c r="P318" s="55"/>
      <c r="Q318" s="230"/>
      <c r="R318" s="219" t="str">
        <f t="shared" si="103"/>
        <v/>
      </c>
      <c r="S318" s="230"/>
      <c r="T318" s="219" t="str">
        <f t="shared" si="104"/>
        <v/>
      </c>
      <c r="U318" s="230"/>
      <c r="V318" s="219" t="str">
        <f t="shared" si="105"/>
        <v/>
      </c>
      <c r="W318" s="230"/>
      <c r="X318" s="219" t="str">
        <f t="shared" si="106"/>
        <v/>
      </c>
      <c r="Y318" s="230"/>
      <c r="Z318" s="219" t="str">
        <f t="shared" si="107"/>
        <v/>
      </c>
      <c r="AA318" s="230"/>
      <c r="AB318" s="219" t="str">
        <f t="shared" si="108"/>
        <v/>
      </c>
      <c r="AC318" s="230"/>
      <c r="AD318" s="219" t="str">
        <f t="shared" si="109"/>
        <v/>
      </c>
      <c r="AE318" s="220" t="str">
        <f t="shared" si="102"/>
        <v/>
      </c>
      <c r="AF318" s="220" t="str">
        <f t="shared" si="110"/>
        <v/>
      </c>
      <c r="AG318" s="57"/>
      <c r="AH318" s="58" t="str">
        <f t="shared" si="112"/>
        <v>Débil</v>
      </c>
      <c r="AI318" s="58" t="str">
        <f t="shared" si="111"/>
        <v>Débil</v>
      </c>
      <c r="AJ318" s="130">
        <f t="shared" si="113"/>
        <v>0</v>
      </c>
      <c r="AK318" s="314"/>
      <c r="AL318" s="220"/>
      <c r="AM318" s="220"/>
      <c r="AN318" s="314"/>
      <c r="AO318" s="131">
        <f>+IF(AND(P318="Preventivo",AN316="Fuerte"),2,IF(AND(P318="Preventivo",AN316="Moderado"),1,0))</f>
        <v>0</v>
      </c>
      <c r="AP318" s="131">
        <f t="shared" si="114"/>
        <v>0</v>
      </c>
      <c r="AQ318" s="131">
        <f>+J316-AO318</f>
        <v>0</v>
      </c>
      <c r="AR318" s="131" t="e">
        <f>+L316-AP318</f>
        <v>#N/A</v>
      </c>
      <c r="AS318" s="317"/>
      <c r="AT318" s="317"/>
      <c r="AU318" s="305"/>
      <c r="AV318" s="308"/>
    </row>
    <row r="319" spans="1:48" ht="15" hidden="1" customHeight="1">
      <c r="A319" s="298"/>
      <c r="B319" s="311"/>
      <c r="C319" s="268"/>
      <c r="D319" s="224"/>
      <c r="E319" s="283"/>
      <c r="F319" s="36"/>
      <c r="G319" s="268"/>
      <c r="H319" s="268"/>
      <c r="I319" s="320"/>
      <c r="J319" s="340"/>
      <c r="K319" s="326"/>
      <c r="L319" s="323"/>
      <c r="M319" s="305"/>
      <c r="N319" s="54" t="s">
        <v>167</v>
      </c>
      <c r="O319" s="56"/>
      <c r="P319" s="55"/>
      <c r="Q319" s="230"/>
      <c r="R319" s="219" t="str">
        <f t="shared" si="103"/>
        <v/>
      </c>
      <c r="S319" s="230"/>
      <c r="T319" s="219" t="str">
        <f t="shared" si="104"/>
        <v/>
      </c>
      <c r="U319" s="230"/>
      <c r="V319" s="219" t="str">
        <f t="shared" si="105"/>
        <v/>
      </c>
      <c r="W319" s="230"/>
      <c r="X319" s="219" t="str">
        <f t="shared" si="106"/>
        <v/>
      </c>
      <c r="Y319" s="230"/>
      <c r="Z319" s="219" t="str">
        <f t="shared" si="107"/>
        <v/>
      </c>
      <c r="AA319" s="230"/>
      <c r="AB319" s="219" t="str">
        <f t="shared" si="108"/>
        <v/>
      </c>
      <c r="AC319" s="230"/>
      <c r="AD319" s="219" t="str">
        <f t="shared" si="109"/>
        <v/>
      </c>
      <c r="AE319" s="220" t="str">
        <f t="shared" si="102"/>
        <v/>
      </c>
      <c r="AF319" s="220" t="str">
        <f t="shared" si="110"/>
        <v/>
      </c>
      <c r="AG319" s="57"/>
      <c r="AH319" s="58" t="str">
        <f t="shared" si="112"/>
        <v>Débil</v>
      </c>
      <c r="AI319" s="58" t="str">
        <f t="shared" si="111"/>
        <v>Débil</v>
      </c>
      <c r="AJ319" s="130">
        <f t="shared" si="113"/>
        <v>0</v>
      </c>
      <c r="AK319" s="314"/>
      <c r="AL319" s="220"/>
      <c r="AM319" s="220"/>
      <c r="AN319" s="314"/>
      <c r="AO319" s="131">
        <f>+IF(AND(P319="Preventivo",AN316="Fuerte"),2,IF(AND(P319="Preventivo",AN316="Moderado"),1,0))</f>
        <v>0</v>
      </c>
      <c r="AP319" s="131">
        <f t="shared" si="114"/>
        <v>0</v>
      </c>
      <c r="AQ319" s="131">
        <f>+J316-AO319</f>
        <v>0</v>
      </c>
      <c r="AR319" s="131" t="e">
        <f>+L316-AP319</f>
        <v>#N/A</v>
      </c>
      <c r="AS319" s="317"/>
      <c r="AT319" s="317"/>
      <c r="AU319" s="305"/>
      <c r="AV319" s="308"/>
    </row>
    <row r="320" spans="1:48" ht="15" hidden="1" customHeight="1">
      <c r="A320" s="298"/>
      <c r="B320" s="311"/>
      <c r="C320" s="268"/>
      <c r="D320" s="224"/>
      <c r="E320" s="283"/>
      <c r="F320" s="36"/>
      <c r="G320" s="268"/>
      <c r="H320" s="268"/>
      <c r="I320" s="320"/>
      <c r="J320" s="340"/>
      <c r="K320" s="326"/>
      <c r="L320" s="323"/>
      <c r="M320" s="305"/>
      <c r="N320" s="54" t="s">
        <v>167</v>
      </c>
      <c r="O320" s="56"/>
      <c r="P320" s="55"/>
      <c r="Q320" s="230"/>
      <c r="R320" s="219" t="str">
        <f t="shared" si="103"/>
        <v/>
      </c>
      <c r="S320" s="230"/>
      <c r="T320" s="219" t="str">
        <f t="shared" si="104"/>
        <v/>
      </c>
      <c r="U320" s="230"/>
      <c r="V320" s="219" t="str">
        <f t="shared" si="105"/>
        <v/>
      </c>
      <c r="W320" s="230"/>
      <c r="X320" s="219" t="str">
        <f t="shared" si="106"/>
        <v/>
      </c>
      <c r="Y320" s="230"/>
      <c r="Z320" s="219" t="str">
        <f t="shared" si="107"/>
        <v/>
      </c>
      <c r="AA320" s="230"/>
      <c r="AB320" s="219" t="str">
        <f t="shared" si="108"/>
        <v/>
      </c>
      <c r="AC320" s="230"/>
      <c r="AD320" s="219" t="str">
        <f t="shared" si="109"/>
        <v/>
      </c>
      <c r="AE320" s="220" t="str">
        <f t="shared" si="102"/>
        <v/>
      </c>
      <c r="AF320" s="220" t="str">
        <f t="shared" si="110"/>
        <v/>
      </c>
      <c r="AG320" s="57"/>
      <c r="AH320" s="58" t="str">
        <f t="shared" si="112"/>
        <v>Débil</v>
      </c>
      <c r="AI320" s="58" t="str">
        <f t="shared" si="111"/>
        <v>Débil</v>
      </c>
      <c r="AJ320" s="130">
        <f t="shared" si="113"/>
        <v>0</v>
      </c>
      <c r="AK320" s="314"/>
      <c r="AL320" s="220"/>
      <c r="AM320" s="220"/>
      <c r="AN320" s="314"/>
      <c r="AO320" s="131">
        <f>+IF(AND(P320="Preventivo",AN316="Fuerte"),2,IF(AND(P320="Preventivo",AN316="Moderado"),1,0))</f>
        <v>0</v>
      </c>
      <c r="AP320" s="131">
        <f t="shared" si="114"/>
        <v>0</v>
      </c>
      <c r="AQ320" s="131">
        <f>+J316-AO320</f>
        <v>0</v>
      </c>
      <c r="AR320" s="131" t="e">
        <f>+L316-AP320</f>
        <v>#N/A</v>
      </c>
      <c r="AS320" s="317"/>
      <c r="AT320" s="317"/>
      <c r="AU320" s="305"/>
      <c r="AV320" s="308"/>
    </row>
    <row r="321" spans="1:48" ht="15" hidden="1" customHeight="1">
      <c r="A321" s="299"/>
      <c r="B321" s="312"/>
      <c r="C321" s="269"/>
      <c r="D321" s="224"/>
      <c r="E321" s="284"/>
      <c r="F321" s="36"/>
      <c r="G321" s="269"/>
      <c r="H321" s="269"/>
      <c r="I321" s="321"/>
      <c r="J321" s="341"/>
      <c r="K321" s="327"/>
      <c r="L321" s="324"/>
      <c r="M321" s="306"/>
      <c r="N321" s="54" t="s">
        <v>167</v>
      </c>
      <c r="O321" s="56"/>
      <c r="P321" s="55"/>
      <c r="Q321" s="230"/>
      <c r="R321" s="219" t="str">
        <f t="shared" si="103"/>
        <v/>
      </c>
      <c r="S321" s="230"/>
      <c r="T321" s="219" t="str">
        <f t="shared" si="104"/>
        <v/>
      </c>
      <c r="U321" s="230"/>
      <c r="V321" s="219" t="str">
        <f t="shared" si="105"/>
        <v/>
      </c>
      <c r="W321" s="230"/>
      <c r="X321" s="219" t="str">
        <f t="shared" si="106"/>
        <v/>
      </c>
      <c r="Y321" s="230"/>
      <c r="Z321" s="219" t="str">
        <f t="shared" si="107"/>
        <v/>
      </c>
      <c r="AA321" s="230"/>
      <c r="AB321" s="219" t="str">
        <f t="shared" si="108"/>
        <v/>
      </c>
      <c r="AC321" s="230"/>
      <c r="AD321" s="219" t="str">
        <f t="shared" si="109"/>
        <v/>
      </c>
      <c r="AE321" s="220" t="str">
        <f t="shared" si="102"/>
        <v/>
      </c>
      <c r="AF321" s="220" t="str">
        <f t="shared" si="110"/>
        <v/>
      </c>
      <c r="AG321" s="57"/>
      <c r="AH321" s="58" t="str">
        <f t="shared" si="112"/>
        <v>Débil</v>
      </c>
      <c r="AI321" s="58" t="str">
        <f t="shared" si="111"/>
        <v>Débil</v>
      </c>
      <c r="AJ321" s="130">
        <f t="shared" si="113"/>
        <v>0</v>
      </c>
      <c r="AK321" s="315"/>
      <c r="AL321" s="220"/>
      <c r="AM321" s="220"/>
      <c r="AN321" s="315"/>
      <c r="AO321" s="131">
        <f>+IF(AND(P321="Preventivo",AN316="Fuerte"),2,IF(AND(P321="Preventivo",AN316="Moderado"),1,0))</f>
        <v>0</v>
      </c>
      <c r="AP321" s="131">
        <f t="shared" si="114"/>
        <v>0</v>
      </c>
      <c r="AQ321" s="131">
        <f>+J316-AO321</f>
        <v>0</v>
      </c>
      <c r="AR321" s="131" t="e">
        <f>+L316-AP321</f>
        <v>#N/A</v>
      </c>
      <c r="AS321" s="318"/>
      <c r="AT321" s="318"/>
      <c r="AU321" s="306"/>
      <c r="AV321" s="309"/>
    </row>
    <row r="322" spans="1:48" ht="15" hidden="1" customHeight="1">
      <c r="A322" s="297" t="s">
        <v>187</v>
      </c>
      <c r="B322" s="310"/>
      <c r="C322" s="267"/>
      <c r="D322" s="224"/>
      <c r="E322" s="282"/>
      <c r="F322" s="36"/>
      <c r="G322" s="267"/>
      <c r="H322" s="267"/>
      <c r="I322" s="319"/>
      <c r="J322" s="351"/>
      <c r="K322" s="325"/>
      <c r="L322" s="322" t="e">
        <f>+VLOOKUP(K322,Listados!$K$13:$L$17,2,0)</f>
        <v>#N/A</v>
      </c>
      <c r="M322" s="304" t="str">
        <f>IF(AND(I322&lt;&gt;"",K322&lt;&gt;""),VLOOKUP(I322&amp;K322,Listados!$M$3:$N$27,2,FALSE),"")</f>
        <v/>
      </c>
      <c r="N322" s="54" t="s">
        <v>167</v>
      </c>
      <c r="O322" s="56"/>
      <c r="P322" s="55"/>
      <c r="Q322" s="230"/>
      <c r="R322" s="219" t="str">
        <f t="shared" si="103"/>
        <v/>
      </c>
      <c r="S322" s="230"/>
      <c r="T322" s="219" t="str">
        <f t="shared" si="104"/>
        <v/>
      </c>
      <c r="U322" s="230"/>
      <c r="V322" s="219" t="str">
        <f t="shared" si="105"/>
        <v/>
      </c>
      <c r="W322" s="230"/>
      <c r="X322" s="219" t="str">
        <f t="shared" si="106"/>
        <v/>
      </c>
      <c r="Y322" s="230"/>
      <c r="Z322" s="219" t="str">
        <f t="shared" si="107"/>
        <v/>
      </c>
      <c r="AA322" s="230"/>
      <c r="AB322" s="219" t="str">
        <f t="shared" si="108"/>
        <v/>
      </c>
      <c r="AC322" s="230"/>
      <c r="AD322" s="219" t="str">
        <f t="shared" si="109"/>
        <v/>
      </c>
      <c r="AE322" s="220" t="str">
        <f t="shared" si="102"/>
        <v/>
      </c>
      <c r="AF322" s="220" t="str">
        <f t="shared" si="110"/>
        <v/>
      </c>
      <c r="AG322" s="57"/>
      <c r="AH322" s="58" t="str">
        <f t="shared" si="112"/>
        <v>Débil</v>
      </c>
      <c r="AI322" s="58" t="str">
        <f t="shared" si="111"/>
        <v>Débil</v>
      </c>
      <c r="AJ322" s="130">
        <f t="shared" si="113"/>
        <v>0</v>
      </c>
      <c r="AK322" s="313">
        <f>AVERAGE(AJ322:AJ327)</f>
        <v>0</v>
      </c>
      <c r="AL322" s="220"/>
      <c r="AM322" s="220"/>
      <c r="AN322" s="313" t="str">
        <f>IF(AK322&lt;=50, "Débil", IF(AK322&lt;=99,"Moderado","Fuerte"))</f>
        <v>Débil</v>
      </c>
      <c r="AO322" s="131">
        <f>+IF(AND(P322="Preventivo",AN322="Fuerte"),2,IF(AND(P322="Preventivo",AN322="Moderado"),1,0))</f>
        <v>0</v>
      </c>
      <c r="AP322" s="131">
        <f t="shared" si="114"/>
        <v>0</v>
      </c>
      <c r="AQ322" s="131">
        <f>+J322-AO322</f>
        <v>0</v>
      </c>
      <c r="AR322" s="131" t="e">
        <f>+L322-AP322</f>
        <v>#N/A</v>
      </c>
      <c r="AS322" s="316" t="str">
        <f>+VLOOKUP(MIN(AQ322,AQ323,AQ324,AQ325,AQ326,AQ327),Listados!$J$18:$K$24,2,TRUE)</f>
        <v>Rara Vez</v>
      </c>
      <c r="AT322" s="316" t="e">
        <f>+VLOOKUP(MIN(AR322,AR323,AR324,AR325,AR326,AR327),Listados!$J$27:$K$32,2,TRUE)</f>
        <v>#N/A</v>
      </c>
      <c r="AU322" s="304" t="e">
        <f>IF(AND(AS322&lt;&gt;"",AT322&lt;&gt;""),VLOOKUP(AS322&amp;AT322,Listados!$M$3:$N$27,2,FALSE),"")</f>
        <v>#N/A</v>
      </c>
      <c r="AV322" s="307" t="e">
        <f>+VLOOKUP(AU322,Listados!$P$3:$Q$6,2,FALSE)</f>
        <v>#N/A</v>
      </c>
    </row>
    <row r="323" spans="1:48" ht="15" hidden="1" customHeight="1">
      <c r="A323" s="298"/>
      <c r="B323" s="311"/>
      <c r="C323" s="268"/>
      <c r="D323" s="224"/>
      <c r="E323" s="283"/>
      <c r="F323" s="36"/>
      <c r="G323" s="268"/>
      <c r="H323" s="268"/>
      <c r="I323" s="320"/>
      <c r="J323" s="340"/>
      <c r="K323" s="326"/>
      <c r="L323" s="323"/>
      <c r="M323" s="305"/>
      <c r="N323" s="54" t="s">
        <v>167</v>
      </c>
      <c r="O323" s="56"/>
      <c r="P323" s="55"/>
      <c r="Q323" s="230"/>
      <c r="R323" s="219" t="str">
        <f t="shared" si="103"/>
        <v/>
      </c>
      <c r="S323" s="230"/>
      <c r="T323" s="219" t="str">
        <f t="shared" si="104"/>
        <v/>
      </c>
      <c r="U323" s="230"/>
      <c r="V323" s="219" t="str">
        <f t="shared" si="105"/>
        <v/>
      </c>
      <c r="W323" s="230"/>
      <c r="X323" s="219" t="str">
        <f t="shared" si="106"/>
        <v/>
      </c>
      <c r="Y323" s="230"/>
      <c r="Z323" s="219" t="str">
        <f t="shared" si="107"/>
        <v/>
      </c>
      <c r="AA323" s="230"/>
      <c r="AB323" s="219" t="str">
        <f t="shared" si="108"/>
        <v/>
      </c>
      <c r="AC323" s="230"/>
      <c r="AD323" s="219" t="str">
        <f t="shared" si="109"/>
        <v/>
      </c>
      <c r="AE323" s="220" t="str">
        <f t="shared" si="102"/>
        <v/>
      </c>
      <c r="AF323" s="220" t="str">
        <f t="shared" si="110"/>
        <v/>
      </c>
      <c r="AG323" s="57"/>
      <c r="AH323" s="58" t="str">
        <f t="shared" si="112"/>
        <v>Débil</v>
      </c>
      <c r="AI323" s="58" t="str">
        <f t="shared" si="111"/>
        <v>Débil</v>
      </c>
      <c r="AJ323" s="130">
        <f t="shared" si="113"/>
        <v>0</v>
      </c>
      <c r="AK323" s="314"/>
      <c r="AL323" s="220"/>
      <c r="AM323" s="220"/>
      <c r="AN323" s="314"/>
      <c r="AO323" s="131">
        <f>+IF(AND(P323="Preventivo",AN322="Fuerte"),2,IF(AND(P323="Preventivo",AN322="Moderado"),1,0))</f>
        <v>0</v>
      </c>
      <c r="AP323" s="131">
        <f t="shared" si="114"/>
        <v>0</v>
      </c>
      <c r="AQ323" s="131">
        <f>+J322-AO323</f>
        <v>0</v>
      </c>
      <c r="AR323" s="131" t="e">
        <f>+L322-AP323</f>
        <v>#N/A</v>
      </c>
      <c r="AS323" s="317"/>
      <c r="AT323" s="317"/>
      <c r="AU323" s="305"/>
      <c r="AV323" s="308"/>
    </row>
    <row r="324" spans="1:48" ht="15" hidden="1" customHeight="1">
      <c r="A324" s="298"/>
      <c r="B324" s="311"/>
      <c r="C324" s="268"/>
      <c r="D324" s="224"/>
      <c r="E324" s="283"/>
      <c r="F324" s="36"/>
      <c r="G324" s="268"/>
      <c r="H324" s="268"/>
      <c r="I324" s="320"/>
      <c r="J324" s="340"/>
      <c r="K324" s="326"/>
      <c r="L324" s="323"/>
      <c r="M324" s="305"/>
      <c r="N324" s="54" t="s">
        <v>167</v>
      </c>
      <c r="O324" s="56"/>
      <c r="P324" s="55"/>
      <c r="Q324" s="230"/>
      <c r="R324" s="219" t="str">
        <f t="shared" si="103"/>
        <v/>
      </c>
      <c r="S324" s="230"/>
      <c r="T324" s="219" t="str">
        <f t="shared" si="104"/>
        <v/>
      </c>
      <c r="U324" s="230"/>
      <c r="V324" s="219" t="str">
        <f t="shared" si="105"/>
        <v/>
      </c>
      <c r="W324" s="230"/>
      <c r="X324" s="219" t="str">
        <f t="shared" si="106"/>
        <v/>
      </c>
      <c r="Y324" s="230"/>
      <c r="Z324" s="219" t="str">
        <f t="shared" si="107"/>
        <v/>
      </c>
      <c r="AA324" s="230"/>
      <c r="AB324" s="219" t="str">
        <f t="shared" si="108"/>
        <v/>
      </c>
      <c r="AC324" s="230"/>
      <c r="AD324" s="219" t="str">
        <f t="shared" si="109"/>
        <v/>
      </c>
      <c r="AE324" s="220" t="str">
        <f t="shared" si="102"/>
        <v/>
      </c>
      <c r="AF324" s="220" t="str">
        <f t="shared" si="110"/>
        <v/>
      </c>
      <c r="AG324" s="57"/>
      <c r="AH324" s="58" t="str">
        <f t="shared" si="112"/>
        <v>Débil</v>
      </c>
      <c r="AI324" s="58" t="str">
        <f t="shared" si="111"/>
        <v>Débil</v>
      </c>
      <c r="AJ324" s="130">
        <f t="shared" si="113"/>
        <v>0</v>
      </c>
      <c r="AK324" s="314"/>
      <c r="AL324" s="220"/>
      <c r="AM324" s="220"/>
      <c r="AN324" s="314"/>
      <c r="AO324" s="131">
        <f>+IF(AND(P324="Preventivo",AN322="Fuerte"),2,IF(AND(P324="Preventivo",AN322="Moderado"),1,0))</f>
        <v>0</v>
      </c>
      <c r="AP324" s="131">
        <f t="shared" si="114"/>
        <v>0</v>
      </c>
      <c r="AQ324" s="131">
        <f>+J322-AO324</f>
        <v>0</v>
      </c>
      <c r="AR324" s="131" t="e">
        <f>+L322-AP324</f>
        <v>#N/A</v>
      </c>
      <c r="AS324" s="317"/>
      <c r="AT324" s="317"/>
      <c r="AU324" s="305"/>
      <c r="AV324" s="308"/>
    </row>
    <row r="325" spans="1:48" ht="15" hidden="1" customHeight="1">
      <c r="A325" s="298"/>
      <c r="B325" s="311"/>
      <c r="C325" s="268"/>
      <c r="D325" s="224"/>
      <c r="E325" s="283"/>
      <c r="F325" s="36"/>
      <c r="G325" s="268"/>
      <c r="H325" s="268"/>
      <c r="I325" s="320"/>
      <c r="J325" s="340"/>
      <c r="K325" s="326"/>
      <c r="L325" s="323"/>
      <c r="M325" s="305"/>
      <c r="N325" s="54" t="s">
        <v>167</v>
      </c>
      <c r="O325" s="56"/>
      <c r="P325" s="55"/>
      <c r="Q325" s="230"/>
      <c r="R325" s="219" t="str">
        <f t="shared" si="103"/>
        <v/>
      </c>
      <c r="S325" s="230"/>
      <c r="T325" s="219" t="str">
        <f t="shared" si="104"/>
        <v/>
      </c>
      <c r="U325" s="230"/>
      <c r="V325" s="219" t="str">
        <f t="shared" si="105"/>
        <v/>
      </c>
      <c r="W325" s="230"/>
      <c r="X325" s="219" t="str">
        <f t="shared" si="106"/>
        <v/>
      </c>
      <c r="Y325" s="230"/>
      <c r="Z325" s="219" t="str">
        <f t="shared" si="107"/>
        <v/>
      </c>
      <c r="AA325" s="230"/>
      <c r="AB325" s="219" t="str">
        <f t="shared" si="108"/>
        <v/>
      </c>
      <c r="AC325" s="230"/>
      <c r="AD325" s="219" t="str">
        <f t="shared" si="109"/>
        <v/>
      </c>
      <c r="AE325" s="220" t="str">
        <f t="shared" si="102"/>
        <v/>
      </c>
      <c r="AF325" s="220" t="str">
        <f t="shared" si="110"/>
        <v/>
      </c>
      <c r="AG325" s="57"/>
      <c r="AH325" s="58" t="str">
        <f t="shared" si="112"/>
        <v>Débil</v>
      </c>
      <c r="AI325" s="58" t="str">
        <f t="shared" si="111"/>
        <v>Débil</v>
      </c>
      <c r="AJ325" s="130">
        <f t="shared" si="113"/>
        <v>0</v>
      </c>
      <c r="AK325" s="314"/>
      <c r="AL325" s="220"/>
      <c r="AM325" s="220"/>
      <c r="AN325" s="314"/>
      <c r="AO325" s="131">
        <f>+IF(AND(P325="Preventivo",AN322="Fuerte"),2,IF(AND(P325="Preventivo",AN322="Moderado"),1,0))</f>
        <v>0</v>
      </c>
      <c r="AP325" s="131">
        <f t="shared" si="114"/>
        <v>0</v>
      </c>
      <c r="AQ325" s="131">
        <f>+J322-AO325</f>
        <v>0</v>
      </c>
      <c r="AR325" s="131" t="e">
        <f>+L322-AP325</f>
        <v>#N/A</v>
      </c>
      <c r="AS325" s="317"/>
      <c r="AT325" s="317"/>
      <c r="AU325" s="305"/>
      <c r="AV325" s="308"/>
    </row>
    <row r="326" spans="1:48" ht="15" hidden="1" customHeight="1">
      <c r="A326" s="298"/>
      <c r="B326" s="311"/>
      <c r="C326" s="268"/>
      <c r="D326" s="224"/>
      <c r="E326" s="283"/>
      <c r="F326" s="36"/>
      <c r="G326" s="268"/>
      <c r="H326" s="268"/>
      <c r="I326" s="320"/>
      <c r="J326" s="340"/>
      <c r="K326" s="326"/>
      <c r="L326" s="323"/>
      <c r="M326" s="305"/>
      <c r="N326" s="54" t="s">
        <v>167</v>
      </c>
      <c r="O326" s="56"/>
      <c r="P326" s="55"/>
      <c r="Q326" s="230"/>
      <c r="R326" s="219" t="str">
        <f t="shared" si="103"/>
        <v/>
      </c>
      <c r="S326" s="230"/>
      <c r="T326" s="219" t="str">
        <f t="shared" si="104"/>
        <v/>
      </c>
      <c r="U326" s="230"/>
      <c r="V326" s="219" t="str">
        <f t="shared" si="105"/>
        <v/>
      </c>
      <c r="W326" s="230"/>
      <c r="X326" s="219" t="str">
        <f t="shared" si="106"/>
        <v/>
      </c>
      <c r="Y326" s="230"/>
      <c r="Z326" s="219" t="str">
        <f t="shared" si="107"/>
        <v/>
      </c>
      <c r="AA326" s="230"/>
      <c r="AB326" s="219" t="str">
        <f t="shared" si="108"/>
        <v/>
      </c>
      <c r="AC326" s="230"/>
      <c r="AD326" s="219" t="str">
        <f t="shared" si="109"/>
        <v/>
      </c>
      <c r="AE326" s="220" t="str">
        <f t="shared" si="102"/>
        <v/>
      </c>
      <c r="AF326" s="220" t="str">
        <f t="shared" si="110"/>
        <v/>
      </c>
      <c r="AG326" s="57"/>
      <c r="AH326" s="58" t="str">
        <f t="shared" si="112"/>
        <v>Débil</v>
      </c>
      <c r="AI326" s="58" t="str">
        <f t="shared" si="111"/>
        <v>Débil</v>
      </c>
      <c r="AJ326" s="130">
        <f t="shared" si="113"/>
        <v>0</v>
      </c>
      <c r="AK326" s="314"/>
      <c r="AL326" s="220"/>
      <c r="AM326" s="220"/>
      <c r="AN326" s="314"/>
      <c r="AO326" s="131">
        <f>+IF(AND(P326="Preventivo",AN322="Fuerte"),2,IF(AND(P326="Preventivo",AN322="Moderado"),1,0))</f>
        <v>0</v>
      </c>
      <c r="AP326" s="131">
        <f t="shared" si="114"/>
        <v>0</v>
      </c>
      <c r="AQ326" s="131">
        <f>+J322-AO326</f>
        <v>0</v>
      </c>
      <c r="AR326" s="131" t="e">
        <f>+L322-AP326</f>
        <v>#N/A</v>
      </c>
      <c r="AS326" s="317"/>
      <c r="AT326" s="317"/>
      <c r="AU326" s="305"/>
      <c r="AV326" s="308"/>
    </row>
    <row r="327" spans="1:48" ht="15" hidden="1" customHeight="1">
      <c r="A327" s="299"/>
      <c r="B327" s="312"/>
      <c r="C327" s="269"/>
      <c r="D327" s="224"/>
      <c r="E327" s="284"/>
      <c r="F327" s="36"/>
      <c r="G327" s="269"/>
      <c r="H327" s="269"/>
      <c r="I327" s="321"/>
      <c r="J327" s="341"/>
      <c r="K327" s="327"/>
      <c r="L327" s="324"/>
      <c r="M327" s="306"/>
      <c r="N327" s="54" t="s">
        <v>167</v>
      </c>
      <c r="O327" s="56"/>
      <c r="P327" s="55"/>
      <c r="Q327" s="230"/>
      <c r="R327" s="219" t="str">
        <f t="shared" si="103"/>
        <v/>
      </c>
      <c r="S327" s="230"/>
      <c r="T327" s="219" t="str">
        <f t="shared" si="104"/>
        <v/>
      </c>
      <c r="U327" s="230"/>
      <c r="V327" s="219" t="str">
        <f t="shared" si="105"/>
        <v/>
      </c>
      <c r="W327" s="230"/>
      <c r="X327" s="219" t="str">
        <f t="shared" si="106"/>
        <v/>
      </c>
      <c r="Y327" s="230"/>
      <c r="Z327" s="219" t="str">
        <f t="shared" si="107"/>
        <v/>
      </c>
      <c r="AA327" s="230"/>
      <c r="AB327" s="219" t="str">
        <f t="shared" si="108"/>
        <v/>
      </c>
      <c r="AC327" s="230"/>
      <c r="AD327" s="219" t="str">
        <f t="shared" si="109"/>
        <v/>
      </c>
      <c r="AE327" s="220" t="str">
        <f t="shared" si="102"/>
        <v/>
      </c>
      <c r="AF327" s="220" t="str">
        <f t="shared" si="110"/>
        <v/>
      </c>
      <c r="AG327" s="57"/>
      <c r="AH327" s="58" t="str">
        <f t="shared" si="112"/>
        <v>Débil</v>
      </c>
      <c r="AI327" s="58" t="str">
        <f t="shared" si="111"/>
        <v>Débil</v>
      </c>
      <c r="AJ327" s="130">
        <f t="shared" si="113"/>
        <v>0</v>
      </c>
      <c r="AK327" s="315"/>
      <c r="AL327" s="220"/>
      <c r="AM327" s="220"/>
      <c r="AN327" s="315"/>
      <c r="AO327" s="131">
        <f>+IF(AND(P327="Preventivo",AN322="Fuerte"),2,IF(AND(P327="Preventivo",AN322="Moderado"),1,0))</f>
        <v>0</v>
      </c>
      <c r="AP327" s="131">
        <f t="shared" si="114"/>
        <v>0</v>
      </c>
      <c r="AQ327" s="131">
        <f>+J322-AO327</f>
        <v>0</v>
      </c>
      <c r="AR327" s="131" t="e">
        <f>+L322-AP327</f>
        <v>#N/A</v>
      </c>
      <c r="AS327" s="318"/>
      <c r="AT327" s="318"/>
      <c r="AU327" s="306"/>
      <c r="AV327" s="309"/>
    </row>
    <row r="328" spans="1:48" ht="15" hidden="1" customHeight="1">
      <c r="A328" s="297" t="s">
        <v>188</v>
      </c>
      <c r="B328" s="310"/>
      <c r="C328" s="267"/>
      <c r="D328" s="224"/>
      <c r="E328" s="282"/>
      <c r="F328" s="36"/>
      <c r="G328" s="267"/>
      <c r="H328" s="267"/>
      <c r="I328" s="319"/>
      <c r="J328" s="351"/>
      <c r="K328" s="325"/>
      <c r="L328" s="322" t="e">
        <f>+VLOOKUP(K328,Listados!$K$13:$L$17,2,0)</f>
        <v>#N/A</v>
      </c>
      <c r="M328" s="304" t="str">
        <f>IF(AND(I328&lt;&gt;"",K328&lt;&gt;""),VLOOKUP(I328&amp;K328,Listados!$M$3:$N$27,2,FALSE),"")</f>
        <v/>
      </c>
      <c r="N328" s="54" t="s">
        <v>167</v>
      </c>
      <c r="O328" s="56"/>
      <c r="P328" s="55"/>
      <c r="Q328" s="230"/>
      <c r="R328" s="219" t="str">
        <f t="shared" si="103"/>
        <v/>
      </c>
      <c r="S328" s="230"/>
      <c r="T328" s="219" t="str">
        <f t="shared" si="104"/>
        <v/>
      </c>
      <c r="U328" s="230"/>
      <c r="V328" s="219" t="str">
        <f t="shared" si="105"/>
        <v/>
      </c>
      <c r="W328" s="230"/>
      <c r="X328" s="219" t="str">
        <f t="shared" si="106"/>
        <v/>
      </c>
      <c r="Y328" s="230"/>
      <c r="Z328" s="219" t="str">
        <f t="shared" si="107"/>
        <v/>
      </c>
      <c r="AA328" s="230"/>
      <c r="AB328" s="219" t="str">
        <f t="shared" si="108"/>
        <v/>
      </c>
      <c r="AC328" s="230"/>
      <c r="AD328" s="219" t="str">
        <f t="shared" si="109"/>
        <v/>
      </c>
      <c r="AE328" s="220" t="str">
        <f t="shared" si="102"/>
        <v/>
      </c>
      <c r="AF328" s="220" t="str">
        <f t="shared" si="110"/>
        <v/>
      </c>
      <c r="AG328" s="57"/>
      <c r="AH328" s="58" t="str">
        <f t="shared" si="112"/>
        <v>Débil</v>
      </c>
      <c r="AI328" s="58" t="str">
        <f t="shared" si="111"/>
        <v>Débil</v>
      </c>
      <c r="AJ328" s="130">
        <f t="shared" si="113"/>
        <v>0</v>
      </c>
      <c r="AK328" s="313">
        <f>AVERAGE(AJ328:AJ333)</f>
        <v>0</v>
      </c>
      <c r="AL328" s="220"/>
      <c r="AM328" s="220"/>
      <c r="AN328" s="313" t="str">
        <f>IF(AK328&lt;=50, "Débil", IF(AK328&lt;=99,"Moderado","Fuerte"))</f>
        <v>Débil</v>
      </c>
      <c r="AO328" s="131">
        <f>+IF(AND(P328="Preventivo",AN328="Fuerte"),2,IF(AND(P328="Preventivo",AN328="Moderado"),1,0))</f>
        <v>0</v>
      </c>
      <c r="AP328" s="131">
        <f t="shared" si="114"/>
        <v>0</v>
      </c>
      <c r="AQ328" s="131">
        <f>+J328-AO328</f>
        <v>0</v>
      </c>
      <c r="AR328" s="131" t="e">
        <f>+L328-AP328</f>
        <v>#N/A</v>
      </c>
      <c r="AS328" s="316" t="str">
        <f>+VLOOKUP(MIN(AQ328,AQ329,AQ330,AQ331,AQ332,AQ333),Listados!$J$18:$K$24,2,TRUE)</f>
        <v>Rara Vez</v>
      </c>
      <c r="AT328" s="316" t="e">
        <f>+VLOOKUP(MIN(AR328,AR329,AR330,AR331,AR332,AR333),Listados!$J$27:$K$32,2,TRUE)</f>
        <v>#N/A</v>
      </c>
      <c r="AU328" s="304" t="e">
        <f>IF(AND(AS328&lt;&gt;"",AT328&lt;&gt;""),VLOOKUP(AS328&amp;AT328,Listados!$M$3:$N$27,2,FALSE),"")</f>
        <v>#N/A</v>
      </c>
      <c r="AV328" s="307" t="e">
        <f>+VLOOKUP(AU328,Listados!$P$3:$Q$6,2,FALSE)</f>
        <v>#N/A</v>
      </c>
    </row>
    <row r="329" spans="1:48" ht="15" hidden="1" customHeight="1">
      <c r="A329" s="298"/>
      <c r="B329" s="311"/>
      <c r="C329" s="268"/>
      <c r="D329" s="224"/>
      <c r="E329" s="283"/>
      <c r="F329" s="36"/>
      <c r="G329" s="268"/>
      <c r="H329" s="268"/>
      <c r="I329" s="320"/>
      <c r="J329" s="340"/>
      <c r="K329" s="326"/>
      <c r="L329" s="323"/>
      <c r="M329" s="305"/>
      <c r="N329" s="54" t="s">
        <v>167</v>
      </c>
      <c r="O329" s="56"/>
      <c r="P329" s="55"/>
      <c r="Q329" s="230"/>
      <c r="R329" s="219" t="str">
        <f t="shared" si="103"/>
        <v/>
      </c>
      <c r="S329" s="230"/>
      <c r="T329" s="219" t="str">
        <f t="shared" si="104"/>
        <v/>
      </c>
      <c r="U329" s="230"/>
      <c r="V329" s="219" t="str">
        <f t="shared" si="105"/>
        <v/>
      </c>
      <c r="W329" s="230"/>
      <c r="X329" s="219" t="str">
        <f t="shared" si="106"/>
        <v/>
      </c>
      <c r="Y329" s="230"/>
      <c r="Z329" s="219" t="str">
        <f t="shared" si="107"/>
        <v/>
      </c>
      <c r="AA329" s="230"/>
      <c r="AB329" s="219" t="str">
        <f t="shared" si="108"/>
        <v/>
      </c>
      <c r="AC329" s="230"/>
      <c r="AD329" s="219" t="str">
        <f t="shared" si="109"/>
        <v/>
      </c>
      <c r="AE329" s="220" t="str">
        <f t="shared" si="102"/>
        <v/>
      </c>
      <c r="AF329" s="220" t="str">
        <f t="shared" si="110"/>
        <v/>
      </c>
      <c r="AG329" s="57"/>
      <c r="AH329" s="58" t="str">
        <f t="shared" si="112"/>
        <v>Débil</v>
      </c>
      <c r="AI329" s="58" t="str">
        <f t="shared" si="111"/>
        <v>Débil</v>
      </c>
      <c r="AJ329" s="130">
        <f t="shared" si="113"/>
        <v>0</v>
      </c>
      <c r="AK329" s="314"/>
      <c r="AL329" s="220"/>
      <c r="AM329" s="220"/>
      <c r="AN329" s="314"/>
      <c r="AO329" s="131">
        <f>+IF(AND(P329="Preventivo",AN328="Fuerte"),2,IF(AND(P329="Preventivo",AN328="Moderado"),1,0))</f>
        <v>0</v>
      </c>
      <c r="AP329" s="131">
        <f t="shared" si="114"/>
        <v>0</v>
      </c>
      <c r="AQ329" s="131">
        <f>+J328-AO329</f>
        <v>0</v>
      </c>
      <c r="AR329" s="131" t="e">
        <f>+L328-AP329</f>
        <v>#N/A</v>
      </c>
      <c r="AS329" s="317"/>
      <c r="AT329" s="317"/>
      <c r="AU329" s="305"/>
      <c r="AV329" s="308"/>
    </row>
    <row r="330" spans="1:48" ht="15" hidden="1" customHeight="1">
      <c r="A330" s="298"/>
      <c r="B330" s="311"/>
      <c r="C330" s="268"/>
      <c r="D330" s="224"/>
      <c r="E330" s="283"/>
      <c r="F330" s="36"/>
      <c r="G330" s="268"/>
      <c r="H330" s="268"/>
      <c r="I330" s="320"/>
      <c r="J330" s="340"/>
      <c r="K330" s="326"/>
      <c r="L330" s="323"/>
      <c r="M330" s="305"/>
      <c r="N330" s="54" t="s">
        <v>167</v>
      </c>
      <c r="O330" s="56"/>
      <c r="P330" s="55"/>
      <c r="Q330" s="230"/>
      <c r="R330" s="219" t="str">
        <f t="shared" si="103"/>
        <v/>
      </c>
      <c r="S330" s="230"/>
      <c r="T330" s="219" t="str">
        <f t="shared" si="104"/>
        <v/>
      </c>
      <c r="U330" s="230"/>
      <c r="V330" s="219" t="str">
        <f t="shared" si="105"/>
        <v/>
      </c>
      <c r="W330" s="230"/>
      <c r="X330" s="219" t="str">
        <f t="shared" si="106"/>
        <v/>
      </c>
      <c r="Y330" s="230"/>
      <c r="Z330" s="219" t="str">
        <f t="shared" si="107"/>
        <v/>
      </c>
      <c r="AA330" s="230"/>
      <c r="AB330" s="219" t="str">
        <f t="shared" si="108"/>
        <v/>
      </c>
      <c r="AC330" s="230"/>
      <c r="AD330" s="219" t="str">
        <f t="shared" si="109"/>
        <v/>
      </c>
      <c r="AE330" s="220" t="str">
        <f t="shared" si="102"/>
        <v/>
      </c>
      <c r="AF330" s="220" t="str">
        <f t="shared" si="110"/>
        <v/>
      </c>
      <c r="AG330" s="57"/>
      <c r="AH330" s="58" t="str">
        <f t="shared" si="112"/>
        <v>Débil</v>
      </c>
      <c r="AI330" s="58" t="str">
        <f t="shared" si="111"/>
        <v>Débil</v>
      </c>
      <c r="AJ330" s="130">
        <f t="shared" si="113"/>
        <v>0</v>
      </c>
      <c r="AK330" s="314"/>
      <c r="AL330" s="220"/>
      <c r="AM330" s="220"/>
      <c r="AN330" s="314"/>
      <c r="AO330" s="131">
        <f>+IF(AND(P330="Preventivo",AN328="Fuerte"),2,IF(AND(P330="Preventivo",AN328="Moderado"),1,0))</f>
        <v>0</v>
      </c>
      <c r="AP330" s="131">
        <f t="shared" si="114"/>
        <v>0</v>
      </c>
      <c r="AQ330" s="131">
        <f>+J328-AO330</f>
        <v>0</v>
      </c>
      <c r="AR330" s="131" t="e">
        <f>+L328-AP330</f>
        <v>#N/A</v>
      </c>
      <c r="AS330" s="317"/>
      <c r="AT330" s="317"/>
      <c r="AU330" s="305"/>
      <c r="AV330" s="308"/>
    </row>
    <row r="331" spans="1:48" ht="15" hidden="1" customHeight="1">
      <c r="A331" s="298"/>
      <c r="B331" s="311"/>
      <c r="C331" s="268"/>
      <c r="D331" s="224"/>
      <c r="E331" s="283"/>
      <c r="F331" s="36"/>
      <c r="G331" s="268"/>
      <c r="H331" s="268"/>
      <c r="I331" s="320"/>
      <c r="J331" s="340"/>
      <c r="K331" s="326"/>
      <c r="L331" s="323"/>
      <c r="M331" s="305"/>
      <c r="N331" s="54" t="s">
        <v>167</v>
      </c>
      <c r="O331" s="56"/>
      <c r="P331" s="55"/>
      <c r="Q331" s="230"/>
      <c r="R331" s="219" t="str">
        <f t="shared" si="103"/>
        <v/>
      </c>
      <c r="S331" s="230"/>
      <c r="T331" s="219" t="str">
        <f t="shared" si="104"/>
        <v/>
      </c>
      <c r="U331" s="230"/>
      <c r="V331" s="219" t="str">
        <f t="shared" si="105"/>
        <v/>
      </c>
      <c r="W331" s="230"/>
      <c r="X331" s="219" t="str">
        <f t="shared" si="106"/>
        <v/>
      </c>
      <c r="Y331" s="230"/>
      <c r="Z331" s="219" t="str">
        <f t="shared" si="107"/>
        <v/>
      </c>
      <c r="AA331" s="230"/>
      <c r="AB331" s="219" t="str">
        <f t="shared" si="108"/>
        <v/>
      </c>
      <c r="AC331" s="230"/>
      <c r="AD331" s="219" t="str">
        <f t="shared" si="109"/>
        <v/>
      </c>
      <c r="AE331" s="220" t="str">
        <f t="shared" si="102"/>
        <v/>
      </c>
      <c r="AF331" s="220" t="str">
        <f t="shared" si="110"/>
        <v/>
      </c>
      <c r="AG331" s="57"/>
      <c r="AH331" s="58" t="str">
        <f t="shared" si="112"/>
        <v>Débil</v>
      </c>
      <c r="AI331" s="58" t="str">
        <f t="shared" si="111"/>
        <v>Débil</v>
      </c>
      <c r="AJ331" s="130">
        <f t="shared" si="113"/>
        <v>0</v>
      </c>
      <c r="AK331" s="314"/>
      <c r="AL331" s="220"/>
      <c r="AM331" s="220"/>
      <c r="AN331" s="314"/>
      <c r="AO331" s="131">
        <f>+IF(AND(P331="Preventivo",AN328="Fuerte"),2,IF(AND(P331="Preventivo",AN328="Moderado"),1,0))</f>
        <v>0</v>
      </c>
      <c r="AP331" s="131">
        <f t="shared" si="114"/>
        <v>0</v>
      </c>
      <c r="AQ331" s="131">
        <f>+J328-AO331</f>
        <v>0</v>
      </c>
      <c r="AR331" s="131" t="e">
        <f>+L328-AP331</f>
        <v>#N/A</v>
      </c>
      <c r="AS331" s="317"/>
      <c r="AT331" s="317"/>
      <c r="AU331" s="305"/>
      <c r="AV331" s="308"/>
    </row>
    <row r="332" spans="1:48" ht="15" hidden="1" customHeight="1">
      <c r="A332" s="298"/>
      <c r="B332" s="311"/>
      <c r="C332" s="268"/>
      <c r="D332" s="224"/>
      <c r="E332" s="283"/>
      <c r="F332" s="36"/>
      <c r="G332" s="268"/>
      <c r="H332" s="268"/>
      <c r="I332" s="320"/>
      <c r="J332" s="340"/>
      <c r="K332" s="326"/>
      <c r="L332" s="323"/>
      <c r="M332" s="305"/>
      <c r="N332" s="54" t="s">
        <v>167</v>
      </c>
      <c r="O332" s="56"/>
      <c r="P332" s="55"/>
      <c r="Q332" s="230"/>
      <c r="R332" s="219" t="str">
        <f t="shared" si="103"/>
        <v/>
      </c>
      <c r="S332" s="230"/>
      <c r="T332" s="219" t="str">
        <f t="shared" si="104"/>
        <v/>
      </c>
      <c r="U332" s="230"/>
      <c r="V332" s="219" t="str">
        <f t="shared" si="105"/>
        <v/>
      </c>
      <c r="W332" s="230"/>
      <c r="X332" s="219" t="str">
        <f t="shared" si="106"/>
        <v/>
      </c>
      <c r="Y332" s="230"/>
      <c r="Z332" s="219" t="str">
        <f t="shared" si="107"/>
        <v/>
      </c>
      <c r="AA332" s="230"/>
      <c r="AB332" s="219" t="str">
        <f t="shared" si="108"/>
        <v/>
      </c>
      <c r="AC332" s="230"/>
      <c r="AD332" s="219" t="str">
        <f t="shared" si="109"/>
        <v/>
      </c>
      <c r="AE332" s="220" t="str">
        <f t="shared" si="102"/>
        <v/>
      </c>
      <c r="AF332" s="220" t="str">
        <f t="shared" si="110"/>
        <v/>
      </c>
      <c r="AG332" s="57"/>
      <c r="AH332" s="58" t="str">
        <f t="shared" si="112"/>
        <v>Débil</v>
      </c>
      <c r="AI332" s="58" t="str">
        <f t="shared" si="111"/>
        <v>Débil</v>
      </c>
      <c r="AJ332" s="130">
        <f t="shared" si="113"/>
        <v>0</v>
      </c>
      <c r="AK332" s="314"/>
      <c r="AL332" s="220"/>
      <c r="AM332" s="220"/>
      <c r="AN332" s="314"/>
      <c r="AO332" s="131">
        <f>+IF(AND(P332="Preventivo",AN328="Fuerte"),2,IF(AND(P332="Preventivo",AN328="Moderado"),1,0))</f>
        <v>0</v>
      </c>
      <c r="AP332" s="131">
        <f t="shared" si="114"/>
        <v>0</v>
      </c>
      <c r="AQ332" s="131">
        <f>+J328-AO332</f>
        <v>0</v>
      </c>
      <c r="AR332" s="131" t="e">
        <f>+L328-AP332</f>
        <v>#N/A</v>
      </c>
      <c r="AS332" s="317"/>
      <c r="AT332" s="317"/>
      <c r="AU332" s="305"/>
      <c r="AV332" s="308"/>
    </row>
    <row r="333" spans="1:48" ht="15" hidden="1" customHeight="1">
      <c r="A333" s="299"/>
      <c r="B333" s="312"/>
      <c r="C333" s="269"/>
      <c r="D333" s="224"/>
      <c r="E333" s="284"/>
      <c r="F333" s="36"/>
      <c r="G333" s="269"/>
      <c r="H333" s="269"/>
      <c r="I333" s="321"/>
      <c r="J333" s="341"/>
      <c r="K333" s="327"/>
      <c r="L333" s="324"/>
      <c r="M333" s="306"/>
      <c r="N333" s="54" t="s">
        <v>167</v>
      </c>
      <c r="O333" s="56"/>
      <c r="P333" s="55"/>
      <c r="Q333" s="230"/>
      <c r="R333" s="219" t="str">
        <f t="shared" si="103"/>
        <v/>
      </c>
      <c r="S333" s="230"/>
      <c r="T333" s="219" t="str">
        <f t="shared" si="104"/>
        <v/>
      </c>
      <c r="U333" s="230"/>
      <c r="V333" s="219" t="str">
        <f t="shared" si="105"/>
        <v/>
      </c>
      <c r="W333" s="230"/>
      <c r="X333" s="219" t="str">
        <f t="shared" si="106"/>
        <v/>
      </c>
      <c r="Y333" s="230"/>
      <c r="Z333" s="219" t="str">
        <f t="shared" si="107"/>
        <v/>
      </c>
      <c r="AA333" s="230"/>
      <c r="AB333" s="219" t="str">
        <f t="shared" si="108"/>
        <v/>
      </c>
      <c r="AC333" s="230"/>
      <c r="AD333" s="219" t="str">
        <f t="shared" si="109"/>
        <v/>
      </c>
      <c r="AE333" s="220" t="str">
        <f t="shared" si="102"/>
        <v/>
      </c>
      <c r="AF333" s="220" t="str">
        <f t="shared" si="110"/>
        <v/>
      </c>
      <c r="AG333" s="57"/>
      <c r="AH333" s="58" t="str">
        <f t="shared" si="112"/>
        <v>Débil</v>
      </c>
      <c r="AI333" s="58" t="str">
        <f t="shared" si="111"/>
        <v>Débil</v>
      </c>
      <c r="AJ333" s="130">
        <f t="shared" si="113"/>
        <v>0</v>
      </c>
      <c r="AK333" s="315"/>
      <c r="AL333" s="220"/>
      <c r="AM333" s="220"/>
      <c r="AN333" s="315"/>
      <c r="AO333" s="131">
        <f>+IF(AND(P333="Preventivo",AN328="Fuerte"),2,IF(AND(P333="Preventivo",AN328="Moderado"),1,0))</f>
        <v>0</v>
      </c>
      <c r="AP333" s="131">
        <f t="shared" si="114"/>
        <v>0</v>
      </c>
      <c r="AQ333" s="131">
        <f>+J328-AO333</f>
        <v>0</v>
      </c>
      <c r="AR333" s="131" t="e">
        <f>+L328-AP333</f>
        <v>#N/A</v>
      </c>
      <c r="AS333" s="318"/>
      <c r="AT333" s="318"/>
      <c r="AU333" s="306"/>
      <c r="AV333" s="309"/>
    </row>
    <row r="334" spans="1:48" ht="15" hidden="1" customHeight="1">
      <c r="A334" s="297" t="s">
        <v>189</v>
      </c>
      <c r="B334" s="310"/>
      <c r="C334" s="267"/>
      <c r="D334" s="224"/>
      <c r="E334" s="282"/>
      <c r="F334" s="36"/>
      <c r="G334" s="267"/>
      <c r="H334" s="267"/>
      <c r="I334" s="319"/>
      <c r="J334" s="351"/>
      <c r="K334" s="325"/>
      <c r="L334" s="322" t="e">
        <f>+VLOOKUP(K334,Listados!$K$13:$L$17,2,0)</f>
        <v>#N/A</v>
      </c>
      <c r="M334" s="304" t="str">
        <f>IF(AND(I334&lt;&gt;"",K334&lt;&gt;""),VLOOKUP(I334&amp;K334,Listados!$M$3:$N$27,2,FALSE),"")</f>
        <v/>
      </c>
      <c r="N334" s="54" t="s">
        <v>167</v>
      </c>
      <c r="O334" s="56"/>
      <c r="P334" s="55"/>
      <c r="Q334" s="230"/>
      <c r="R334" s="219" t="str">
        <f t="shared" si="103"/>
        <v/>
      </c>
      <c r="S334" s="230"/>
      <c r="T334" s="219" t="str">
        <f t="shared" si="104"/>
        <v/>
      </c>
      <c r="U334" s="230"/>
      <c r="V334" s="219" t="str">
        <f t="shared" si="105"/>
        <v/>
      </c>
      <c r="W334" s="230"/>
      <c r="X334" s="219" t="str">
        <f t="shared" si="106"/>
        <v/>
      </c>
      <c r="Y334" s="230"/>
      <c r="Z334" s="219" t="str">
        <f t="shared" si="107"/>
        <v/>
      </c>
      <c r="AA334" s="230"/>
      <c r="AB334" s="219" t="str">
        <f t="shared" si="108"/>
        <v/>
      </c>
      <c r="AC334" s="230"/>
      <c r="AD334" s="219" t="str">
        <f t="shared" si="109"/>
        <v/>
      </c>
      <c r="AE334" s="220" t="str">
        <f t="shared" si="102"/>
        <v/>
      </c>
      <c r="AF334" s="220" t="str">
        <f t="shared" si="110"/>
        <v/>
      </c>
      <c r="AG334" s="57"/>
      <c r="AH334" s="58" t="str">
        <f t="shared" si="112"/>
        <v>Débil</v>
      </c>
      <c r="AI334" s="58" t="str">
        <f t="shared" si="111"/>
        <v>Débil</v>
      </c>
      <c r="AJ334" s="130">
        <f t="shared" si="113"/>
        <v>0</v>
      </c>
      <c r="AK334" s="313">
        <f>AVERAGE(AJ334:AJ339)</f>
        <v>0</v>
      </c>
      <c r="AL334" s="220"/>
      <c r="AM334" s="220"/>
      <c r="AN334" s="313" t="str">
        <f>IF(AK334&lt;=50, "Débil", IF(AK334&lt;=99,"Moderado","Fuerte"))</f>
        <v>Débil</v>
      </c>
      <c r="AO334" s="131">
        <f>+IF(AND(P334="Preventivo",AN334="Fuerte"),2,IF(AND(P334="Preventivo",AN334="Moderado"),1,0))</f>
        <v>0</v>
      </c>
      <c r="AP334" s="131">
        <f t="shared" si="114"/>
        <v>0</v>
      </c>
      <c r="AQ334" s="131">
        <f>+J334-AO334</f>
        <v>0</v>
      </c>
      <c r="AR334" s="131" t="e">
        <f>+L334-AP334</f>
        <v>#N/A</v>
      </c>
      <c r="AS334" s="316" t="str">
        <f>+VLOOKUP(MIN(AQ334,AQ335,AQ336,AQ337,AQ338,AQ339),Listados!$J$18:$K$24,2,TRUE)</f>
        <v>Rara Vez</v>
      </c>
      <c r="AT334" s="316" t="e">
        <f>+VLOOKUP(MIN(AR334,AR335,AR336,AR337,AR338,AR339),Listados!$J$27:$K$32,2,TRUE)</f>
        <v>#N/A</v>
      </c>
      <c r="AU334" s="304" t="e">
        <f>IF(AND(AS334&lt;&gt;"",AT334&lt;&gt;""),VLOOKUP(AS334&amp;AT334,Listados!$M$3:$N$27,2,FALSE),"")</f>
        <v>#N/A</v>
      </c>
      <c r="AV334" s="307" t="e">
        <f>+VLOOKUP(AU334,Listados!$P$3:$Q$6,2,FALSE)</f>
        <v>#N/A</v>
      </c>
    </row>
    <row r="335" spans="1:48" ht="15" hidden="1" customHeight="1">
      <c r="A335" s="298"/>
      <c r="B335" s="311"/>
      <c r="C335" s="268"/>
      <c r="D335" s="224"/>
      <c r="E335" s="283"/>
      <c r="F335" s="36"/>
      <c r="G335" s="268"/>
      <c r="H335" s="268"/>
      <c r="I335" s="320"/>
      <c r="J335" s="340"/>
      <c r="K335" s="326"/>
      <c r="L335" s="323"/>
      <c r="M335" s="305"/>
      <c r="N335" s="54" t="s">
        <v>167</v>
      </c>
      <c r="O335" s="56"/>
      <c r="P335" s="55"/>
      <c r="Q335" s="230"/>
      <c r="R335" s="219" t="str">
        <f t="shared" si="103"/>
        <v/>
      </c>
      <c r="S335" s="230"/>
      <c r="T335" s="219" t="str">
        <f t="shared" si="104"/>
        <v/>
      </c>
      <c r="U335" s="230"/>
      <c r="V335" s="219" t="str">
        <f t="shared" si="105"/>
        <v/>
      </c>
      <c r="W335" s="230"/>
      <c r="X335" s="219" t="str">
        <f t="shared" si="106"/>
        <v/>
      </c>
      <c r="Y335" s="230"/>
      <c r="Z335" s="219" t="str">
        <f t="shared" si="107"/>
        <v/>
      </c>
      <c r="AA335" s="230"/>
      <c r="AB335" s="219" t="str">
        <f t="shared" si="108"/>
        <v/>
      </c>
      <c r="AC335" s="230"/>
      <c r="AD335" s="219" t="str">
        <f t="shared" si="109"/>
        <v/>
      </c>
      <c r="AE335" s="220" t="str">
        <f t="shared" si="102"/>
        <v/>
      </c>
      <c r="AF335" s="220" t="str">
        <f t="shared" si="110"/>
        <v/>
      </c>
      <c r="AG335" s="57"/>
      <c r="AH335" s="58" t="str">
        <f t="shared" si="112"/>
        <v>Débil</v>
      </c>
      <c r="AI335" s="58" t="str">
        <f t="shared" si="111"/>
        <v>Débil</v>
      </c>
      <c r="AJ335" s="130">
        <f t="shared" si="113"/>
        <v>0</v>
      </c>
      <c r="AK335" s="314"/>
      <c r="AL335" s="220"/>
      <c r="AM335" s="220"/>
      <c r="AN335" s="314"/>
      <c r="AO335" s="131">
        <f>+IF(AND(P335="Preventivo",AN334="Fuerte"),2,IF(AND(P335="Preventivo",AN334="Moderado"),1,0))</f>
        <v>0</v>
      </c>
      <c r="AP335" s="131">
        <f t="shared" si="114"/>
        <v>0</v>
      </c>
      <c r="AQ335" s="131">
        <f>+J334-AO335</f>
        <v>0</v>
      </c>
      <c r="AR335" s="131" t="e">
        <f>+L334-AP335</f>
        <v>#N/A</v>
      </c>
      <c r="AS335" s="317"/>
      <c r="AT335" s="317"/>
      <c r="AU335" s="305"/>
      <c r="AV335" s="308"/>
    </row>
    <row r="336" spans="1:48" ht="15" hidden="1" customHeight="1">
      <c r="A336" s="298"/>
      <c r="B336" s="311"/>
      <c r="C336" s="268"/>
      <c r="D336" s="224"/>
      <c r="E336" s="283"/>
      <c r="F336" s="36"/>
      <c r="G336" s="268"/>
      <c r="H336" s="268"/>
      <c r="I336" s="320"/>
      <c r="J336" s="340"/>
      <c r="K336" s="326"/>
      <c r="L336" s="323"/>
      <c r="M336" s="305"/>
      <c r="N336" s="54" t="s">
        <v>167</v>
      </c>
      <c r="O336" s="56"/>
      <c r="P336" s="55"/>
      <c r="Q336" s="230"/>
      <c r="R336" s="219" t="str">
        <f t="shared" si="103"/>
        <v/>
      </c>
      <c r="S336" s="230"/>
      <c r="T336" s="219" t="str">
        <f t="shared" si="104"/>
        <v/>
      </c>
      <c r="U336" s="230"/>
      <c r="V336" s="219" t="str">
        <f t="shared" si="105"/>
        <v/>
      </c>
      <c r="W336" s="230"/>
      <c r="X336" s="219" t="str">
        <f t="shared" si="106"/>
        <v/>
      </c>
      <c r="Y336" s="230"/>
      <c r="Z336" s="219" t="str">
        <f t="shared" si="107"/>
        <v/>
      </c>
      <c r="AA336" s="230"/>
      <c r="AB336" s="219" t="str">
        <f t="shared" si="108"/>
        <v/>
      </c>
      <c r="AC336" s="230"/>
      <c r="AD336" s="219" t="str">
        <f t="shared" si="109"/>
        <v/>
      </c>
      <c r="AE336" s="220" t="str">
        <f t="shared" si="102"/>
        <v/>
      </c>
      <c r="AF336" s="220" t="str">
        <f t="shared" si="110"/>
        <v/>
      </c>
      <c r="AG336" s="57"/>
      <c r="AH336" s="58" t="str">
        <f t="shared" si="112"/>
        <v>Débil</v>
      </c>
      <c r="AI336" s="58" t="str">
        <f t="shared" si="111"/>
        <v>Débil</v>
      </c>
      <c r="AJ336" s="130">
        <f t="shared" si="113"/>
        <v>0</v>
      </c>
      <c r="AK336" s="314"/>
      <c r="AL336" s="220"/>
      <c r="AM336" s="220"/>
      <c r="AN336" s="314"/>
      <c r="AO336" s="131">
        <f>+IF(AND(P336="Preventivo",AN334="Fuerte"),2,IF(AND(P336="Preventivo",AN334="Moderado"),1,0))</f>
        <v>0</v>
      </c>
      <c r="AP336" s="131">
        <f t="shared" si="114"/>
        <v>0</v>
      </c>
      <c r="AQ336" s="131">
        <f>+J334-AO336</f>
        <v>0</v>
      </c>
      <c r="AR336" s="131" t="e">
        <f>+L334-AP336</f>
        <v>#N/A</v>
      </c>
      <c r="AS336" s="317"/>
      <c r="AT336" s="317"/>
      <c r="AU336" s="305"/>
      <c r="AV336" s="308"/>
    </row>
    <row r="337" spans="1:48" ht="15" hidden="1" customHeight="1">
      <c r="A337" s="298"/>
      <c r="B337" s="311"/>
      <c r="C337" s="268"/>
      <c r="D337" s="224"/>
      <c r="E337" s="283"/>
      <c r="F337" s="36"/>
      <c r="G337" s="268"/>
      <c r="H337" s="268"/>
      <c r="I337" s="320"/>
      <c r="J337" s="340"/>
      <c r="K337" s="326"/>
      <c r="L337" s="323"/>
      <c r="M337" s="305"/>
      <c r="N337" s="54" t="s">
        <v>167</v>
      </c>
      <c r="O337" s="56"/>
      <c r="P337" s="55"/>
      <c r="Q337" s="230"/>
      <c r="R337" s="219" t="str">
        <f t="shared" si="103"/>
        <v/>
      </c>
      <c r="S337" s="230"/>
      <c r="T337" s="219" t="str">
        <f t="shared" si="104"/>
        <v/>
      </c>
      <c r="U337" s="230"/>
      <c r="V337" s="219" t="str">
        <f t="shared" si="105"/>
        <v/>
      </c>
      <c r="W337" s="230"/>
      <c r="X337" s="219" t="str">
        <f t="shared" si="106"/>
        <v/>
      </c>
      <c r="Y337" s="230"/>
      <c r="Z337" s="219" t="str">
        <f t="shared" si="107"/>
        <v/>
      </c>
      <c r="AA337" s="230"/>
      <c r="AB337" s="219" t="str">
        <f t="shared" si="108"/>
        <v/>
      </c>
      <c r="AC337" s="230"/>
      <c r="AD337" s="219" t="str">
        <f t="shared" si="109"/>
        <v/>
      </c>
      <c r="AE337" s="220" t="str">
        <f t="shared" si="102"/>
        <v/>
      </c>
      <c r="AF337" s="220" t="str">
        <f t="shared" si="110"/>
        <v/>
      </c>
      <c r="AG337" s="57"/>
      <c r="AH337" s="58" t="str">
        <f t="shared" si="112"/>
        <v>Débil</v>
      </c>
      <c r="AI337" s="58" t="str">
        <f t="shared" si="111"/>
        <v>Débil</v>
      </c>
      <c r="AJ337" s="130">
        <f t="shared" si="113"/>
        <v>0</v>
      </c>
      <c r="AK337" s="314"/>
      <c r="AL337" s="220"/>
      <c r="AM337" s="220"/>
      <c r="AN337" s="314"/>
      <c r="AO337" s="131">
        <f>+IF(AND(P337="Preventivo",AN334="Fuerte"),2,IF(AND(P337="Preventivo",AN334="Moderado"),1,0))</f>
        <v>0</v>
      </c>
      <c r="AP337" s="131">
        <f t="shared" si="114"/>
        <v>0</v>
      </c>
      <c r="AQ337" s="131">
        <f>+J334-AO337</f>
        <v>0</v>
      </c>
      <c r="AR337" s="131" t="e">
        <f>+L334-AP337</f>
        <v>#N/A</v>
      </c>
      <c r="AS337" s="317"/>
      <c r="AT337" s="317"/>
      <c r="AU337" s="305"/>
      <c r="AV337" s="308"/>
    </row>
    <row r="338" spans="1:48" ht="15" hidden="1" customHeight="1">
      <c r="A338" s="298"/>
      <c r="B338" s="311"/>
      <c r="C338" s="268"/>
      <c r="D338" s="224"/>
      <c r="E338" s="283"/>
      <c r="F338" s="36"/>
      <c r="G338" s="268"/>
      <c r="H338" s="268"/>
      <c r="I338" s="320"/>
      <c r="J338" s="340"/>
      <c r="K338" s="326"/>
      <c r="L338" s="323"/>
      <c r="M338" s="305"/>
      <c r="N338" s="54" t="s">
        <v>167</v>
      </c>
      <c r="O338" s="56"/>
      <c r="P338" s="55"/>
      <c r="Q338" s="230"/>
      <c r="R338" s="219" t="str">
        <f t="shared" si="103"/>
        <v/>
      </c>
      <c r="S338" s="230"/>
      <c r="T338" s="219" t="str">
        <f t="shared" si="104"/>
        <v/>
      </c>
      <c r="U338" s="230"/>
      <c r="V338" s="219" t="str">
        <f t="shared" si="105"/>
        <v/>
      </c>
      <c r="W338" s="230"/>
      <c r="X338" s="219" t="str">
        <f t="shared" si="106"/>
        <v/>
      </c>
      <c r="Y338" s="230"/>
      <c r="Z338" s="219" t="str">
        <f t="shared" si="107"/>
        <v/>
      </c>
      <c r="AA338" s="230"/>
      <c r="AB338" s="219" t="str">
        <f t="shared" si="108"/>
        <v/>
      </c>
      <c r="AC338" s="230"/>
      <c r="AD338" s="219" t="str">
        <f t="shared" si="109"/>
        <v/>
      </c>
      <c r="AE338" s="220" t="str">
        <f t="shared" si="102"/>
        <v/>
      </c>
      <c r="AF338" s="220" t="str">
        <f t="shared" si="110"/>
        <v/>
      </c>
      <c r="AG338" s="57"/>
      <c r="AH338" s="58" t="str">
        <f t="shared" si="112"/>
        <v>Débil</v>
      </c>
      <c r="AI338" s="58" t="str">
        <f t="shared" si="111"/>
        <v>Débil</v>
      </c>
      <c r="AJ338" s="130">
        <f t="shared" si="113"/>
        <v>0</v>
      </c>
      <c r="AK338" s="314"/>
      <c r="AL338" s="220"/>
      <c r="AM338" s="220"/>
      <c r="AN338" s="314"/>
      <c r="AO338" s="131">
        <f>+IF(AND(P338="Preventivo",AN334="Fuerte"),2,IF(AND(P338="Preventivo",AN334="Moderado"),1,0))</f>
        <v>0</v>
      </c>
      <c r="AP338" s="131">
        <f t="shared" si="114"/>
        <v>0</v>
      </c>
      <c r="AQ338" s="131">
        <f>+J334-AO338</f>
        <v>0</v>
      </c>
      <c r="AR338" s="131" t="e">
        <f>+L334-AP338</f>
        <v>#N/A</v>
      </c>
      <c r="AS338" s="317"/>
      <c r="AT338" s="317"/>
      <c r="AU338" s="305"/>
      <c r="AV338" s="308"/>
    </row>
    <row r="339" spans="1:48" ht="15" hidden="1" customHeight="1">
      <c r="A339" s="299"/>
      <c r="B339" s="312"/>
      <c r="C339" s="269"/>
      <c r="D339" s="224"/>
      <c r="E339" s="284"/>
      <c r="F339" s="36"/>
      <c r="G339" s="269"/>
      <c r="H339" s="269"/>
      <c r="I339" s="321"/>
      <c r="J339" s="341"/>
      <c r="K339" s="327"/>
      <c r="L339" s="324"/>
      <c r="M339" s="306"/>
      <c r="N339" s="54" t="s">
        <v>167</v>
      </c>
      <c r="O339" s="56"/>
      <c r="P339" s="55"/>
      <c r="Q339" s="230"/>
      <c r="R339" s="219" t="str">
        <f t="shared" si="103"/>
        <v/>
      </c>
      <c r="S339" s="230"/>
      <c r="T339" s="219" t="str">
        <f t="shared" si="104"/>
        <v/>
      </c>
      <c r="U339" s="230"/>
      <c r="V339" s="219" t="str">
        <f t="shared" si="105"/>
        <v/>
      </c>
      <c r="W339" s="230"/>
      <c r="X339" s="219" t="str">
        <f t="shared" si="106"/>
        <v/>
      </c>
      <c r="Y339" s="230"/>
      <c r="Z339" s="219" t="str">
        <f t="shared" si="107"/>
        <v/>
      </c>
      <c r="AA339" s="230"/>
      <c r="AB339" s="219" t="str">
        <f t="shared" si="108"/>
        <v/>
      </c>
      <c r="AC339" s="230"/>
      <c r="AD339" s="219" t="str">
        <f t="shared" si="109"/>
        <v/>
      </c>
      <c r="AE339" s="220" t="str">
        <f t="shared" si="102"/>
        <v/>
      </c>
      <c r="AF339" s="220" t="str">
        <f t="shared" si="110"/>
        <v/>
      </c>
      <c r="AG339" s="57"/>
      <c r="AH339" s="58" t="str">
        <f t="shared" si="112"/>
        <v>Débil</v>
      </c>
      <c r="AI339" s="58" t="str">
        <f t="shared" si="111"/>
        <v>Débil</v>
      </c>
      <c r="AJ339" s="130">
        <f t="shared" si="113"/>
        <v>0</v>
      </c>
      <c r="AK339" s="315"/>
      <c r="AL339" s="220"/>
      <c r="AM339" s="220"/>
      <c r="AN339" s="315"/>
      <c r="AO339" s="131">
        <f>+IF(AND(P339="Preventivo",AN334="Fuerte"),2,IF(AND(P339="Preventivo",AN334="Moderado"),1,0))</f>
        <v>0</v>
      </c>
      <c r="AP339" s="131">
        <f t="shared" si="114"/>
        <v>0</v>
      </c>
      <c r="AQ339" s="131">
        <f>+J334-AO339</f>
        <v>0</v>
      </c>
      <c r="AR339" s="131" t="e">
        <f>+L334-AP339</f>
        <v>#N/A</v>
      </c>
      <c r="AS339" s="318"/>
      <c r="AT339" s="318"/>
      <c r="AU339" s="306"/>
      <c r="AV339" s="309"/>
    </row>
    <row r="340" spans="1:48" ht="15" hidden="1" customHeight="1">
      <c r="A340" s="297" t="s">
        <v>190</v>
      </c>
      <c r="B340" s="310"/>
      <c r="C340" s="267"/>
      <c r="D340" s="224"/>
      <c r="E340" s="282"/>
      <c r="F340" s="36"/>
      <c r="G340" s="267"/>
      <c r="H340" s="267"/>
      <c r="I340" s="319"/>
      <c r="J340" s="351"/>
      <c r="K340" s="325"/>
      <c r="L340" s="322" t="e">
        <f>+VLOOKUP(K340,Listados!$K$13:$L$17,2,0)</f>
        <v>#N/A</v>
      </c>
      <c r="M340" s="304" t="str">
        <f>IF(AND(I340&lt;&gt;"",K340&lt;&gt;""),VLOOKUP(I340&amp;K340,Listados!$M$3:$N$27,2,FALSE),"")</f>
        <v/>
      </c>
      <c r="N340" s="54" t="s">
        <v>167</v>
      </c>
      <c r="O340" s="56"/>
      <c r="P340" s="55"/>
      <c r="Q340" s="230"/>
      <c r="R340" s="219" t="str">
        <f t="shared" si="103"/>
        <v/>
      </c>
      <c r="S340" s="230"/>
      <c r="T340" s="219" t="str">
        <f t="shared" si="104"/>
        <v/>
      </c>
      <c r="U340" s="230"/>
      <c r="V340" s="219" t="str">
        <f t="shared" si="105"/>
        <v/>
      </c>
      <c r="W340" s="230"/>
      <c r="X340" s="219" t="str">
        <f t="shared" si="106"/>
        <v/>
      </c>
      <c r="Y340" s="230"/>
      <c r="Z340" s="219" t="str">
        <f t="shared" si="107"/>
        <v/>
      </c>
      <c r="AA340" s="230"/>
      <c r="AB340" s="219" t="str">
        <f t="shared" si="108"/>
        <v/>
      </c>
      <c r="AC340" s="230"/>
      <c r="AD340" s="219" t="str">
        <f t="shared" si="109"/>
        <v/>
      </c>
      <c r="AE340" s="220" t="str">
        <f t="shared" si="102"/>
        <v/>
      </c>
      <c r="AF340" s="220" t="str">
        <f t="shared" si="110"/>
        <v/>
      </c>
      <c r="AG340" s="57"/>
      <c r="AH340" s="58" t="str">
        <f t="shared" si="112"/>
        <v>Débil</v>
      </c>
      <c r="AI340" s="58" t="str">
        <f t="shared" si="111"/>
        <v>Débil</v>
      </c>
      <c r="AJ340" s="130">
        <f t="shared" si="113"/>
        <v>0</v>
      </c>
      <c r="AK340" s="313">
        <f>AVERAGE(AJ340:AJ345)</f>
        <v>0</v>
      </c>
      <c r="AL340" s="220"/>
      <c r="AM340" s="220"/>
      <c r="AN340" s="313" t="str">
        <f>IF(AK340&lt;=50, "Débil", IF(AK340&lt;=99,"Moderado","Fuerte"))</f>
        <v>Débil</v>
      </c>
      <c r="AO340" s="131">
        <f>+IF(AND(P340="Preventivo",AN340="Fuerte"),2,IF(AND(P340="Preventivo",AN340="Moderado"),1,0))</f>
        <v>0</v>
      </c>
      <c r="AP340" s="131">
        <f t="shared" si="114"/>
        <v>0</v>
      </c>
      <c r="AQ340" s="131">
        <f>+J340-AO340</f>
        <v>0</v>
      </c>
      <c r="AR340" s="131" t="e">
        <f>+L340-AP340</f>
        <v>#N/A</v>
      </c>
      <c r="AS340" s="316" t="str">
        <f>+VLOOKUP(MIN(AQ340,AQ341,AQ342,AQ343,AQ344,AQ345),Listados!$J$18:$K$24,2,TRUE)</f>
        <v>Rara Vez</v>
      </c>
      <c r="AT340" s="316" t="e">
        <f>+VLOOKUP(MIN(AR340,AR341,AR342,AR343,AR344,AR345),Listados!$J$27:$K$32,2,TRUE)</f>
        <v>#N/A</v>
      </c>
      <c r="AU340" s="304" t="e">
        <f>IF(AND(AS340&lt;&gt;"",AT340&lt;&gt;""),VLOOKUP(AS340&amp;AT340,Listados!$M$3:$N$27,2,FALSE),"")</f>
        <v>#N/A</v>
      </c>
      <c r="AV340" s="307" t="e">
        <f>+VLOOKUP(AU340,Listados!$P$3:$Q$6,2,FALSE)</f>
        <v>#N/A</v>
      </c>
    </row>
    <row r="341" spans="1:48" ht="15" hidden="1" customHeight="1">
      <c r="A341" s="298"/>
      <c r="B341" s="311"/>
      <c r="C341" s="268"/>
      <c r="D341" s="224"/>
      <c r="E341" s="283"/>
      <c r="F341" s="36"/>
      <c r="G341" s="268"/>
      <c r="H341" s="268"/>
      <c r="I341" s="320"/>
      <c r="J341" s="340"/>
      <c r="K341" s="326"/>
      <c r="L341" s="323"/>
      <c r="M341" s="305"/>
      <c r="N341" s="54" t="s">
        <v>167</v>
      </c>
      <c r="O341" s="56"/>
      <c r="P341" s="55"/>
      <c r="Q341" s="230"/>
      <c r="R341" s="219" t="str">
        <f t="shared" si="103"/>
        <v/>
      </c>
      <c r="S341" s="230"/>
      <c r="T341" s="219" t="str">
        <f t="shared" si="104"/>
        <v/>
      </c>
      <c r="U341" s="230"/>
      <c r="V341" s="219" t="str">
        <f t="shared" si="105"/>
        <v/>
      </c>
      <c r="W341" s="230"/>
      <c r="X341" s="219" t="str">
        <f t="shared" si="106"/>
        <v/>
      </c>
      <c r="Y341" s="230"/>
      <c r="Z341" s="219" t="str">
        <f t="shared" si="107"/>
        <v/>
      </c>
      <c r="AA341" s="230"/>
      <c r="AB341" s="219" t="str">
        <f t="shared" si="108"/>
        <v/>
      </c>
      <c r="AC341" s="230"/>
      <c r="AD341" s="219" t="str">
        <f t="shared" si="109"/>
        <v/>
      </c>
      <c r="AE341" s="220" t="str">
        <f t="shared" si="102"/>
        <v/>
      </c>
      <c r="AF341" s="220" t="str">
        <f t="shared" si="110"/>
        <v/>
      </c>
      <c r="AG341" s="57"/>
      <c r="AH341" s="58" t="str">
        <f t="shared" si="112"/>
        <v>Débil</v>
      </c>
      <c r="AI341" s="58" t="str">
        <f t="shared" si="111"/>
        <v>Débil</v>
      </c>
      <c r="AJ341" s="130">
        <f t="shared" si="113"/>
        <v>0</v>
      </c>
      <c r="AK341" s="314"/>
      <c r="AL341" s="220"/>
      <c r="AM341" s="220"/>
      <c r="AN341" s="314"/>
      <c r="AO341" s="131">
        <f>+IF(AND(P341="Preventivo",AN340="Fuerte"),2,IF(AND(P341="Preventivo",AN340="Moderado"),1,0))</f>
        <v>0</v>
      </c>
      <c r="AP341" s="131">
        <f t="shared" si="114"/>
        <v>0</v>
      </c>
      <c r="AQ341" s="131">
        <f>+J340-AO341</f>
        <v>0</v>
      </c>
      <c r="AR341" s="131" t="e">
        <f>+L340-AP341</f>
        <v>#N/A</v>
      </c>
      <c r="AS341" s="317"/>
      <c r="AT341" s="317"/>
      <c r="AU341" s="305"/>
      <c r="AV341" s="308"/>
    </row>
    <row r="342" spans="1:48" ht="15" hidden="1" customHeight="1">
      <c r="A342" s="298"/>
      <c r="B342" s="311"/>
      <c r="C342" s="268"/>
      <c r="D342" s="224"/>
      <c r="E342" s="283"/>
      <c r="F342" s="36"/>
      <c r="G342" s="268"/>
      <c r="H342" s="268"/>
      <c r="I342" s="320"/>
      <c r="J342" s="340"/>
      <c r="K342" s="326"/>
      <c r="L342" s="323"/>
      <c r="M342" s="305"/>
      <c r="N342" s="54" t="s">
        <v>167</v>
      </c>
      <c r="O342" s="56"/>
      <c r="P342" s="55"/>
      <c r="Q342" s="230"/>
      <c r="R342" s="219" t="str">
        <f t="shared" si="103"/>
        <v/>
      </c>
      <c r="S342" s="230"/>
      <c r="T342" s="219" t="str">
        <f t="shared" si="104"/>
        <v/>
      </c>
      <c r="U342" s="230"/>
      <c r="V342" s="219" t="str">
        <f t="shared" si="105"/>
        <v/>
      </c>
      <c r="W342" s="230"/>
      <c r="X342" s="219" t="str">
        <f t="shared" si="106"/>
        <v/>
      </c>
      <c r="Y342" s="230"/>
      <c r="Z342" s="219" t="str">
        <f t="shared" si="107"/>
        <v/>
      </c>
      <c r="AA342" s="230"/>
      <c r="AB342" s="219" t="str">
        <f t="shared" si="108"/>
        <v/>
      </c>
      <c r="AC342" s="230"/>
      <c r="AD342" s="219" t="str">
        <f t="shared" si="109"/>
        <v/>
      </c>
      <c r="AE342" s="220" t="str">
        <f t="shared" ref="AE342:AE381" si="115">IF((SUM(R342,T342,V342,X342,Z342,AB342,AD342)=0),"",(SUM(R342,T342,V342,X342,Z342,AB342,AD342)))</f>
        <v/>
      </c>
      <c r="AF342" s="220" t="str">
        <f t="shared" si="110"/>
        <v/>
      </c>
      <c r="AG342" s="57"/>
      <c r="AH342" s="58" t="str">
        <f t="shared" si="112"/>
        <v>Débil</v>
      </c>
      <c r="AI342" s="58" t="str">
        <f t="shared" si="111"/>
        <v>Débil</v>
      </c>
      <c r="AJ342" s="130">
        <f t="shared" si="113"/>
        <v>0</v>
      </c>
      <c r="AK342" s="314"/>
      <c r="AL342" s="220"/>
      <c r="AM342" s="220"/>
      <c r="AN342" s="314"/>
      <c r="AO342" s="131">
        <f>+IF(AND(P342="Preventivo",AN340="Fuerte"),2,IF(AND(P342="Preventivo",AN340="Moderado"),1,0))</f>
        <v>0</v>
      </c>
      <c r="AP342" s="131">
        <f t="shared" si="114"/>
        <v>0</v>
      </c>
      <c r="AQ342" s="131">
        <f>+J340-AO342</f>
        <v>0</v>
      </c>
      <c r="AR342" s="131" t="e">
        <f>+L340-AP342</f>
        <v>#N/A</v>
      </c>
      <c r="AS342" s="317"/>
      <c r="AT342" s="317"/>
      <c r="AU342" s="305"/>
      <c r="AV342" s="308"/>
    </row>
    <row r="343" spans="1:48" ht="15" hidden="1" customHeight="1">
      <c r="A343" s="298"/>
      <c r="B343" s="311"/>
      <c r="C343" s="268"/>
      <c r="D343" s="224"/>
      <c r="E343" s="283"/>
      <c r="F343" s="36"/>
      <c r="G343" s="268"/>
      <c r="H343" s="268"/>
      <c r="I343" s="320"/>
      <c r="J343" s="340"/>
      <c r="K343" s="326"/>
      <c r="L343" s="323"/>
      <c r="M343" s="305"/>
      <c r="N343" s="54" t="s">
        <v>167</v>
      </c>
      <c r="O343" s="56"/>
      <c r="P343" s="55"/>
      <c r="Q343" s="230"/>
      <c r="R343" s="219" t="str">
        <f t="shared" ref="R343:R381" si="116">+IF(Q343="si",15,"")</f>
        <v/>
      </c>
      <c r="S343" s="230"/>
      <c r="T343" s="219" t="str">
        <f t="shared" ref="T343:T381" si="117">+IF(S343="si",15,"")</f>
        <v/>
      </c>
      <c r="U343" s="230"/>
      <c r="V343" s="219" t="str">
        <f t="shared" ref="V343:V381" si="118">+IF(U343="si",15,"")</f>
        <v/>
      </c>
      <c r="W343" s="230"/>
      <c r="X343" s="219" t="str">
        <f t="shared" ref="X343:X381" si="119">+IF(W343="si",15,"")</f>
        <v/>
      </c>
      <c r="Y343" s="230"/>
      <c r="Z343" s="219" t="str">
        <f t="shared" ref="Z343:Z381" si="120">+IF(Y343="si",15,"")</f>
        <v/>
      </c>
      <c r="AA343" s="230"/>
      <c r="AB343" s="219" t="str">
        <f t="shared" ref="AB343:AB381" si="121">+IF(AA343="si",15,"")</f>
        <v/>
      </c>
      <c r="AC343" s="230"/>
      <c r="AD343" s="219" t="str">
        <f t="shared" ref="AD343:AD381" si="122">+IF(AC343="Completa",10,IF(AC343="Incompleta",5,""))</f>
        <v/>
      </c>
      <c r="AE343" s="220" t="str">
        <f t="shared" si="115"/>
        <v/>
      </c>
      <c r="AF343" s="220" t="str">
        <f t="shared" ref="AF343:AF381" si="123">IF(AE343&lt;=85,"Débil",IF(AE343&lt;=95,"Moderado",IF(AE343=100,"Fuerte","")))</f>
        <v/>
      </c>
      <c r="AG343" s="57"/>
      <c r="AH343" s="58" t="str">
        <f t="shared" si="112"/>
        <v>Débil</v>
      </c>
      <c r="AI343" s="58" t="str">
        <f t="shared" ref="AI343:AI381" si="124">IF(AND(AF343="Fuerte",AH343="Fuerte"),"Fuerte",IF(AND(AF343="Fuerte",AH343="Moderado"),"Moderado",IF(AND(AF343="Moderado",AH343="Fuerte"),"Moderado",IF(AND(AF343="Moderado",AH343="Moderado"),"Moderado","Débil"))))</f>
        <v>Débil</v>
      </c>
      <c r="AJ343" s="130">
        <f t="shared" si="113"/>
        <v>0</v>
      </c>
      <c r="AK343" s="314"/>
      <c r="AL343" s="220"/>
      <c r="AM343" s="220"/>
      <c r="AN343" s="314"/>
      <c r="AO343" s="131">
        <f>+IF(AND(P343="Preventivo",AN340="Fuerte"),2,IF(AND(P343="Preventivo",AN340="Moderado"),1,0))</f>
        <v>0</v>
      </c>
      <c r="AP343" s="131">
        <f t="shared" si="114"/>
        <v>0</v>
      </c>
      <c r="AQ343" s="131">
        <f>+J340-AO343</f>
        <v>0</v>
      </c>
      <c r="AR343" s="131" t="e">
        <f>+L340-AP343</f>
        <v>#N/A</v>
      </c>
      <c r="AS343" s="317"/>
      <c r="AT343" s="317"/>
      <c r="AU343" s="305"/>
      <c r="AV343" s="308"/>
    </row>
    <row r="344" spans="1:48" ht="15" hidden="1" customHeight="1">
      <c r="A344" s="298"/>
      <c r="B344" s="311"/>
      <c r="C344" s="268"/>
      <c r="D344" s="224"/>
      <c r="E344" s="283"/>
      <c r="F344" s="36"/>
      <c r="G344" s="268"/>
      <c r="H344" s="268"/>
      <c r="I344" s="320"/>
      <c r="J344" s="340"/>
      <c r="K344" s="326"/>
      <c r="L344" s="323"/>
      <c r="M344" s="305"/>
      <c r="N344" s="54" t="s">
        <v>167</v>
      </c>
      <c r="O344" s="56"/>
      <c r="P344" s="55"/>
      <c r="Q344" s="230"/>
      <c r="R344" s="219" t="str">
        <f t="shared" si="116"/>
        <v/>
      </c>
      <c r="S344" s="230"/>
      <c r="T344" s="219" t="str">
        <f t="shared" si="117"/>
        <v/>
      </c>
      <c r="U344" s="230"/>
      <c r="V344" s="219" t="str">
        <f t="shared" si="118"/>
        <v/>
      </c>
      <c r="W344" s="230"/>
      <c r="X344" s="219" t="str">
        <f t="shared" si="119"/>
        <v/>
      </c>
      <c r="Y344" s="230"/>
      <c r="Z344" s="219" t="str">
        <f t="shared" si="120"/>
        <v/>
      </c>
      <c r="AA344" s="230"/>
      <c r="AB344" s="219" t="str">
        <f t="shared" si="121"/>
        <v/>
      </c>
      <c r="AC344" s="230"/>
      <c r="AD344" s="219" t="str">
        <f t="shared" si="122"/>
        <v/>
      </c>
      <c r="AE344" s="220" t="str">
        <f t="shared" si="115"/>
        <v/>
      </c>
      <c r="AF344" s="220" t="str">
        <f t="shared" si="123"/>
        <v/>
      </c>
      <c r="AG344" s="57"/>
      <c r="AH344" s="58" t="str">
        <f t="shared" ref="AH344:AH381" si="125">+IF(AG344="siempre","Fuerte",IF(AG344="Algunas veces","Moderado","Débil"))</f>
        <v>Débil</v>
      </c>
      <c r="AI344" s="58" t="str">
        <f t="shared" si="124"/>
        <v>Débil</v>
      </c>
      <c r="AJ344" s="130">
        <f t="shared" ref="AJ344:AJ381" si="126">IF(ISBLANK(AI344),"",IF(AI344="Débil", 0, IF(AI344="Moderado",50,100)))</f>
        <v>0</v>
      </c>
      <c r="AK344" s="314"/>
      <c r="AL344" s="220"/>
      <c r="AM344" s="220"/>
      <c r="AN344" s="314"/>
      <c r="AO344" s="131">
        <f>+IF(AND(P344="Preventivo",AN340="Fuerte"),2,IF(AND(P344="Preventivo",AN340="Moderado"),1,0))</f>
        <v>0</v>
      </c>
      <c r="AP344" s="131">
        <f t="shared" si="114"/>
        <v>0</v>
      </c>
      <c r="AQ344" s="131">
        <f>+J340-AO344</f>
        <v>0</v>
      </c>
      <c r="AR344" s="131" t="e">
        <f>+L340-AP344</f>
        <v>#N/A</v>
      </c>
      <c r="AS344" s="317"/>
      <c r="AT344" s="317"/>
      <c r="AU344" s="305"/>
      <c r="AV344" s="308"/>
    </row>
    <row r="345" spans="1:48" ht="15" hidden="1" customHeight="1">
      <c r="A345" s="299"/>
      <c r="B345" s="312"/>
      <c r="C345" s="269"/>
      <c r="D345" s="224"/>
      <c r="E345" s="284"/>
      <c r="F345" s="36"/>
      <c r="G345" s="269"/>
      <c r="H345" s="269"/>
      <c r="I345" s="321"/>
      <c r="J345" s="341"/>
      <c r="K345" s="327"/>
      <c r="L345" s="324"/>
      <c r="M345" s="306"/>
      <c r="N345" s="54" t="s">
        <v>167</v>
      </c>
      <c r="O345" s="56"/>
      <c r="P345" s="55"/>
      <c r="Q345" s="230"/>
      <c r="R345" s="219" t="str">
        <f t="shared" si="116"/>
        <v/>
      </c>
      <c r="S345" s="230"/>
      <c r="T345" s="219" t="str">
        <f t="shared" si="117"/>
        <v/>
      </c>
      <c r="U345" s="230"/>
      <c r="V345" s="219" t="str">
        <f t="shared" si="118"/>
        <v/>
      </c>
      <c r="W345" s="230"/>
      <c r="X345" s="219" t="str">
        <f t="shared" si="119"/>
        <v/>
      </c>
      <c r="Y345" s="230"/>
      <c r="Z345" s="219" t="str">
        <f t="shared" si="120"/>
        <v/>
      </c>
      <c r="AA345" s="230"/>
      <c r="AB345" s="219" t="str">
        <f t="shared" si="121"/>
        <v/>
      </c>
      <c r="AC345" s="230"/>
      <c r="AD345" s="219" t="str">
        <f t="shared" si="122"/>
        <v/>
      </c>
      <c r="AE345" s="220" t="str">
        <f t="shared" si="115"/>
        <v/>
      </c>
      <c r="AF345" s="220" t="str">
        <f t="shared" si="123"/>
        <v/>
      </c>
      <c r="AG345" s="57"/>
      <c r="AH345" s="58" t="str">
        <f t="shared" si="125"/>
        <v>Débil</v>
      </c>
      <c r="AI345" s="58" t="str">
        <f t="shared" si="124"/>
        <v>Débil</v>
      </c>
      <c r="AJ345" s="130">
        <f t="shared" si="126"/>
        <v>0</v>
      </c>
      <c r="AK345" s="315"/>
      <c r="AL345" s="220"/>
      <c r="AM345" s="220"/>
      <c r="AN345" s="315"/>
      <c r="AO345" s="131">
        <f>+IF(AND(P345="Preventivo",AN340="Fuerte"),2,IF(AND(P345="Preventivo",AN340="Moderado"),1,0))</f>
        <v>0</v>
      </c>
      <c r="AP345" s="131">
        <f t="shared" si="114"/>
        <v>0</v>
      </c>
      <c r="AQ345" s="131">
        <f>+J340-AO345</f>
        <v>0</v>
      </c>
      <c r="AR345" s="131" t="e">
        <f>+L340-AP345</f>
        <v>#N/A</v>
      </c>
      <c r="AS345" s="318"/>
      <c r="AT345" s="318"/>
      <c r="AU345" s="306"/>
      <c r="AV345" s="309"/>
    </row>
    <row r="346" spans="1:48" ht="15" hidden="1" customHeight="1">
      <c r="A346" s="297" t="s">
        <v>191</v>
      </c>
      <c r="B346" s="310"/>
      <c r="C346" s="267"/>
      <c r="D346" s="224"/>
      <c r="E346" s="282"/>
      <c r="F346" s="36"/>
      <c r="G346" s="267"/>
      <c r="H346" s="267"/>
      <c r="I346" s="319"/>
      <c r="J346" s="351"/>
      <c r="K346" s="325"/>
      <c r="L346" s="322" t="e">
        <f>+VLOOKUP(K346,Listados!$K$13:$L$17,2,0)</f>
        <v>#N/A</v>
      </c>
      <c r="M346" s="304" t="str">
        <f>IF(AND(I346&lt;&gt;"",K346&lt;&gt;""),VLOOKUP(I346&amp;K346,Listados!$M$3:$N$27,2,FALSE),"")</f>
        <v/>
      </c>
      <c r="N346" s="54" t="s">
        <v>167</v>
      </c>
      <c r="O346" s="56"/>
      <c r="P346" s="55"/>
      <c r="Q346" s="230"/>
      <c r="R346" s="219" t="str">
        <f t="shared" si="116"/>
        <v/>
      </c>
      <c r="S346" s="230"/>
      <c r="T346" s="219" t="str">
        <f t="shared" si="117"/>
        <v/>
      </c>
      <c r="U346" s="230"/>
      <c r="V346" s="219" t="str">
        <f t="shared" si="118"/>
        <v/>
      </c>
      <c r="W346" s="230"/>
      <c r="X346" s="219" t="str">
        <f t="shared" si="119"/>
        <v/>
      </c>
      <c r="Y346" s="230"/>
      <c r="Z346" s="219" t="str">
        <f t="shared" si="120"/>
        <v/>
      </c>
      <c r="AA346" s="230"/>
      <c r="AB346" s="219" t="str">
        <f t="shared" si="121"/>
        <v/>
      </c>
      <c r="AC346" s="230"/>
      <c r="AD346" s="219" t="str">
        <f t="shared" si="122"/>
        <v/>
      </c>
      <c r="AE346" s="220" t="str">
        <f t="shared" si="115"/>
        <v/>
      </c>
      <c r="AF346" s="220" t="str">
        <f t="shared" si="123"/>
        <v/>
      </c>
      <c r="AG346" s="57"/>
      <c r="AH346" s="58" t="str">
        <f t="shared" si="125"/>
        <v>Débil</v>
      </c>
      <c r="AI346" s="58" t="str">
        <f t="shared" si="124"/>
        <v>Débil</v>
      </c>
      <c r="AJ346" s="130">
        <f t="shared" si="126"/>
        <v>0</v>
      </c>
      <c r="AK346" s="313">
        <f>AVERAGE(AJ346:AJ351)</f>
        <v>0</v>
      </c>
      <c r="AL346" s="220"/>
      <c r="AM346" s="220"/>
      <c r="AN346" s="313" t="str">
        <f>IF(AK346&lt;=50, "Débil", IF(AK346&lt;=99,"Moderado","Fuerte"))</f>
        <v>Débil</v>
      </c>
      <c r="AO346" s="131">
        <f>+IF(AND(P346="Preventivo",AN346="Fuerte"),2,IF(AND(P346="Preventivo",AN346="Moderado"),1,0))</f>
        <v>0</v>
      </c>
      <c r="AP346" s="131">
        <f t="shared" si="114"/>
        <v>0</v>
      </c>
      <c r="AQ346" s="131">
        <f>+J346-AO346</f>
        <v>0</v>
      </c>
      <c r="AR346" s="131" t="e">
        <f>+L346-AP346</f>
        <v>#N/A</v>
      </c>
      <c r="AS346" s="316" t="str">
        <f>+VLOOKUP(MIN(AQ346,AQ347,AQ348,AQ349,AQ350,AQ351),Listados!$J$18:$K$24,2,TRUE)</f>
        <v>Rara Vez</v>
      </c>
      <c r="AT346" s="316" t="e">
        <f>+VLOOKUP(MIN(AR346,AR347,AR348,AR349,AR350,AR351),Listados!$J$27:$K$32,2,TRUE)</f>
        <v>#N/A</v>
      </c>
      <c r="AU346" s="304" t="e">
        <f>IF(AND(AS346&lt;&gt;"",AT346&lt;&gt;""),VLOOKUP(AS346&amp;AT346,Listados!$M$3:$N$27,2,FALSE),"")</f>
        <v>#N/A</v>
      </c>
      <c r="AV346" s="307" t="e">
        <f>+VLOOKUP(AU346,Listados!$P$3:$Q$6,2,FALSE)</f>
        <v>#N/A</v>
      </c>
    </row>
    <row r="347" spans="1:48" ht="15" hidden="1" customHeight="1">
      <c r="A347" s="298"/>
      <c r="B347" s="311"/>
      <c r="C347" s="268"/>
      <c r="D347" s="224"/>
      <c r="E347" s="283"/>
      <c r="F347" s="36"/>
      <c r="G347" s="268"/>
      <c r="H347" s="268"/>
      <c r="I347" s="320"/>
      <c r="J347" s="340"/>
      <c r="K347" s="326"/>
      <c r="L347" s="323"/>
      <c r="M347" s="305"/>
      <c r="N347" s="54" t="s">
        <v>167</v>
      </c>
      <c r="O347" s="56"/>
      <c r="P347" s="55"/>
      <c r="Q347" s="230"/>
      <c r="R347" s="219" t="str">
        <f t="shared" si="116"/>
        <v/>
      </c>
      <c r="S347" s="230"/>
      <c r="T347" s="219" t="str">
        <f t="shared" si="117"/>
        <v/>
      </c>
      <c r="U347" s="230"/>
      <c r="V347" s="219" t="str">
        <f t="shared" si="118"/>
        <v/>
      </c>
      <c r="W347" s="230"/>
      <c r="X347" s="219" t="str">
        <f t="shared" si="119"/>
        <v/>
      </c>
      <c r="Y347" s="230"/>
      <c r="Z347" s="219" t="str">
        <f t="shared" si="120"/>
        <v/>
      </c>
      <c r="AA347" s="230"/>
      <c r="AB347" s="219" t="str">
        <f t="shared" si="121"/>
        <v/>
      </c>
      <c r="AC347" s="230"/>
      <c r="AD347" s="219" t="str">
        <f t="shared" si="122"/>
        <v/>
      </c>
      <c r="AE347" s="220" t="str">
        <f t="shared" si="115"/>
        <v/>
      </c>
      <c r="AF347" s="220" t="str">
        <f t="shared" si="123"/>
        <v/>
      </c>
      <c r="AG347" s="57"/>
      <c r="AH347" s="58" t="str">
        <f t="shared" si="125"/>
        <v>Débil</v>
      </c>
      <c r="AI347" s="58" t="str">
        <f t="shared" si="124"/>
        <v>Débil</v>
      </c>
      <c r="AJ347" s="130">
        <f t="shared" si="126"/>
        <v>0</v>
      </c>
      <c r="AK347" s="314"/>
      <c r="AL347" s="220"/>
      <c r="AM347" s="220"/>
      <c r="AN347" s="314"/>
      <c r="AO347" s="131">
        <f>+IF(AND(P347="Preventivo",AN346="Fuerte"),2,IF(AND(P347="Preventivo",AN346="Moderado"),1,0))</f>
        <v>0</v>
      </c>
      <c r="AP347" s="131">
        <f t="shared" si="114"/>
        <v>0</v>
      </c>
      <c r="AQ347" s="131">
        <f>+J346-AO347</f>
        <v>0</v>
      </c>
      <c r="AR347" s="131" t="e">
        <f>+L346-AP347</f>
        <v>#N/A</v>
      </c>
      <c r="AS347" s="317"/>
      <c r="AT347" s="317"/>
      <c r="AU347" s="305"/>
      <c r="AV347" s="308"/>
    </row>
    <row r="348" spans="1:48" ht="15" hidden="1" customHeight="1">
      <c r="A348" s="298"/>
      <c r="B348" s="311"/>
      <c r="C348" s="268"/>
      <c r="D348" s="224"/>
      <c r="E348" s="283"/>
      <c r="F348" s="36"/>
      <c r="G348" s="268"/>
      <c r="H348" s="268"/>
      <c r="I348" s="320"/>
      <c r="J348" s="340"/>
      <c r="K348" s="326"/>
      <c r="L348" s="323"/>
      <c r="M348" s="305"/>
      <c r="N348" s="54" t="s">
        <v>167</v>
      </c>
      <c r="O348" s="56"/>
      <c r="P348" s="55"/>
      <c r="Q348" s="230"/>
      <c r="R348" s="219" t="str">
        <f t="shared" si="116"/>
        <v/>
      </c>
      <c r="S348" s="230"/>
      <c r="T348" s="219" t="str">
        <f t="shared" si="117"/>
        <v/>
      </c>
      <c r="U348" s="230"/>
      <c r="V348" s="219" t="str">
        <f t="shared" si="118"/>
        <v/>
      </c>
      <c r="W348" s="230"/>
      <c r="X348" s="219" t="str">
        <f t="shared" si="119"/>
        <v/>
      </c>
      <c r="Y348" s="230"/>
      <c r="Z348" s="219" t="str">
        <f t="shared" si="120"/>
        <v/>
      </c>
      <c r="AA348" s="230"/>
      <c r="AB348" s="219" t="str">
        <f t="shared" si="121"/>
        <v/>
      </c>
      <c r="AC348" s="230"/>
      <c r="AD348" s="219" t="str">
        <f t="shared" si="122"/>
        <v/>
      </c>
      <c r="AE348" s="220" t="str">
        <f t="shared" si="115"/>
        <v/>
      </c>
      <c r="AF348" s="220" t="str">
        <f t="shared" si="123"/>
        <v/>
      </c>
      <c r="AG348" s="57"/>
      <c r="AH348" s="58" t="str">
        <f t="shared" si="125"/>
        <v>Débil</v>
      </c>
      <c r="AI348" s="58" t="str">
        <f t="shared" si="124"/>
        <v>Débil</v>
      </c>
      <c r="AJ348" s="130">
        <f t="shared" si="126"/>
        <v>0</v>
      </c>
      <c r="AK348" s="314"/>
      <c r="AL348" s="220"/>
      <c r="AM348" s="220"/>
      <c r="AN348" s="314"/>
      <c r="AO348" s="131">
        <f>+IF(AND(P348="Preventivo",AN346="Fuerte"),2,IF(AND(P348="Preventivo",AN346="Moderado"),1,0))</f>
        <v>0</v>
      </c>
      <c r="AP348" s="131">
        <f t="shared" si="114"/>
        <v>0</v>
      </c>
      <c r="AQ348" s="131">
        <f>+J346-AO348</f>
        <v>0</v>
      </c>
      <c r="AR348" s="131" t="e">
        <f>+L346-AP348</f>
        <v>#N/A</v>
      </c>
      <c r="AS348" s="317"/>
      <c r="AT348" s="317"/>
      <c r="AU348" s="305"/>
      <c r="AV348" s="308"/>
    </row>
    <row r="349" spans="1:48" ht="15" hidden="1" customHeight="1">
      <c r="A349" s="298"/>
      <c r="B349" s="311"/>
      <c r="C349" s="268"/>
      <c r="D349" s="224"/>
      <c r="E349" s="283"/>
      <c r="F349" s="36"/>
      <c r="G349" s="268"/>
      <c r="H349" s="268"/>
      <c r="I349" s="320"/>
      <c r="J349" s="340"/>
      <c r="K349" s="326"/>
      <c r="L349" s="323"/>
      <c r="M349" s="305"/>
      <c r="N349" s="54" t="s">
        <v>167</v>
      </c>
      <c r="O349" s="56"/>
      <c r="P349" s="55"/>
      <c r="Q349" s="230"/>
      <c r="R349" s="219" t="str">
        <f t="shared" si="116"/>
        <v/>
      </c>
      <c r="S349" s="230"/>
      <c r="T349" s="219" t="str">
        <f t="shared" si="117"/>
        <v/>
      </c>
      <c r="U349" s="230"/>
      <c r="V349" s="219" t="str">
        <f t="shared" si="118"/>
        <v/>
      </c>
      <c r="W349" s="230"/>
      <c r="X349" s="219" t="str">
        <f t="shared" si="119"/>
        <v/>
      </c>
      <c r="Y349" s="230"/>
      <c r="Z349" s="219" t="str">
        <f t="shared" si="120"/>
        <v/>
      </c>
      <c r="AA349" s="230"/>
      <c r="AB349" s="219" t="str">
        <f t="shared" si="121"/>
        <v/>
      </c>
      <c r="AC349" s="230"/>
      <c r="AD349" s="219" t="str">
        <f t="shared" si="122"/>
        <v/>
      </c>
      <c r="AE349" s="220" t="str">
        <f t="shared" si="115"/>
        <v/>
      </c>
      <c r="AF349" s="220" t="str">
        <f t="shared" si="123"/>
        <v/>
      </c>
      <c r="AG349" s="57"/>
      <c r="AH349" s="58" t="str">
        <f t="shared" si="125"/>
        <v>Débil</v>
      </c>
      <c r="AI349" s="58" t="str">
        <f t="shared" si="124"/>
        <v>Débil</v>
      </c>
      <c r="AJ349" s="130">
        <f t="shared" si="126"/>
        <v>0</v>
      </c>
      <c r="AK349" s="314"/>
      <c r="AL349" s="220"/>
      <c r="AM349" s="220"/>
      <c r="AN349" s="314"/>
      <c r="AO349" s="131">
        <f>+IF(AND(P349="Preventivo",AN346="Fuerte"),2,IF(AND(P349="Preventivo",AN346="Moderado"),1,0))</f>
        <v>0</v>
      </c>
      <c r="AP349" s="131">
        <f t="shared" ref="AP349:AP381" si="127">+IF(AND(P349="Detectivo",$AN$22="Fuerte"),2,IF(AND(P349="Detectivo",$AN$22="Moderado"),1,IF(AND(P349="Preventivo",$AN$22="Fuerte"),1,0)))</f>
        <v>0</v>
      </c>
      <c r="AQ349" s="131">
        <f>+J346-AO349</f>
        <v>0</v>
      </c>
      <c r="AR349" s="131" t="e">
        <f>+L346-AP349</f>
        <v>#N/A</v>
      </c>
      <c r="AS349" s="317"/>
      <c r="AT349" s="317"/>
      <c r="AU349" s="305"/>
      <c r="AV349" s="308"/>
    </row>
    <row r="350" spans="1:48" ht="15" hidden="1" customHeight="1">
      <c r="A350" s="298"/>
      <c r="B350" s="311"/>
      <c r="C350" s="268"/>
      <c r="D350" s="224"/>
      <c r="E350" s="283"/>
      <c r="F350" s="36"/>
      <c r="G350" s="268"/>
      <c r="H350" s="268"/>
      <c r="I350" s="320"/>
      <c r="J350" s="340"/>
      <c r="K350" s="326"/>
      <c r="L350" s="323"/>
      <c r="M350" s="305"/>
      <c r="N350" s="54" t="s">
        <v>167</v>
      </c>
      <c r="O350" s="56"/>
      <c r="P350" s="55"/>
      <c r="Q350" s="230"/>
      <c r="R350" s="219" t="str">
        <f t="shared" si="116"/>
        <v/>
      </c>
      <c r="S350" s="230"/>
      <c r="T350" s="219" t="str">
        <f t="shared" si="117"/>
        <v/>
      </c>
      <c r="U350" s="230"/>
      <c r="V350" s="219" t="str">
        <f t="shared" si="118"/>
        <v/>
      </c>
      <c r="W350" s="230"/>
      <c r="X350" s="219" t="str">
        <f t="shared" si="119"/>
        <v/>
      </c>
      <c r="Y350" s="230"/>
      <c r="Z350" s="219" t="str">
        <f t="shared" si="120"/>
        <v/>
      </c>
      <c r="AA350" s="230"/>
      <c r="AB350" s="219" t="str">
        <f t="shared" si="121"/>
        <v/>
      </c>
      <c r="AC350" s="230"/>
      <c r="AD350" s="219" t="str">
        <f t="shared" si="122"/>
        <v/>
      </c>
      <c r="AE350" s="220" t="str">
        <f t="shared" si="115"/>
        <v/>
      </c>
      <c r="AF350" s="220" t="str">
        <f t="shared" si="123"/>
        <v/>
      </c>
      <c r="AG350" s="57"/>
      <c r="AH350" s="58" t="str">
        <f t="shared" si="125"/>
        <v>Débil</v>
      </c>
      <c r="AI350" s="58" t="str">
        <f t="shared" si="124"/>
        <v>Débil</v>
      </c>
      <c r="AJ350" s="130">
        <f t="shared" si="126"/>
        <v>0</v>
      </c>
      <c r="AK350" s="314"/>
      <c r="AL350" s="220"/>
      <c r="AM350" s="220"/>
      <c r="AN350" s="314"/>
      <c r="AO350" s="131">
        <f>+IF(AND(P350="Preventivo",AN346="Fuerte"),2,IF(AND(P350="Preventivo",AN346="Moderado"),1,0))</f>
        <v>0</v>
      </c>
      <c r="AP350" s="131">
        <f t="shared" si="127"/>
        <v>0</v>
      </c>
      <c r="AQ350" s="131">
        <f>+J346-AO350</f>
        <v>0</v>
      </c>
      <c r="AR350" s="131" t="e">
        <f>+L346-AP350</f>
        <v>#N/A</v>
      </c>
      <c r="AS350" s="317"/>
      <c r="AT350" s="317"/>
      <c r="AU350" s="305"/>
      <c r="AV350" s="308"/>
    </row>
    <row r="351" spans="1:48" ht="15" hidden="1" customHeight="1">
      <c r="A351" s="299"/>
      <c r="B351" s="312"/>
      <c r="C351" s="269"/>
      <c r="D351" s="224"/>
      <c r="E351" s="284"/>
      <c r="F351" s="36"/>
      <c r="G351" s="269"/>
      <c r="H351" s="269"/>
      <c r="I351" s="321"/>
      <c r="J351" s="341"/>
      <c r="K351" s="327"/>
      <c r="L351" s="324"/>
      <c r="M351" s="306"/>
      <c r="N351" s="54" t="s">
        <v>167</v>
      </c>
      <c r="O351" s="56"/>
      <c r="P351" s="55"/>
      <c r="Q351" s="230"/>
      <c r="R351" s="219" t="str">
        <f t="shared" si="116"/>
        <v/>
      </c>
      <c r="S351" s="230"/>
      <c r="T351" s="219" t="str">
        <f t="shared" si="117"/>
        <v/>
      </c>
      <c r="U351" s="230"/>
      <c r="V351" s="219" t="str">
        <f t="shared" si="118"/>
        <v/>
      </c>
      <c r="W351" s="230"/>
      <c r="X351" s="219" t="str">
        <f t="shared" si="119"/>
        <v/>
      </c>
      <c r="Y351" s="230"/>
      <c r="Z351" s="219" t="str">
        <f t="shared" si="120"/>
        <v/>
      </c>
      <c r="AA351" s="230"/>
      <c r="AB351" s="219" t="str">
        <f t="shared" si="121"/>
        <v/>
      </c>
      <c r="AC351" s="230"/>
      <c r="AD351" s="219" t="str">
        <f t="shared" si="122"/>
        <v/>
      </c>
      <c r="AE351" s="220" t="str">
        <f t="shared" si="115"/>
        <v/>
      </c>
      <c r="AF351" s="220" t="str">
        <f t="shared" si="123"/>
        <v/>
      </c>
      <c r="AG351" s="57"/>
      <c r="AH351" s="58" t="str">
        <f t="shared" si="125"/>
        <v>Débil</v>
      </c>
      <c r="AI351" s="58" t="str">
        <f t="shared" si="124"/>
        <v>Débil</v>
      </c>
      <c r="AJ351" s="130">
        <f t="shared" si="126"/>
        <v>0</v>
      </c>
      <c r="AK351" s="315"/>
      <c r="AL351" s="220"/>
      <c r="AM351" s="220"/>
      <c r="AN351" s="315"/>
      <c r="AO351" s="131">
        <f>+IF(AND(P351="Preventivo",AN346="Fuerte"),2,IF(AND(P351="Preventivo",AN346="Moderado"),1,0))</f>
        <v>0</v>
      </c>
      <c r="AP351" s="131">
        <f t="shared" si="127"/>
        <v>0</v>
      </c>
      <c r="AQ351" s="131">
        <f>+J346-AO351</f>
        <v>0</v>
      </c>
      <c r="AR351" s="131" t="e">
        <f>+L346-AP351</f>
        <v>#N/A</v>
      </c>
      <c r="AS351" s="318"/>
      <c r="AT351" s="318"/>
      <c r="AU351" s="306"/>
      <c r="AV351" s="309"/>
    </row>
    <row r="352" spans="1:48" ht="15" hidden="1" customHeight="1">
      <c r="A352" s="297" t="s">
        <v>192</v>
      </c>
      <c r="B352" s="310"/>
      <c r="C352" s="267"/>
      <c r="D352" s="224"/>
      <c r="E352" s="282"/>
      <c r="F352" s="36"/>
      <c r="G352" s="267"/>
      <c r="H352" s="267"/>
      <c r="I352" s="319"/>
      <c r="J352" s="351"/>
      <c r="K352" s="325"/>
      <c r="L352" s="322" t="e">
        <f>+VLOOKUP(K352,Listados!$K$13:$L$17,2,0)</f>
        <v>#N/A</v>
      </c>
      <c r="M352" s="304" t="str">
        <f>IF(AND(I352&lt;&gt;"",K352&lt;&gt;""),VLOOKUP(I352&amp;K352,Listados!$M$3:$N$27,2,FALSE),"")</f>
        <v/>
      </c>
      <c r="N352" s="54" t="s">
        <v>167</v>
      </c>
      <c r="O352" s="56"/>
      <c r="P352" s="55"/>
      <c r="Q352" s="230"/>
      <c r="R352" s="219" t="str">
        <f t="shared" si="116"/>
        <v/>
      </c>
      <c r="S352" s="230"/>
      <c r="T352" s="219" t="str">
        <f t="shared" si="117"/>
        <v/>
      </c>
      <c r="U352" s="230"/>
      <c r="V352" s="219" t="str">
        <f t="shared" si="118"/>
        <v/>
      </c>
      <c r="W352" s="230"/>
      <c r="X352" s="219" t="str">
        <f t="shared" si="119"/>
        <v/>
      </c>
      <c r="Y352" s="230"/>
      <c r="Z352" s="219" t="str">
        <f t="shared" si="120"/>
        <v/>
      </c>
      <c r="AA352" s="230"/>
      <c r="AB352" s="219" t="str">
        <f t="shared" si="121"/>
        <v/>
      </c>
      <c r="AC352" s="230"/>
      <c r="AD352" s="219" t="str">
        <f t="shared" si="122"/>
        <v/>
      </c>
      <c r="AE352" s="220" t="str">
        <f t="shared" si="115"/>
        <v/>
      </c>
      <c r="AF352" s="220" t="str">
        <f t="shared" si="123"/>
        <v/>
      </c>
      <c r="AG352" s="57"/>
      <c r="AH352" s="58" t="str">
        <f t="shared" si="125"/>
        <v>Débil</v>
      </c>
      <c r="AI352" s="58" t="str">
        <f t="shared" si="124"/>
        <v>Débil</v>
      </c>
      <c r="AJ352" s="130">
        <f t="shared" si="126"/>
        <v>0</v>
      </c>
      <c r="AK352" s="313">
        <f>AVERAGE(AJ352:AJ357)</f>
        <v>0</v>
      </c>
      <c r="AL352" s="220"/>
      <c r="AM352" s="220"/>
      <c r="AN352" s="313" t="str">
        <f>IF(AK352&lt;=50, "Débil", IF(AK352&lt;=99,"Moderado","Fuerte"))</f>
        <v>Débil</v>
      </c>
      <c r="AO352" s="131">
        <f>+IF(AND(P352="Preventivo",AN352="Fuerte"),2,IF(AND(P352="Preventivo",AN352="Moderado"),1,0))</f>
        <v>0</v>
      </c>
      <c r="AP352" s="131">
        <f t="shared" si="127"/>
        <v>0</v>
      </c>
      <c r="AQ352" s="131">
        <f>+J352-AO352</f>
        <v>0</v>
      </c>
      <c r="AR352" s="131" t="e">
        <f>+L352-AP352</f>
        <v>#N/A</v>
      </c>
      <c r="AS352" s="316" t="str">
        <f>+VLOOKUP(MIN(AQ352,AQ353,AQ354,AQ355,AQ356,AQ357),Listados!$J$18:$K$24,2,TRUE)</f>
        <v>Rara Vez</v>
      </c>
      <c r="AT352" s="316" t="e">
        <f>+VLOOKUP(MIN(AR352,AR353,AR354,AR355,AR356,AR357),Listados!$J$27:$K$32,2,TRUE)</f>
        <v>#N/A</v>
      </c>
      <c r="AU352" s="304" t="e">
        <f>IF(AND(AS352&lt;&gt;"",AT352&lt;&gt;""),VLOOKUP(AS352&amp;AT352,Listados!$M$3:$N$27,2,FALSE),"")</f>
        <v>#N/A</v>
      </c>
      <c r="AV352" s="307" t="e">
        <f>+VLOOKUP(AU352,Listados!$P$3:$Q$6,2,FALSE)</f>
        <v>#N/A</v>
      </c>
    </row>
    <row r="353" spans="1:48" ht="15" hidden="1" customHeight="1">
      <c r="A353" s="298"/>
      <c r="B353" s="311"/>
      <c r="C353" s="268"/>
      <c r="D353" s="224"/>
      <c r="E353" s="283"/>
      <c r="F353" s="36"/>
      <c r="G353" s="268"/>
      <c r="H353" s="268"/>
      <c r="I353" s="320"/>
      <c r="J353" s="340"/>
      <c r="K353" s="326"/>
      <c r="L353" s="323"/>
      <c r="M353" s="305"/>
      <c r="N353" s="54" t="s">
        <v>167</v>
      </c>
      <c r="O353" s="56"/>
      <c r="P353" s="55"/>
      <c r="Q353" s="230"/>
      <c r="R353" s="219" t="str">
        <f t="shared" si="116"/>
        <v/>
      </c>
      <c r="S353" s="230"/>
      <c r="T353" s="219" t="str">
        <f t="shared" si="117"/>
        <v/>
      </c>
      <c r="U353" s="230"/>
      <c r="V353" s="219" t="str">
        <f t="shared" si="118"/>
        <v/>
      </c>
      <c r="W353" s="230"/>
      <c r="X353" s="219" t="str">
        <f t="shared" si="119"/>
        <v/>
      </c>
      <c r="Y353" s="230"/>
      <c r="Z353" s="219" t="str">
        <f t="shared" si="120"/>
        <v/>
      </c>
      <c r="AA353" s="230"/>
      <c r="AB353" s="219" t="str">
        <f t="shared" si="121"/>
        <v/>
      </c>
      <c r="AC353" s="230"/>
      <c r="AD353" s="219" t="str">
        <f t="shared" si="122"/>
        <v/>
      </c>
      <c r="AE353" s="220" t="str">
        <f t="shared" si="115"/>
        <v/>
      </c>
      <c r="AF353" s="220" t="str">
        <f t="shared" si="123"/>
        <v/>
      </c>
      <c r="AG353" s="57"/>
      <c r="AH353" s="58" t="str">
        <f t="shared" si="125"/>
        <v>Débil</v>
      </c>
      <c r="AI353" s="58" t="str">
        <f t="shared" si="124"/>
        <v>Débil</v>
      </c>
      <c r="AJ353" s="130">
        <f t="shared" si="126"/>
        <v>0</v>
      </c>
      <c r="AK353" s="314"/>
      <c r="AL353" s="220"/>
      <c r="AM353" s="220"/>
      <c r="AN353" s="314"/>
      <c r="AO353" s="131">
        <f>+IF(AND(P353="Preventivo",AN352="Fuerte"),2,IF(AND(P353="Preventivo",AN352="Moderado"),1,0))</f>
        <v>0</v>
      </c>
      <c r="AP353" s="131">
        <f t="shared" si="127"/>
        <v>0</v>
      </c>
      <c r="AQ353" s="131">
        <f>+J352-AO353</f>
        <v>0</v>
      </c>
      <c r="AR353" s="131" t="e">
        <f>+L352-AP353</f>
        <v>#N/A</v>
      </c>
      <c r="AS353" s="317"/>
      <c r="AT353" s="317"/>
      <c r="AU353" s="305"/>
      <c r="AV353" s="308"/>
    </row>
    <row r="354" spans="1:48" ht="15" hidden="1" customHeight="1">
      <c r="A354" s="298"/>
      <c r="B354" s="311"/>
      <c r="C354" s="268"/>
      <c r="D354" s="224"/>
      <c r="E354" s="283"/>
      <c r="F354" s="36"/>
      <c r="G354" s="268"/>
      <c r="H354" s="268"/>
      <c r="I354" s="320"/>
      <c r="J354" s="340"/>
      <c r="K354" s="326"/>
      <c r="L354" s="323"/>
      <c r="M354" s="305"/>
      <c r="N354" s="54" t="s">
        <v>167</v>
      </c>
      <c r="O354" s="56"/>
      <c r="P354" s="55"/>
      <c r="Q354" s="230"/>
      <c r="R354" s="219" t="str">
        <f t="shared" si="116"/>
        <v/>
      </c>
      <c r="S354" s="230"/>
      <c r="T354" s="219" t="str">
        <f t="shared" si="117"/>
        <v/>
      </c>
      <c r="U354" s="230"/>
      <c r="V354" s="219" t="str">
        <f t="shared" si="118"/>
        <v/>
      </c>
      <c r="W354" s="230"/>
      <c r="X354" s="219" t="str">
        <f t="shared" si="119"/>
        <v/>
      </c>
      <c r="Y354" s="230"/>
      <c r="Z354" s="219" t="str">
        <f t="shared" si="120"/>
        <v/>
      </c>
      <c r="AA354" s="230"/>
      <c r="AB354" s="219" t="str">
        <f t="shared" si="121"/>
        <v/>
      </c>
      <c r="AC354" s="230"/>
      <c r="AD354" s="219" t="str">
        <f t="shared" si="122"/>
        <v/>
      </c>
      <c r="AE354" s="220" t="str">
        <f t="shared" si="115"/>
        <v/>
      </c>
      <c r="AF354" s="220" t="str">
        <f t="shared" si="123"/>
        <v/>
      </c>
      <c r="AG354" s="57"/>
      <c r="AH354" s="58" t="str">
        <f t="shared" si="125"/>
        <v>Débil</v>
      </c>
      <c r="AI354" s="58" t="str">
        <f t="shared" si="124"/>
        <v>Débil</v>
      </c>
      <c r="AJ354" s="130">
        <f t="shared" si="126"/>
        <v>0</v>
      </c>
      <c r="AK354" s="314"/>
      <c r="AL354" s="220"/>
      <c r="AM354" s="220"/>
      <c r="AN354" s="314"/>
      <c r="AO354" s="131">
        <f>+IF(AND(P354="Preventivo",AN352="Fuerte"),2,IF(AND(P354="Preventivo",AN352="Moderado"),1,0))</f>
        <v>0</v>
      </c>
      <c r="AP354" s="131">
        <f t="shared" si="127"/>
        <v>0</v>
      </c>
      <c r="AQ354" s="131">
        <f>+J352-AO354</f>
        <v>0</v>
      </c>
      <c r="AR354" s="131" t="e">
        <f>+L352-AP354</f>
        <v>#N/A</v>
      </c>
      <c r="AS354" s="317"/>
      <c r="AT354" s="317"/>
      <c r="AU354" s="305"/>
      <c r="AV354" s="308"/>
    </row>
    <row r="355" spans="1:48" ht="15" hidden="1" customHeight="1">
      <c r="A355" s="298"/>
      <c r="B355" s="311"/>
      <c r="C355" s="268"/>
      <c r="D355" s="224"/>
      <c r="E355" s="283"/>
      <c r="F355" s="36"/>
      <c r="G355" s="268"/>
      <c r="H355" s="268"/>
      <c r="I355" s="320"/>
      <c r="J355" s="340"/>
      <c r="K355" s="326"/>
      <c r="L355" s="323"/>
      <c r="M355" s="305"/>
      <c r="N355" s="54" t="s">
        <v>167</v>
      </c>
      <c r="O355" s="56"/>
      <c r="P355" s="55"/>
      <c r="Q355" s="230"/>
      <c r="R355" s="219" t="str">
        <f t="shared" si="116"/>
        <v/>
      </c>
      <c r="S355" s="230"/>
      <c r="T355" s="219" t="str">
        <f t="shared" si="117"/>
        <v/>
      </c>
      <c r="U355" s="230"/>
      <c r="V355" s="219" t="str">
        <f t="shared" si="118"/>
        <v/>
      </c>
      <c r="W355" s="230"/>
      <c r="X355" s="219" t="str">
        <f t="shared" si="119"/>
        <v/>
      </c>
      <c r="Y355" s="230"/>
      <c r="Z355" s="219" t="str">
        <f t="shared" si="120"/>
        <v/>
      </c>
      <c r="AA355" s="230"/>
      <c r="AB355" s="219" t="str">
        <f t="shared" si="121"/>
        <v/>
      </c>
      <c r="AC355" s="230"/>
      <c r="AD355" s="219" t="str">
        <f t="shared" si="122"/>
        <v/>
      </c>
      <c r="AE355" s="220" t="str">
        <f t="shared" si="115"/>
        <v/>
      </c>
      <c r="AF355" s="220" t="str">
        <f t="shared" si="123"/>
        <v/>
      </c>
      <c r="AG355" s="57"/>
      <c r="AH355" s="58" t="str">
        <f t="shared" si="125"/>
        <v>Débil</v>
      </c>
      <c r="AI355" s="58" t="str">
        <f t="shared" si="124"/>
        <v>Débil</v>
      </c>
      <c r="AJ355" s="130">
        <f t="shared" si="126"/>
        <v>0</v>
      </c>
      <c r="AK355" s="314"/>
      <c r="AL355" s="220"/>
      <c r="AM355" s="220"/>
      <c r="AN355" s="314"/>
      <c r="AO355" s="131">
        <f>+IF(AND(P355="Preventivo",AN352="Fuerte"),2,IF(AND(P355="Preventivo",AN352="Moderado"),1,0))</f>
        <v>0</v>
      </c>
      <c r="AP355" s="131">
        <f t="shared" si="127"/>
        <v>0</v>
      </c>
      <c r="AQ355" s="131">
        <f>+J352-AO355</f>
        <v>0</v>
      </c>
      <c r="AR355" s="131" t="e">
        <f>+L352-AP355</f>
        <v>#N/A</v>
      </c>
      <c r="AS355" s="317"/>
      <c r="AT355" s="317"/>
      <c r="AU355" s="305"/>
      <c r="AV355" s="308"/>
    </row>
    <row r="356" spans="1:48" ht="15" hidden="1" customHeight="1">
      <c r="A356" s="298"/>
      <c r="B356" s="311"/>
      <c r="C356" s="268"/>
      <c r="D356" s="224"/>
      <c r="E356" s="283"/>
      <c r="F356" s="36"/>
      <c r="G356" s="268"/>
      <c r="H356" s="268"/>
      <c r="I356" s="320"/>
      <c r="J356" s="340"/>
      <c r="K356" s="326"/>
      <c r="L356" s="323"/>
      <c r="M356" s="305"/>
      <c r="N356" s="54" t="s">
        <v>167</v>
      </c>
      <c r="O356" s="56"/>
      <c r="P356" s="55"/>
      <c r="Q356" s="230"/>
      <c r="R356" s="219" t="str">
        <f t="shared" si="116"/>
        <v/>
      </c>
      <c r="S356" s="230"/>
      <c r="T356" s="219" t="str">
        <f t="shared" si="117"/>
        <v/>
      </c>
      <c r="U356" s="230"/>
      <c r="V356" s="219" t="str">
        <f t="shared" si="118"/>
        <v/>
      </c>
      <c r="W356" s="230"/>
      <c r="X356" s="219" t="str">
        <f t="shared" si="119"/>
        <v/>
      </c>
      <c r="Y356" s="230"/>
      <c r="Z356" s="219" t="str">
        <f t="shared" si="120"/>
        <v/>
      </c>
      <c r="AA356" s="230"/>
      <c r="AB356" s="219" t="str">
        <f t="shared" si="121"/>
        <v/>
      </c>
      <c r="AC356" s="230"/>
      <c r="AD356" s="219" t="str">
        <f t="shared" si="122"/>
        <v/>
      </c>
      <c r="AE356" s="220" t="str">
        <f t="shared" si="115"/>
        <v/>
      </c>
      <c r="AF356" s="220" t="str">
        <f t="shared" si="123"/>
        <v/>
      </c>
      <c r="AG356" s="57"/>
      <c r="AH356" s="58" t="str">
        <f t="shared" si="125"/>
        <v>Débil</v>
      </c>
      <c r="AI356" s="58" t="str">
        <f t="shared" si="124"/>
        <v>Débil</v>
      </c>
      <c r="AJ356" s="130">
        <f t="shared" si="126"/>
        <v>0</v>
      </c>
      <c r="AK356" s="314"/>
      <c r="AL356" s="220"/>
      <c r="AM356" s="220"/>
      <c r="AN356" s="314"/>
      <c r="AO356" s="131">
        <f>+IF(AND(P356="Preventivo",AN352="Fuerte"),2,IF(AND(P356="Preventivo",AN352="Moderado"),1,0))</f>
        <v>0</v>
      </c>
      <c r="AP356" s="131">
        <f t="shared" si="127"/>
        <v>0</v>
      </c>
      <c r="AQ356" s="131">
        <f>+J352-AO356</f>
        <v>0</v>
      </c>
      <c r="AR356" s="131" t="e">
        <f>+L352-AP356</f>
        <v>#N/A</v>
      </c>
      <c r="AS356" s="317"/>
      <c r="AT356" s="317"/>
      <c r="AU356" s="305"/>
      <c r="AV356" s="308"/>
    </row>
    <row r="357" spans="1:48" ht="15" hidden="1" customHeight="1">
      <c r="A357" s="299"/>
      <c r="B357" s="312"/>
      <c r="C357" s="269"/>
      <c r="D357" s="224"/>
      <c r="E357" s="284"/>
      <c r="F357" s="36"/>
      <c r="G357" s="269"/>
      <c r="H357" s="269"/>
      <c r="I357" s="321"/>
      <c r="J357" s="341"/>
      <c r="K357" s="327"/>
      <c r="L357" s="324"/>
      <c r="M357" s="306"/>
      <c r="N357" s="54" t="s">
        <v>167</v>
      </c>
      <c r="O357" s="56"/>
      <c r="P357" s="55"/>
      <c r="Q357" s="230"/>
      <c r="R357" s="219" t="str">
        <f t="shared" si="116"/>
        <v/>
      </c>
      <c r="S357" s="230"/>
      <c r="T357" s="219" t="str">
        <f t="shared" si="117"/>
        <v/>
      </c>
      <c r="U357" s="230"/>
      <c r="V357" s="219" t="str">
        <f t="shared" si="118"/>
        <v/>
      </c>
      <c r="W357" s="230"/>
      <c r="X357" s="219" t="str">
        <f t="shared" si="119"/>
        <v/>
      </c>
      <c r="Y357" s="230"/>
      <c r="Z357" s="219" t="str">
        <f t="shared" si="120"/>
        <v/>
      </c>
      <c r="AA357" s="230"/>
      <c r="AB357" s="219" t="str">
        <f t="shared" si="121"/>
        <v/>
      </c>
      <c r="AC357" s="230"/>
      <c r="AD357" s="219" t="str">
        <f t="shared" si="122"/>
        <v/>
      </c>
      <c r="AE357" s="220" t="str">
        <f t="shared" si="115"/>
        <v/>
      </c>
      <c r="AF357" s="220" t="str">
        <f t="shared" si="123"/>
        <v/>
      </c>
      <c r="AG357" s="57"/>
      <c r="AH357" s="58" t="str">
        <f t="shared" si="125"/>
        <v>Débil</v>
      </c>
      <c r="AI357" s="58" t="str">
        <f t="shared" si="124"/>
        <v>Débil</v>
      </c>
      <c r="AJ357" s="130">
        <f t="shared" si="126"/>
        <v>0</v>
      </c>
      <c r="AK357" s="315"/>
      <c r="AL357" s="220"/>
      <c r="AM357" s="220"/>
      <c r="AN357" s="315"/>
      <c r="AO357" s="131">
        <f>+IF(AND(P357="Preventivo",AN352="Fuerte"),2,IF(AND(P357="Preventivo",AN352="Moderado"),1,0))</f>
        <v>0</v>
      </c>
      <c r="AP357" s="131">
        <f t="shared" si="127"/>
        <v>0</v>
      </c>
      <c r="AQ357" s="131">
        <f>+J352-AO357</f>
        <v>0</v>
      </c>
      <c r="AR357" s="131" t="e">
        <f>+L352-AP357</f>
        <v>#N/A</v>
      </c>
      <c r="AS357" s="318"/>
      <c r="AT357" s="318"/>
      <c r="AU357" s="306"/>
      <c r="AV357" s="309"/>
    </row>
    <row r="358" spans="1:48" ht="15" hidden="1" customHeight="1">
      <c r="A358" s="297" t="s">
        <v>193</v>
      </c>
      <c r="B358" s="310"/>
      <c r="C358" s="267"/>
      <c r="D358" s="224"/>
      <c r="E358" s="282"/>
      <c r="F358" s="36"/>
      <c r="G358" s="267"/>
      <c r="H358" s="267"/>
      <c r="I358" s="319"/>
      <c r="J358" s="351"/>
      <c r="K358" s="325"/>
      <c r="L358" s="322" t="e">
        <f>+VLOOKUP(K358,Listados!$K$13:$L$17,2,0)</f>
        <v>#N/A</v>
      </c>
      <c r="M358" s="304" t="str">
        <f>IF(AND(I358&lt;&gt;"",K358&lt;&gt;""),VLOOKUP(I358&amp;K358,Listados!$M$3:$N$27,2,FALSE),"")</f>
        <v/>
      </c>
      <c r="N358" s="54" t="s">
        <v>167</v>
      </c>
      <c r="O358" s="56"/>
      <c r="P358" s="55"/>
      <c r="Q358" s="230"/>
      <c r="R358" s="219" t="str">
        <f t="shared" si="116"/>
        <v/>
      </c>
      <c r="S358" s="230"/>
      <c r="T358" s="219" t="str">
        <f t="shared" si="117"/>
        <v/>
      </c>
      <c r="U358" s="230"/>
      <c r="V358" s="219" t="str">
        <f t="shared" si="118"/>
        <v/>
      </c>
      <c r="W358" s="230"/>
      <c r="X358" s="219" t="str">
        <f t="shared" si="119"/>
        <v/>
      </c>
      <c r="Y358" s="230"/>
      <c r="Z358" s="219" t="str">
        <f t="shared" si="120"/>
        <v/>
      </c>
      <c r="AA358" s="230"/>
      <c r="AB358" s="219" t="str">
        <f t="shared" si="121"/>
        <v/>
      </c>
      <c r="AC358" s="230"/>
      <c r="AD358" s="219" t="str">
        <f t="shared" si="122"/>
        <v/>
      </c>
      <c r="AE358" s="220" t="str">
        <f t="shared" si="115"/>
        <v/>
      </c>
      <c r="AF358" s="220" t="str">
        <f t="shared" si="123"/>
        <v/>
      </c>
      <c r="AG358" s="57"/>
      <c r="AH358" s="58" t="str">
        <f t="shared" si="125"/>
        <v>Débil</v>
      </c>
      <c r="AI358" s="58" t="str">
        <f t="shared" si="124"/>
        <v>Débil</v>
      </c>
      <c r="AJ358" s="130">
        <f t="shared" si="126"/>
        <v>0</v>
      </c>
      <c r="AK358" s="313">
        <f>AVERAGE(AJ358:AJ363)</f>
        <v>0</v>
      </c>
      <c r="AL358" s="220"/>
      <c r="AM358" s="220"/>
      <c r="AN358" s="313" t="str">
        <f>IF(AK358&lt;=50, "Débil", IF(AK358&lt;=99,"Moderado","Fuerte"))</f>
        <v>Débil</v>
      </c>
      <c r="AO358" s="131">
        <f>+IF(AND(P358="Preventivo",AN358="Fuerte"),2,IF(AND(P358="Preventivo",AN358="Moderado"),1,0))</f>
        <v>0</v>
      </c>
      <c r="AP358" s="131">
        <f t="shared" si="127"/>
        <v>0</v>
      </c>
      <c r="AQ358" s="131">
        <f>+J358-AO358</f>
        <v>0</v>
      </c>
      <c r="AR358" s="131" t="e">
        <f>+L358-AP358</f>
        <v>#N/A</v>
      </c>
      <c r="AS358" s="316" t="str">
        <f>+VLOOKUP(MIN(AQ358,AQ359,AQ360,AQ361,AQ362,AQ363),Listados!$J$18:$K$24,2,TRUE)</f>
        <v>Rara Vez</v>
      </c>
      <c r="AT358" s="316" t="e">
        <f>+VLOOKUP(MIN(AR358,AR359,AR360,AR361,AR362,AR363),Listados!$J$27:$K$32,2,TRUE)</f>
        <v>#N/A</v>
      </c>
      <c r="AU358" s="304" t="e">
        <f>IF(AND(AS358&lt;&gt;"",AT358&lt;&gt;""),VLOOKUP(AS358&amp;AT358,Listados!$M$3:$N$27,2,FALSE),"")</f>
        <v>#N/A</v>
      </c>
      <c r="AV358" s="307" t="e">
        <f>+VLOOKUP(AU358,Listados!$P$3:$Q$6,2,FALSE)</f>
        <v>#N/A</v>
      </c>
    </row>
    <row r="359" spans="1:48" ht="15" hidden="1" customHeight="1">
      <c r="A359" s="298"/>
      <c r="B359" s="311"/>
      <c r="C359" s="268"/>
      <c r="D359" s="224"/>
      <c r="E359" s="283"/>
      <c r="F359" s="36"/>
      <c r="G359" s="268"/>
      <c r="H359" s="268"/>
      <c r="I359" s="320"/>
      <c r="J359" s="340"/>
      <c r="K359" s="326"/>
      <c r="L359" s="323"/>
      <c r="M359" s="305"/>
      <c r="N359" s="54" t="s">
        <v>167</v>
      </c>
      <c r="O359" s="56"/>
      <c r="P359" s="55"/>
      <c r="Q359" s="230"/>
      <c r="R359" s="219" t="str">
        <f t="shared" si="116"/>
        <v/>
      </c>
      <c r="S359" s="230"/>
      <c r="T359" s="219" t="str">
        <f t="shared" si="117"/>
        <v/>
      </c>
      <c r="U359" s="230"/>
      <c r="V359" s="219" t="str">
        <f t="shared" si="118"/>
        <v/>
      </c>
      <c r="W359" s="230"/>
      <c r="X359" s="219" t="str">
        <f t="shared" si="119"/>
        <v/>
      </c>
      <c r="Y359" s="230"/>
      <c r="Z359" s="219" t="str">
        <f t="shared" si="120"/>
        <v/>
      </c>
      <c r="AA359" s="230"/>
      <c r="AB359" s="219" t="str">
        <f t="shared" si="121"/>
        <v/>
      </c>
      <c r="AC359" s="230"/>
      <c r="AD359" s="219" t="str">
        <f t="shared" si="122"/>
        <v/>
      </c>
      <c r="AE359" s="220" t="str">
        <f t="shared" si="115"/>
        <v/>
      </c>
      <c r="AF359" s="220" t="str">
        <f t="shared" si="123"/>
        <v/>
      </c>
      <c r="AG359" s="57"/>
      <c r="AH359" s="58" t="str">
        <f t="shared" si="125"/>
        <v>Débil</v>
      </c>
      <c r="AI359" s="58" t="str">
        <f t="shared" si="124"/>
        <v>Débil</v>
      </c>
      <c r="AJ359" s="130">
        <f t="shared" si="126"/>
        <v>0</v>
      </c>
      <c r="AK359" s="314"/>
      <c r="AL359" s="220"/>
      <c r="AM359" s="220"/>
      <c r="AN359" s="314"/>
      <c r="AO359" s="131">
        <f>+IF(AND(P359="Preventivo",AN358="Fuerte"),2,IF(AND(P359="Preventivo",AN358="Moderado"),1,0))</f>
        <v>0</v>
      </c>
      <c r="AP359" s="131">
        <f t="shared" si="127"/>
        <v>0</v>
      </c>
      <c r="AQ359" s="131">
        <f>+J358-AO359</f>
        <v>0</v>
      </c>
      <c r="AR359" s="131" t="e">
        <f>+L358-AP359</f>
        <v>#N/A</v>
      </c>
      <c r="AS359" s="317"/>
      <c r="AT359" s="317"/>
      <c r="AU359" s="305"/>
      <c r="AV359" s="308"/>
    </row>
    <row r="360" spans="1:48" ht="15" hidden="1" customHeight="1">
      <c r="A360" s="298"/>
      <c r="B360" s="311"/>
      <c r="C360" s="268"/>
      <c r="D360" s="224"/>
      <c r="E360" s="283"/>
      <c r="F360" s="36"/>
      <c r="G360" s="268"/>
      <c r="H360" s="268"/>
      <c r="I360" s="320"/>
      <c r="J360" s="340"/>
      <c r="K360" s="326"/>
      <c r="L360" s="323"/>
      <c r="M360" s="305"/>
      <c r="N360" s="54" t="s">
        <v>167</v>
      </c>
      <c r="O360" s="56"/>
      <c r="P360" s="55"/>
      <c r="Q360" s="230"/>
      <c r="R360" s="219" t="str">
        <f t="shared" si="116"/>
        <v/>
      </c>
      <c r="S360" s="230"/>
      <c r="T360" s="219" t="str">
        <f t="shared" si="117"/>
        <v/>
      </c>
      <c r="U360" s="230"/>
      <c r="V360" s="219" t="str">
        <f t="shared" si="118"/>
        <v/>
      </c>
      <c r="W360" s="230"/>
      <c r="X360" s="219" t="str">
        <f t="shared" si="119"/>
        <v/>
      </c>
      <c r="Y360" s="230"/>
      <c r="Z360" s="219" t="str">
        <f t="shared" si="120"/>
        <v/>
      </c>
      <c r="AA360" s="230"/>
      <c r="AB360" s="219" t="str">
        <f t="shared" si="121"/>
        <v/>
      </c>
      <c r="AC360" s="230"/>
      <c r="AD360" s="219" t="str">
        <f t="shared" si="122"/>
        <v/>
      </c>
      <c r="AE360" s="220" t="str">
        <f t="shared" si="115"/>
        <v/>
      </c>
      <c r="AF360" s="220" t="str">
        <f t="shared" si="123"/>
        <v/>
      </c>
      <c r="AG360" s="57"/>
      <c r="AH360" s="58" t="str">
        <f t="shared" si="125"/>
        <v>Débil</v>
      </c>
      <c r="AI360" s="58" t="str">
        <f t="shared" si="124"/>
        <v>Débil</v>
      </c>
      <c r="AJ360" s="130">
        <f t="shared" si="126"/>
        <v>0</v>
      </c>
      <c r="AK360" s="314"/>
      <c r="AL360" s="220"/>
      <c r="AM360" s="220"/>
      <c r="AN360" s="314"/>
      <c r="AO360" s="131">
        <f>+IF(AND(P360="Preventivo",AN358="Fuerte"),2,IF(AND(P360="Preventivo",AN358="Moderado"),1,0))</f>
        <v>0</v>
      </c>
      <c r="AP360" s="131">
        <f t="shared" si="127"/>
        <v>0</v>
      </c>
      <c r="AQ360" s="131">
        <f>+J358-AO360</f>
        <v>0</v>
      </c>
      <c r="AR360" s="131" t="e">
        <f>+L358-AP360</f>
        <v>#N/A</v>
      </c>
      <c r="AS360" s="317"/>
      <c r="AT360" s="317"/>
      <c r="AU360" s="305"/>
      <c r="AV360" s="308"/>
    </row>
    <row r="361" spans="1:48" ht="15" hidden="1" customHeight="1">
      <c r="A361" s="298"/>
      <c r="B361" s="311"/>
      <c r="C361" s="268"/>
      <c r="D361" s="224"/>
      <c r="E361" s="283"/>
      <c r="F361" s="36"/>
      <c r="G361" s="268"/>
      <c r="H361" s="268"/>
      <c r="I361" s="320"/>
      <c r="J361" s="340"/>
      <c r="K361" s="326"/>
      <c r="L361" s="323"/>
      <c r="M361" s="305"/>
      <c r="N361" s="54" t="s">
        <v>167</v>
      </c>
      <c r="O361" s="56"/>
      <c r="P361" s="55"/>
      <c r="Q361" s="230"/>
      <c r="R361" s="219" t="str">
        <f t="shared" si="116"/>
        <v/>
      </c>
      <c r="S361" s="230"/>
      <c r="T361" s="219" t="str">
        <f t="shared" si="117"/>
        <v/>
      </c>
      <c r="U361" s="230"/>
      <c r="V361" s="219" t="str">
        <f t="shared" si="118"/>
        <v/>
      </c>
      <c r="W361" s="230"/>
      <c r="X361" s="219" t="str">
        <f t="shared" si="119"/>
        <v/>
      </c>
      <c r="Y361" s="230"/>
      <c r="Z361" s="219" t="str">
        <f t="shared" si="120"/>
        <v/>
      </c>
      <c r="AA361" s="230"/>
      <c r="AB361" s="219" t="str">
        <f t="shared" si="121"/>
        <v/>
      </c>
      <c r="AC361" s="230"/>
      <c r="AD361" s="219" t="str">
        <f t="shared" si="122"/>
        <v/>
      </c>
      <c r="AE361" s="220" t="str">
        <f t="shared" si="115"/>
        <v/>
      </c>
      <c r="AF361" s="220" t="str">
        <f t="shared" si="123"/>
        <v/>
      </c>
      <c r="AG361" s="57"/>
      <c r="AH361" s="58" t="str">
        <f t="shared" si="125"/>
        <v>Débil</v>
      </c>
      <c r="AI361" s="58" t="str">
        <f t="shared" si="124"/>
        <v>Débil</v>
      </c>
      <c r="AJ361" s="130">
        <f t="shared" si="126"/>
        <v>0</v>
      </c>
      <c r="AK361" s="314"/>
      <c r="AL361" s="220"/>
      <c r="AM361" s="220"/>
      <c r="AN361" s="314"/>
      <c r="AO361" s="131">
        <f>+IF(AND(P361="Preventivo",AN358="Fuerte"),2,IF(AND(P361="Preventivo",AN358="Moderado"),1,0))</f>
        <v>0</v>
      </c>
      <c r="AP361" s="131">
        <f t="shared" si="127"/>
        <v>0</v>
      </c>
      <c r="AQ361" s="131">
        <f>+J358-AO361</f>
        <v>0</v>
      </c>
      <c r="AR361" s="131" t="e">
        <f>+L358-AP361</f>
        <v>#N/A</v>
      </c>
      <c r="AS361" s="317"/>
      <c r="AT361" s="317"/>
      <c r="AU361" s="305"/>
      <c r="AV361" s="308"/>
    </row>
    <row r="362" spans="1:48" ht="15" hidden="1" customHeight="1">
      <c r="A362" s="298"/>
      <c r="B362" s="311"/>
      <c r="C362" s="268"/>
      <c r="D362" s="224"/>
      <c r="E362" s="283"/>
      <c r="F362" s="36"/>
      <c r="G362" s="268"/>
      <c r="H362" s="268"/>
      <c r="I362" s="320"/>
      <c r="J362" s="340"/>
      <c r="K362" s="326"/>
      <c r="L362" s="323"/>
      <c r="M362" s="305"/>
      <c r="N362" s="54" t="s">
        <v>167</v>
      </c>
      <c r="O362" s="56"/>
      <c r="P362" s="55"/>
      <c r="Q362" s="230"/>
      <c r="R362" s="219" t="str">
        <f t="shared" si="116"/>
        <v/>
      </c>
      <c r="S362" s="230"/>
      <c r="T362" s="219" t="str">
        <f t="shared" si="117"/>
        <v/>
      </c>
      <c r="U362" s="230"/>
      <c r="V362" s="219" t="str">
        <f t="shared" si="118"/>
        <v/>
      </c>
      <c r="W362" s="230"/>
      <c r="X362" s="219" t="str">
        <f t="shared" si="119"/>
        <v/>
      </c>
      <c r="Y362" s="230"/>
      <c r="Z362" s="219" t="str">
        <f t="shared" si="120"/>
        <v/>
      </c>
      <c r="AA362" s="230"/>
      <c r="AB362" s="219" t="str">
        <f t="shared" si="121"/>
        <v/>
      </c>
      <c r="AC362" s="230"/>
      <c r="AD362" s="219" t="str">
        <f t="shared" si="122"/>
        <v/>
      </c>
      <c r="AE362" s="220" t="str">
        <f t="shared" si="115"/>
        <v/>
      </c>
      <c r="AF362" s="220" t="str">
        <f t="shared" si="123"/>
        <v/>
      </c>
      <c r="AG362" s="57"/>
      <c r="AH362" s="58" t="str">
        <f t="shared" si="125"/>
        <v>Débil</v>
      </c>
      <c r="AI362" s="58" t="str">
        <f t="shared" si="124"/>
        <v>Débil</v>
      </c>
      <c r="AJ362" s="130">
        <f t="shared" si="126"/>
        <v>0</v>
      </c>
      <c r="AK362" s="314"/>
      <c r="AL362" s="220"/>
      <c r="AM362" s="220"/>
      <c r="AN362" s="314"/>
      <c r="AO362" s="131">
        <f>+IF(AND(P362="Preventivo",AN358="Fuerte"),2,IF(AND(P362="Preventivo",AN358="Moderado"),1,0))</f>
        <v>0</v>
      </c>
      <c r="AP362" s="131">
        <f t="shared" si="127"/>
        <v>0</v>
      </c>
      <c r="AQ362" s="131">
        <f>+J358-AO362</f>
        <v>0</v>
      </c>
      <c r="AR362" s="131" t="e">
        <f>+L358-AP362</f>
        <v>#N/A</v>
      </c>
      <c r="AS362" s="317"/>
      <c r="AT362" s="317"/>
      <c r="AU362" s="305"/>
      <c r="AV362" s="308"/>
    </row>
    <row r="363" spans="1:48" ht="15" hidden="1" customHeight="1">
      <c r="A363" s="299"/>
      <c r="B363" s="312"/>
      <c r="C363" s="269"/>
      <c r="D363" s="224"/>
      <c r="E363" s="284"/>
      <c r="F363" s="36"/>
      <c r="G363" s="269"/>
      <c r="H363" s="269"/>
      <c r="I363" s="321"/>
      <c r="J363" s="341"/>
      <c r="K363" s="327"/>
      <c r="L363" s="324"/>
      <c r="M363" s="306"/>
      <c r="N363" s="54" t="s">
        <v>167</v>
      </c>
      <c r="O363" s="56"/>
      <c r="P363" s="55"/>
      <c r="Q363" s="230"/>
      <c r="R363" s="219" t="str">
        <f t="shared" si="116"/>
        <v/>
      </c>
      <c r="S363" s="230"/>
      <c r="T363" s="219" t="str">
        <f t="shared" si="117"/>
        <v/>
      </c>
      <c r="U363" s="230"/>
      <c r="V363" s="219" t="str">
        <f t="shared" si="118"/>
        <v/>
      </c>
      <c r="W363" s="230"/>
      <c r="X363" s="219" t="str">
        <f t="shared" si="119"/>
        <v/>
      </c>
      <c r="Y363" s="230"/>
      <c r="Z363" s="219" t="str">
        <f t="shared" si="120"/>
        <v/>
      </c>
      <c r="AA363" s="230"/>
      <c r="AB363" s="219" t="str">
        <f t="shared" si="121"/>
        <v/>
      </c>
      <c r="AC363" s="230"/>
      <c r="AD363" s="219" t="str">
        <f t="shared" si="122"/>
        <v/>
      </c>
      <c r="AE363" s="220" t="str">
        <f t="shared" si="115"/>
        <v/>
      </c>
      <c r="AF363" s="220" t="str">
        <f t="shared" si="123"/>
        <v/>
      </c>
      <c r="AG363" s="57"/>
      <c r="AH363" s="58" t="str">
        <f t="shared" si="125"/>
        <v>Débil</v>
      </c>
      <c r="AI363" s="58" t="str">
        <f t="shared" si="124"/>
        <v>Débil</v>
      </c>
      <c r="AJ363" s="130">
        <f t="shared" si="126"/>
        <v>0</v>
      </c>
      <c r="AK363" s="315"/>
      <c r="AL363" s="220"/>
      <c r="AM363" s="220"/>
      <c r="AN363" s="315"/>
      <c r="AO363" s="131">
        <f>+IF(AND(P363="Preventivo",AN358="Fuerte"),2,IF(AND(P363="Preventivo",AN358="Moderado"),1,0))</f>
        <v>0</v>
      </c>
      <c r="AP363" s="131">
        <f t="shared" si="127"/>
        <v>0</v>
      </c>
      <c r="AQ363" s="131">
        <f>+J358-AO363</f>
        <v>0</v>
      </c>
      <c r="AR363" s="131" t="e">
        <f>+L358-AP363</f>
        <v>#N/A</v>
      </c>
      <c r="AS363" s="318"/>
      <c r="AT363" s="318"/>
      <c r="AU363" s="306"/>
      <c r="AV363" s="309"/>
    </row>
    <row r="364" spans="1:48" ht="15" hidden="1" customHeight="1">
      <c r="A364" s="297" t="s">
        <v>194</v>
      </c>
      <c r="B364" s="310"/>
      <c r="C364" s="267"/>
      <c r="D364" s="224"/>
      <c r="E364" s="282"/>
      <c r="F364" s="36"/>
      <c r="G364" s="267"/>
      <c r="H364" s="267"/>
      <c r="I364" s="319"/>
      <c r="J364" s="351"/>
      <c r="K364" s="325"/>
      <c r="L364" s="322" t="e">
        <f>+VLOOKUP(K364,Listados!$K$13:$L$17,2,0)</f>
        <v>#N/A</v>
      </c>
      <c r="M364" s="304" t="str">
        <f>IF(AND(I364&lt;&gt;"",K364&lt;&gt;""),VLOOKUP(I364&amp;K364,Listados!$M$3:$N$27,2,FALSE),"")</f>
        <v/>
      </c>
      <c r="N364" s="54" t="s">
        <v>167</v>
      </c>
      <c r="O364" s="56"/>
      <c r="P364" s="55"/>
      <c r="Q364" s="230"/>
      <c r="R364" s="219" t="str">
        <f t="shared" si="116"/>
        <v/>
      </c>
      <c r="S364" s="230"/>
      <c r="T364" s="219" t="str">
        <f t="shared" si="117"/>
        <v/>
      </c>
      <c r="U364" s="230"/>
      <c r="V364" s="219" t="str">
        <f t="shared" si="118"/>
        <v/>
      </c>
      <c r="W364" s="230"/>
      <c r="X364" s="219" t="str">
        <f t="shared" si="119"/>
        <v/>
      </c>
      <c r="Y364" s="230"/>
      <c r="Z364" s="219" t="str">
        <f t="shared" si="120"/>
        <v/>
      </c>
      <c r="AA364" s="230"/>
      <c r="AB364" s="219" t="str">
        <f t="shared" si="121"/>
        <v/>
      </c>
      <c r="AC364" s="230"/>
      <c r="AD364" s="219" t="str">
        <f t="shared" si="122"/>
        <v/>
      </c>
      <c r="AE364" s="220" t="str">
        <f t="shared" si="115"/>
        <v/>
      </c>
      <c r="AF364" s="220" t="str">
        <f t="shared" si="123"/>
        <v/>
      </c>
      <c r="AG364" s="57"/>
      <c r="AH364" s="58" t="str">
        <f t="shared" si="125"/>
        <v>Débil</v>
      </c>
      <c r="AI364" s="58" t="str">
        <f t="shared" si="124"/>
        <v>Débil</v>
      </c>
      <c r="AJ364" s="130">
        <f t="shared" si="126"/>
        <v>0</v>
      </c>
      <c r="AK364" s="313">
        <f>AVERAGE(AJ364:AJ369)</f>
        <v>0</v>
      </c>
      <c r="AL364" s="220"/>
      <c r="AM364" s="220"/>
      <c r="AN364" s="313" t="str">
        <f>IF(AK364&lt;=50, "Débil", IF(AK364&lt;=99,"Moderado","Fuerte"))</f>
        <v>Débil</v>
      </c>
      <c r="AO364" s="131">
        <f>+IF(AND(P364="Preventivo",AN364="Fuerte"),2,IF(AND(P364="Preventivo",AN364="Moderado"),1,0))</f>
        <v>0</v>
      </c>
      <c r="AP364" s="131">
        <f t="shared" si="127"/>
        <v>0</v>
      </c>
      <c r="AQ364" s="131">
        <f>+J364-AO364</f>
        <v>0</v>
      </c>
      <c r="AR364" s="131" t="e">
        <f>+L364-AP364</f>
        <v>#N/A</v>
      </c>
      <c r="AS364" s="316" t="str">
        <f>+VLOOKUP(MIN(AQ364,AQ365,AQ366,AQ367,AQ368,AQ369),Listados!$J$18:$K$24,2,TRUE)</f>
        <v>Rara Vez</v>
      </c>
      <c r="AT364" s="316" t="e">
        <f>+VLOOKUP(MIN(AR364,AR365,AR366,AR367,AR368,AR369),Listados!$J$27:$K$32,2,TRUE)</f>
        <v>#N/A</v>
      </c>
      <c r="AU364" s="304" t="e">
        <f>IF(AND(AS364&lt;&gt;"",AT364&lt;&gt;""),VLOOKUP(AS364&amp;AT364,Listados!$M$3:$N$27,2,FALSE),"")</f>
        <v>#N/A</v>
      </c>
      <c r="AV364" s="307" t="e">
        <f>+VLOOKUP(AU364,Listados!$P$3:$Q$6,2,FALSE)</f>
        <v>#N/A</v>
      </c>
    </row>
    <row r="365" spans="1:48" ht="15" hidden="1" customHeight="1">
      <c r="A365" s="298"/>
      <c r="B365" s="311"/>
      <c r="C365" s="268"/>
      <c r="D365" s="224"/>
      <c r="E365" s="283"/>
      <c r="F365" s="36"/>
      <c r="G365" s="268"/>
      <c r="H365" s="268"/>
      <c r="I365" s="320"/>
      <c r="J365" s="340"/>
      <c r="K365" s="326"/>
      <c r="L365" s="323"/>
      <c r="M365" s="305"/>
      <c r="N365" s="54" t="s">
        <v>167</v>
      </c>
      <c r="O365" s="56"/>
      <c r="P365" s="55"/>
      <c r="Q365" s="230"/>
      <c r="R365" s="219" t="str">
        <f t="shared" si="116"/>
        <v/>
      </c>
      <c r="S365" s="230"/>
      <c r="T365" s="219" t="str">
        <f t="shared" si="117"/>
        <v/>
      </c>
      <c r="U365" s="230"/>
      <c r="V365" s="219" t="str">
        <f t="shared" si="118"/>
        <v/>
      </c>
      <c r="W365" s="230"/>
      <c r="X365" s="219" t="str">
        <f t="shared" si="119"/>
        <v/>
      </c>
      <c r="Y365" s="230"/>
      <c r="Z365" s="219" t="str">
        <f t="shared" si="120"/>
        <v/>
      </c>
      <c r="AA365" s="230"/>
      <c r="AB365" s="219" t="str">
        <f t="shared" si="121"/>
        <v/>
      </c>
      <c r="AC365" s="230"/>
      <c r="AD365" s="219" t="str">
        <f t="shared" si="122"/>
        <v/>
      </c>
      <c r="AE365" s="220" t="str">
        <f t="shared" si="115"/>
        <v/>
      </c>
      <c r="AF365" s="220" t="str">
        <f t="shared" si="123"/>
        <v/>
      </c>
      <c r="AG365" s="57"/>
      <c r="AH365" s="58" t="str">
        <f t="shared" si="125"/>
        <v>Débil</v>
      </c>
      <c r="AI365" s="58" t="str">
        <f t="shared" si="124"/>
        <v>Débil</v>
      </c>
      <c r="AJ365" s="130">
        <f t="shared" si="126"/>
        <v>0</v>
      </c>
      <c r="AK365" s="314"/>
      <c r="AL365" s="220"/>
      <c r="AM365" s="220"/>
      <c r="AN365" s="314"/>
      <c r="AO365" s="131">
        <f>+IF(AND(P365="Preventivo",AN364="Fuerte"),2,IF(AND(P365="Preventivo",AN364="Moderado"),1,0))</f>
        <v>0</v>
      </c>
      <c r="AP365" s="131">
        <f t="shared" si="127"/>
        <v>0</v>
      </c>
      <c r="AQ365" s="131">
        <f>+J364-AO365</f>
        <v>0</v>
      </c>
      <c r="AR365" s="131" t="e">
        <f>+L364-AP365</f>
        <v>#N/A</v>
      </c>
      <c r="AS365" s="317"/>
      <c r="AT365" s="317"/>
      <c r="AU365" s="305"/>
      <c r="AV365" s="308"/>
    </row>
    <row r="366" spans="1:48" ht="15" hidden="1" customHeight="1">
      <c r="A366" s="298"/>
      <c r="B366" s="311"/>
      <c r="C366" s="268"/>
      <c r="D366" s="224"/>
      <c r="E366" s="283"/>
      <c r="F366" s="36"/>
      <c r="G366" s="268"/>
      <c r="H366" s="268"/>
      <c r="I366" s="320"/>
      <c r="J366" s="340"/>
      <c r="K366" s="326"/>
      <c r="L366" s="323"/>
      <c r="M366" s="305"/>
      <c r="N366" s="54" t="s">
        <v>167</v>
      </c>
      <c r="O366" s="56"/>
      <c r="P366" s="55"/>
      <c r="Q366" s="230"/>
      <c r="R366" s="219" t="str">
        <f t="shared" si="116"/>
        <v/>
      </c>
      <c r="S366" s="230"/>
      <c r="T366" s="219" t="str">
        <f t="shared" si="117"/>
        <v/>
      </c>
      <c r="U366" s="230"/>
      <c r="V366" s="219" t="str">
        <f t="shared" si="118"/>
        <v/>
      </c>
      <c r="W366" s="230"/>
      <c r="X366" s="219" t="str">
        <f t="shared" si="119"/>
        <v/>
      </c>
      <c r="Y366" s="230"/>
      <c r="Z366" s="219" t="str">
        <f t="shared" si="120"/>
        <v/>
      </c>
      <c r="AA366" s="230"/>
      <c r="AB366" s="219" t="str">
        <f t="shared" si="121"/>
        <v/>
      </c>
      <c r="AC366" s="230"/>
      <c r="AD366" s="219" t="str">
        <f t="shared" si="122"/>
        <v/>
      </c>
      <c r="AE366" s="220" t="str">
        <f t="shared" si="115"/>
        <v/>
      </c>
      <c r="AF366" s="220" t="str">
        <f t="shared" si="123"/>
        <v/>
      </c>
      <c r="AG366" s="57"/>
      <c r="AH366" s="58" t="str">
        <f t="shared" si="125"/>
        <v>Débil</v>
      </c>
      <c r="AI366" s="58" t="str">
        <f t="shared" si="124"/>
        <v>Débil</v>
      </c>
      <c r="AJ366" s="130">
        <f t="shared" si="126"/>
        <v>0</v>
      </c>
      <c r="AK366" s="314"/>
      <c r="AL366" s="220"/>
      <c r="AM366" s="220"/>
      <c r="AN366" s="314"/>
      <c r="AO366" s="131">
        <f>+IF(AND(P366="Preventivo",AN364="Fuerte"),2,IF(AND(P366="Preventivo",AN364="Moderado"),1,0))</f>
        <v>0</v>
      </c>
      <c r="AP366" s="131">
        <f t="shared" si="127"/>
        <v>0</v>
      </c>
      <c r="AQ366" s="131">
        <f>+J364-AO366</f>
        <v>0</v>
      </c>
      <c r="AR366" s="131" t="e">
        <f>+L364-AP366</f>
        <v>#N/A</v>
      </c>
      <c r="AS366" s="317"/>
      <c r="AT366" s="317"/>
      <c r="AU366" s="305"/>
      <c r="AV366" s="308"/>
    </row>
    <row r="367" spans="1:48" ht="15" hidden="1" customHeight="1">
      <c r="A367" s="298"/>
      <c r="B367" s="311"/>
      <c r="C367" s="268"/>
      <c r="D367" s="224"/>
      <c r="E367" s="283"/>
      <c r="F367" s="36"/>
      <c r="G367" s="268"/>
      <c r="H367" s="268"/>
      <c r="I367" s="320"/>
      <c r="J367" s="340"/>
      <c r="K367" s="326"/>
      <c r="L367" s="323"/>
      <c r="M367" s="305"/>
      <c r="N367" s="54" t="s">
        <v>167</v>
      </c>
      <c r="O367" s="56"/>
      <c r="P367" s="55"/>
      <c r="Q367" s="230"/>
      <c r="R367" s="219" t="str">
        <f t="shared" si="116"/>
        <v/>
      </c>
      <c r="S367" s="230"/>
      <c r="T367" s="219" t="str">
        <f t="shared" si="117"/>
        <v/>
      </c>
      <c r="U367" s="230"/>
      <c r="V367" s="219" t="str">
        <f t="shared" si="118"/>
        <v/>
      </c>
      <c r="W367" s="230"/>
      <c r="X367" s="219" t="str">
        <f t="shared" si="119"/>
        <v/>
      </c>
      <c r="Y367" s="230"/>
      <c r="Z367" s="219" t="str">
        <f t="shared" si="120"/>
        <v/>
      </c>
      <c r="AA367" s="230"/>
      <c r="AB367" s="219" t="str">
        <f t="shared" si="121"/>
        <v/>
      </c>
      <c r="AC367" s="230"/>
      <c r="AD367" s="219" t="str">
        <f t="shared" si="122"/>
        <v/>
      </c>
      <c r="AE367" s="220" t="str">
        <f t="shared" si="115"/>
        <v/>
      </c>
      <c r="AF367" s="220" t="str">
        <f t="shared" si="123"/>
        <v/>
      </c>
      <c r="AG367" s="57"/>
      <c r="AH367" s="58" t="str">
        <f t="shared" si="125"/>
        <v>Débil</v>
      </c>
      <c r="AI367" s="58" t="str">
        <f t="shared" si="124"/>
        <v>Débil</v>
      </c>
      <c r="AJ367" s="130">
        <f t="shared" si="126"/>
        <v>0</v>
      </c>
      <c r="AK367" s="314"/>
      <c r="AL367" s="220"/>
      <c r="AM367" s="220"/>
      <c r="AN367" s="314"/>
      <c r="AO367" s="131">
        <f>+IF(AND(P367="Preventivo",AN364="Fuerte"),2,IF(AND(P367="Preventivo",AN364="Moderado"),1,0))</f>
        <v>0</v>
      </c>
      <c r="AP367" s="131">
        <f t="shared" si="127"/>
        <v>0</v>
      </c>
      <c r="AQ367" s="131">
        <f>+J364-AO367</f>
        <v>0</v>
      </c>
      <c r="AR367" s="131" t="e">
        <f>+L364-AP367</f>
        <v>#N/A</v>
      </c>
      <c r="AS367" s="317"/>
      <c r="AT367" s="317"/>
      <c r="AU367" s="305"/>
      <c r="AV367" s="308"/>
    </row>
    <row r="368" spans="1:48" ht="15" hidden="1" customHeight="1">
      <c r="A368" s="298"/>
      <c r="B368" s="311"/>
      <c r="C368" s="268"/>
      <c r="D368" s="224"/>
      <c r="E368" s="283"/>
      <c r="F368" s="36"/>
      <c r="G368" s="268"/>
      <c r="H368" s="268"/>
      <c r="I368" s="320"/>
      <c r="J368" s="340"/>
      <c r="K368" s="326"/>
      <c r="L368" s="323"/>
      <c r="M368" s="305"/>
      <c r="N368" s="54" t="s">
        <v>167</v>
      </c>
      <c r="O368" s="56"/>
      <c r="P368" s="55"/>
      <c r="Q368" s="230"/>
      <c r="R368" s="219" t="str">
        <f t="shared" si="116"/>
        <v/>
      </c>
      <c r="S368" s="230"/>
      <c r="T368" s="219" t="str">
        <f t="shared" si="117"/>
        <v/>
      </c>
      <c r="U368" s="230"/>
      <c r="V368" s="219" t="str">
        <f t="shared" si="118"/>
        <v/>
      </c>
      <c r="W368" s="230"/>
      <c r="X368" s="219" t="str">
        <f t="shared" si="119"/>
        <v/>
      </c>
      <c r="Y368" s="230"/>
      <c r="Z368" s="219" t="str">
        <f t="shared" si="120"/>
        <v/>
      </c>
      <c r="AA368" s="230"/>
      <c r="AB368" s="219" t="str">
        <f t="shared" si="121"/>
        <v/>
      </c>
      <c r="AC368" s="230"/>
      <c r="AD368" s="219" t="str">
        <f t="shared" si="122"/>
        <v/>
      </c>
      <c r="AE368" s="220" t="str">
        <f t="shared" si="115"/>
        <v/>
      </c>
      <c r="AF368" s="220" t="str">
        <f t="shared" si="123"/>
        <v/>
      </c>
      <c r="AG368" s="57"/>
      <c r="AH368" s="58" t="str">
        <f t="shared" si="125"/>
        <v>Débil</v>
      </c>
      <c r="AI368" s="58" t="str">
        <f t="shared" si="124"/>
        <v>Débil</v>
      </c>
      <c r="AJ368" s="130">
        <f t="shared" si="126"/>
        <v>0</v>
      </c>
      <c r="AK368" s="314"/>
      <c r="AL368" s="220"/>
      <c r="AM368" s="220"/>
      <c r="AN368" s="314"/>
      <c r="AO368" s="131">
        <f>+IF(AND(P368="Preventivo",AN364="Fuerte"),2,IF(AND(P368="Preventivo",AN364="Moderado"),1,0))</f>
        <v>0</v>
      </c>
      <c r="AP368" s="131">
        <f t="shared" si="127"/>
        <v>0</v>
      </c>
      <c r="AQ368" s="131">
        <f>+J364-AO368</f>
        <v>0</v>
      </c>
      <c r="AR368" s="131" t="e">
        <f>+L364-AP368</f>
        <v>#N/A</v>
      </c>
      <c r="AS368" s="317"/>
      <c r="AT368" s="317"/>
      <c r="AU368" s="305"/>
      <c r="AV368" s="308"/>
    </row>
    <row r="369" spans="1:48" ht="15" hidden="1" customHeight="1">
      <c r="A369" s="299"/>
      <c r="B369" s="312"/>
      <c r="C369" s="269"/>
      <c r="D369" s="224"/>
      <c r="E369" s="284"/>
      <c r="F369" s="36"/>
      <c r="G369" s="269"/>
      <c r="H369" s="269"/>
      <c r="I369" s="321"/>
      <c r="J369" s="341"/>
      <c r="K369" s="327"/>
      <c r="L369" s="324"/>
      <c r="M369" s="306"/>
      <c r="N369" s="54" t="s">
        <v>167</v>
      </c>
      <c r="O369" s="56"/>
      <c r="P369" s="55"/>
      <c r="Q369" s="230"/>
      <c r="R369" s="219" t="str">
        <f t="shared" si="116"/>
        <v/>
      </c>
      <c r="S369" s="230"/>
      <c r="T369" s="219" t="str">
        <f t="shared" si="117"/>
        <v/>
      </c>
      <c r="U369" s="230"/>
      <c r="V369" s="219" t="str">
        <f t="shared" si="118"/>
        <v/>
      </c>
      <c r="W369" s="230"/>
      <c r="X369" s="219" t="str">
        <f t="shared" si="119"/>
        <v/>
      </c>
      <c r="Y369" s="230"/>
      <c r="Z369" s="219" t="str">
        <f t="shared" si="120"/>
        <v/>
      </c>
      <c r="AA369" s="230"/>
      <c r="AB369" s="219" t="str">
        <f t="shared" si="121"/>
        <v/>
      </c>
      <c r="AC369" s="230"/>
      <c r="AD369" s="219" t="str">
        <f t="shared" si="122"/>
        <v/>
      </c>
      <c r="AE369" s="220" t="str">
        <f t="shared" si="115"/>
        <v/>
      </c>
      <c r="AF369" s="220" t="str">
        <f t="shared" si="123"/>
        <v/>
      </c>
      <c r="AG369" s="57"/>
      <c r="AH369" s="58" t="str">
        <f t="shared" si="125"/>
        <v>Débil</v>
      </c>
      <c r="AI369" s="58" t="str">
        <f t="shared" si="124"/>
        <v>Débil</v>
      </c>
      <c r="AJ369" s="130">
        <f t="shared" si="126"/>
        <v>0</v>
      </c>
      <c r="AK369" s="315"/>
      <c r="AL369" s="220"/>
      <c r="AM369" s="220"/>
      <c r="AN369" s="315"/>
      <c r="AO369" s="131">
        <f>+IF(AND(P369="Preventivo",AN364="Fuerte"),2,IF(AND(P369="Preventivo",AN364="Moderado"),1,0))</f>
        <v>0</v>
      </c>
      <c r="AP369" s="131">
        <f t="shared" si="127"/>
        <v>0</v>
      </c>
      <c r="AQ369" s="131">
        <f>+J364-AO369</f>
        <v>0</v>
      </c>
      <c r="AR369" s="131" t="e">
        <f>+L364-AP369</f>
        <v>#N/A</v>
      </c>
      <c r="AS369" s="318"/>
      <c r="AT369" s="318"/>
      <c r="AU369" s="306"/>
      <c r="AV369" s="309"/>
    </row>
    <row r="370" spans="1:48" ht="15" hidden="1" customHeight="1">
      <c r="A370" s="297" t="s">
        <v>195</v>
      </c>
      <c r="B370" s="310"/>
      <c r="C370" s="267"/>
      <c r="D370" s="224"/>
      <c r="E370" s="282"/>
      <c r="F370" s="36"/>
      <c r="G370" s="267"/>
      <c r="H370" s="267"/>
      <c r="I370" s="319"/>
      <c r="J370" s="351"/>
      <c r="K370" s="325"/>
      <c r="L370" s="322" t="e">
        <f>+VLOOKUP(K370,Listados!$K$13:$L$17,2,0)</f>
        <v>#N/A</v>
      </c>
      <c r="M370" s="304" t="str">
        <f>IF(AND(I370&lt;&gt;"",K370&lt;&gt;""),VLOOKUP(I370&amp;K370,Listados!$M$3:$N$27,2,FALSE),"")</f>
        <v/>
      </c>
      <c r="N370" s="54" t="s">
        <v>167</v>
      </c>
      <c r="O370" s="56"/>
      <c r="P370" s="55"/>
      <c r="Q370" s="230"/>
      <c r="R370" s="219" t="str">
        <f t="shared" si="116"/>
        <v/>
      </c>
      <c r="S370" s="230"/>
      <c r="T370" s="219" t="str">
        <f t="shared" si="117"/>
        <v/>
      </c>
      <c r="U370" s="230"/>
      <c r="V370" s="219" t="str">
        <f t="shared" si="118"/>
        <v/>
      </c>
      <c r="W370" s="230"/>
      <c r="X370" s="219" t="str">
        <f t="shared" si="119"/>
        <v/>
      </c>
      <c r="Y370" s="230"/>
      <c r="Z370" s="219" t="str">
        <f t="shared" si="120"/>
        <v/>
      </c>
      <c r="AA370" s="230"/>
      <c r="AB370" s="219" t="str">
        <f t="shared" si="121"/>
        <v/>
      </c>
      <c r="AC370" s="230"/>
      <c r="AD370" s="219" t="str">
        <f t="shared" si="122"/>
        <v/>
      </c>
      <c r="AE370" s="220" t="str">
        <f t="shared" si="115"/>
        <v/>
      </c>
      <c r="AF370" s="220" t="str">
        <f t="shared" si="123"/>
        <v/>
      </c>
      <c r="AG370" s="57"/>
      <c r="AH370" s="58" t="str">
        <f t="shared" si="125"/>
        <v>Débil</v>
      </c>
      <c r="AI370" s="58" t="str">
        <f t="shared" si="124"/>
        <v>Débil</v>
      </c>
      <c r="AJ370" s="130">
        <f t="shared" si="126"/>
        <v>0</v>
      </c>
      <c r="AK370" s="313">
        <f>AVERAGE(AJ370:AJ375)</f>
        <v>0</v>
      </c>
      <c r="AL370" s="220"/>
      <c r="AM370" s="220"/>
      <c r="AN370" s="313" t="str">
        <f>IF(AK370&lt;=50, "Débil", IF(AK370&lt;=99,"Moderado","Fuerte"))</f>
        <v>Débil</v>
      </c>
      <c r="AO370" s="131">
        <f>+IF(AND(P370="Preventivo",AN370="Fuerte"),2,IF(AND(P370="Preventivo",AN370="Moderado"),1,0))</f>
        <v>0</v>
      </c>
      <c r="AP370" s="131">
        <f t="shared" si="127"/>
        <v>0</v>
      </c>
      <c r="AQ370" s="131">
        <f>+J370-AO370</f>
        <v>0</v>
      </c>
      <c r="AR370" s="131" t="e">
        <f>+L370-AP370</f>
        <v>#N/A</v>
      </c>
      <c r="AS370" s="316" t="str">
        <f>+VLOOKUP(MIN(AQ370,AQ371,AQ372,AQ373,AQ374,AQ375),Listados!$J$18:$K$24,2,TRUE)</f>
        <v>Rara Vez</v>
      </c>
      <c r="AT370" s="316" t="e">
        <f>+VLOOKUP(MIN(AR370,AR371,AR372,AR373,AR374,AR375),Listados!$J$27:$K$32,2,TRUE)</f>
        <v>#N/A</v>
      </c>
      <c r="AU370" s="304" t="e">
        <f>IF(AND(AS370&lt;&gt;"",AT370&lt;&gt;""),VLOOKUP(AS370&amp;AT370,Listados!$M$3:$N$27,2,FALSE),"")</f>
        <v>#N/A</v>
      </c>
      <c r="AV370" s="307" t="e">
        <f>+VLOOKUP(AU370,Listados!$P$3:$Q$6,2,FALSE)</f>
        <v>#N/A</v>
      </c>
    </row>
    <row r="371" spans="1:48" ht="15" hidden="1" customHeight="1">
      <c r="A371" s="298"/>
      <c r="B371" s="311"/>
      <c r="C371" s="268"/>
      <c r="D371" s="224"/>
      <c r="E371" s="283"/>
      <c r="F371" s="36"/>
      <c r="G371" s="268"/>
      <c r="H371" s="268"/>
      <c r="I371" s="320"/>
      <c r="J371" s="340"/>
      <c r="K371" s="326"/>
      <c r="L371" s="323"/>
      <c r="M371" s="305"/>
      <c r="N371" s="54" t="s">
        <v>167</v>
      </c>
      <c r="O371" s="56"/>
      <c r="P371" s="55"/>
      <c r="Q371" s="230"/>
      <c r="R371" s="219" t="str">
        <f t="shared" si="116"/>
        <v/>
      </c>
      <c r="S371" s="230"/>
      <c r="T371" s="219" t="str">
        <f t="shared" si="117"/>
        <v/>
      </c>
      <c r="U371" s="230"/>
      <c r="V371" s="219" t="str">
        <f t="shared" si="118"/>
        <v/>
      </c>
      <c r="W371" s="230"/>
      <c r="X371" s="219" t="str">
        <f t="shared" si="119"/>
        <v/>
      </c>
      <c r="Y371" s="230"/>
      <c r="Z371" s="219" t="str">
        <f t="shared" si="120"/>
        <v/>
      </c>
      <c r="AA371" s="230"/>
      <c r="AB371" s="219" t="str">
        <f t="shared" si="121"/>
        <v/>
      </c>
      <c r="AC371" s="230"/>
      <c r="AD371" s="219" t="str">
        <f t="shared" si="122"/>
        <v/>
      </c>
      <c r="AE371" s="220" t="str">
        <f t="shared" si="115"/>
        <v/>
      </c>
      <c r="AF371" s="220" t="str">
        <f t="shared" si="123"/>
        <v/>
      </c>
      <c r="AG371" s="57"/>
      <c r="AH371" s="58" t="str">
        <f t="shared" si="125"/>
        <v>Débil</v>
      </c>
      <c r="AI371" s="58" t="str">
        <f t="shared" si="124"/>
        <v>Débil</v>
      </c>
      <c r="AJ371" s="130">
        <f t="shared" si="126"/>
        <v>0</v>
      </c>
      <c r="AK371" s="314"/>
      <c r="AL371" s="220"/>
      <c r="AM371" s="220"/>
      <c r="AN371" s="314"/>
      <c r="AO371" s="131">
        <f>+IF(AND(P371="Preventivo",AN370="Fuerte"),2,IF(AND(P371="Preventivo",AN370="Moderado"),1,0))</f>
        <v>0</v>
      </c>
      <c r="AP371" s="131">
        <f t="shared" si="127"/>
        <v>0</v>
      </c>
      <c r="AQ371" s="131">
        <f>+J370-AO371</f>
        <v>0</v>
      </c>
      <c r="AR371" s="131" t="e">
        <f>+L370-AP371</f>
        <v>#N/A</v>
      </c>
      <c r="AS371" s="317"/>
      <c r="AT371" s="317"/>
      <c r="AU371" s="305"/>
      <c r="AV371" s="308"/>
    </row>
    <row r="372" spans="1:48" ht="15" hidden="1" customHeight="1">
      <c r="A372" s="298"/>
      <c r="B372" s="311"/>
      <c r="C372" s="268"/>
      <c r="D372" s="224"/>
      <c r="E372" s="283"/>
      <c r="F372" s="36"/>
      <c r="G372" s="268"/>
      <c r="H372" s="268"/>
      <c r="I372" s="320"/>
      <c r="J372" s="340"/>
      <c r="K372" s="326"/>
      <c r="L372" s="323"/>
      <c r="M372" s="305"/>
      <c r="N372" s="54" t="s">
        <v>167</v>
      </c>
      <c r="O372" s="56"/>
      <c r="P372" s="55"/>
      <c r="Q372" s="230"/>
      <c r="R372" s="219" t="str">
        <f t="shared" si="116"/>
        <v/>
      </c>
      <c r="S372" s="230"/>
      <c r="T372" s="219" t="str">
        <f t="shared" si="117"/>
        <v/>
      </c>
      <c r="U372" s="230"/>
      <c r="V372" s="219" t="str">
        <f t="shared" si="118"/>
        <v/>
      </c>
      <c r="W372" s="230"/>
      <c r="X372" s="219" t="str">
        <f t="shared" si="119"/>
        <v/>
      </c>
      <c r="Y372" s="230"/>
      <c r="Z372" s="219" t="str">
        <f t="shared" si="120"/>
        <v/>
      </c>
      <c r="AA372" s="230"/>
      <c r="AB372" s="219" t="str">
        <f t="shared" si="121"/>
        <v/>
      </c>
      <c r="AC372" s="230"/>
      <c r="AD372" s="219" t="str">
        <f t="shared" si="122"/>
        <v/>
      </c>
      <c r="AE372" s="220" t="str">
        <f t="shared" si="115"/>
        <v/>
      </c>
      <c r="AF372" s="220" t="str">
        <f t="shared" si="123"/>
        <v/>
      </c>
      <c r="AG372" s="57"/>
      <c r="AH372" s="58" t="str">
        <f t="shared" si="125"/>
        <v>Débil</v>
      </c>
      <c r="AI372" s="58" t="str">
        <f t="shared" si="124"/>
        <v>Débil</v>
      </c>
      <c r="AJ372" s="130">
        <f t="shared" si="126"/>
        <v>0</v>
      </c>
      <c r="AK372" s="314"/>
      <c r="AL372" s="220"/>
      <c r="AM372" s="220"/>
      <c r="AN372" s="314"/>
      <c r="AO372" s="131">
        <f>+IF(AND(P372="Preventivo",AN370="Fuerte"),2,IF(AND(P372="Preventivo",AN370="Moderado"),1,0))</f>
        <v>0</v>
      </c>
      <c r="AP372" s="131">
        <f t="shared" si="127"/>
        <v>0</v>
      </c>
      <c r="AQ372" s="131">
        <f>+J370-AO372</f>
        <v>0</v>
      </c>
      <c r="AR372" s="131" t="e">
        <f>+L370-AP372</f>
        <v>#N/A</v>
      </c>
      <c r="AS372" s="317"/>
      <c r="AT372" s="317"/>
      <c r="AU372" s="305"/>
      <c r="AV372" s="308"/>
    </row>
    <row r="373" spans="1:48" ht="15" hidden="1" customHeight="1">
      <c r="A373" s="298"/>
      <c r="B373" s="311"/>
      <c r="C373" s="268"/>
      <c r="D373" s="224"/>
      <c r="E373" s="283"/>
      <c r="F373" s="36"/>
      <c r="G373" s="268"/>
      <c r="H373" s="268"/>
      <c r="I373" s="320"/>
      <c r="J373" s="340"/>
      <c r="K373" s="326"/>
      <c r="L373" s="323"/>
      <c r="M373" s="305"/>
      <c r="N373" s="54" t="s">
        <v>167</v>
      </c>
      <c r="O373" s="56"/>
      <c r="P373" s="55"/>
      <c r="Q373" s="230"/>
      <c r="R373" s="219" t="str">
        <f t="shared" si="116"/>
        <v/>
      </c>
      <c r="S373" s="230"/>
      <c r="T373" s="219" t="str">
        <f t="shared" si="117"/>
        <v/>
      </c>
      <c r="U373" s="230"/>
      <c r="V373" s="219" t="str">
        <f t="shared" si="118"/>
        <v/>
      </c>
      <c r="W373" s="230"/>
      <c r="X373" s="219" t="str">
        <f t="shared" si="119"/>
        <v/>
      </c>
      <c r="Y373" s="230"/>
      <c r="Z373" s="219" t="str">
        <f t="shared" si="120"/>
        <v/>
      </c>
      <c r="AA373" s="230"/>
      <c r="AB373" s="219" t="str">
        <f t="shared" si="121"/>
        <v/>
      </c>
      <c r="AC373" s="230"/>
      <c r="AD373" s="219" t="str">
        <f t="shared" si="122"/>
        <v/>
      </c>
      <c r="AE373" s="220" t="str">
        <f t="shared" si="115"/>
        <v/>
      </c>
      <c r="AF373" s="220" t="str">
        <f t="shared" si="123"/>
        <v/>
      </c>
      <c r="AG373" s="57"/>
      <c r="AH373" s="58" t="str">
        <f t="shared" si="125"/>
        <v>Débil</v>
      </c>
      <c r="AI373" s="58" t="str">
        <f t="shared" si="124"/>
        <v>Débil</v>
      </c>
      <c r="AJ373" s="130">
        <f t="shared" si="126"/>
        <v>0</v>
      </c>
      <c r="AK373" s="314"/>
      <c r="AL373" s="220"/>
      <c r="AM373" s="220"/>
      <c r="AN373" s="314"/>
      <c r="AO373" s="131">
        <f>+IF(AND(P373="Preventivo",AN370="Fuerte"),2,IF(AND(P373="Preventivo",AN370="Moderado"),1,0))</f>
        <v>0</v>
      </c>
      <c r="AP373" s="131">
        <f t="shared" si="127"/>
        <v>0</v>
      </c>
      <c r="AQ373" s="131">
        <f>+J370-AO373</f>
        <v>0</v>
      </c>
      <c r="AR373" s="131" t="e">
        <f>+L370-AP373</f>
        <v>#N/A</v>
      </c>
      <c r="AS373" s="317"/>
      <c r="AT373" s="317"/>
      <c r="AU373" s="305"/>
      <c r="AV373" s="308"/>
    </row>
    <row r="374" spans="1:48" ht="15" hidden="1" customHeight="1">
      <c r="A374" s="298"/>
      <c r="B374" s="311"/>
      <c r="C374" s="268"/>
      <c r="D374" s="224"/>
      <c r="E374" s="283"/>
      <c r="F374" s="36"/>
      <c r="G374" s="268"/>
      <c r="H374" s="268"/>
      <c r="I374" s="320"/>
      <c r="J374" s="340"/>
      <c r="K374" s="326"/>
      <c r="L374" s="323"/>
      <c r="M374" s="305"/>
      <c r="N374" s="54" t="s">
        <v>167</v>
      </c>
      <c r="O374" s="56"/>
      <c r="P374" s="55"/>
      <c r="Q374" s="230"/>
      <c r="R374" s="219" t="str">
        <f t="shared" si="116"/>
        <v/>
      </c>
      <c r="S374" s="230"/>
      <c r="T374" s="219" t="str">
        <f t="shared" si="117"/>
        <v/>
      </c>
      <c r="U374" s="230"/>
      <c r="V374" s="219" t="str">
        <f t="shared" si="118"/>
        <v/>
      </c>
      <c r="W374" s="230"/>
      <c r="X374" s="219" t="str">
        <f t="shared" si="119"/>
        <v/>
      </c>
      <c r="Y374" s="230"/>
      <c r="Z374" s="219" t="str">
        <f t="shared" si="120"/>
        <v/>
      </c>
      <c r="AA374" s="230"/>
      <c r="AB374" s="219" t="str">
        <f t="shared" si="121"/>
        <v/>
      </c>
      <c r="AC374" s="230"/>
      <c r="AD374" s="219" t="str">
        <f t="shared" si="122"/>
        <v/>
      </c>
      <c r="AE374" s="220" t="str">
        <f t="shared" si="115"/>
        <v/>
      </c>
      <c r="AF374" s="220" t="str">
        <f t="shared" si="123"/>
        <v/>
      </c>
      <c r="AG374" s="57"/>
      <c r="AH374" s="58" t="str">
        <f t="shared" si="125"/>
        <v>Débil</v>
      </c>
      <c r="AI374" s="58" t="str">
        <f t="shared" si="124"/>
        <v>Débil</v>
      </c>
      <c r="AJ374" s="130">
        <f t="shared" si="126"/>
        <v>0</v>
      </c>
      <c r="AK374" s="314"/>
      <c r="AL374" s="220"/>
      <c r="AM374" s="220"/>
      <c r="AN374" s="314"/>
      <c r="AO374" s="131">
        <f>+IF(AND(P374="Preventivo",AN370="Fuerte"),2,IF(AND(P374="Preventivo",AN370="Moderado"),1,0))</f>
        <v>0</v>
      </c>
      <c r="AP374" s="131">
        <f t="shared" si="127"/>
        <v>0</v>
      </c>
      <c r="AQ374" s="131">
        <f>+J370-AO374</f>
        <v>0</v>
      </c>
      <c r="AR374" s="131" t="e">
        <f>+L370-AP374</f>
        <v>#N/A</v>
      </c>
      <c r="AS374" s="317"/>
      <c r="AT374" s="317"/>
      <c r="AU374" s="305"/>
      <c r="AV374" s="308"/>
    </row>
    <row r="375" spans="1:48" ht="15" hidden="1" customHeight="1">
      <c r="A375" s="299"/>
      <c r="B375" s="312"/>
      <c r="C375" s="269"/>
      <c r="D375" s="224"/>
      <c r="E375" s="284"/>
      <c r="F375" s="36"/>
      <c r="G375" s="269"/>
      <c r="H375" s="269"/>
      <c r="I375" s="321"/>
      <c r="J375" s="341"/>
      <c r="K375" s="327"/>
      <c r="L375" s="324"/>
      <c r="M375" s="306"/>
      <c r="N375" s="54" t="s">
        <v>167</v>
      </c>
      <c r="O375" s="56"/>
      <c r="P375" s="55"/>
      <c r="Q375" s="230"/>
      <c r="R375" s="219" t="str">
        <f t="shared" si="116"/>
        <v/>
      </c>
      <c r="S375" s="230"/>
      <c r="T375" s="219" t="str">
        <f t="shared" si="117"/>
        <v/>
      </c>
      <c r="U375" s="230"/>
      <c r="V375" s="219" t="str">
        <f t="shared" si="118"/>
        <v/>
      </c>
      <c r="W375" s="230"/>
      <c r="X375" s="219" t="str">
        <f t="shared" si="119"/>
        <v/>
      </c>
      <c r="Y375" s="230"/>
      <c r="Z375" s="219" t="str">
        <f t="shared" si="120"/>
        <v/>
      </c>
      <c r="AA375" s="230"/>
      <c r="AB375" s="219" t="str">
        <f t="shared" si="121"/>
        <v/>
      </c>
      <c r="AC375" s="230"/>
      <c r="AD375" s="219" t="str">
        <f t="shared" si="122"/>
        <v/>
      </c>
      <c r="AE375" s="220" t="str">
        <f t="shared" si="115"/>
        <v/>
      </c>
      <c r="AF375" s="220" t="str">
        <f t="shared" si="123"/>
        <v/>
      </c>
      <c r="AG375" s="57"/>
      <c r="AH375" s="58" t="str">
        <f t="shared" si="125"/>
        <v>Débil</v>
      </c>
      <c r="AI375" s="58" t="str">
        <f t="shared" si="124"/>
        <v>Débil</v>
      </c>
      <c r="AJ375" s="130">
        <f t="shared" si="126"/>
        <v>0</v>
      </c>
      <c r="AK375" s="315"/>
      <c r="AL375" s="220"/>
      <c r="AM375" s="220"/>
      <c r="AN375" s="315"/>
      <c r="AO375" s="131">
        <f>+IF(AND(P375="Preventivo",AN370="Fuerte"),2,IF(AND(P375="Preventivo",AN370="Moderado"),1,0))</f>
        <v>0</v>
      </c>
      <c r="AP375" s="131">
        <f t="shared" si="127"/>
        <v>0</v>
      </c>
      <c r="AQ375" s="131">
        <f>+J370-AO375</f>
        <v>0</v>
      </c>
      <c r="AR375" s="131" t="e">
        <f>+L370-AP375</f>
        <v>#N/A</v>
      </c>
      <c r="AS375" s="318"/>
      <c r="AT375" s="318"/>
      <c r="AU375" s="306"/>
      <c r="AV375" s="309"/>
    </row>
    <row r="376" spans="1:48" ht="15" hidden="1" customHeight="1">
      <c r="A376" s="297" t="s">
        <v>196</v>
      </c>
      <c r="B376" s="310"/>
      <c r="C376" s="267"/>
      <c r="D376" s="224"/>
      <c r="E376" s="282"/>
      <c r="F376" s="36"/>
      <c r="G376" s="267"/>
      <c r="H376" s="267"/>
      <c r="I376" s="319"/>
      <c r="J376" s="351"/>
      <c r="K376" s="325"/>
      <c r="L376" s="322" t="e">
        <f>+VLOOKUP(K376,Listados!$K$13:$L$17,2,0)</f>
        <v>#N/A</v>
      </c>
      <c r="M376" s="304" t="str">
        <f>IF(AND(I376&lt;&gt;"",K376&lt;&gt;""),VLOOKUP(I376&amp;K376,Listados!$M$3:$N$27,2,FALSE),"")</f>
        <v/>
      </c>
      <c r="N376" s="54" t="s">
        <v>167</v>
      </c>
      <c r="O376" s="56"/>
      <c r="P376" s="55"/>
      <c r="Q376" s="230"/>
      <c r="R376" s="219" t="str">
        <f t="shared" si="116"/>
        <v/>
      </c>
      <c r="S376" s="230"/>
      <c r="T376" s="219" t="str">
        <f t="shared" si="117"/>
        <v/>
      </c>
      <c r="U376" s="230"/>
      <c r="V376" s="219" t="str">
        <f t="shared" si="118"/>
        <v/>
      </c>
      <c r="W376" s="230"/>
      <c r="X376" s="219" t="str">
        <f t="shared" si="119"/>
        <v/>
      </c>
      <c r="Y376" s="230"/>
      <c r="Z376" s="219" t="str">
        <f t="shared" si="120"/>
        <v/>
      </c>
      <c r="AA376" s="230"/>
      <c r="AB376" s="219" t="str">
        <f t="shared" si="121"/>
        <v/>
      </c>
      <c r="AC376" s="230"/>
      <c r="AD376" s="219" t="str">
        <f t="shared" si="122"/>
        <v/>
      </c>
      <c r="AE376" s="220" t="str">
        <f t="shared" si="115"/>
        <v/>
      </c>
      <c r="AF376" s="220" t="str">
        <f t="shared" si="123"/>
        <v/>
      </c>
      <c r="AG376" s="57"/>
      <c r="AH376" s="58" t="str">
        <f t="shared" si="125"/>
        <v>Débil</v>
      </c>
      <c r="AI376" s="58" t="str">
        <f t="shared" si="124"/>
        <v>Débil</v>
      </c>
      <c r="AJ376" s="130">
        <f t="shared" si="126"/>
        <v>0</v>
      </c>
      <c r="AK376" s="313">
        <f>AVERAGE(AJ376:AJ381)</f>
        <v>0</v>
      </c>
      <c r="AL376" s="220"/>
      <c r="AM376" s="220"/>
      <c r="AN376" s="313" t="str">
        <f>IF(AK376&lt;=50, "Débil", IF(AK376&lt;=99,"Moderado","Fuerte"))</f>
        <v>Débil</v>
      </c>
      <c r="AO376" s="131">
        <f>+IF(AND(P376="Preventivo",AN376="Fuerte"),2,IF(AND(P376="Preventivo",AN376="Moderado"),1,0))</f>
        <v>0</v>
      </c>
      <c r="AP376" s="131">
        <f t="shared" si="127"/>
        <v>0</v>
      </c>
      <c r="AQ376" s="131">
        <f>+J376-AO376</f>
        <v>0</v>
      </c>
      <c r="AR376" s="131" t="e">
        <f>+L376-AP376</f>
        <v>#N/A</v>
      </c>
      <c r="AS376" s="316" t="str">
        <f>+VLOOKUP(MIN(AQ376,AQ377,AQ378,AQ379,AQ380,AQ381),Listados!$J$18:$K$24,2,TRUE)</f>
        <v>Rara Vez</v>
      </c>
      <c r="AT376" s="316" t="e">
        <f>+VLOOKUP(MIN(AR376,AR377,AR378,AR379,AR380,AR381),Listados!$J$27:$K$32,2,TRUE)</f>
        <v>#N/A</v>
      </c>
      <c r="AU376" s="304" t="e">
        <f>IF(AND(AS376&lt;&gt;"",AT376&lt;&gt;""),VLOOKUP(AS376&amp;AT376,Listados!$M$3:$N$27,2,FALSE),"")</f>
        <v>#N/A</v>
      </c>
      <c r="AV376" s="307" t="e">
        <f>+VLOOKUP(AU376,Listados!$P$3:$Q$6,2,FALSE)</f>
        <v>#N/A</v>
      </c>
    </row>
    <row r="377" spans="1:48" ht="15" hidden="1" customHeight="1">
      <c r="A377" s="298"/>
      <c r="B377" s="311"/>
      <c r="C377" s="268"/>
      <c r="D377" s="224"/>
      <c r="E377" s="283"/>
      <c r="F377" s="36"/>
      <c r="G377" s="268"/>
      <c r="H377" s="268"/>
      <c r="I377" s="320"/>
      <c r="J377" s="340"/>
      <c r="K377" s="326"/>
      <c r="L377" s="323"/>
      <c r="M377" s="305"/>
      <c r="N377" s="54" t="s">
        <v>167</v>
      </c>
      <c r="O377" s="56"/>
      <c r="P377" s="55"/>
      <c r="Q377" s="230"/>
      <c r="R377" s="219" t="str">
        <f t="shared" si="116"/>
        <v/>
      </c>
      <c r="S377" s="230"/>
      <c r="T377" s="219" t="str">
        <f t="shared" si="117"/>
        <v/>
      </c>
      <c r="U377" s="230"/>
      <c r="V377" s="219" t="str">
        <f t="shared" si="118"/>
        <v/>
      </c>
      <c r="W377" s="230"/>
      <c r="X377" s="219" t="str">
        <f t="shared" si="119"/>
        <v/>
      </c>
      <c r="Y377" s="230"/>
      <c r="Z377" s="219" t="str">
        <f t="shared" si="120"/>
        <v/>
      </c>
      <c r="AA377" s="230"/>
      <c r="AB377" s="219" t="str">
        <f t="shared" si="121"/>
        <v/>
      </c>
      <c r="AC377" s="230"/>
      <c r="AD377" s="219" t="str">
        <f t="shared" si="122"/>
        <v/>
      </c>
      <c r="AE377" s="220" t="str">
        <f t="shared" si="115"/>
        <v/>
      </c>
      <c r="AF377" s="220" t="str">
        <f t="shared" si="123"/>
        <v/>
      </c>
      <c r="AG377" s="57"/>
      <c r="AH377" s="58" t="str">
        <f t="shared" si="125"/>
        <v>Débil</v>
      </c>
      <c r="AI377" s="58" t="str">
        <f t="shared" si="124"/>
        <v>Débil</v>
      </c>
      <c r="AJ377" s="130">
        <f t="shared" si="126"/>
        <v>0</v>
      </c>
      <c r="AK377" s="314"/>
      <c r="AL377" s="220"/>
      <c r="AM377" s="220"/>
      <c r="AN377" s="314"/>
      <c r="AO377" s="131">
        <f>+IF(AND(P377="Preventivo",AN376="Fuerte"),2,IF(AND(P377="Preventivo",AN376="Moderado"),1,0))</f>
        <v>0</v>
      </c>
      <c r="AP377" s="131">
        <f t="shared" si="127"/>
        <v>0</v>
      </c>
      <c r="AQ377" s="131">
        <f>+J376-AO377</f>
        <v>0</v>
      </c>
      <c r="AR377" s="131" t="e">
        <f>+L376-AP377</f>
        <v>#N/A</v>
      </c>
      <c r="AS377" s="317"/>
      <c r="AT377" s="317"/>
      <c r="AU377" s="305"/>
      <c r="AV377" s="308"/>
    </row>
    <row r="378" spans="1:48" ht="15" hidden="1" customHeight="1">
      <c r="A378" s="298"/>
      <c r="B378" s="311"/>
      <c r="C378" s="268"/>
      <c r="D378" s="224"/>
      <c r="E378" s="283"/>
      <c r="F378" s="36"/>
      <c r="G378" s="268"/>
      <c r="H378" s="268"/>
      <c r="I378" s="320"/>
      <c r="J378" s="340"/>
      <c r="K378" s="326"/>
      <c r="L378" s="323"/>
      <c r="M378" s="305"/>
      <c r="N378" s="54" t="s">
        <v>167</v>
      </c>
      <c r="O378" s="56"/>
      <c r="P378" s="55"/>
      <c r="Q378" s="230"/>
      <c r="R378" s="219" t="str">
        <f t="shared" si="116"/>
        <v/>
      </c>
      <c r="S378" s="230"/>
      <c r="T378" s="219" t="str">
        <f t="shared" si="117"/>
        <v/>
      </c>
      <c r="U378" s="230"/>
      <c r="V378" s="219" t="str">
        <f t="shared" si="118"/>
        <v/>
      </c>
      <c r="W378" s="230"/>
      <c r="X378" s="219" t="str">
        <f t="shared" si="119"/>
        <v/>
      </c>
      <c r="Y378" s="230"/>
      <c r="Z378" s="219" t="str">
        <f t="shared" si="120"/>
        <v/>
      </c>
      <c r="AA378" s="230"/>
      <c r="AB378" s="219" t="str">
        <f t="shared" si="121"/>
        <v/>
      </c>
      <c r="AC378" s="230"/>
      <c r="AD378" s="219" t="str">
        <f t="shared" si="122"/>
        <v/>
      </c>
      <c r="AE378" s="220" t="str">
        <f t="shared" si="115"/>
        <v/>
      </c>
      <c r="AF378" s="220" t="str">
        <f t="shared" si="123"/>
        <v/>
      </c>
      <c r="AG378" s="57"/>
      <c r="AH378" s="58" t="str">
        <f t="shared" si="125"/>
        <v>Débil</v>
      </c>
      <c r="AI378" s="58" t="str">
        <f t="shared" si="124"/>
        <v>Débil</v>
      </c>
      <c r="AJ378" s="130">
        <f t="shared" si="126"/>
        <v>0</v>
      </c>
      <c r="AK378" s="314"/>
      <c r="AL378" s="220"/>
      <c r="AM378" s="220"/>
      <c r="AN378" s="314"/>
      <c r="AO378" s="131">
        <f>+IF(AND(P378="Preventivo",AN376="Fuerte"),2,IF(AND(P378="Preventivo",AN376="Moderado"),1,0))</f>
        <v>0</v>
      </c>
      <c r="AP378" s="131">
        <f t="shared" si="127"/>
        <v>0</v>
      </c>
      <c r="AQ378" s="131">
        <f>+J376-AO378</f>
        <v>0</v>
      </c>
      <c r="AR378" s="131" t="e">
        <f>+L376-AP378</f>
        <v>#N/A</v>
      </c>
      <c r="AS378" s="317"/>
      <c r="AT378" s="317"/>
      <c r="AU378" s="305"/>
      <c r="AV378" s="308"/>
    </row>
    <row r="379" spans="1:48" ht="15" hidden="1" customHeight="1">
      <c r="A379" s="298"/>
      <c r="B379" s="311"/>
      <c r="C379" s="268"/>
      <c r="D379" s="224"/>
      <c r="E379" s="283"/>
      <c r="F379" s="36"/>
      <c r="G379" s="268"/>
      <c r="H379" s="268"/>
      <c r="I379" s="320"/>
      <c r="J379" s="340"/>
      <c r="K379" s="326"/>
      <c r="L379" s="323"/>
      <c r="M379" s="305"/>
      <c r="N379" s="54" t="s">
        <v>167</v>
      </c>
      <c r="O379" s="56"/>
      <c r="P379" s="55"/>
      <c r="Q379" s="230"/>
      <c r="R379" s="219" t="str">
        <f t="shared" si="116"/>
        <v/>
      </c>
      <c r="S379" s="230"/>
      <c r="T379" s="219" t="str">
        <f t="shared" si="117"/>
        <v/>
      </c>
      <c r="U379" s="230"/>
      <c r="V379" s="219" t="str">
        <f t="shared" si="118"/>
        <v/>
      </c>
      <c r="W379" s="230"/>
      <c r="X379" s="219" t="str">
        <f t="shared" si="119"/>
        <v/>
      </c>
      <c r="Y379" s="230"/>
      <c r="Z379" s="219" t="str">
        <f t="shared" si="120"/>
        <v/>
      </c>
      <c r="AA379" s="230"/>
      <c r="AB379" s="219" t="str">
        <f t="shared" si="121"/>
        <v/>
      </c>
      <c r="AC379" s="230"/>
      <c r="AD379" s="219" t="str">
        <f t="shared" si="122"/>
        <v/>
      </c>
      <c r="AE379" s="220" t="str">
        <f t="shared" si="115"/>
        <v/>
      </c>
      <c r="AF379" s="220" t="str">
        <f t="shared" si="123"/>
        <v/>
      </c>
      <c r="AG379" s="57"/>
      <c r="AH379" s="58" t="str">
        <f t="shared" si="125"/>
        <v>Débil</v>
      </c>
      <c r="AI379" s="58" t="str">
        <f t="shared" si="124"/>
        <v>Débil</v>
      </c>
      <c r="AJ379" s="130">
        <f t="shared" si="126"/>
        <v>0</v>
      </c>
      <c r="AK379" s="314"/>
      <c r="AL379" s="220"/>
      <c r="AM379" s="220"/>
      <c r="AN379" s="314"/>
      <c r="AO379" s="131">
        <f>+IF(AND(P379="Preventivo",AN376="Fuerte"),2,IF(AND(P379="Preventivo",AN376="Moderado"),1,0))</f>
        <v>0</v>
      </c>
      <c r="AP379" s="131">
        <f t="shared" si="127"/>
        <v>0</v>
      </c>
      <c r="AQ379" s="131">
        <f>+J376-AO379</f>
        <v>0</v>
      </c>
      <c r="AR379" s="131" t="e">
        <f>+L376-AP379</f>
        <v>#N/A</v>
      </c>
      <c r="AS379" s="317"/>
      <c r="AT379" s="317"/>
      <c r="AU379" s="305"/>
      <c r="AV379" s="308"/>
    </row>
    <row r="380" spans="1:48" ht="15" hidden="1" customHeight="1">
      <c r="A380" s="298"/>
      <c r="B380" s="311"/>
      <c r="C380" s="268"/>
      <c r="D380" s="224"/>
      <c r="E380" s="283"/>
      <c r="F380" s="36"/>
      <c r="G380" s="268"/>
      <c r="H380" s="268"/>
      <c r="I380" s="320"/>
      <c r="J380" s="340"/>
      <c r="K380" s="326"/>
      <c r="L380" s="323"/>
      <c r="M380" s="305"/>
      <c r="N380" s="54" t="s">
        <v>167</v>
      </c>
      <c r="O380" s="56"/>
      <c r="P380" s="55"/>
      <c r="Q380" s="230"/>
      <c r="R380" s="219" t="str">
        <f t="shared" si="116"/>
        <v/>
      </c>
      <c r="S380" s="230"/>
      <c r="T380" s="219" t="str">
        <f t="shared" si="117"/>
        <v/>
      </c>
      <c r="U380" s="230"/>
      <c r="V380" s="219" t="str">
        <f t="shared" si="118"/>
        <v/>
      </c>
      <c r="W380" s="230"/>
      <c r="X380" s="219" t="str">
        <f t="shared" si="119"/>
        <v/>
      </c>
      <c r="Y380" s="230"/>
      <c r="Z380" s="219" t="str">
        <f t="shared" si="120"/>
        <v/>
      </c>
      <c r="AA380" s="230"/>
      <c r="AB380" s="219" t="str">
        <f t="shared" si="121"/>
        <v/>
      </c>
      <c r="AC380" s="230"/>
      <c r="AD380" s="219" t="str">
        <f t="shared" si="122"/>
        <v/>
      </c>
      <c r="AE380" s="220" t="str">
        <f t="shared" si="115"/>
        <v/>
      </c>
      <c r="AF380" s="220" t="str">
        <f t="shared" si="123"/>
        <v/>
      </c>
      <c r="AG380" s="57"/>
      <c r="AH380" s="58" t="str">
        <f t="shared" si="125"/>
        <v>Débil</v>
      </c>
      <c r="AI380" s="58" t="str">
        <f t="shared" si="124"/>
        <v>Débil</v>
      </c>
      <c r="AJ380" s="130">
        <f t="shared" si="126"/>
        <v>0</v>
      </c>
      <c r="AK380" s="314"/>
      <c r="AL380" s="220"/>
      <c r="AM380" s="220"/>
      <c r="AN380" s="314"/>
      <c r="AO380" s="131">
        <f>+IF(AND(P380="Preventivo",AN376="Fuerte"),2,IF(AND(P380="Preventivo",AN376="Moderado"),1,0))</f>
        <v>0</v>
      </c>
      <c r="AP380" s="131">
        <f t="shared" si="127"/>
        <v>0</v>
      </c>
      <c r="AQ380" s="131">
        <f>+J376-AO380</f>
        <v>0</v>
      </c>
      <c r="AR380" s="131" t="e">
        <f>+L376-AP380</f>
        <v>#N/A</v>
      </c>
      <c r="AS380" s="317"/>
      <c r="AT380" s="317"/>
      <c r="AU380" s="305"/>
      <c r="AV380" s="308"/>
    </row>
    <row r="381" spans="1:48" ht="15.75" hidden="1" customHeight="1">
      <c r="A381" s="299"/>
      <c r="B381" s="332"/>
      <c r="C381" s="269"/>
      <c r="D381" s="215"/>
      <c r="E381" s="284"/>
      <c r="F381" s="37"/>
      <c r="G381" s="268"/>
      <c r="H381" s="269"/>
      <c r="I381" s="334"/>
      <c r="J381" s="352"/>
      <c r="K381" s="336"/>
      <c r="L381" s="335"/>
      <c r="M381" s="337"/>
      <c r="N381" s="66" t="s">
        <v>167</v>
      </c>
      <c r="O381" s="56"/>
      <c r="P381" s="67"/>
      <c r="Q381" s="186"/>
      <c r="R381" s="216" t="str">
        <f t="shared" si="116"/>
        <v/>
      </c>
      <c r="S381" s="186"/>
      <c r="T381" s="216" t="str">
        <f t="shared" si="117"/>
        <v/>
      </c>
      <c r="U381" s="186"/>
      <c r="V381" s="216" t="str">
        <f t="shared" si="118"/>
        <v/>
      </c>
      <c r="W381" s="186"/>
      <c r="X381" s="216" t="str">
        <f t="shared" si="119"/>
        <v/>
      </c>
      <c r="Y381" s="186"/>
      <c r="Z381" s="216" t="str">
        <f t="shared" si="120"/>
        <v/>
      </c>
      <c r="AA381" s="186"/>
      <c r="AB381" s="216" t="str">
        <f t="shared" si="121"/>
        <v/>
      </c>
      <c r="AC381" s="186"/>
      <c r="AD381" s="216" t="str">
        <f t="shared" si="122"/>
        <v/>
      </c>
      <c r="AE381" s="214" t="str">
        <f t="shared" si="115"/>
        <v/>
      </c>
      <c r="AF381" s="214" t="str">
        <f t="shared" si="123"/>
        <v/>
      </c>
      <c r="AG381" s="133"/>
      <c r="AH381" s="134" t="str">
        <f t="shared" si="125"/>
        <v>Débil</v>
      </c>
      <c r="AI381" s="58" t="str">
        <f t="shared" si="124"/>
        <v>Débil</v>
      </c>
      <c r="AJ381" s="135">
        <f t="shared" si="126"/>
        <v>0</v>
      </c>
      <c r="AK381" s="329"/>
      <c r="AL381" s="214"/>
      <c r="AM381" s="214"/>
      <c r="AN381" s="329"/>
      <c r="AO381" s="68">
        <f>+IF(AND(P381="Preventivo",AN376="Fuerte"),2,IF(AND(P381="Preventivo",AN376="Moderado"),1,0))</f>
        <v>0</v>
      </c>
      <c r="AP381" s="68">
        <f t="shared" si="127"/>
        <v>0</v>
      </c>
      <c r="AQ381" s="68">
        <f>+J376-AO381</f>
        <v>0</v>
      </c>
      <c r="AR381" s="68" t="e">
        <f>+L376-AP381</f>
        <v>#N/A</v>
      </c>
      <c r="AS381" s="330"/>
      <c r="AT381" s="330"/>
      <c r="AU381" s="337"/>
      <c r="AV381" s="328"/>
    </row>
    <row r="382" spans="1:48" ht="15.5">
      <c r="C382" s="271"/>
      <c r="D382" s="138"/>
      <c r="E382" s="273"/>
      <c r="F382" s="139"/>
      <c r="G382" s="272"/>
      <c r="H382" s="228"/>
    </row>
    <row r="383" spans="1:48" ht="15.5">
      <c r="C383" s="272"/>
      <c r="D383" s="138"/>
      <c r="E383" s="274"/>
      <c r="F383" s="139"/>
      <c r="G383" s="272"/>
      <c r="H383" s="228"/>
    </row>
    <row r="384" spans="1:48" ht="15.5">
      <c r="C384" s="272"/>
      <c r="D384" s="138"/>
      <c r="E384" s="274"/>
      <c r="F384" s="139"/>
      <c r="G384" s="272"/>
      <c r="H384" s="228"/>
    </row>
    <row r="385" spans="3:8" ht="15.5">
      <c r="C385" s="272"/>
      <c r="D385" s="138"/>
      <c r="E385" s="274"/>
      <c r="F385" s="139"/>
      <c r="G385" s="272"/>
      <c r="H385" s="228"/>
    </row>
    <row r="386" spans="3:8" ht="15.5">
      <c r="C386" s="272"/>
      <c r="D386" s="138"/>
      <c r="E386" s="274"/>
      <c r="F386" s="139"/>
      <c r="G386" s="272"/>
      <c r="H386" s="228"/>
    </row>
    <row r="387" spans="3:8" ht="15.5">
      <c r="C387" s="272"/>
      <c r="D387" s="138"/>
      <c r="E387" s="274"/>
      <c r="F387" s="139"/>
      <c r="G387" s="272"/>
      <c r="H387" s="228"/>
    </row>
    <row r="388" spans="3:8" ht="15.5">
      <c r="C388" s="272"/>
      <c r="D388" s="138"/>
      <c r="E388" s="274"/>
      <c r="F388" s="139"/>
      <c r="G388" s="272"/>
      <c r="H388" s="228"/>
    </row>
    <row r="389" spans="3:8" ht="15.5">
      <c r="C389" s="272"/>
      <c r="D389" s="138"/>
      <c r="E389" s="274"/>
      <c r="F389" s="139"/>
      <c r="G389" s="272"/>
      <c r="H389" s="228"/>
    </row>
    <row r="390" spans="3:8" ht="15.5">
      <c r="C390" s="272"/>
      <c r="D390" s="138"/>
      <c r="E390" s="274"/>
      <c r="F390" s="139"/>
      <c r="G390" s="272"/>
      <c r="H390" s="228"/>
    </row>
    <row r="391" spans="3:8" ht="15.5">
      <c r="C391" s="272"/>
      <c r="D391" s="138"/>
      <c r="E391" s="274"/>
      <c r="F391" s="139"/>
      <c r="G391" s="272"/>
      <c r="H391" s="228"/>
    </row>
    <row r="392" spans="3:8" ht="15.5">
      <c r="C392" s="272"/>
      <c r="D392" s="138"/>
      <c r="E392" s="274"/>
      <c r="F392" s="139"/>
      <c r="G392" s="272"/>
      <c r="H392" s="228"/>
    </row>
    <row r="393" spans="3:8" ht="15.5">
      <c r="C393" s="272"/>
      <c r="D393" s="138"/>
      <c r="E393" s="274"/>
      <c r="F393" s="139"/>
      <c r="G393" s="272"/>
      <c r="H393" s="228"/>
    </row>
  </sheetData>
  <sheetProtection selectLockedCells="1"/>
  <mergeCells count="1148">
    <mergeCell ref="H10:M12"/>
    <mergeCell ref="G10:G12"/>
    <mergeCell ref="F10:F12"/>
    <mergeCell ref="AF13:AM13"/>
    <mergeCell ref="AF14:AM14"/>
    <mergeCell ref="AF15:AM15"/>
    <mergeCell ref="M34:M39"/>
    <mergeCell ref="I40:I45"/>
    <mergeCell ref="J40:J45"/>
    <mergeCell ref="K40:K45"/>
    <mergeCell ref="L40:L45"/>
    <mergeCell ref="M40:M45"/>
    <mergeCell ref="AM178:AM183"/>
    <mergeCell ref="K76:K81"/>
    <mergeCell ref="J70:J75"/>
    <mergeCell ref="K70:K75"/>
    <mergeCell ref="L70:L75"/>
    <mergeCell ref="M70:M75"/>
    <mergeCell ref="M76:M81"/>
    <mergeCell ref="J58:J63"/>
    <mergeCell ref="K58:K63"/>
    <mergeCell ref="L58:L63"/>
    <mergeCell ref="M58:M63"/>
    <mergeCell ref="J46:J51"/>
    <mergeCell ref="K46:K51"/>
    <mergeCell ref="L46:L51"/>
    <mergeCell ref="M46:M51"/>
    <mergeCell ref="AL34:AL39"/>
    <mergeCell ref="AL40:AL45"/>
    <mergeCell ref="AL46:AL51"/>
    <mergeCell ref="AL52:AL57"/>
    <mergeCell ref="AL58:AL63"/>
    <mergeCell ref="AL64:AL69"/>
    <mergeCell ref="AL76:AL81"/>
    <mergeCell ref="AL82:AL87"/>
    <mergeCell ref="AM184:AM189"/>
    <mergeCell ref="AM190:AM195"/>
    <mergeCell ref="AM196:AM201"/>
    <mergeCell ref="AL94:AL99"/>
    <mergeCell ref="AL100:AL105"/>
    <mergeCell ref="AM70:AM75"/>
    <mergeCell ref="AM76:AM81"/>
    <mergeCell ref="AM82:AM87"/>
    <mergeCell ref="AM88:AM93"/>
    <mergeCell ref="AM94:AM99"/>
    <mergeCell ref="AM100:AM105"/>
    <mergeCell ref="AM106:AM111"/>
    <mergeCell ref="AM112:AM117"/>
    <mergeCell ref="AM118:AM123"/>
    <mergeCell ref="AM124:AM129"/>
    <mergeCell ref="AM130:AM135"/>
    <mergeCell ref="AM136:AM141"/>
    <mergeCell ref="AM142:AM147"/>
    <mergeCell ref="AM148:AM153"/>
    <mergeCell ref="AM154:AM159"/>
    <mergeCell ref="AM160:AM165"/>
    <mergeCell ref="AM166:AM171"/>
    <mergeCell ref="AL106:AL111"/>
    <mergeCell ref="AL112:AL117"/>
    <mergeCell ref="AL118:AL123"/>
    <mergeCell ref="AL124:AL129"/>
    <mergeCell ref="AL130:AL135"/>
    <mergeCell ref="AL136:AL141"/>
    <mergeCell ref="AL142:AL147"/>
    <mergeCell ref="AL148:AL153"/>
    <mergeCell ref="AL154:AL159"/>
    <mergeCell ref="A20:A21"/>
    <mergeCell ref="B20:B21"/>
    <mergeCell ref="C20:D20"/>
    <mergeCell ref="E20:F20"/>
    <mergeCell ref="A19:G19"/>
    <mergeCell ref="G20:G21"/>
    <mergeCell ref="M88:M93"/>
    <mergeCell ref="L76:L81"/>
    <mergeCell ref="AU82:AU87"/>
    <mergeCell ref="J82:J87"/>
    <mergeCell ref="AL160:AL165"/>
    <mergeCell ref="AL166:AL171"/>
    <mergeCell ref="AL172:AL177"/>
    <mergeCell ref="AL178:AL183"/>
    <mergeCell ref="AL184:AL189"/>
    <mergeCell ref="AL190:AL195"/>
    <mergeCell ref="AS22:AS27"/>
    <mergeCell ref="I22:I27"/>
    <mergeCell ref="L184:L189"/>
    <mergeCell ref="M160:M165"/>
    <mergeCell ref="L148:L153"/>
    <mergeCell ref="M124:M129"/>
    <mergeCell ref="L112:L117"/>
    <mergeCell ref="K82:K87"/>
    <mergeCell ref="L82:L87"/>
    <mergeCell ref="M82:M87"/>
    <mergeCell ref="AS40:AS45"/>
    <mergeCell ref="AM28:AM33"/>
    <mergeCell ref="AM34:AM39"/>
    <mergeCell ref="AM40:AM45"/>
    <mergeCell ref="AM46:AM51"/>
    <mergeCell ref="AL88:AL93"/>
    <mergeCell ref="AV19:AV20"/>
    <mergeCell ref="N20:P20"/>
    <mergeCell ref="Q20:AF20"/>
    <mergeCell ref="AG20:AH20"/>
    <mergeCell ref="AI20:AJ20"/>
    <mergeCell ref="AK20:AN20"/>
    <mergeCell ref="AS20:AU20"/>
    <mergeCell ref="AM58:AM63"/>
    <mergeCell ref="AU76:AU81"/>
    <mergeCell ref="AM64:AM69"/>
    <mergeCell ref="AU70:AU75"/>
    <mergeCell ref="AU64:AU69"/>
    <mergeCell ref="AV76:AV81"/>
    <mergeCell ref="AV64:AV69"/>
    <mergeCell ref="AU58:AU63"/>
    <mergeCell ref="AU52:AU57"/>
    <mergeCell ref="AU46:AU51"/>
    <mergeCell ref="AV52:AV57"/>
    <mergeCell ref="AC22:AC25"/>
    <mergeCell ref="AD22:AD25"/>
    <mergeCell ref="AE22:AE25"/>
    <mergeCell ref="AF22:AF25"/>
    <mergeCell ref="AG22:AG25"/>
    <mergeCell ref="AH22:AH25"/>
    <mergeCell ref="AI22:AI25"/>
    <mergeCell ref="AJ22:AJ25"/>
    <mergeCell ref="AO22:AO25"/>
    <mergeCell ref="AP22:AP25"/>
    <mergeCell ref="W26:W29"/>
    <mergeCell ref="X26:X29"/>
    <mergeCell ref="AT28:AT33"/>
    <mergeCell ref="AL70:AL75"/>
    <mergeCell ref="D4:F4"/>
    <mergeCell ref="D5:F5"/>
    <mergeCell ref="D6:M6"/>
    <mergeCell ref="F8:M8"/>
    <mergeCell ref="I19:M19"/>
    <mergeCell ref="I20:M20"/>
    <mergeCell ref="H20:H21"/>
    <mergeCell ref="AN370:AN375"/>
    <mergeCell ref="I370:I375"/>
    <mergeCell ref="L376:L381"/>
    <mergeCell ref="M376:M381"/>
    <mergeCell ref="J370:J375"/>
    <mergeCell ref="K370:K375"/>
    <mergeCell ref="L370:L375"/>
    <mergeCell ref="M370:M375"/>
    <mergeCell ref="A16:K16"/>
    <mergeCell ref="N19:AU19"/>
    <mergeCell ref="AU376:AU381"/>
    <mergeCell ref="AK376:AK381"/>
    <mergeCell ref="AN376:AN381"/>
    <mergeCell ref="AS376:AS381"/>
    <mergeCell ref="AT376:AT381"/>
    <mergeCell ref="A376:A381"/>
    <mergeCell ref="B376:B381"/>
    <mergeCell ref="AS370:AS375"/>
    <mergeCell ref="AT370:AT375"/>
    <mergeCell ref="B364:B369"/>
    <mergeCell ref="AU370:AU375"/>
    <mergeCell ref="L364:L369"/>
    <mergeCell ref="M364:M369"/>
    <mergeCell ref="B22:B27"/>
    <mergeCell ref="A358:A363"/>
    <mergeCell ref="B358:B363"/>
    <mergeCell ref="I364:I369"/>
    <mergeCell ref="J364:J369"/>
    <mergeCell ref="K364:K369"/>
    <mergeCell ref="C376:C381"/>
    <mergeCell ref="E376:E381"/>
    <mergeCell ref="AT22:AT27"/>
    <mergeCell ref="G376:G381"/>
    <mergeCell ref="AV364:AV369"/>
    <mergeCell ref="K376:K381"/>
    <mergeCell ref="A370:A375"/>
    <mergeCell ref="B370:B375"/>
    <mergeCell ref="AK364:AK369"/>
    <mergeCell ref="AN364:AN369"/>
    <mergeCell ref="A364:A369"/>
    <mergeCell ref="AU364:AU369"/>
    <mergeCell ref="AS364:AS369"/>
    <mergeCell ref="AT364:AT369"/>
    <mergeCell ref="M340:M345"/>
    <mergeCell ref="AU346:AU351"/>
    <mergeCell ref="J346:J351"/>
    <mergeCell ref="K346:K351"/>
    <mergeCell ref="L346:L351"/>
    <mergeCell ref="M346:M351"/>
    <mergeCell ref="AU340:AU345"/>
    <mergeCell ref="AV352:AV357"/>
    <mergeCell ref="A346:A351"/>
    <mergeCell ref="B346:B351"/>
    <mergeCell ref="AS352:AS357"/>
    <mergeCell ref="AT352:AT357"/>
    <mergeCell ref="A22:A27"/>
    <mergeCell ref="I376:I381"/>
    <mergeCell ref="J376:J381"/>
    <mergeCell ref="AO20:AP20"/>
    <mergeCell ref="AV376:AV381"/>
    <mergeCell ref="AV370:AV375"/>
    <mergeCell ref="E364:E369"/>
    <mergeCell ref="G364:G369"/>
    <mergeCell ref="C370:C375"/>
    <mergeCell ref="E370:E375"/>
    <mergeCell ref="G370:G375"/>
    <mergeCell ref="L352:L357"/>
    <mergeCell ref="AU352:AU357"/>
    <mergeCell ref="C358:C363"/>
    <mergeCell ref="E358:E363"/>
    <mergeCell ref="G358:G363"/>
    <mergeCell ref="I358:I363"/>
    <mergeCell ref="J358:J363"/>
    <mergeCell ref="AK370:AK375"/>
    <mergeCell ref="K358:K363"/>
    <mergeCell ref="L358:L363"/>
    <mergeCell ref="M358:M363"/>
    <mergeCell ref="AU358:AU363"/>
    <mergeCell ref="AV358:AV363"/>
    <mergeCell ref="AK358:AK363"/>
    <mergeCell ref="AN358:AN363"/>
    <mergeCell ref="AS358:AS363"/>
    <mergeCell ref="AT358:AT363"/>
    <mergeCell ref="C364:C369"/>
    <mergeCell ref="AL22:AL27"/>
    <mergeCell ref="AM22:AM27"/>
    <mergeCell ref="AL28:AL33"/>
    <mergeCell ref="M352:M357"/>
    <mergeCell ref="AV346:AV351"/>
    <mergeCell ref="A352:A357"/>
    <mergeCell ref="B352:B357"/>
    <mergeCell ref="AK346:AK351"/>
    <mergeCell ref="AN346:AN351"/>
    <mergeCell ref="AS346:AS351"/>
    <mergeCell ref="AT346:AT351"/>
    <mergeCell ref="I346:I351"/>
    <mergeCell ref="C346:C351"/>
    <mergeCell ref="E346:E351"/>
    <mergeCell ref="G346:G351"/>
    <mergeCell ref="C352:C357"/>
    <mergeCell ref="E352:E357"/>
    <mergeCell ref="G352:G357"/>
    <mergeCell ref="AK352:AK357"/>
    <mergeCell ref="AN352:AN357"/>
    <mergeCell ref="I352:I357"/>
    <mergeCell ref="J352:J357"/>
    <mergeCell ref="K352:K357"/>
    <mergeCell ref="L328:L333"/>
    <mergeCell ref="AU334:AU339"/>
    <mergeCell ref="J334:J339"/>
    <mergeCell ref="K334:K339"/>
    <mergeCell ref="L334:L339"/>
    <mergeCell ref="M334:M339"/>
    <mergeCell ref="AU328:AU333"/>
    <mergeCell ref="AV340:AV345"/>
    <mergeCell ref="A334:A339"/>
    <mergeCell ref="B334:B339"/>
    <mergeCell ref="AK340:AK345"/>
    <mergeCell ref="AN340:AN345"/>
    <mergeCell ref="AS340:AS345"/>
    <mergeCell ref="AT340:AT345"/>
    <mergeCell ref="AV334:AV339"/>
    <mergeCell ref="A340:A345"/>
    <mergeCell ref="B340:B345"/>
    <mergeCell ref="AK334:AK339"/>
    <mergeCell ref="AN334:AN339"/>
    <mergeCell ref="AS334:AS339"/>
    <mergeCell ref="AT334:AT339"/>
    <mergeCell ref="I334:I339"/>
    <mergeCell ref="C334:C339"/>
    <mergeCell ref="E334:E339"/>
    <mergeCell ref="G334:G339"/>
    <mergeCell ref="C340:C345"/>
    <mergeCell ref="E340:E345"/>
    <mergeCell ref="G340:G345"/>
    <mergeCell ref="I340:I345"/>
    <mergeCell ref="J340:J345"/>
    <mergeCell ref="K340:K345"/>
    <mergeCell ref="L340:L345"/>
    <mergeCell ref="AU322:AU327"/>
    <mergeCell ref="J322:J327"/>
    <mergeCell ref="K322:K327"/>
    <mergeCell ref="L322:L327"/>
    <mergeCell ref="M322:M327"/>
    <mergeCell ref="AU316:AU321"/>
    <mergeCell ref="AV328:AV333"/>
    <mergeCell ref="M328:M333"/>
    <mergeCell ref="AV316:AV321"/>
    <mergeCell ref="A322:A327"/>
    <mergeCell ref="B322:B327"/>
    <mergeCell ref="AK328:AK333"/>
    <mergeCell ref="AN328:AN333"/>
    <mergeCell ref="AS328:AS333"/>
    <mergeCell ref="AT328:AT333"/>
    <mergeCell ref="AV322:AV327"/>
    <mergeCell ref="A328:A333"/>
    <mergeCell ref="B328:B333"/>
    <mergeCell ref="AK322:AK327"/>
    <mergeCell ref="AN322:AN327"/>
    <mergeCell ref="AS322:AS327"/>
    <mergeCell ref="AT322:AT327"/>
    <mergeCell ref="I322:I327"/>
    <mergeCell ref="C322:C327"/>
    <mergeCell ref="E322:E327"/>
    <mergeCell ref="G322:G327"/>
    <mergeCell ref="C328:C333"/>
    <mergeCell ref="E328:E333"/>
    <mergeCell ref="G328:G333"/>
    <mergeCell ref="I328:I333"/>
    <mergeCell ref="J328:J333"/>
    <mergeCell ref="K328:K333"/>
    <mergeCell ref="M304:M309"/>
    <mergeCell ref="AU310:AU315"/>
    <mergeCell ref="J310:J315"/>
    <mergeCell ref="K310:K315"/>
    <mergeCell ref="L310:L315"/>
    <mergeCell ref="M310:M315"/>
    <mergeCell ref="AU304:AU309"/>
    <mergeCell ref="A310:A315"/>
    <mergeCell ref="B310:B315"/>
    <mergeCell ref="AK316:AK321"/>
    <mergeCell ref="AN316:AN321"/>
    <mergeCell ref="AS316:AS321"/>
    <mergeCell ref="AT316:AT321"/>
    <mergeCell ref="AV310:AV315"/>
    <mergeCell ref="A316:A321"/>
    <mergeCell ref="B316:B321"/>
    <mergeCell ref="AK310:AK315"/>
    <mergeCell ref="AN310:AN315"/>
    <mergeCell ref="AS310:AS315"/>
    <mergeCell ref="AT310:AT315"/>
    <mergeCell ref="I310:I315"/>
    <mergeCell ref="C310:C315"/>
    <mergeCell ref="E310:E315"/>
    <mergeCell ref="G310:G315"/>
    <mergeCell ref="C316:C321"/>
    <mergeCell ref="E316:E321"/>
    <mergeCell ref="G316:G321"/>
    <mergeCell ref="I316:I321"/>
    <mergeCell ref="J316:J321"/>
    <mergeCell ref="K316:K321"/>
    <mergeCell ref="L316:L321"/>
    <mergeCell ref="M316:M321"/>
    <mergeCell ref="L292:L297"/>
    <mergeCell ref="AU298:AU303"/>
    <mergeCell ref="J298:J303"/>
    <mergeCell ref="K298:K303"/>
    <mergeCell ref="L298:L303"/>
    <mergeCell ref="M298:M303"/>
    <mergeCell ref="AU292:AU297"/>
    <mergeCell ref="AV304:AV309"/>
    <mergeCell ref="A298:A303"/>
    <mergeCell ref="B298:B303"/>
    <mergeCell ref="AK304:AK309"/>
    <mergeCell ref="AN304:AN309"/>
    <mergeCell ref="AS304:AS309"/>
    <mergeCell ref="AT304:AT309"/>
    <mergeCell ref="AV298:AV303"/>
    <mergeCell ref="A304:A309"/>
    <mergeCell ref="B304:B309"/>
    <mergeCell ref="AK298:AK303"/>
    <mergeCell ref="AN298:AN303"/>
    <mergeCell ref="AS298:AS303"/>
    <mergeCell ref="AT298:AT303"/>
    <mergeCell ref="I298:I303"/>
    <mergeCell ref="C298:C303"/>
    <mergeCell ref="E298:E303"/>
    <mergeCell ref="G298:G303"/>
    <mergeCell ref="C304:C309"/>
    <mergeCell ref="E304:E309"/>
    <mergeCell ref="G304:G309"/>
    <mergeCell ref="I304:I309"/>
    <mergeCell ref="J304:J309"/>
    <mergeCell ref="K304:K309"/>
    <mergeCell ref="L304:L309"/>
    <mergeCell ref="AU286:AU291"/>
    <mergeCell ref="J286:J291"/>
    <mergeCell ref="K286:K291"/>
    <mergeCell ref="L286:L291"/>
    <mergeCell ref="M286:M291"/>
    <mergeCell ref="AU280:AU285"/>
    <mergeCell ref="AV292:AV297"/>
    <mergeCell ref="M292:M297"/>
    <mergeCell ref="AV280:AV285"/>
    <mergeCell ref="A286:A291"/>
    <mergeCell ref="B286:B291"/>
    <mergeCell ref="AK292:AK297"/>
    <mergeCell ref="AN292:AN297"/>
    <mergeCell ref="AS292:AS297"/>
    <mergeCell ref="AT292:AT297"/>
    <mergeCell ref="AV286:AV291"/>
    <mergeCell ref="A292:A297"/>
    <mergeCell ref="B292:B297"/>
    <mergeCell ref="AK286:AK291"/>
    <mergeCell ref="AN286:AN291"/>
    <mergeCell ref="AS286:AS291"/>
    <mergeCell ref="AT286:AT291"/>
    <mergeCell ref="I286:I291"/>
    <mergeCell ref="C286:C291"/>
    <mergeCell ref="E286:E291"/>
    <mergeCell ref="G286:G291"/>
    <mergeCell ref="C292:C297"/>
    <mergeCell ref="E292:E297"/>
    <mergeCell ref="G292:G297"/>
    <mergeCell ref="I292:I297"/>
    <mergeCell ref="J292:J297"/>
    <mergeCell ref="K292:K297"/>
    <mergeCell ref="M268:M273"/>
    <mergeCell ref="AU274:AU279"/>
    <mergeCell ref="J274:J279"/>
    <mergeCell ref="K274:K279"/>
    <mergeCell ref="L274:L279"/>
    <mergeCell ref="M274:M279"/>
    <mergeCell ref="AU268:AU273"/>
    <mergeCell ref="A274:A279"/>
    <mergeCell ref="B274:B279"/>
    <mergeCell ref="AK280:AK285"/>
    <mergeCell ref="AN280:AN285"/>
    <mergeCell ref="AS280:AS285"/>
    <mergeCell ref="AT280:AT285"/>
    <mergeCell ref="AV274:AV279"/>
    <mergeCell ref="A280:A285"/>
    <mergeCell ref="B280:B285"/>
    <mergeCell ref="AK274:AK279"/>
    <mergeCell ref="AN274:AN279"/>
    <mergeCell ref="AS274:AS279"/>
    <mergeCell ref="AT274:AT279"/>
    <mergeCell ref="I274:I279"/>
    <mergeCell ref="C274:C279"/>
    <mergeCell ref="E274:E279"/>
    <mergeCell ref="G274:G279"/>
    <mergeCell ref="C280:C285"/>
    <mergeCell ref="E280:E285"/>
    <mergeCell ref="G280:G285"/>
    <mergeCell ref="I280:I285"/>
    <mergeCell ref="J280:J285"/>
    <mergeCell ref="K280:K285"/>
    <mergeCell ref="L280:L285"/>
    <mergeCell ref="M280:M285"/>
    <mergeCell ref="L256:L261"/>
    <mergeCell ref="AU262:AU267"/>
    <mergeCell ref="J262:J267"/>
    <mergeCell ref="K262:K267"/>
    <mergeCell ref="L262:L267"/>
    <mergeCell ref="M262:M267"/>
    <mergeCell ref="AU256:AU261"/>
    <mergeCell ref="AV268:AV273"/>
    <mergeCell ref="A262:A267"/>
    <mergeCell ref="B262:B267"/>
    <mergeCell ref="AK268:AK273"/>
    <mergeCell ref="AN268:AN273"/>
    <mergeCell ref="AS268:AS273"/>
    <mergeCell ref="AT268:AT273"/>
    <mergeCell ref="AV262:AV267"/>
    <mergeCell ref="A268:A273"/>
    <mergeCell ref="B268:B273"/>
    <mergeCell ref="AK262:AK267"/>
    <mergeCell ref="AN262:AN267"/>
    <mergeCell ref="AS262:AS267"/>
    <mergeCell ref="AT262:AT267"/>
    <mergeCell ref="I262:I267"/>
    <mergeCell ref="C262:C267"/>
    <mergeCell ref="E262:E267"/>
    <mergeCell ref="G262:G267"/>
    <mergeCell ref="C268:C273"/>
    <mergeCell ref="E268:E273"/>
    <mergeCell ref="G268:G273"/>
    <mergeCell ref="I268:I273"/>
    <mergeCell ref="J268:J273"/>
    <mergeCell ref="K268:K273"/>
    <mergeCell ref="L268:L273"/>
    <mergeCell ref="AU250:AU255"/>
    <mergeCell ref="J250:J255"/>
    <mergeCell ref="K250:K255"/>
    <mergeCell ref="L250:L255"/>
    <mergeCell ref="M250:M255"/>
    <mergeCell ref="AU244:AU249"/>
    <mergeCell ref="AV256:AV261"/>
    <mergeCell ref="M256:M261"/>
    <mergeCell ref="AV244:AV249"/>
    <mergeCell ref="A250:A255"/>
    <mergeCell ref="B250:B255"/>
    <mergeCell ref="AK256:AK261"/>
    <mergeCell ref="AN256:AN261"/>
    <mergeCell ref="AS256:AS261"/>
    <mergeCell ref="AT256:AT261"/>
    <mergeCell ref="AV250:AV255"/>
    <mergeCell ref="A256:A261"/>
    <mergeCell ref="B256:B261"/>
    <mergeCell ref="AK250:AK255"/>
    <mergeCell ref="AN250:AN255"/>
    <mergeCell ref="AS250:AS255"/>
    <mergeCell ref="AT250:AT255"/>
    <mergeCell ref="I250:I255"/>
    <mergeCell ref="C250:C255"/>
    <mergeCell ref="E250:E255"/>
    <mergeCell ref="G250:G255"/>
    <mergeCell ref="C256:C261"/>
    <mergeCell ref="E256:E261"/>
    <mergeCell ref="G256:G261"/>
    <mergeCell ref="I256:I261"/>
    <mergeCell ref="J256:J261"/>
    <mergeCell ref="K256:K261"/>
    <mergeCell ref="M232:M237"/>
    <mergeCell ref="AU238:AU243"/>
    <mergeCell ref="J238:J243"/>
    <mergeCell ref="K238:K243"/>
    <mergeCell ref="L238:L243"/>
    <mergeCell ref="M238:M243"/>
    <mergeCell ref="AU232:AU237"/>
    <mergeCell ref="A238:A243"/>
    <mergeCell ref="B238:B243"/>
    <mergeCell ref="AK244:AK249"/>
    <mergeCell ref="AN244:AN249"/>
    <mergeCell ref="AS244:AS249"/>
    <mergeCell ref="AT244:AT249"/>
    <mergeCell ref="AV238:AV243"/>
    <mergeCell ref="A244:A249"/>
    <mergeCell ref="B244:B249"/>
    <mergeCell ref="AK238:AK243"/>
    <mergeCell ref="AN238:AN243"/>
    <mergeCell ref="AS238:AS243"/>
    <mergeCell ref="AT238:AT243"/>
    <mergeCell ref="I238:I243"/>
    <mergeCell ref="C238:C243"/>
    <mergeCell ref="E238:E243"/>
    <mergeCell ref="G238:G243"/>
    <mergeCell ref="C244:C249"/>
    <mergeCell ref="E244:E249"/>
    <mergeCell ref="G244:G249"/>
    <mergeCell ref="I244:I249"/>
    <mergeCell ref="J244:J249"/>
    <mergeCell ref="K244:K249"/>
    <mergeCell ref="L244:L249"/>
    <mergeCell ref="M244:M249"/>
    <mergeCell ref="L220:L225"/>
    <mergeCell ref="AU226:AU231"/>
    <mergeCell ref="J226:J231"/>
    <mergeCell ref="K226:K231"/>
    <mergeCell ref="L226:L231"/>
    <mergeCell ref="M226:M231"/>
    <mergeCell ref="AU220:AU225"/>
    <mergeCell ref="AV232:AV237"/>
    <mergeCell ref="A226:A231"/>
    <mergeCell ref="B226:B231"/>
    <mergeCell ref="AK232:AK237"/>
    <mergeCell ref="AN232:AN237"/>
    <mergeCell ref="AS232:AS237"/>
    <mergeCell ref="AT232:AT237"/>
    <mergeCell ref="AV226:AV231"/>
    <mergeCell ref="A232:A237"/>
    <mergeCell ref="B232:B237"/>
    <mergeCell ref="AK226:AK231"/>
    <mergeCell ref="AN226:AN231"/>
    <mergeCell ref="AS226:AS231"/>
    <mergeCell ref="AT226:AT231"/>
    <mergeCell ref="I226:I231"/>
    <mergeCell ref="C226:C231"/>
    <mergeCell ref="E226:E231"/>
    <mergeCell ref="G226:G231"/>
    <mergeCell ref="C232:C237"/>
    <mergeCell ref="E232:E237"/>
    <mergeCell ref="G232:G237"/>
    <mergeCell ref="I232:I237"/>
    <mergeCell ref="J232:J237"/>
    <mergeCell ref="K232:K237"/>
    <mergeCell ref="L232:L237"/>
    <mergeCell ref="AU214:AU219"/>
    <mergeCell ref="J214:J219"/>
    <mergeCell ref="K214:K219"/>
    <mergeCell ref="L214:L219"/>
    <mergeCell ref="M214:M219"/>
    <mergeCell ref="AU208:AU213"/>
    <mergeCell ref="AV220:AV225"/>
    <mergeCell ref="M220:M225"/>
    <mergeCell ref="AV208:AV213"/>
    <mergeCell ref="A214:A219"/>
    <mergeCell ref="B214:B219"/>
    <mergeCell ref="AK220:AK225"/>
    <mergeCell ref="AN220:AN225"/>
    <mergeCell ref="AS220:AS225"/>
    <mergeCell ref="AT220:AT225"/>
    <mergeCell ref="AV214:AV219"/>
    <mergeCell ref="A220:A225"/>
    <mergeCell ref="B220:B225"/>
    <mergeCell ref="AK214:AK219"/>
    <mergeCell ref="AN214:AN219"/>
    <mergeCell ref="AS214:AS219"/>
    <mergeCell ref="AT214:AT219"/>
    <mergeCell ref="I214:I219"/>
    <mergeCell ref="C214:C219"/>
    <mergeCell ref="E214:E219"/>
    <mergeCell ref="G214:G219"/>
    <mergeCell ref="C220:C225"/>
    <mergeCell ref="E220:E225"/>
    <mergeCell ref="G220:G225"/>
    <mergeCell ref="I220:I225"/>
    <mergeCell ref="J220:J225"/>
    <mergeCell ref="K220:K225"/>
    <mergeCell ref="AU202:AU207"/>
    <mergeCell ref="J202:J207"/>
    <mergeCell ref="K202:K207"/>
    <mergeCell ref="L202:L207"/>
    <mergeCell ref="M202:M207"/>
    <mergeCell ref="AU196:AU201"/>
    <mergeCell ref="A202:A207"/>
    <mergeCell ref="B202:B207"/>
    <mergeCell ref="AK208:AK213"/>
    <mergeCell ref="AN208:AN213"/>
    <mergeCell ref="AS208:AS213"/>
    <mergeCell ref="AT208:AT213"/>
    <mergeCell ref="AV202:AV207"/>
    <mergeCell ref="A208:A213"/>
    <mergeCell ref="B208:B213"/>
    <mergeCell ref="AK202:AK207"/>
    <mergeCell ref="AN202:AN207"/>
    <mergeCell ref="AS202:AS207"/>
    <mergeCell ref="AT202:AT207"/>
    <mergeCell ref="I202:I207"/>
    <mergeCell ref="C202:C207"/>
    <mergeCell ref="E202:E207"/>
    <mergeCell ref="G202:G207"/>
    <mergeCell ref="C208:C213"/>
    <mergeCell ref="E208:E213"/>
    <mergeCell ref="G208:G213"/>
    <mergeCell ref="I208:I213"/>
    <mergeCell ref="J208:J213"/>
    <mergeCell ref="K208:K213"/>
    <mergeCell ref="L208:L213"/>
    <mergeCell ref="M208:M213"/>
    <mergeCell ref="AL196:AL201"/>
    <mergeCell ref="AU190:AU195"/>
    <mergeCell ref="J190:J195"/>
    <mergeCell ref="K190:K195"/>
    <mergeCell ref="L190:L195"/>
    <mergeCell ref="M190:M195"/>
    <mergeCell ref="AU184:AU189"/>
    <mergeCell ref="AV196:AV201"/>
    <mergeCell ref="A190:A195"/>
    <mergeCell ref="B190:B195"/>
    <mergeCell ref="AK196:AK201"/>
    <mergeCell ref="AN196:AN201"/>
    <mergeCell ref="AS196:AS201"/>
    <mergeCell ref="AT196:AT201"/>
    <mergeCell ref="AV190:AV195"/>
    <mergeCell ref="A196:A201"/>
    <mergeCell ref="B196:B201"/>
    <mergeCell ref="AK190:AK195"/>
    <mergeCell ref="AN190:AN195"/>
    <mergeCell ref="AS190:AS195"/>
    <mergeCell ref="AT190:AT195"/>
    <mergeCell ref="I190:I195"/>
    <mergeCell ref="C190:C195"/>
    <mergeCell ref="E190:E195"/>
    <mergeCell ref="G190:G195"/>
    <mergeCell ref="C196:C201"/>
    <mergeCell ref="E196:E201"/>
    <mergeCell ref="G196:G201"/>
    <mergeCell ref="I196:I201"/>
    <mergeCell ref="J196:J201"/>
    <mergeCell ref="K196:K201"/>
    <mergeCell ref="L196:L201"/>
    <mergeCell ref="M196:M201"/>
    <mergeCell ref="AU178:AU183"/>
    <mergeCell ref="J178:J183"/>
    <mergeCell ref="K178:K183"/>
    <mergeCell ref="L178:L183"/>
    <mergeCell ref="M178:M183"/>
    <mergeCell ref="AU172:AU177"/>
    <mergeCell ref="AV184:AV189"/>
    <mergeCell ref="M184:M189"/>
    <mergeCell ref="AV172:AV177"/>
    <mergeCell ref="A178:A183"/>
    <mergeCell ref="B178:B183"/>
    <mergeCell ref="AK184:AK189"/>
    <mergeCell ref="AN184:AN189"/>
    <mergeCell ref="AS184:AS189"/>
    <mergeCell ref="AT184:AT189"/>
    <mergeCell ref="AV178:AV183"/>
    <mergeCell ref="A184:A189"/>
    <mergeCell ref="B184:B189"/>
    <mergeCell ref="AK178:AK183"/>
    <mergeCell ref="AN178:AN183"/>
    <mergeCell ref="AS178:AS183"/>
    <mergeCell ref="AT178:AT183"/>
    <mergeCell ref="I178:I183"/>
    <mergeCell ref="C178:C183"/>
    <mergeCell ref="E178:E183"/>
    <mergeCell ref="G178:G183"/>
    <mergeCell ref="C184:C189"/>
    <mergeCell ref="E184:E189"/>
    <mergeCell ref="G184:G189"/>
    <mergeCell ref="I184:I189"/>
    <mergeCell ref="J184:J189"/>
    <mergeCell ref="K184:K189"/>
    <mergeCell ref="AU166:AU171"/>
    <mergeCell ref="J166:J171"/>
    <mergeCell ref="K166:K171"/>
    <mergeCell ref="L166:L171"/>
    <mergeCell ref="M166:M171"/>
    <mergeCell ref="AU160:AU165"/>
    <mergeCell ref="A166:A171"/>
    <mergeCell ref="B166:B171"/>
    <mergeCell ref="AK172:AK177"/>
    <mergeCell ref="AN172:AN177"/>
    <mergeCell ref="AS172:AS177"/>
    <mergeCell ref="AT172:AT177"/>
    <mergeCell ref="AV166:AV171"/>
    <mergeCell ref="A172:A177"/>
    <mergeCell ref="B172:B177"/>
    <mergeCell ref="AK166:AK171"/>
    <mergeCell ref="AN166:AN171"/>
    <mergeCell ref="AS166:AS171"/>
    <mergeCell ref="AT166:AT171"/>
    <mergeCell ref="I166:I171"/>
    <mergeCell ref="C166:C171"/>
    <mergeCell ref="E166:E171"/>
    <mergeCell ref="G166:G171"/>
    <mergeCell ref="C172:C177"/>
    <mergeCell ref="E172:E177"/>
    <mergeCell ref="G172:G177"/>
    <mergeCell ref="I172:I177"/>
    <mergeCell ref="J172:J177"/>
    <mergeCell ref="K172:K177"/>
    <mergeCell ref="L172:L177"/>
    <mergeCell ref="M172:M177"/>
    <mergeCell ref="AM172:AM177"/>
    <mergeCell ref="AU154:AU159"/>
    <mergeCell ref="J154:J159"/>
    <mergeCell ref="K154:K159"/>
    <mergeCell ref="L154:L159"/>
    <mergeCell ref="M154:M159"/>
    <mergeCell ref="AU148:AU153"/>
    <mergeCell ref="AV160:AV165"/>
    <mergeCell ref="A154:A159"/>
    <mergeCell ref="B154:B159"/>
    <mergeCell ref="AK160:AK165"/>
    <mergeCell ref="AN160:AN165"/>
    <mergeCell ref="AS160:AS165"/>
    <mergeCell ref="AT160:AT165"/>
    <mergeCell ref="AV154:AV159"/>
    <mergeCell ref="A160:A165"/>
    <mergeCell ref="B160:B165"/>
    <mergeCell ref="AK154:AK159"/>
    <mergeCell ref="AN154:AN159"/>
    <mergeCell ref="AS154:AS159"/>
    <mergeCell ref="AT154:AT159"/>
    <mergeCell ref="I154:I159"/>
    <mergeCell ref="C154:C159"/>
    <mergeCell ref="E154:E159"/>
    <mergeCell ref="G154:G159"/>
    <mergeCell ref="C160:C165"/>
    <mergeCell ref="E160:E165"/>
    <mergeCell ref="G160:G165"/>
    <mergeCell ref="I160:I165"/>
    <mergeCell ref="J160:J165"/>
    <mergeCell ref="K160:K165"/>
    <mergeCell ref="L160:L165"/>
    <mergeCell ref="AU142:AU147"/>
    <mergeCell ref="J142:J147"/>
    <mergeCell ref="K142:K147"/>
    <mergeCell ref="L142:L147"/>
    <mergeCell ref="M142:M147"/>
    <mergeCell ref="AU136:AU141"/>
    <mergeCell ref="AV148:AV153"/>
    <mergeCell ref="M148:M153"/>
    <mergeCell ref="AV136:AV141"/>
    <mergeCell ref="A142:A147"/>
    <mergeCell ref="B142:B147"/>
    <mergeCell ref="AK148:AK153"/>
    <mergeCell ref="AN148:AN153"/>
    <mergeCell ref="AS148:AS153"/>
    <mergeCell ref="AT148:AT153"/>
    <mergeCell ref="AV142:AV147"/>
    <mergeCell ref="A148:A153"/>
    <mergeCell ref="B148:B153"/>
    <mergeCell ref="AK142:AK147"/>
    <mergeCell ref="AN142:AN147"/>
    <mergeCell ref="AS142:AS147"/>
    <mergeCell ref="AT142:AT147"/>
    <mergeCell ref="I142:I147"/>
    <mergeCell ref="C142:C147"/>
    <mergeCell ref="E142:E147"/>
    <mergeCell ref="G142:G147"/>
    <mergeCell ref="C148:C153"/>
    <mergeCell ref="E148:E153"/>
    <mergeCell ref="G148:G153"/>
    <mergeCell ref="I148:I153"/>
    <mergeCell ref="J148:J153"/>
    <mergeCell ref="K148:K153"/>
    <mergeCell ref="AU130:AU135"/>
    <mergeCell ref="J130:J135"/>
    <mergeCell ref="K130:K135"/>
    <mergeCell ref="L130:L135"/>
    <mergeCell ref="M130:M135"/>
    <mergeCell ref="AU124:AU129"/>
    <mergeCell ref="A130:A135"/>
    <mergeCell ref="B130:B135"/>
    <mergeCell ref="AK136:AK141"/>
    <mergeCell ref="AN136:AN141"/>
    <mergeCell ref="AS136:AS141"/>
    <mergeCell ref="AT136:AT141"/>
    <mergeCell ref="AV130:AV135"/>
    <mergeCell ref="A136:A141"/>
    <mergeCell ref="B136:B141"/>
    <mergeCell ref="AK130:AK135"/>
    <mergeCell ref="AN130:AN135"/>
    <mergeCell ref="AS130:AS135"/>
    <mergeCell ref="AT130:AT135"/>
    <mergeCell ref="I130:I135"/>
    <mergeCell ref="C130:C135"/>
    <mergeCell ref="E130:E135"/>
    <mergeCell ref="G130:G135"/>
    <mergeCell ref="C136:C141"/>
    <mergeCell ref="E136:E141"/>
    <mergeCell ref="G136:G141"/>
    <mergeCell ref="I136:I141"/>
    <mergeCell ref="J136:J141"/>
    <mergeCell ref="K136:K141"/>
    <mergeCell ref="L136:L141"/>
    <mergeCell ref="M136:M141"/>
    <mergeCell ref="H130:H135"/>
    <mergeCell ref="AU118:AU123"/>
    <mergeCell ref="J118:J123"/>
    <mergeCell ref="K118:K123"/>
    <mergeCell ref="L118:L123"/>
    <mergeCell ref="M118:M123"/>
    <mergeCell ref="AU112:AU117"/>
    <mergeCell ref="AV124:AV129"/>
    <mergeCell ref="A118:A123"/>
    <mergeCell ref="B118:B123"/>
    <mergeCell ref="AK124:AK129"/>
    <mergeCell ref="AN124:AN129"/>
    <mergeCell ref="AS124:AS129"/>
    <mergeCell ref="AT124:AT129"/>
    <mergeCell ref="AV118:AV123"/>
    <mergeCell ref="A124:A129"/>
    <mergeCell ref="B124:B129"/>
    <mergeCell ref="AK118:AK123"/>
    <mergeCell ref="AN118:AN123"/>
    <mergeCell ref="AS118:AS123"/>
    <mergeCell ref="AT118:AT123"/>
    <mergeCell ref="I118:I123"/>
    <mergeCell ref="C118:C123"/>
    <mergeCell ref="E118:E123"/>
    <mergeCell ref="G118:G123"/>
    <mergeCell ref="C124:C129"/>
    <mergeCell ref="E124:E129"/>
    <mergeCell ref="G124:G129"/>
    <mergeCell ref="I124:I129"/>
    <mergeCell ref="J124:J129"/>
    <mergeCell ref="K124:K129"/>
    <mergeCell ref="L124:L129"/>
    <mergeCell ref="H124:H129"/>
    <mergeCell ref="AU106:AU111"/>
    <mergeCell ref="J106:J111"/>
    <mergeCell ref="K106:K111"/>
    <mergeCell ref="L106:L111"/>
    <mergeCell ref="M106:M111"/>
    <mergeCell ref="AU100:AU105"/>
    <mergeCell ref="AV112:AV117"/>
    <mergeCell ref="M112:M117"/>
    <mergeCell ref="AV100:AV105"/>
    <mergeCell ref="A106:A111"/>
    <mergeCell ref="B106:B111"/>
    <mergeCell ref="AK112:AK117"/>
    <mergeCell ref="AN112:AN117"/>
    <mergeCell ref="AS112:AS117"/>
    <mergeCell ref="AT112:AT117"/>
    <mergeCell ref="AV106:AV111"/>
    <mergeCell ref="A112:A117"/>
    <mergeCell ref="B112:B117"/>
    <mergeCell ref="AK106:AK111"/>
    <mergeCell ref="AN106:AN111"/>
    <mergeCell ref="AS106:AS111"/>
    <mergeCell ref="AT106:AT111"/>
    <mergeCell ref="I106:I111"/>
    <mergeCell ref="C106:C111"/>
    <mergeCell ref="E106:E111"/>
    <mergeCell ref="G106:G111"/>
    <mergeCell ref="C112:C117"/>
    <mergeCell ref="E112:E117"/>
    <mergeCell ref="G112:G117"/>
    <mergeCell ref="I112:I117"/>
    <mergeCell ref="J112:J117"/>
    <mergeCell ref="K112:K117"/>
    <mergeCell ref="AU94:AU99"/>
    <mergeCell ref="J94:J99"/>
    <mergeCell ref="K94:K99"/>
    <mergeCell ref="L94:L99"/>
    <mergeCell ref="M94:M99"/>
    <mergeCell ref="AU88:AU93"/>
    <mergeCell ref="A94:A99"/>
    <mergeCell ref="B94:B99"/>
    <mergeCell ref="AK100:AK105"/>
    <mergeCell ref="AN100:AN105"/>
    <mergeCell ref="AS100:AS105"/>
    <mergeCell ref="AT100:AT105"/>
    <mergeCell ref="AV94:AV99"/>
    <mergeCell ref="A100:A105"/>
    <mergeCell ref="B100:B105"/>
    <mergeCell ref="AK94:AK99"/>
    <mergeCell ref="AN94:AN99"/>
    <mergeCell ref="AS94:AS99"/>
    <mergeCell ref="AT94:AT99"/>
    <mergeCell ref="I94:I99"/>
    <mergeCell ref="C94:C99"/>
    <mergeCell ref="E94:E99"/>
    <mergeCell ref="G94:G99"/>
    <mergeCell ref="C100:C105"/>
    <mergeCell ref="E100:E105"/>
    <mergeCell ref="G100:G105"/>
    <mergeCell ref="I100:I105"/>
    <mergeCell ref="J100:J105"/>
    <mergeCell ref="K100:K105"/>
    <mergeCell ref="L100:L105"/>
    <mergeCell ref="M100:M105"/>
    <mergeCell ref="AV88:AV93"/>
    <mergeCell ref="A82:A87"/>
    <mergeCell ref="B82:B87"/>
    <mergeCell ref="AK88:AK93"/>
    <mergeCell ref="AN88:AN93"/>
    <mergeCell ref="AS88:AS93"/>
    <mergeCell ref="AT88:AT93"/>
    <mergeCell ref="AV82:AV87"/>
    <mergeCell ref="A88:A93"/>
    <mergeCell ref="B88:B93"/>
    <mergeCell ref="AK82:AK87"/>
    <mergeCell ref="AN82:AN87"/>
    <mergeCell ref="AS82:AS87"/>
    <mergeCell ref="AT82:AT87"/>
    <mergeCell ref="I82:I87"/>
    <mergeCell ref="C82:C87"/>
    <mergeCell ref="E82:E87"/>
    <mergeCell ref="G82:G87"/>
    <mergeCell ref="C88:C93"/>
    <mergeCell ref="E88:E93"/>
    <mergeCell ref="G88:G93"/>
    <mergeCell ref="I88:I93"/>
    <mergeCell ref="J88:J93"/>
    <mergeCell ref="K88:K93"/>
    <mergeCell ref="L88:L93"/>
    <mergeCell ref="A70:A75"/>
    <mergeCell ref="B70:B75"/>
    <mergeCell ref="AK76:AK81"/>
    <mergeCell ref="AN76:AN81"/>
    <mergeCell ref="AS76:AS81"/>
    <mergeCell ref="AT76:AT81"/>
    <mergeCell ref="AV70:AV75"/>
    <mergeCell ref="A76:A81"/>
    <mergeCell ref="B76:B81"/>
    <mergeCell ref="AK70:AK75"/>
    <mergeCell ref="AN70:AN75"/>
    <mergeCell ref="AS70:AS75"/>
    <mergeCell ref="AT70:AT75"/>
    <mergeCell ref="I70:I75"/>
    <mergeCell ref="C70:C75"/>
    <mergeCell ref="E70:E75"/>
    <mergeCell ref="G70:G75"/>
    <mergeCell ref="C76:C81"/>
    <mergeCell ref="E76:E81"/>
    <mergeCell ref="G76:G81"/>
    <mergeCell ref="I76:I81"/>
    <mergeCell ref="J76:J81"/>
    <mergeCell ref="H58:H63"/>
    <mergeCell ref="A58:A63"/>
    <mergeCell ref="B58:B63"/>
    <mergeCell ref="AK64:AK69"/>
    <mergeCell ref="AN64:AN69"/>
    <mergeCell ref="AS64:AS69"/>
    <mergeCell ref="AT64:AT69"/>
    <mergeCell ref="AV58:AV63"/>
    <mergeCell ref="A64:A69"/>
    <mergeCell ref="B64:B69"/>
    <mergeCell ref="AK58:AK63"/>
    <mergeCell ref="AN58:AN63"/>
    <mergeCell ref="AS58:AS63"/>
    <mergeCell ref="AT58:AT63"/>
    <mergeCell ref="I58:I63"/>
    <mergeCell ref="C58:C63"/>
    <mergeCell ref="E58:E63"/>
    <mergeCell ref="G58:G63"/>
    <mergeCell ref="C64:C69"/>
    <mergeCell ref="E64:E69"/>
    <mergeCell ref="G64:G69"/>
    <mergeCell ref="I64:I69"/>
    <mergeCell ref="J64:J69"/>
    <mergeCell ref="K64:K69"/>
    <mergeCell ref="L64:L69"/>
    <mergeCell ref="M64:M69"/>
    <mergeCell ref="A46:A51"/>
    <mergeCell ref="B46:B51"/>
    <mergeCell ref="AK52:AK57"/>
    <mergeCell ref="AN52:AN57"/>
    <mergeCell ref="AS52:AS57"/>
    <mergeCell ref="AT52:AT57"/>
    <mergeCell ref="AV46:AV51"/>
    <mergeCell ref="A52:A57"/>
    <mergeCell ref="B52:B57"/>
    <mergeCell ref="AK46:AK51"/>
    <mergeCell ref="AN46:AN51"/>
    <mergeCell ref="AS46:AS51"/>
    <mergeCell ref="AT46:AT51"/>
    <mergeCell ref="I46:I51"/>
    <mergeCell ref="C46:C51"/>
    <mergeCell ref="E46:E51"/>
    <mergeCell ref="G46:G51"/>
    <mergeCell ref="C52:C57"/>
    <mergeCell ref="E52:E57"/>
    <mergeCell ref="G52:G57"/>
    <mergeCell ref="I52:I57"/>
    <mergeCell ref="J52:J57"/>
    <mergeCell ref="K52:K57"/>
    <mergeCell ref="L52:L57"/>
    <mergeCell ref="M52:M57"/>
    <mergeCell ref="AM52:AM57"/>
    <mergeCell ref="AU34:AU39"/>
    <mergeCell ref="AV34:AV39"/>
    <mergeCell ref="A40:A45"/>
    <mergeCell ref="B40:B45"/>
    <mergeCell ref="AK34:AK39"/>
    <mergeCell ref="AN34:AN39"/>
    <mergeCell ref="AU28:AU33"/>
    <mergeCell ref="AV28:AV33"/>
    <mergeCell ref="L28:L33"/>
    <mergeCell ref="M28:M33"/>
    <mergeCell ref="AK28:AK33"/>
    <mergeCell ref="AN28:AN33"/>
    <mergeCell ref="C40:C45"/>
    <mergeCell ref="E40:E45"/>
    <mergeCell ref="G40:G45"/>
    <mergeCell ref="A34:A39"/>
    <mergeCell ref="B34:B39"/>
    <mergeCell ref="AU40:AU45"/>
    <mergeCell ref="AV40:AV45"/>
    <mergeCell ref="AK40:AK45"/>
    <mergeCell ref="AN40:AN45"/>
    <mergeCell ref="AT40:AT45"/>
    <mergeCell ref="AS34:AS39"/>
    <mergeCell ref="AT34:AT39"/>
    <mergeCell ref="I34:I39"/>
    <mergeCell ref="J34:J39"/>
    <mergeCell ref="K34:K39"/>
    <mergeCell ref="L34:L39"/>
    <mergeCell ref="H34:H39"/>
    <mergeCell ref="H40:H45"/>
    <mergeCell ref="H46:H51"/>
    <mergeCell ref="H52:H57"/>
    <mergeCell ref="C382:C387"/>
    <mergeCell ref="E382:E387"/>
    <mergeCell ref="G382:G387"/>
    <mergeCell ref="C388:C393"/>
    <mergeCell ref="E388:E393"/>
    <mergeCell ref="G388:G393"/>
    <mergeCell ref="A1:AV1"/>
    <mergeCell ref="C22:C27"/>
    <mergeCell ref="E22:E27"/>
    <mergeCell ref="G22:G27"/>
    <mergeCell ref="C28:C33"/>
    <mergeCell ref="E28:E33"/>
    <mergeCell ref="G28:G33"/>
    <mergeCell ref="C34:C39"/>
    <mergeCell ref="E34:E39"/>
    <mergeCell ref="G34:G39"/>
    <mergeCell ref="AU22:AU27"/>
    <mergeCell ref="AV22:AV27"/>
    <mergeCell ref="J22:J27"/>
    <mergeCell ref="K22:K27"/>
    <mergeCell ref="L22:L27"/>
    <mergeCell ref="M22:M27"/>
    <mergeCell ref="AK22:AK27"/>
    <mergeCell ref="AN22:AN27"/>
    <mergeCell ref="A28:A33"/>
    <mergeCell ref="H118:H123"/>
    <mergeCell ref="B28:B33"/>
    <mergeCell ref="AS28:AS33"/>
    <mergeCell ref="H202:H207"/>
    <mergeCell ref="H208:H213"/>
    <mergeCell ref="H214:H219"/>
    <mergeCell ref="H220:H225"/>
    <mergeCell ref="H334:H339"/>
    <mergeCell ref="H136:H141"/>
    <mergeCell ref="H142:H147"/>
    <mergeCell ref="H148:H153"/>
    <mergeCell ref="H154:H159"/>
    <mergeCell ref="H160:H165"/>
    <mergeCell ref="H166:H171"/>
    <mergeCell ref="H64:H69"/>
    <mergeCell ref="H70:H75"/>
    <mergeCell ref="H76:H81"/>
    <mergeCell ref="H82:H87"/>
    <mergeCell ref="H88:H93"/>
    <mergeCell ref="H94:H99"/>
    <mergeCell ref="H100:H105"/>
    <mergeCell ref="H106:H111"/>
    <mergeCell ref="H112:H117"/>
    <mergeCell ref="H226:H231"/>
    <mergeCell ref="H232:H237"/>
    <mergeCell ref="H13:M13"/>
    <mergeCell ref="H14:M14"/>
    <mergeCell ref="H9:M9"/>
    <mergeCell ref="H340:H345"/>
    <mergeCell ref="H346:H351"/>
    <mergeCell ref="H352:H357"/>
    <mergeCell ref="H358:H363"/>
    <mergeCell ref="H364:H369"/>
    <mergeCell ref="H370:H375"/>
    <mergeCell ref="H376:H381"/>
    <mergeCell ref="H280:H285"/>
    <mergeCell ref="H286:H291"/>
    <mergeCell ref="H292:H297"/>
    <mergeCell ref="H298:H303"/>
    <mergeCell ref="H304:H309"/>
    <mergeCell ref="H310:H315"/>
    <mergeCell ref="H316:H321"/>
    <mergeCell ref="H322:H327"/>
    <mergeCell ref="H328:H333"/>
    <mergeCell ref="H238:H243"/>
    <mergeCell ref="H244:H249"/>
    <mergeCell ref="H250:H255"/>
    <mergeCell ref="H256:H261"/>
    <mergeCell ref="H262:H267"/>
    <mergeCell ref="H268:H273"/>
    <mergeCell ref="H274:H279"/>
    <mergeCell ref="H172:H177"/>
    <mergeCell ref="H178:H183"/>
    <mergeCell ref="H184:H189"/>
    <mergeCell ref="H190:H195"/>
    <mergeCell ref="H196:H201"/>
    <mergeCell ref="F22:F25"/>
    <mergeCell ref="N22:N25"/>
    <mergeCell ref="O22:O25"/>
    <mergeCell ref="O28:O31"/>
    <mergeCell ref="P22:P25"/>
    <mergeCell ref="Q22:Q25"/>
    <mergeCell ref="R22:R25"/>
    <mergeCell ref="S22:S25"/>
    <mergeCell ref="T22:T25"/>
    <mergeCell ref="U22:U25"/>
    <mergeCell ref="V22:V25"/>
    <mergeCell ref="W22:W25"/>
    <mergeCell ref="X22:X25"/>
    <mergeCell ref="Y22:Y25"/>
    <mergeCell ref="Z22:Z25"/>
    <mergeCell ref="AA22:AA25"/>
    <mergeCell ref="AB22:AB25"/>
    <mergeCell ref="H22:H27"/>
    <mergeCell ref="H28:H33"/>
    <mergeCell ref="I28:I33"/>
    <mergeCell ref="J28:J33"/>
    <mergeCell ref="K28:K33"/>
  </mergeCells>
  <phoneticPr fontId="52" type="noConversion"/>
  <conditionalFormatting sqref="AU22">
    <cfRule type="cellIs" dxfId="44" priority="31" operator="equal">
      <formula>"Extremo"</formula>
    </cfRule>
    <cfRule type="cellIs" dxfId="43" priority="32" operator="equal">
      <formula>"Alto"</formula>
    </cfRule>
    <cfRule type="cellIs" dxfId="42" priority="33" operator="equal">
      <formula>"Moderado"</formula>
    </cfRule>
    <cfRule type="cellIs" dxfId="41" priority="34" operator="equal">
      <formula>"Bajo"</formula>
    </cfRule>
  </conditionalFormatting>
  <conditionalFormatting sqref="M40 M46 M52 M58 M64 M70 M76 M82 M88 M94 M100 M106 M112 M118 M124 M130 M136 M142 M148 M154 M160 M166 M172 M178 M184 M190 M196 M202 M208 M214 M220 M226 M232 M238 M244 M250 M256 M262 M268 M274 M280 M286 M292 M298 M304 M310 M316 M322 M328 M334 M340 M346 M352 M358 M364 M370 M376 M22 M28 M34">
    <cfRule type="cellIs" dxfId="40" priority="27" operator="equal">
      <formula>"Extremo"</formula>
    </cfRule>
    <cfRule type="cellIs" dxfId="39" priority="28" operator="equal">
      <formula>"Alto"</formula>
    </cfRule>
    <cfRule type="cellIs" dxfId="38" priority="29" operator="equal">
      <formula>"Moderado"</formula>
    </cfRule>
    <cfRule type="cellIs" dxfId="37" priority="30" operator="equal">
      <formula>"Bajo"</formula>
    </cfRule>
  </conditionalFormatting>
  <conditionalFormatting sqref="AU28 AU34 AU40 AU46 AU52 AU58 AU64 AU70 AU76 AU82 AU88 AU94 AU100 AU106 AU112 AU118 AU124 AU130 AU136 AU142 AU148 AU154 AU160 AU166 AU172 AU178 AU184 AU190 AU196 AU202 AU208 AU214 AU220 AU226 AU232 AU238 AU244 AU250 AU256 AU262 AU268 AU274 AU280 AU286 AU292 AU298 AU304 AU310 AU316 AU322 AU328 AU334 AU340 AU346 AU352 AU358 AU364 AU370 AU376">
    <cfRule type="cellIs" dxfId="36" priority="23" operator="equal">
      <formula>"Extremo"</formula>
    </cfRule>
    <cfRule type="cellIs" dxfId="35" priority="24" operator="equal">
      <formula>"Alto"</formula>
    </cfRule>
    <cfRule type="cellIs" dxfId="34" priority="25" operator="equal">
      <formula>"Moderado"</formula>
    </cfRule>
    <cfRule type="cellIs" dxfId="33" priority="26" operator="equal">
      <formula>"Bajo"</formula>
    </cfRule>
  </conditionalFormatting>
  <conditionalFormatting sqref="AQ7:AQ15 AY17:AY20 AN17:AO18">
    <cfRule type="cellIs" dxfId="32" priority="16" stopIfTrue="1" operator="between">
      <formula>31</formula>
      <formula>60</formula>
    </cfRule>
    <cfRule type="cellIs" dxfId="31" priority="17" stopIfTrue="1" operator="between">
      <formula>21</formula>
      <formula>30</formula>
    </cfRule>
    <cfRule type="cellIs" dxfId="30" priority="18" stopIfTrue="1" operator="between">
      <formula>11</formula>
      <formula>20</formula>
    </cfRule>
  </conditionalFormatting>
  <conditionalFormatting sqref="AQ7:AQ15">
    <cfRule type="cellIs" dxfId="29" priority="19" stopIfTrue="1" operator="between">
      <formula>16</formula>
      <formula>25</formula>
    </cfRule>
  </conditionalFormatting>
  <conditionalFormatting sqref="AQ7:AQ15">
    <cfRule type="cellIs" dxfId="28" priority="20" stopIfTrue="1" operator="between">
      <formula>3</formula>
      <formula>5.99</formula>
    </cfRule>
    <cfRule type="cellIs" dxfId="27" priority="21" stopIfTrue="1" operator="between">
      <formula>0</formula>
      <formula>2.99</formula>
    </cfRule>
    <cfRule type="cellIs" dxfId="26" priority="22" stopIfTrue="1" operator="between">
      <formula>6</formula>
      <formula>9.99</formula>
    </cfRule>
  </conditionalFormatting>
  <conditionalFormatting sqref="AN13">
    <cfRule type="cellIs" dxfId="25" priority="5" stopIfTrue="1" operator="between">
      <formula>31</formula>
      <formula>60</formula>
    </cfRule>
    <cfRule type="cellIs" dxfId="24" priority="6" stopIfTrue="1" operator="between">
      <formula>21</formula>
      <formula>30</formula>
    </cfRule>
    <cfRule type="cellIs" dxfId="23" priority="7" stopIfTrue="1" operator="between">
      <formula>11</formula>
      <formula>20</formula>
    </cfRule>
  </conditionalFormatting>
  <conditionalFormatting sqref="AN14">
    <cfRule type="cellIs" dxfId="22" priority="1" operator="equal">
      <formula>"Extremo"</formula>
    </cfRule>
    <cfRule type="cellIs" dxfId="21" priority="2" operator="equal">
      <formula>"Alto"</formula>
    </cfRule>
    <cfRule type="cellIs" dxfId="20" priority="3" operator="equal">
      <formula>"Moderado"</formula>
    </cfRule>
    <cfRule type="cellIs" dxfId="19" priority="4" operator="equal">
      <formula>"Bajo"</formula>
    </cfRule>
  </conditionalFormatting>
  <dataValidations count="5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I21" xr:uid="{00000000-0002-0000-0100-000000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J21:L21" xr:uid="{00000000-0002-0000-0100-000001000000}"/>
    <dataValidation allowBlank="1" showInputMessage="1" showErrorMessage="1" prompt="Si el resultado de las calificaciones del control o promedio en el diseño de los controles, está por debajo de 96%, se debe establecer un plan de acción que permita tener un control bien diseñado" sqref="AE21" xr:uid="{00000000-0002-0000-0100-000002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I21" xr:uid="{00000000-0002-0000-0100-000003000000}"/>
    <dataValidation allowBlank="1" showInputMessage="1" showErrorMessage="1" prompt="Promedio entre el diseño Total de Control y Total Solidez Individual " sqref="AK21:AM21" xr:uid="{00000000-0002-0000-0100-000004000000}"/>
    <dataValidation allowBlank="1" showInputMessage="1" showErrorMessage="1" prompt="- Adecuado (15)_x000a__x000a_- Inadecuado (0)_x000a_" sqref="S21:T21" xr:uid="{00000000-0002-0000-0100-000005000000}"/>
    <dataValidation allowBlank="1" showInputMessage="1" showErrorMessage="1" prompt="- Se investigan y se resuelven Oportunamente (15)_x000a__x000a_- No se investigan y resuelven Oportunamente (0)_x000a_" sqref="AA21:AB21" xr:uid="{00000000-0002-0000-0100-000006000000}"/>
    <dataValidation allowBlank="1" showInputMessage="1" showErrorMessage="1" prompt="Completa (10)_x000a__x000a_Incompleta (5)_x000a__x000a_No esxiste (0)" sqref="AC21:AD21" xr:uid="{00000000-0002-0000-01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P21" xr:uid="{00000000-0002-0000-0100-000008000000}"/>
    <dataValidation allowBlank="1" showInputMessage="1" showErrorMessage="1" prompt="- Asignado (15)_x000a__x000a_- No Asignado (0)" sqref="Q21:R21" xr:uid="{00000000-0002-0000-0100-000009000000}"/>
    <dataValidation allowBlank="1" showInputMessage="1" showErrorMessage="1" prompt="- Oportuna (15)_x000a__x000a_- Inoportuna (0)_x000a_" sqref="U21:V21" xr:uid="{00000000-0002-0000-0100-00000A000000}"/>
    <dataValidation allowBlank="1" showInputMessage="1" showErrorMessage="1" prompt="- Prevenir (15)_x000a__x000a_- Detectar (10)_x000a__x000a_- No es un Control (0)" sqref="W21:X21" xr:uid="{00000000-0002-0000-0100-00000B000000}"/>
    <dataValidation allowBlank="1" showInputMessage="1" showErrorMessage="1" prompt="- Confiable (15)_x000a__x000a_- No Confiable (0)_x000a_" sqref="Y21:Z21" xr:uid="{00000000-0002-0000-0100-00000C000000}"/>
    <dataValidation allowBlank="1" showInputMessage="1" showErrorMessage="1" prompt="Fuerte: Calificación entre 96 y 100_x000a__x000a_Moderado: Calificación entre 86 y 95_x000a__x000a_Débil: Calificación entre 0 y 85" sqref="AF21" xr:uid="{00000000-0002-0000-0100-00000D000000}"/>
    <dataValidation allowBlank="1" showInputMessage="1" showErrorMessage="1" prompt="Fuerte: Siempre se ejecuta_x000a__x000a_Moderado: Algunas veces_x000a__x000a_Débil: No se ejecuta " sqref="AG21:AH21" xr:uid="{00000000-0002-0000-0100-00000E000000}"/>
    <dataValidation allowBlank="1" showInputMessage="1" showErrorMessage="1" prompt="Fuerte: 100_x000a__x000a_Moderado: 50_x000a__x000a_Débil: 0" sqref="AJ21" xr:uid="{00000000-0002-0000-0100-00000F000000}"/>
    <dataValidation allowBlank="1" showInputMessage="1" showErrorMessage="1" prompt="Fuerte: 100_x000a__x000a_Moderado: Entre 50 y 99_x000a__x000a_Débil: Menor a 50" sqref="AN21" xr:uid="{00000000-0002-0000-0100-000010000000}"/>
    <dataValidation type="list" allowBlank="1" showInputMessage="1" showErrorMessage="1" sqref="AH4:AJ4" xr:uid="{00000000-0002-0000-0100-000011000000}">
      <formula1>$BR$350:$BR$370</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E17:F18" xr:uid="{00000000-0002-0000-0100-000012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Elementos determinantes de los que se puede derivar el evento de riesgo" sqref="D17:D18" xr:uid="{00000000-0002-0000-0100-000013000000}"/>
    <dataValidation type="list" allowBlank="1" showInputMessage="1" showErrorMessage="1" sqref="O22 O26:O27" xr:uid="{00000000-0002-0000-0100-000014000000}">
      <formula1>$D$22:$D$27</formula1>
    </dataValidation>
    <dataValidation type="list" allowBlank="1" showInputMessage="1" showErrorMessage="1" sqref="O28:O33 O202:O381" xr:uid="{00000000-0002-0000-0100-000015000000}">
      <formula1>$D$28:$D$33</formula1>
    </dataValidation>
    <dataValidation type="list" allowBlank="1" showInputMessage="1" showErrorMessage="1" sqref="O34:O39" xr:uid="{00000000-0002-0000-0100-000016000000}">
      <formula1>$D$34:$D$39</formula1>
    </dataValidation>
    <dataValidation type="list" allowBlank="1" showInputMessage="1" showErrorMessage="1" sqref="O40:O45" xr:uid="{00000000-0002-0000-0100-000017000000}">
      <formula1>$D$40:$D$45</formula1>
    </dataValidation>
    <dataValidation type="list" allowBlank="1" showInputMessage="1" showErrorMessage="1" sqref="O46:O51" xr:uid="{00000000-0002-0000-0100-000018000000}">
      <formula1>$D$46:$D$51</formula1>
    </dataValidation>
    <dataValidation type="list" allowBlank="1" showInputMessage="1" showErrorMessage="1" sqref="O52:O57" xr:uid="{00000000-0002-0000-0100-000019000000}">
      <formula1>$D$52:$D$57</formula1>
    </dataValidation>
    <dataValidation type="list" allowBlank="1" showInputMessage="1" showErrorMessage="1" sqref="O58:O63" xr:uid="{00000000-0002-0000-0100-00001A000000}">
      <formula1>$D$58:$D$63</formula1>
    </dataValidation>
    <dataValidation type="list" allowBlank="1" showInputMessage="1" showErrorMessage="1" sqref="O64:O69" xr:uid="{00000000-0002-0000-0100-00001B000000}">
      <formula1>$F$64:$F$69</formula1>
    </dataValidation>
    <dataValidation type="list" allowBlank="1" showInputMessage="1" showErrorMessage="1" sqref="O70:O75" xr:uid="{00000000-0002-0000-0100-00001C000000}">
      <formula1>$D$70:$D$75</formula1>
    </dataValidation>
    <dataValidation type="list" allowBlank="1" showInputMessage="1" showErrorMessage="1" sqref="O76:O81" xr:uid="{00000000-0002-0000-0100-00001D000000}">
      <formula1>$D$76:$D$81</formula1>
    </dataValidation>
    <dataValidation type="list" allowBlank="1" showInputMessage="1" showErrorMessage="1" sqref="O82:O87" xr:uid="{00000000-0002-0000-0100-00001E000000}">
      <formula1>$D$82:$D$87</formula1>
    </dataValidation>
    <dataValidation type="list" allowBlank="1" showInputMessage="1" showErrorMessage="1" sqref="O88:O93" xr:uid="{00000000-0002-0000-0100-00001F000000}">
      <formula1>$D$88:$D$93</formula1>
    </dataValidation>
    <dataValidation type="list" allowBlank="1" showInputMessage="1" showErrorMessage="1" sqref="O94:O99" xr:uid="{00000000-0002-0000-0100-000020000000}">
      <formula1>$D$94:$D$99</formula1>
    </dataValidation>
    <dataValidation type="list" allowBlank="1" showInputMessage="1" showErrorMessage="1" sqref="O100:O105" xr:uid="{00000000-0002-0000-0100-000021000000}">
      <formula1>$D$100:$D$105</formula1>
    </dataValidation>
    <dataValidation type="list" allowBlank="1" showInputMessage="1" showErrorMessage="1" sqref="O106:O111" xr:uid="{00000000-0002-0000-0100-000022000000}">
      <formula1>$D$106:$D$111</formula1>
    </dataValidation>
    <dataValidation type="list" allowBlank="1" showInputMessage="1" showErrorMessage="1" sqref="O112:O117" xr:uid="{00000000-0002-0000-0100-000023000000}">
      <formula1>$D$112:$D$117</formula1>
    </dataValidation>
    <dataValidation type="list" allowBlank="1" showInputMessage="1" showErrorMessage="1" sqref="O118:O123" xr:uid="{00000000-0002-0000-0100-000024000000}">
      <formula1>$D$118:$D$123</formula1>
    </dataValidation>
    <dataValidation type="list" allowBlank="1" showInputMessage="1" showErrorMessage="1" sqref="O124:O129" xr:uid="{00000000-0002-0000-0100-000025000000}">
      <formula1>$D$124:$D$129</formula1>
    </dataValidation>
    <dataValidation type="list" allowBlank="1" showInputMessage="1" showErrorMessage="1" sqref="O130:O135" xr:uid="{00000000-0002-0000-0100-000026000000}">
      <formula1>$D$130:$D$135</formula1>
    </dataValidation>
    <dataValidation type="list" allowBlank="1" showInputMessage="1" showErrorMessage="1" sqref="O136:O141" xr:uid="{00000000-0002-0000-0100-000027000000}">
      <formula1>$D$136:$D$141</formula1>
    </dataValidation>
    <dataValidation type="list" allowBlank="1" showInputMessage="1" showErrorMessage="1" sqref="O142:O147" xr:uid="{00000000-0002-0000-0100-000028000000}">
      <formula1>$D$142:$D$147</formula1>
    </dataValidation>
    <dataValidation type="list" allowBlank="1" showInputMessage="1" showErrorMessage="1" sqref="O148:O153" xr:uid="{00000000-0002-0000-0100-000029000000}">
      <formula1>$D$148:$D$153</formula1>
    </dataValidation>
    <dataValidation type="list" allowBlank="1" showInputMessage="1" showErrorMessage="1" sqref="O154:O159" xr:uid="{00000000-0002-0000-0100-00002A000000}">
      <formula1>$D$154:$D$159</formula1>
    </dataValidation>
    <dataValidation type="list" allowBlank="1" showInputMessage="1" showErrorMessage="1" sqref="O160:O165" xr:uid="{00000000-0002-0000-0100-00002B000000}">
      <formula1>$D$160:$D$165</formula1>
    </dataValidation>
    <dataValidation type="list" allowBlank="1" showInputMessage="1" showErrorMessage="1" sqref="O166:O171" xr:uid="{00000000-0002-0000-0100-00002C000000}">
      <formula1>$D$166:$D$171</formula1>
    </dataValidation>
    <dataValidation type="list" allowBlank="1" showInputMessage="1" showErrorMessage="1" sqref="O172:O177" xr:uid="{00000000-0002-0000-0100-00002D000000}">
      <formula1>$D$172:$D$177</formula1>
    </dataValidation>
    <dataValidation type="list" allowBlank="1" showInputMessage="1" showErrorMessage="1" sqref="O178:O183" xr:uid="{00000000-0002-0000-0100-00002E000000}">
      <formula1>$D$178:$D$183</formula1>
    </dataValidation>
    <dataValidation type="list" allowBlank="1" showInputMessage="1" showErrorMessage="1" sqref="O184:O189" xr:uid="{00000000-0002-0000-0100-00002F000000}">
      <formula1>$D$184:$D$189</formula1>
    </dataValidation>
    <dataValidation type="list" allowBlank="1" showInputMessage="1" showErrorMessage="1" sqref="O190:O195" xr:uid="{00000000-0002-0000-0100-000030000000}">
      <formula1>$D$190:$D$195</formula1>
    </dataValidation>
    <dataValidation type="list" allowBlank="1" showInputMessage="1" showErrorMessage="1" sqref="O196:O201" xr:uid="{00000000-0002-0000-0100-000031000000}">
      <formula1>$D$196:$D$201</formula1>
    </dataValidation>
  </dataValidations>
  <printOptions horizontalCentered="1"/>
  <pageMargins left="0" right="0" top="0.35433070866141736" bottom="0.35433070866141736" header="0.31496062992125984" footer="0.31496062992125984"/>
  <pageSetup paperSize="5" scale="12" pageOrder="overThenDown" orientation="portrait" r:id="rId1"/>
  <headerFooter>
    <oddFooter>&amp;CPág. &amp;P de &amp;N</oddFooter>
  </headerFooter>
  <ignoredErrors>
    <ignoredError sqref="AS22:AU22 AM190 AM196" evalError="1"/>
    <ignoredError sqref="AE22:AF22 AH22:AI22" unlockedFormula="1"/>
  </ignoredError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7EF23FFB-B3BB-4ED8-895B-A271650B167A}">
          <x14:formula1>
            <xm:f>Listados!$K$3:$K$7</xm:f>
          </x14:formula1>
          <xm:sqref>I22:I381</xm:sqref>
        </x14:dataValidation>
        <x14:dataValidation type="list" allowBlank="1" showInputMessage="1" showErrorMessage="1" xr:uid="{F5E6E85C-D8F7-4ED9-B497-FDD69DAA2DC6}">
          <x14:formula1>
            <xm:f>Listados!$L$3:$L$7</xm:f>
          </x14:formula1>
          <xm:sqref>K22:K381</xm:sqref>
        </x14:dataValidation>
        <x14:dataValidation type="list" allowBlank="1" showInputMessage="1" showErrorMessage="1" xr:uid="{36EE437E-D467-4A12-809E-26473ACDAB3B}">
          <x14:formula1>
            <xm:f>Listados!$G$26:$G$27</xm:f>
          </x14:formula1>
          <xm:sqref>P22 P26:P381</xm:sqref>
        </x14:dataValidation>
        <x14:dataValidation type="list" allowBlank="1" showInputMessage="1" showErrorMessage="1" xr:uid="{5A67133B-93E0-41E7-BA64-5B2E63634266}">
          <x14:formula1>
            <xm:f>Listados!$B$26:$B$27</xm:f>
          </x14:formula1>
          <xm:sqref>Q22:Q381 AA22:AA381 Y22:Y381 S22:S381 U22:U381 W30:W381</xm:sqref>
        </x14:dataValidation>
        <x14:dataValidation type="list" allowBlank="1" showInputMessage="1" showErrorMessage="1" xr:uid="{7E02ACFB-2B56-4370-9495-7D56456CBAFF}">
          <x14:formula1>
            <xm:f>Listados!$C$26:$C$28</xm:f>
          </x14:formula1>
          <xm:sqref>AC22:AC381</xm:sqref>
        </x14:dataValidation>
        <x14:dataValidation type="list" allowBlank="1" showInputMessage="1" showErrorMessage="1" xr:uid="{EB57C935-D673-43E9-8470-117ADC4F839A}">
          <x14:formula1>
            <xm:f>Listados!$E$26:$E$28</xm:f>
          </x14:formula1>
          <xm:sqref>AG22 AG26:AG381</xm:sqref>
        </x14:dataValidation>
        <x14:dataValidation type="list" allowBlank="1" showInputMessage="1" showErrorMessage="1" xr:uid="{1C3DC476-FF4F-41FD-96EC-D6846CEB5735}">
          <x14:formula1>
            <xm:f>Listados!$A$3:$A$7</xm:f>
          </x14:formula1>
          <xm:sqref>C22:C381</xm:sqref>
        </x14:dataValidation>
        <x14:dataValidation type="list" allowBlank="1" showInputMessage="1" showErrorMessage="1" xr:uid="{17B36CEF-9F79-4034-87F7-B0A7178E67A8}">
          <x14:formula1>
            <xm:f>Listados!$B$3:$B$7</xm:f>
          </x14:formula1>
          <xm:sqref>E22:E381</xm:sqref>
        </x14:dataValidation>
        <x14:dataValidation type="list" allowBlank="1" showInputMessage="1" showErrorMessage="1" xr:uid="{9869012A-A141-44AC-B185-AAE13EF9B06F}">
          <x14:formula1>
            <xm:f>Listados!$C$3:$C$5</xm:f>
          </x14:formula1>
          <xm:sqref>G22:G393</xm:sqref>
        </x14:dataValidation>
        <x14:dataValidation type="list" allowBlank="1" showInputMessage="1" showErrorMessage="1" xr:uid="{CB60DE08-3DA7-4AE1-A9D7-CBFD1B4CF5B7}">
          <x14:formula1>
            <xm:f>Listados!$D$3:$D$5</xm:f>
          </x14:formula1>
          <xm:sqref>H22:H381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81"/>
  <sheetViews>
    <sheetView topLeftCell="A6" zoomScale="85" workbookViewId="0">
      <selection activeCell="H15" sqref="H15:I19"/>
    </sheetView>
  </sheetViews>
  <sheetFormatPr baseColWidth="10" defaultColWidth="0" defaultRowHeight="12.5"/>
  <cols>
    <col min="1" max="1" width="11.453125" style="167" customWidth="1" collapsed="1"/>
    <col min="2" max="2" width="22.453125" style="167" customWidth="1" collapsed="1"/>
    <col min="3" max="3" width="17" style="167" customWidth="1" collapsed="1"/>
    <col min="4" max="6" width="9.81640625" style="167" customWidth="1" collapsed="1"/>
    <col min="7" max="7" width="13.26953125" style="167" customWidth="1" collapsed="1"/>
    <col min="8" max="13" width="9.81640625" style="167" customWidth="1" collapsed="1"/>
    <col min="14" max="16" width="11.453125" style="167" customWidth="1" collapsed="1"/>
    <col min="17" max="17" width="14.1796875" style="167" customWidth="1" collapsed="1"/>
    <col min="18" max="27" width="12" style="167" customWidth="1" collapsed="1"/>
    <col min="28" max="28" width="13" style="167" customWidth="1" collapsed="1"/>
    <col min="29" max="29" width="12.7265625" style="167" customWidth="1" collapsed="1"/>
    <col min="30" max="36" width="12" style="167" customWidth="1" collapsed="1"/>
    <col min="37" max="37" width="12.26953125" style="167" customWidth="1" collapsed="1"/>
    <col min="38" max="16384" width="0" style="167" hidden="1"/>
  </cols>
  <sheetData>
    <row r="1" spans="1:51" ht="12.75" customHeight="1">
      <c r="A1" s="393" t="s">
        <v>197</v>
      </c>
      <c r="B1" s="393"/>
      <c r="C1" s="393"/>
      <c r="D1" s="393"/>
      <c r="E1" s="393"/>
      <c r="F1" s="393"/>
      <c r="G1" s="393"/>
      <c r="H1" s="393"/>
      <c r="I1" s="393"/>
      <c r="J1" s="393"/>
      <c r="K1" s="393"/>
      <c r="L1" s="393"/>
      <c r="M1" s="393"/>
      <c r="N1" s="393"/>
      <c r="O1" s="165"/>
      <c r="P1" s="165"/>
      <c r="Q1" s="166"/>
      <c r="R1" s="166"/>
      <c r="S1" s="166"/>
      <c r="T1" s="166"/>
      <c r="U1" s="166"/>
      <c r="V1" s="166"/>
      <c r="W1" s="166"/>
      <c r="X1" s="166"/>
      <c r="Y1" s="166"/>
      <c r="Z1" s="166"/>
      <c r="AA1" s="166"/>
      <c r="AB1" s="166"/>
      <c r="AC1" s="166"/>
      <c r="AD1" s="166"/>
      <c r="AE1" s="166"/>
      <c r="AF1" s="166"/>
      <c r="AG1" s="166"/>
      <c r="AH1" s="166"/>
      <c r="AI1" s="166"/>
      <c r="AJ1" s="166"/>
      <c r="AK1" s="166"/>
    </row>
    <row r="2" spans="1:51" ht="12.75" customHeight="1">
      <c r="A2" s="393"/>
      <c r="B2" s="393"/>
      <c r="C2" s="393"/>
      <c r="D2" s="393"/>
      <c r="E2" s="393"/>
      <c r="F2" s="393"/>
      <c r="G2" s="393"/>
      <c r="H2" s="393"/>
      <c r="I2" s="393"/>
      <c r="J2" s="393"/>
      <c r="K2" s="393"/>
      <c r="L2" s="393"/>
      <c r="M2" s="393"/>
      <c r="N2" s="393"/>
      <c r="O2" s="165"/>
      <c r="P2" s="165"/>
      <c r="Q2" s="166"/>
      <c r="R2" s="166"/>
      <c r="S2" s="166"/>
      <c r="T2" s="166"/>
      <c r="U2" s="166"/>
      <c r="V2" s="166"/>
      <c r="W2" s="166"/>
      <c r="X2" s="166"/>
      <c r="Y2" s="166"/>
      <c r="Z2" s="166"/>
      <c r="AA2" s="166"/>
      <c r="AB2" s="166"/>
      <c r="AC2" s="166"/>
      <c r="AD2" s="166"/>
      <c r="AE2" s="166"/>
      <c r="AF2" s="166"/>
      <c r="AG2" s="166"/>
      <c r="AH2" s="166"/>
      <c r="AI2" s="166"/>
      <c r="AJ2" s="166"/>
      <c r="AK2" s="166"/>
    </row>
    <row r="3" spans="1:51" ht="12.75" customHeight="1">
      <c r="A3" s="393"/>
      <c r="B3" s="393"/>
      <c r="C3" s="393"/>
      <c r="D3" s="393"/>
      <c r="E3" s="393"/>
      <c r="F3" s="393"/>
      <c r="G3" s="393"/>
      <c r="H3" s="393"/>
      <c r="I3" s="393"/>
      <c r="J3" s="393"/>
      <c r="K3" s="393"/>
      <c r="L3" s="393"/>
      <c r="M3" s="393"/>
      <c r="N3" s="393"/>
      <c r="O3" s="165"/>
      <c r="P3" s="165"/>
      <c r="Q3" s="168"/>
      <c r="R3" s="168"/>
      <c r="S3" s="168"/>
      <c r="T3" s="168"/>
      <c r="U3" s="168"/>
      <c r="V3" s="168"/>
      <c r="W3" s="168"/>
      <c r="X3" s="168"/>
      <c r="Y3" s="168"/>
      <c r="Z3" s="168"/>
      <c r="AA3" s="168"/>
      <c r="AB3" s="168"/>
      <c r="AC3" s="168"/>
      <c r="AD3" s="168"/>
      <c r="AE3" s="168"/>
      <c r="AF3" s="168"/>
      <c r="AG3" s="168"/>
      <c r="AH3" s="168"/>
      <c r="AI3" s="168"/>
      <c r="AJ3" s="168"/>
      <c r="AK3" s="168"/>
    </row>
    <row r="4" spans="1:51" ht="12.75" customHeight="1">
      <c r="A4" s="393"/>
      <c r="B4" s="393"/>
      <c r="C4" s="393"/>
      <c r="D4" s="393"/>
      <c r="E4" s="393"/>
      <c r="F4" s="393"/>
      <c r="G4" s="393"/>
      <c r="H4" s="393"/>
      <c r="I4" s="393"/>
      <c r="J4" s="393"/>
      <c r="K4" s="393"/>
      <c r="L4" s="393"/>
      <c r="M4" s="393"/>
      <c r="N4" s="393"/>
      <c r="O4" s="165"/>
      <c r="P4" s="165"/>
      <c r="Q4" s="168"/>
      <c r="R4" s="168"/>
      <c r="S4" s="168"/>
      <c r="T4" s="168"/>
      <c r="U4" s="168"/>
      <c r="V4" s="168"/>
      <c r="W4" s="168"/>
      <c r="X4" s="168"/>
      <c r="Y4" s="168"/>
      <c r="Z4" s="168"/>
      <c r="AA4" s="168"/>
      <c r="AB4" s="168"/>
      <c r="AC4" s="168"/>
      <c r="AD4" s="168"/>
      <c r="AE4" s="168"/>
      <c r="AF4" s="168"/>
      <c r="AG4" s="168"/>
      <c r="AH4" s="168"/>
      <c r="AI4" s="168"/>
      <c r="AJ4" s="168"/>
      <c r="AK4" s="168"/>
    </row>
    <row r="5" spans="1:5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row>
    <row r="6" spans="1:51">
      <c r="A6" s="168"/>
      <c r="B6" s="394" t="s">
        <v>94</v>
      </c>
      <c r="C6" s="395"/>
      <c r="D6" s="395"/>
      <c r="E6" s="395"/>
      <c r="F6" s="395"/>
      <c r="G6" s="395"/>
      <c r="H6" s="395"/>
      <c r="I6" s="395"/>
      <c r="J6" s="395"/>
      <c r="K6" s="395"/>
      <c r="L6" s="395"/>
      <c r="M6" s="396"/>
      <c r="N6" s="168"/>
      <c r="O6" s="168"/>
      <c r="P6" s="168"/>
      <c r="Q6" s="168"/>
      <c r="R6" s="168"/>
      <c r="S6" s="168"/>
      <c r="T6" s="168"/>
      <c r="U6" s="168"/>
      <c r="V6" s="168"/>
      <c r="W6" s="168"/>
      <c r="X6" s="168"/>
      <c r="Y6" s="168"/>
      <c r="Z6" s="168"/>
      <c r="AA6" s="168"/>
      <c r="AB6" s="168"/>
      <c r="AC6" s="168"/>
      <c r="AD6" s="168"/>
      <c r="AE6" s="168"/>
      <c r="AF6" s="168"/>
      <c r="AG6" s="168"/>
      <c r="AH6" s="168"/>
      <c r="AI6" s="168"/>
      <c r="AJ6" s="168"/>
      <c r="AK6" s="168"/>
    </row>
    <row r="7" spans="1:51">
      <c r="A7" s="168"/>
      <c r="B7" s="397"/>
      <c r="C7" s="398"/>
      <c r="D7" s="398"/>
      <c r="E7" s="398"/>
      <c r="F7" s="398"/>
      <c r="G7" s="398"/>
      <c r="H7" s="398"/>
      <c r="I7" s="398"/>
      <c r="J7" s="398"/>
      <c r="K7" s="398"/>
      <c r="L7" s="398"/>
      <c r="M7" s="399"/>
      <c r="N7" s="168"/>
      <c r="O7" s="168"/>
      <c r="P7" s="168"/>
      <c r="Q7" s="168"/>
      <c r="R7" s="168"/>
      <c r="S7" s="168"/>
      <c r="T7" s="168"/>
      <c r="U7" s="168"/>
      <c r="V7" s="168"/>
      <c r="W7" s="168"/>
      <c r="X7" s="168"/>
      <c r="Y7" s="168"/>
      <c r="Z7" s="168"/>
      <c r="AA7" s="168"/>
      <c r="AB7" s="168"/>
      <c r="AC7" s="168"/>
      <c r="AD7" s="168"/>
      <c r="AE7" s="168"/>
      <c r="AF7" s="168"/>
      <c r="AG7" s="168"/>
      <c r="AH7" s="168"/>
      <c r="AI7" s="168"/>
      <c r="AJ7" s="168"/>
      <c r="AK7" s="168"/>
    </row>
    <row r="8" spans="1:51" ht="15.75" customHeight="1">
      <c r="A8" s="168"/>
      <c r="B8" s="400"/>
      <c r="C8" s="400"/>
      <c r="D8" s="401" t="s">
        <v>198</v>
      </c>
      <c r="E8" s="401"/>
      <c r="F8" s="401" t="s">
        <v>199</v>
      </c>
      <c r="G8" s="401"/>
      <c r="H8" s="401" t="s">
        <v>200</v>
      </c>
      <c r="I8" s="401"/>
      <c r="J8" s="401" t="s">
        <v>201</v>
      </c>
      <c r="K8" s="401"/>
      <c r="L8" s="401" t="s">
        <v>202</v>
      </c>
      <c r="M8" s="401"/>
      <c r="N8" s="168"/>
      <c r="O8" s="168"/>
      <c r="P8" s="168"/>
      <c r="Q8" s="168"/>
      <c r="R8" s="168"/>
      <c r="S8" s="168"/>
      <c r="T8" s="168"/>
      <c r="U8" s="168"/>
      <c r="V8" s="168"/>
      <c r="W8" s="168"/>
      <c r="X8" s="168"/>
      <c r="Y8" s="168"/>
      <c r="Z8" s="168"/>
      <c r="AA8" s="168"/>
      <c r="AB8" s="168"/>
      <c r="AC8" s="168"/>
      <c r="AD8" s="168"/>
      <c r="AE8" s="168"/>
      <c r="AF8" s="168"/>
      <c r="AG8" s="168"/>
      <c r="AH8" s="168"/>
      <c r="AI8" s="168"/>
      <c r="AJ8" s="168"/>
      <c r="AK8" s="168"/>
    </row>
    <row r="9" spans="1:51" ht="15.75" customHeight="1">
      <c r="A9" s="168"/>
      <c r="B9" s="400"/>
      <c r="C9" s="400"/>
      <c r="D9" s="401"/>
      <c r="E9" s="401"/>
      <c r="F9" s="401"/>
      <c r="G9" s="401"/>
      <c r="H9" s="401"/>
      <c r="I9" s="401"/>
      <c r="J9" s="401"/>
      <c r="K9" s="401"/>
      <c r="L9" s="401"/>
      <c r="M9" s="401"/>
      <c r="N9" s="168"/>
      <c r="O9" s="168"/>
      <c r="P9" s="168"/>
      <c r="Q9" s="168"/>
      <c r="R9" s="168"/>
      <c r="S9" s="168"/>
      <c r="T9" s="168"/>
      <c r="U9" s="168"/>
      <c r="V9" s="168"/>
      <c r="W9" s="168"/>
      <c r="X9" s="168"/>
      <c r="Y9" s="168"/>
      <c r="Z9" s="168"/>
      <c r="AA9" s="168"/>
      <c r="AB9" s="168"/>
      <c r="AC9" s="168"/>
      <c r="AD9" s="168"/>
      <c r="AE9" s="168"/>
      <c r="AF9" s="168"/>
      <c r="AG9" s="168"/>
      <c r="AH9" s="168"/>
      <c r="AI9" s="168"/>
      <c r="AJ9" s="168"/>
      <c r="AK9" s="168"/>
    </row>
    <row r="10" spans="1:51" ht="10.5" customHeight="1">
      <c r="A10" s="168"/>
      <c r="B10" s="390" t="s">
        <v>93</v>
      </c>
      <c r="C10" s="384" t="s">
        <v>203</v>
      </c>
      <c r="D10" s="388" t="str">
        <f>I58</f>
        <v/>
      </c>
      <c r="E10" s="388"/>
      <c r="F10" s="388" t="str">
        <f>J58</f>
        <v/>
      </c>
      <c r="G10" s="388"/>
      <c r="H10" s="385" t="str">
        <f>L58</f>
        <v/>
      </c>
      <c r="I10" s="385"/>
      <c r="J10" s="385" t="str">
        <f>Q58</f>
        <v/>
      </c>
      <c r="K10" s="385"/>
      <c r="L10" s="385" t="str">
        <f>R58</f>
        <v/>
      </c>
      <c r="M10" s="385"/>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row>
    <row r="11" spans="1:51" ht="10.5" customHeight="1">
      <c r="A11" s="168"/>
      <c r="B11" s="391"/>
      <c r="C11" s="384"/>
      <c r="D11" s="388"/>
      <c r="E11" s="388"/>
      <c r="F11" s="388"/>
      <c r="G11" s="388"/>
      <c r="H11" s="385"/>
      <c r="I11" s="385"/>
      <c r="J11" s="385"/>
      <c r="K11" s="385"/>
      <c r="L11" s="385"/>
      <c r="M11" s="385"/>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row>
    <row r="12" spans="1:51" ht="10.5" customHeight="1">
      <c r="A12" s="168"/>
      <c r="B12" s="391"/>
      <c r="C12" s="384"/>
      <c r="D12" s="388"/>
      <c r="E12" s="388"/>
      <c r="F12" s="388"/>
      <c r="G12" s="388"/>
      <c r="H12" s="385"/>
      <c r="I12" s="385"/>
      <c r="J12" s="385"/>
      <c r="K12" s="385"/>
      <c r="L12" s="385"/>
      <c r="M12" s="385"/>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row>
    <row r="13" spans="1:51" ht="10.5" customHeight="1">
      <c r="A13" s="168"/>
      <c r="B13" s="391"/>
      <c r="C13" s="384"/>
      <c r="D13" s="388"/>
      <c r="E13" s="388"/>
      <c r="F13" s="388"/>
      <c r="G13" s="388"/>
      <c r="H13" s="385"/>
      <c r="I13" s="385"/>
      <c r="J13" s="385"/>
      <c r="K13" s="385"/>
      <c r="L13" s="385"/>
      <c r="M13" s="385"/>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Y13" s="167" t="s">
        <v>204</v>
      </c>
    </row>
    <row r="14" spans="1:51" ht="10.5" customHeight="1">
      <c r="A14" s="168"/>
      <c r="B14" s="391"/>
      <c r="C14" s="384"/>
      <c r="D14" s="388"/>
      <c r="E14" s="388"/>
      <c r="F14" s="388"/>
      <c r="G14" s="388"/>
      <c r="H14" s="385"/>
      <c r="I14" s="385"/>
      <c r="J14" s="385"/>
      <c r="K14" s="385"/>
      <c r="L14" s="385"/>
      <c r="M14" s="385"/>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row>
    <row r="15" spans="1:51" ht="10.5" customHeight="1">
      <c r="A15" s="168"/>
      <c r="B15" s="391"/>
      <c r="C15" s="384" t="s">
        <v>205</v>
      </c>
      <c r="D15" s="388" t="str">
        <f>K58</f>
        <v/>
      </c>
      <c r="E15" s="388"/>
      <c r="F15" s="385" t="str">
        <f>M58</f>
        <v/>
      </c>
      <c r="G15" s="385"/>
      <c r="H15" s="389" t="str">
        <f>S58</f>
        <v/>
      </c>
      <c r="I15" s="389"/>
      <c r="J15" s="389" t="str">
        <f>W58</f>
        <v/>
      </c>
      <c r="K15" s="389"/>
      <c r="L15" s="386" t="str">
        <f>X58</f>
        <v/>
      </c>
      <c r="M15" s="386"/>
      <c r="N15" s="168"/>
      <c r="O15" s="168"/>
      <c r="P15" s="168"/>
      <c r="Q15" s="168"/>
      <c r="R15" s="168"/>
      <c r="S15" s="168"/>
      <c r="T15" s="168"/>
      <c r="U15" s="168"/>
      <c r="V15" s="168"/>
      <c r="W15" s="168"/>
      <c r="X15" s="168"/>
      <c r="Y15" s="168"/>
      <c r="Z15" s="168"/>
      <c r="AA15" s="168"/>
      <c r="AB15" s="168"/>
      <c r="AC15" s="168"/>
      <c r="AD15" s="168"/>
      <c r="AE15" s="168"/>
      <c r="AF15" s="168"/>
      <c r="AG15" s="168"/>
      <c r="AH15" s="168"/>
      <c r="AI15" s="168" t="s">
        <v>206</v>
      </c>
      <c r="AJ15" s="168"/>
      <c r="AK15" s="168"/>
      <c r="AU15" s="167" t="s">
        <v>207</v>
      </c>
      <c r="AY15" s="167" t="s">
        <v>208</v>
      </c>
    </row>
    <row r="16" spans="1:51" ht="10.5" customHeight="1">
      <c r="A16" s="168"/>
      <c r="B16" s="391"/>
      <c r="C16" s="384"/>
      <c r="D16" s="388"/>
      <c r="E16" s="388"/>
      <c r="F16" s="385"/>
      <c r="G16" s="385"/>
      <c r="H16" s="389"/>
      <c r="I16" s="389"/>
      <c r="J16" s="389"/>
      <c r="K16" s="389"/>
      <c r="L16" s="386"/>
      <c r="M16" s="386"/>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row>
    <row r="17" spans="1:37" ht="10.5" customHeight="1">
      <c r="A17" s="168"/>
      <c r="B17" s="391"/>
      <c r="C17" s="384"/>
      <c r="D17" s="388"/>
      <c r="E17" s="388"/>
      <c r="F17" s="385"/>
      <c r="G17" s="385"/>
      <c r="H17" s="389"/>
      <c r="I17" s="389"/>
      <c r="J17" s="389"/>
      <c r="K17" s="389"/>
      <c r="L17" s="386"/>
      <c r="M17" s="386"/>
      <c r="N17" s="168"/>
      <c r="O17" s="168"/>
      <c r="P17" s="168"/>
      <c r="Q17" s="168"/>
      <c r="R17" s="168"/>
      <c r="S17" s="168"/>
      <c r="T17" s="168"/>
      <c r="U17" s="168"/>
      <c r="V17" s="168"/>
      <c r="W17" s="168"/>
      <c r="X17" s="168"/>
      <c r="Y17" s="168"/>
      <c r="Z17" s="168"/>
      <c r="AA17" s="168"/>
      <c r="AB17" s="168"/>
      <c r="AC17" s="168"/>
      <c r="AD17" s="168"/>
      <c r="AE17" s="168"/>
      <c r="AF17" s="168"/>
      <c r="AG17" s="168"/>
      <c r="AH17" s="168"/>
      <c r="AI17" s="168" t="s">
        <v>209</v>
      </c>
      <c r="AJ17" s="168"/>
      <c r="AK17" s="168"/>
    </row>
    <row r="18" spans="1:37" ht="10.5" customHeight="1">
      <c r="A18" s="168"/>
      <c r="B18" s="391"/>
      <c r="C18" s="384"/>
      <c r="D18" s="388"/>
      <c r="E18" s="388"/>
      <c r="F18" s="385"/>
      <c r="G18" s="385"/>
      <c r="H18" s="389"/>
      <c r="I18" s="389"/>
      <c r="J18" s="389"/>
      <c r="K18" s="389"/>
      <c r="L18" s="386"/>
      <c r="M18" s="386"/>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row>
    <row r="19" spans="1:37" ht="10.5" customHeight="1">
      <c r="A19" s="168"/>
      <c r="B19" s="391"/>
      <c r="C19" s="384"/>
      <c r="D19" s="388"/>
      <c r="E19" s="388"/>
      <c r="F19" s="385"/>
      <c r="G19" s="385"/>
      <c r="H19" s="389"/>
      <c r="I19" s="389"/>
      <c r="J19" s="389"/>
      <c r="K19" s="389"/>
      <c r="L19" s="386"/>
      <c r="M19" s="386"/>
      <c r="N19" s="168"/>
      <c r="O19" s="168"/>
      <c r="P19" s="168"/>
      <c r="Q19" s="168"/>
      <c r="R19" s="168"/>
      <c r="S19" s="168"/>
      <c r="T19" s="168"/>
      <c r="U19" s="168"/>
      <c r="V19" s="168"/>
      <c r="W19" s="168"/>
      <c r="X19" s="168"/>
      <c r="Y19" s="168"/>
      <c r="Z19" s="168"/>
      <c r="AA19" s="168"/>
      <c r="AB19" s="168"/>
      <c r="AC19" s="168"/>
      <c r="AD19" s="168"/>
      <c r="AE19" s="168"/>
      <c r="AF19" s="168"/>
      <c r="AG19" s="168"/>
      <c r="AH19" s="168"/>
      <c r="AI19" s="168" t="s">
        <v>210</v>
      </c>
      <c r="AJ19" s="168"/>
      <c r="AK19" s="168"/>
    </row>
    <row r="20" spans="1:37" ht="10.5" customHeight="1">
      <c r="A20" s="168"/>
      <c r="B20" s="391"/>
      <c r="C20" s="384" t="s">
        <v>211</v>
      </c>
      <c r="D20" s="385" t="str">
        <f>N58</f>
        <v/>
      </c>
      <c r="E20" s="385"/>
      <c r="F20" s="389" t="str">
        <f>T58</f>
        <v/>
      </c>
      <c r="G20" s="389"/>
      <c r="H20" s="389" t="str">
        <f>U58</f>
        <v/>
      </c>
      <c r="I20" s="389"/>
      <c r="J20" s="386" t="str">
        <f>Y58</f>
        <v/>
      </c>
      <c r="K20" s="386"/>
      <c r="L20" s="386" t="str">
        <f>Z58</f>
        <v/>
      </c>
      <c r="M20" s="386"/>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row>
    <row r="21" spans="1:37" ht="10.5" customHeight="1">
      <c r="A21" s="168"/>
      <c r="B21" s="391"/>
      <c r="C21" s="384"/>
      <c r="D21" s="385"/>
      <c r="E21" s="385"/>
      <c r="F21" s="389"/>
      <c r="G21" s="389"/>
      <c r="H21" s="389"/>
      <c r="I21" s="389"/>
      <c r="J21" s="386"/>
      <c r="K21" s="386"/>
      <c r="L21" s="386"/>
      <c r="M21" s="386"/>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row>
    <row r="22" spans="1:37" ht="10.5" customHeight="1">
      <c r="A22" s="168"/>
      <c r="B22" s="391"/>
      <c r="C22" s="384"/>
      <c r="D22" s="385"/>
      <c r="E22" s="385"/>
      <c r="F22" s="389"/>
      <c r="G22" s="389"/>
      <c r="H22" s="389"/>
      <c r="I22" s="389"/>
      <c r="J22" s="386"/>
      <c r="K22" s="386"/>
      <c r="L22" s="386"/>
      <c r="M22" s="386"/>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row>
    <row r="23" spans="1:37" ht="10.5" customHeight="1">
      <c r="A23" s="168"/>
      <c r="B23" s="391"/>
      <c r="C23" s="384"/>
      <c r="D23" s="385"/>
      <c r="E23" s="385"/>
      <c r="F23" s="389"/>
      <c r="G23" s="389"/>
      <c r="H23" s="389"/>
      <c r="I23" s="389"/>
      <c r="J23" s="386"/>
      <c r="K23" s="386"/>
      <c r="L23" s="386"/>
      <c r="M23" s="386"/>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row>
    <row r="24" spans="1:37" ht="10.5" customHeight="1">
      <c r="A24" s="168"/>
      <c r="B24" s="391"/>
      <c r="C24" s="384"/>
      <c r="D24" s="385"/>
      <c r="E24" s="385"/>
      <c r="F24" s="389"/>
      <c r="G24" s="389"/>
      <c r="H24" s="389"/>
      <c r="I24" s="389"/>
      <c r="J24" s="386"/>
      <c r="K24" s="386"/>
      <c r="L24" s="386"/>
      <c r="M24" s="386"/>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row>
    <row r="25" spans="1:37" ht="10.5" customHeight="1">
      <c r="A25" s="168"/>
      <c r="B25" s="391"/>
      <c r="C25" s="384" t="s">
        <v>212</v>
      </c>
      <c r="D25" s="385" t="str">
        <f>O58</f>
        <v/>
      </c>
      <c r="E25" s="385"/>
      <c r="F25" s="389" t="str">
        <f>V58</f>
        <v/>
      </c>
      <c r="G25" s="389"/>
      <c r="H25" s="386" t="str">
        <f>AA58</f>
        <v/>
      </c>
      <c r="I25" s="386"/>
      <c r="J25" s="387" t="str">
        <f>AD58</f>
        <v/>
      </c>
      <c r="K25" s="387"/>
      <c r="L25" s="387" t="str">
        <f>AE58</f>
        <v/>
      </c>
      <c r="M25" s="387"/>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row>
    <row r="26" spans="1:37" ht="10.5" customHeight="1">
      <c r="A26" s="168"/>
      <c r="B26" s="391"/>
      <c r="C26" s="384"/>
      <c r="D26" s="385"/>
      <c r="E26" s="385"/>
      <c r="F26" s="389"/>
      <c r="G26" s="389"/>
      <c r="H26" s="386"/>
      <c r="I26" s="386"/>
      <c r="J26" s="387"/>
      <c r="K26" s="387"/>
      <c r="L26" s="387"/>
      <c r="M26" s="387"/>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row>
    <row r="27" spans="1:37" ht="10.5" customHeight="1">
      <c r="A27" s="168"/>
      <c r="B27" s="391"/>
      <c r="C27" s="384"/>
      <c r="D27" s="385"/>
      <c r="E27" s="385"/>
      <c r="F27" s="389"/>
      <c r="G27" s="389"/>
      <c r="H27" s="386"/>
      <c r="I27" s="386"/>
      <c r="J27" s="387"/>
      <c r="K27" s="387"/>
      <c r="L27" s="387"/>
      <c r="M27" s="387"/>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row>
    <row r="28" spans="1:37" ht="10.5" customHeight="1">
      <c r="A28" s="168"/>
      <c r="B28" s="391"/>
      <c r="C28" s="384"/>
      <c r="D28" s="385"/>
      <c r="E28" s="385"/>
      <c r="F28" s="389"/>
      <c r="G28" s="389"/>
      <c r="H28" s="386"/>
      <c r="I28" s="386"/>
      <c r="J28" s="387"/>
      <c r="K28" s="387"/>
      <c r="L28" s="387"/>
      <c r="M28" s="387"/>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row>
    <row r="29" spans="1:37" ht="10.5" customHeight="1">
      <c r="A29" s="168"/>
      <c r="B29" s="391"/>
      <c r="C29" s="384"/>
      <c r="D29" s="385"/>
      <c r="E29" s="385"/>
      <c r="F29" s="389"/>
      <c r="G29" s="389"/>
      <c r="H29" s="386"/>
      <c r="I29" s="386"/>
      <c r="J29" s="387"/>
      <c r="K29" s="387"/>
      <c r="L29" s="387"/>
      <c r="M29" s="387"/>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row>
    <row r="30" spans="1:37" ht="10.5" customHeight="1">
      <c r="A30" s="168"/>
      <c r="B30" s="391"/>
      <c r="C30" s="384" t="s">
        <v>213</v>
      </c>
      <c r="D30" s="385" t="str">
        <f>P58</f>
        <v/>
      </c>
      <c r="E30" s="385"/>
      <c r="F30" s="386" t="str">
        <f>AB58</f>
        <v/>
      </c>
      <c r="G30" s="386"/>
      <c r="H30" s="386" t="str">
        <f>AC58</f>
        <v/>
      </c>
      <c r="I30" s="386"/>
      <c r="J30" s="387" t="str">
        <f>AF58</f>
        <v/>
      </c>
      <c r="K30" s="387"/>
      <c r="L30" s="387" t="str">
        <f>AG58</f>
        <v/>
      </c>
      <c r="M30" s="387"/>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row>
    <row r="31" spans="1:37" ht="10.5" customHeight="1">
      <c r="A31" s="168"/>
      <c r="B31" s="391"/>
      <c r="C31" s="384"/>
      <c r="D31" s="385"/>
      <c r="E31" s="385"/>
      <c r="F31" s="386"/>
      <c r="G31" s="386"/>
      <c r="H31" s="386"/>
      <c r="I31" s="386"/>
      <c r="J31" s="387"/>
      <c r="K31" s="387"/>
      <c r="L31" s="387"/>
      <c r="M31" s="387"/>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row>
    <row r="32" spans="1:37" ht="10.5" customHeight="1">
      <c r="A32" s="168"/>
      <c r="B32" s="391"/>
      <c r="C32" s="384"/>
      <c r="D32" s="385"/>
      <c r="E32" s="385"/>
      <c r="F32" s="386"/>
      <c r="G32" s="386"/>
      <c r="H32" s="386"/>
      <c r="I32" s="386"/>
      <c r="J32" s="387"/>
      <c r="K32" s="387"/>
      <c r="L32" s="387"/>
      <c r="M32" s="387"/>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row>
    <row r="33" spans="1:37" ht="10.5" customHeight="1">
      <c r="A33" s="168"/>
      <c r="B33" s="391"/>
      <c r="C33" s="384"/>
      <c r="D33" s="385"/>
      <c r="E33" s="385"/>
      <c r="F33" s="386"/>
      <c r="G33" s="386"/>
      <c r="H33" s="386"/>
      <c r="I33" s="386"/>
      <c r="J33" s="387"/>
      <c r="K33" s="387"/>
      <c r="L33" s="387"/>
      <c r="M33" s="387"/>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row>
    <row r="34" spans="1:37" ht="10.5" customHeight="1">
      <c r="A34" s="168"/>
      <c r="B34" s="392"/>
      <c r="C34" s="384"/>
      <c r="D34" s="385"/>
      <c r="E34" s="385"/>
      <c r="F34" s="386"/>
      <c r="G34" s="386"/>
      <c r="H34" s="386"/>
      <c r="I34" s="386"/>
      <c r="J34" s="387"/>
      <c r="K34" s="387"/>
      <c r="L34" s="387"/>
      <c r="M34" s="387"/>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row>
    <row r="35" spans="1:37">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row>
    <row r="36" spans="1:37">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row>
    <row r="37" spans="1:37" ht="13">
      <c r="A37" s="168"/>
      <c r="B37" s="168"/>
      <c r="C37" s="168"/>
      <c r="D37" s="168"/>
      <c r="E37" s="168"/>
      <c r="F37" s="168"/>
      <c r="G37" s="168"/>
      <c r="H37" s="168"/>
      <c r="I37" s="168"/>
      <c r="J37" s="168"/>
      <c r="K37" s="168"/>
      <c r="L37" s="169"/>
      <c r="M37" s="170"/>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row>
    <row r="38" spans="1:37" ht="13">
      <c r="A38" s="168"/>
      <c r="B38" s="168"/>
      <c r="C38" s="381" t="s">
        <v>214</v>
      </c>
      <c r="D38" s="381"/>
      <c r="E38" s="381"/>
      <c r="F38" s="381" t="s">
        <v>215</v>
      </c>
      <c r="G38" s="381"/>
      <c r="H38" s="168"/>
      <c r="I38" s="168"/>
      <c r="J38" s="168"/>
      <c r="K38" s="168"/>
      <c r="L38" s="171"/>
      <c r="M38" s="170"/>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row>
    <row r="39" spans="1:37" ht="13">
      <c r="A39" s="168"/>
      <c r="B39" s="168"/>
      <c r="C39" s="382">
        <f>IF(AVERAGE(F43:F57)=1,0,AVERAGE(F43:F57))</f>
        <v>0</v>
      </c>
      <c r="D39" s="382"/>
      <c r="E39" s="382"/>
      <c r="F39" s="383" t="str">
        <f>IF(AND(C39&gt;=0,C39&lt;3),"ACEPTABLE",IF(AND(C39&gt;=3,C39&lt;6),"MODERADA","INACEPTABLE"))</f>
        <v>ACEPTABLE</v>
      </c>
      <c r="G39" s="383"/>
      <c r="H39" s="168"/>
      <c r="I39" s="168"/>
      <c r="J39" s="168"/>
      <c r="K39" s="168"/>
      <c r="L39" s="172"/>
      <c r="M39" s="170"/>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row>
    <row r="40" spans="1:37" ht="13">
      <c r="A40" s="168"/>
      <c r="B40" s="168"/>
      <c r="C40" s="168"/>
      <c r="D40" s="168"/>
      <c r="E40" s="168"/>
      <c r="F40" s="168"/>
      <c r="G40" s="168"/>
      <c r="H40" s="168"/>
      <c r="I40" s="168"/>
      <c r="J40" s="168"/>
      <c r="K40" s="168"/>
      <c r="L40" s="173"/>
      <c r="M40" s="170"/>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row>
    <row r="41" spans="1:37" ht="13">
      <c r="A41" s="168"/>
      <c r="B41" s="168"/>
      <c r="C41" s="168"/>
      <c r="D41" s="168"/>
      <c r="E41" s="168"/>
      <c r="F41" s="168"/>
      <c r="G41" s="168"/>
      <c r="H41" s="168"/>
      <c r="I41" s="168"/>
      <c r="J41" s="168"/>
      <c r="K41" s="168"/>
      <c r="L41" s="174"/>
      <c r="M41" s="170"/>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row>
    <row r="42" spans="1:37" ht="50">
      <c r="A42" s="168"/>
      <c r="B42" s="175" t="s">
        <v>216</v>
      </c>
      <c r="C42" s="176" t="s">
        <v>217</v>
      </c>
      <c r="D42" s="177" t="s">
        <v>218</v>
      </c>
      <c r="E42" s="178" t="s">
        <v>219</v>
      </c>
      <c r="F42" s="175" t="s">
        <v>220</v>
      </c>
      <c r="G42" s="185" t="s">
        <v>116</v>
      </c>
      <c r="H42" s="185" t="s">
        <v>117</v>
      </c>
      <c r="I42" s="177" t="s">
        <v>221</v>
      </c>
      <c r="J42" s="177" t="s">
        <v>222</v>
      </c>
      <c r="K42" s="177" t="s">
        <v>223</v>
      </c>
      <c r="L42" s="177" t="s">
        <v>224</v>
      </c>
      <c r="M42" s="177" t="s">
        <v>225</v>
      </c>
      <c r="N42" s="177" t="s">
        <v>226</v>
      </c>
      <c r="O42" s="177" t="s">
        <v>227</v>
      </c>
      <c r="P42" s="177" t="s">
        <v>228</v>
      </c>
      <c r="Q42" s="177" t="s">
        <v>229</v>
      </c>
      <c r="R42" s="177" t="s">
        <v>230</v>
      </c>
      <c r="S42" s="177" t="s">
        <v>231</v>
      </c>
      <c r="T42" s="177" t="s">
        <v>232</v>
      </c>
      <c r="U42" s="177" t="s">
        <v>233</v>
      </c>
      <c r="V42" s="177" t="s">
        <v>234</v>
      </c>
      <c r="W42" s="177" t="s">
        <v>235</v>
      </c>
      <c r="X42" s="177" t="s">
        <v>236</v>
      </c>
      <c r="Y42" s="177" t="s">
        <v>237</v>
      </c>
      <c r="Z42" s="177" t="s">
        <v>238</v>
      </c>
      <c r="AA42" s="177" t="s">
        <v>239</v>
      </c>
      <c r="AB42" s="177" t="s">
        <v>240</v>
      </c>
      <c r="AC42" s="177" t="s">
        <v>241</v>
      </c>
      <c r="AD42" s="177" t="s">
        <v>242</v>
      </c>
      <c r="AE42" s="177" t="s">
        <v>243</v>
      </c>
      <c r="AF42" s="177" t="s">
        <v>244</v>
      </c>
      <c r="AG42" s="177" t="s">
        <v>245</v>
      </c>
      <c r="AH42" s="177"/>
      <c r="AI42" s="177"/>
      <c r="AJ42" s="177"/>
      <c r="AK42" s="178"/>
    </row>
    <row r="43" spans="1:37">
      <c r="A43" s="179"/>
      <c r="B43" s="180" t="s">
        <v>119</v>
      </c>
      <c r="C43" s="180" t="str">
        <f>'Matriz Riesgos Gestión'!I22</f>
        <v>Posible</v>
      </c>
      <c r="D43" s="180">
        <f>'Matriz Riesgos Gestión'!J22</f>
        <v>3</v>
      </c>
      <c r="E43" s="180" t="str">
        <f>'Matriz Riesgos Gestión'!K22</f>
        <v>Menor</v>
      </c>
      <c r="F43" s="181">
        <f>H43*G43</f>
        <v>0</v>
      </c>
      <c r="G43" s="180"/>
      <c r="H43" s="180"/>
      <c r="I43" s="180" t="str">
        <f>IF(AND($G43=1,$H43=1),$B43,"")</f>
        <v/>
      </c>
      <c r="J43" s="180" t="str">
        <f>IF(AND($G43=1,$H43=2),$B43,"")</f>
        <v/>
      </c>
      <c r="K43" s="182" t="str">
        <f>IF(AND($G43=2,$H43=1),$B43,"")</f>
        <v/>
      </c>
      <c r="L43" s="182" t="str">
        <f>IF(AND($G43=1,$H43=3),$B43,"")</f>
        <v/>
      </c>
      <c r="M43" s="182" t="str">
        <f>IF(AND($G43=2,$H43=2),$B43,"")</f>
        <v/>
      </c>
      <c r="N43" s="182" t="str">
        <f>IF(AND($G43=3,$H43=1),$B43,"")</f>
        <v/>
      </c>
      <c r="O43" s="182" t="str">
        <f>IF(AND($G43=4,$H43=1),$B43,"")</f>
        <v/>
      </c>
      <c r="P43" s="182" t="str">
        <f>IF(AND($G43=5,$H43=1),$B43,"")</f>
        <v/>
      </c>
      <c r="Q43" s="182" t="str">
        <f>IF(AND($G43=1,$H43=4),$B43,"")</f>
        <v/>
      </c>
      <c r="R43" s="182" t="str">
        <f>IF(AND($G43=1,$H43=5),$B43,"")</f>
        <v/>
      </c>
      <c r="S43" s="182"/>
      <c r="T43" s="182" t="str">
        <f>IF(AND($G43=3,$H43=2),$B43,"")</f>
        <v/>
      </c>
      <c r="U43" s="182" t="str">
        <f>IF(AND($G43=3,$H43=3),$B43,"")</f>
        <v/>
      </c>
      <c r="V43" s="182" t="str">
        <f>IF(AND($G43=4,$H43=2),$B43,"")</f>
        <v/>
      </c>
      <c r="W43" s="182" t="str">
        <f>IF(AND($G43=2,$H43=4),$B43,"")</f>
        <v/>
      </c>
      <c r="X43" s="182" t="str">
        <f>IF(AND($G43=2,$H43=5),$B43,"")</f>
        <v/>
      </c>
      <c r="Y43" s="182" t="str">
        <f>IF(AND($G43=3,$H43=4),$B43,"")</f>
        <v/>
      </c>
      <c r="Z43" s="182" t="str">
        <f>IF(AND($G43=3,$H43=5),$B43,"")</f>
        <v/>
      </c>
      <c r="AA43" s="182" t="str">
        <f>IF(AND($G43=4,$H43=3),$B43,"")</f>
        <v/>
      </c>
      <c r="AB43" s="182" t="str">
        <f>IF(AND($G43=5,$H43=2),$B43,"")</f>
        <v/>
      </c>
      <c r="AC43" s="182" t="str">
        <f>IF(AND($G43=5,$H43=3),$B43,"")</f>
        <v/>
      </c>
      <c r="AD43" s="182" t="str">
        <f>IF(AND($G43=4,$H43=4),$B43,"")</f>
        <v/>
      </c>
      <c r="AE43" s="182" t="str">
        <f>IF(AND($G43=4,$H43=5),$B43,"")</f>
        <v/>
      </c>
      <c r="AF43" s="182" t="str">
        <f>IF(AND($G43=5,$H43=4),$B43,"")</f>
        <v/>
      </c>
      <c r="AG43" s="182" t="str">
        <f>IF(AND($G43=5,$H43=5),$B43,"")</f>
        <v/>
      </c>
      <c r="AH43" s="179"/>
      <c r="AI43" s="179"/>
      <c r="AJ43" s="179"/>
    </row>
    <row r="44" spans="1:37">
      <c r="A44" s="179"/>
      <c r="B44" s="180"/>
      <c r="C44" s="180">
        <f>'Matriz Riesgos Gestión'!I23</f>
        <v>0</v>
      </c>
      <c r="D44" s="180">
        <f>'Matriz Riesgos Gestión'!J28</f>
        <v>1</v>
      </c>
      <c r="E44" s="180" t="str">
        <f>'Matriz Riesgos Gestión'!K28</f>
        <v>Menor</v>
      </c>
      <c r="F44" s="181">
        <f t="shared" ref="F44:F56" si="0">H44*G44</f>
        <v>0</v>
      </c>
      <c r="G44" s="180"/>
      <c r="H44" s="180"/>
      <c r="I44" s="180" t="str">
        <f t="shared" ref="I44:I57" si="1">IF(AND($G44=1,$H44=1),$B44,"")</f>
        <v/>
      </c>
      <c r="J44" s="180" t="str">
        <f t="shared" ref="J44:J57" si="2">IF(AND($G44=1,$H44=2),$B44,"")</f>
        <v/>
      </c>
      <c r="K44" s="180" t="str">
        <f t="shared" ref="K44:K57" si="3">IF(AND($G44=2,$H44=1),$B44,"")</f>
        <v/>
      </c>
      <c r="L44" s="182" t="str">
        <f t="shared" ref="L44:L57" si="4">IF(AND($G44=1,$H44=3),$B44,"")</f>
        <v/>
      </c>
      <c r="M44" s="182" t="str">
        <f t="shared" ref="M44:M57" si="5">IF(AND($G44=2,$H44=2),$B44,"")</f>
        <v/>
      </c>
      <c r="N44" s="182" t="str">
        <f t="shared" ref="N44:N57" si="6">IF(AND($G44=3,$H44=1),$B44,"")</f>
        <v/>
      </c>
      <c r="O44" s="182" t="str">
        <f t="shared" ref="O44:O57" si="7">IF(AND($G44=4,$H44=1),$B44,"")</f>
        <v/>
      </c>
      <c r="P44" s="182" t="str">
        <f t="shared" ref="P44:P57" si="8">IF(AND($G44=5,$H44=1),$B44,"")</f>
        <v/>
      </c>
      <c r="Q44" s="182" t="str">
        <f t="shared" ref="Q44:Q57" si="9">IF(AND($G44=1,$H44=4),$B44,"")</f>
        <v/>
      </c>
      <c r="R44" s="182" t="str">
        <f t="shared" ref="R44:R57" si="10">IF(AND($G44=1,$H44=5),$B44,"")</f>
        <v/>
      </c>
      <c r="S44" s="182"/>
      <c r="T44" s="182" t="str">
        <f t="shared" ref="T44:T57" si="11">IF(AND($G44=3,$H44=2),$B44,"")</f>
        <v/>
      </c>
      <c r="U44" s="182" t="str">
        <f t="shared" ref="U44:U57" si="12">IF(AND($G44=3,$H44=3),$B44,"")</f>
        <v/>
      </c>
      <c r="V44" s="182" t="str">
        <f t="shared" ref="V44:V57" si="13">IF(AND($G44=4,$H44=2),$B44,"")</f>
        <v/>
      </c>
      <c r="W44" s="182" t="str">
        <f t="shared" ref="W44:W57" si="14">IF(AND($G44=2,$H44=4),$B44,"")</f>
        <v/>
      </c>
      <c r="X44" s="182" t="str">
        <f t="shared" ref="X44:X57" si="15">IF(AND($G44=2,$H44=5),$B44,"")</f>
        <v/>
      </c>
      <c r="Y44" s="182" t="str">
        <f t="shared" ref="Y44:Y57" si="16">IF(AND($G44=3,$H44=4),$B44,"")</f>
        <v/>
      </c>
      <c r="Z44" s="182" t="str">
        <f t="shared" ref="Z44:Z57" si="17">IF(AND($G44=3,$H44=5),$B44,"")</f>
        <v/>
      </c>
      <c r="AA44" s="182" t="str">
        <f t="shared" ref="AA44:AA57" si="18">IF(AND($G44=4,$H44=3),$B44,"")</f>
        <v/>
      </c>
      <c r="AB44" s="182" t="str">
        <f t="shared" ref="AB44:AB57" si="19">IF(AND($G44=5,$H44=2),$B44,"")</f>
        <v/>
      </c>
      <c r="AC44" s="182" t="str">
        <f t="shared" ref="AC44:AC57" si="20">IF(AND($G44=5,$H44=3),$B44,"")</f>
        <v/>
      </c>
      <c r="AD44" s="182" t="str">
        <f t="shared" ref="AD44:AD57" si="21">IF(AND($G44=4,$H44=4),$B44,"")</f>
        <v/>
      </c>
      <c r="AE44" s="182" t="str">
        <f t="shared" ref="AE44:AE57" si="22">IF(AND($G44=4,$H44=5),$B44,"")</f>
        <v/>
      </c>
      <c r="AF44" s="182" t="str">
        <f t="shared" ref="AF44:AF57" si="23">IF(AND($G44=5,$H44=4),$B44,"")</f>
        <v/>
      </c>
      <c r="AG44" s="182" t="str">
        <f t="shared" ref="AG44:AG57" si="24">IF(AND($G44=5,$H44=5),$B44,"")</f>
        <v/>
      </c>
      <c r="AH44" s="179"/>
      <c r="AI44" s="179"/>
      <c r="AJ44" s="179"/>
    </row>
    <row r="45" spans="1:37">
      <c r="A45" s="179"/>
      <c r="B45" s="180"/>
      <c r="C45" s="180">
        <f>'Matriz Riesgos Gestión'!I24</f>
        <v>0</v>
      </c>
      <c r="D45" s="180" t="e">
        <f>'Matriz Riesgos Gestión'!J34</f>
        <v>#N/A</v>
      </c>
      <c r="E45" s="180">
        <f>'Matriz Riesgos Gestión'!K34</f>
        <v>0</v>
      </c>
      <c r="F45" s="181">
        <f t="shared" si="0"/>
        <v>0</v>
      </c>
      <c r="G45" s="180"/>
      <c r="H45" s="180"/>
      <c r="I45" s="180" t="str">
        <f t="shared" si="1"/>
        <v/>
      </c>
      <c r="J45" s="180" t="str">
        <f t="shared" si="2"/>
        <v/>
      </c>
      <c r="K45" s="180" t="str">
        <f t="shared" si="3"/>
        <v/>
      </c>
      <c r="L45" s="182" t="str">
        <f t="shared" si="4"/>
        <v/>
      </c>
      <c r="M45" s="182" t="str">
        <f t="shared" si="5"/>
        <v/>
      </c>
      <c r="N45" s="182" t="str">
        <f t="shared" si="6"/>
        <v/>
      </c>
      <c r="O45" s="182" t="str">
        <f t="shared" si="7"/>
        <v/>
      </c>
      <c r="P45" s="182" t="str">
        <f t="shared" si="8"/>
        <v/>
      </c>
      <c r="Q45" s="182" t="str">
        <f t="shared" si="9"/>
        <v/>
      </c>
      <c r="R45" s="182" t="str">
        <f t="shared" si="10"/>
        <v/>
      </c>
      <c r="S45" s="182"/>
      <c r="T45" s="182" t="str">
        <f t="shared" si="11"/>
        <v/>
      </c>
      <c r="U45" s="182" t="str">
        <f t="shared" si="12"/>
        <v/>
      </c>
      <c r="V45" s="182" t="str">
        <f t="shared" si="13"/>
        <v/>
      </c>
      <c r="W45" s="182" t="str">
        <f t="shared" si="14"/>
        <v/>
      </c>
      <c r="X45" s="182" t="str">
        <f t="shared" si="15"/>
        <v/>
      </c>
      <c r="Y45" s="182" t="str">
        <f t="shared" si="16"/>
        <v/>
      </c>
      <c r="Z45" s="182" t="str">
        <f t="shared" si="17"/>
        <v/>
      </c>
      <c r="AA45" s="182" t="str">
        <f t="shared" si="18"/>
        <v/>
      </c>
      <c r="AB45" s="182" t="str">
        <f t="shared" si="19"/>
        <v/>
      </c>
      <c r="AC45" s="182" t="str">
        <f t="shared" si="20"/>
        <v/>
      </c>
      <c r="AD45" s="182" t="str">
        <f t="shared" si="21"/>
        <v/>
      </c>
      <c r="AE45" s="182" t="str">
        <f t="shared" si="22"/>
        <v/>
      </c>
      <c r="AF45" s="182" t="str">
        <f t="shared" si="23"/>
        <v/>
      </c>
      <c r="AG45" s="182" t="str">
        <f t="shared" si="24"/>
        <v/>
      </c>
      <c r="AH45" s="179"/>
      <c r="AI45" s="179"/>
      <c r="AJ45" s="179"/>
    </row>
    <row r="46" spans="1:37">
      <c r="A46" s="179"/>
      <c r="B46" s="180"/>
      <c r="C46" s="180">
        <f>'Matriz Riesgos Gestión'!I25</f>
        <v>0</v>
      </c>
      <c r="D46" s="180" t="e">
        <f>'Matriz Riesgos Gestión'!J40</f>
        <v>#N/A</v>
      </c>
      <c r="E46" s="180" t="e">
        <f t="shared" ref="E46:E57" si="25">C46*D46</f>
        <v>#N/A</v>
      </c>
      <c r="F46" s="181">
        <f t="shared" si="0"/>
        <v>0</v>
      </c>
      <c r="G46" s="180"/>
      <c r="H46" s="180"/>
      <c r="I46" s="180" t="str">
        <f t="shared" si="1"/>
        <v/>
      </c>
      <c r="J46" s="180" t="str">
        <f t="shared" si="2"/>
        <v/>
      </c>
      <c r="K46" s="180" t="str">
        <f t="shared" si="3"/>
        <v/>
      </c>
      <c r="L46" s="182" t="str">
        <f t="shared" si="4"/>
        <v/>
      </c>
      <c r="M46" s="182" t="str">
        <f t="shared" si="5"/>
        <v/>
      </c>
      <c r="N46" s="182" t="str">
        <f t="shared" si="6"/>
        <v/>
      </c>
      <c r="O46" s="182" t="str">
        <f t="shared" si="7"/>
        <v/>
      </c>
      <c r="P46" s="182" t="str">
        <f t="shared" si="8"/>
        <v/>
      </c>
      <c r="Q46" s="182" t="str">
        <f t="shared" si="9"/>
        <v/>
      </c>
      <c r="R46" s="182" t="str">
        <f t="shared" si="10"/>
        <v/>
      </c>
      <c r="S46" s="182"/>
      <c r="T46" s="182" t="str">
        <f t="shared" si="11"/>
        <v/>
      </c>
      <c r="U46" s="182" t="str">
        <f t="shared" si="12"/>
        <v/>
      </c>
      <c r="V46" s="182" t="str">
        <f t="shared" si="13"/>
        <v/>
      </c>
      <c r="W46" s="182" t="str">
        <f t="shared" si="14"/>
        <v/>
      </c>
      <c r="X46" s="182" t="str">
        <f t="shared" si="15"/>
        <v/>
      </c>
      <c r="Y46" s="182" t="str">
        <f t="shared" si="16"/>
        <v/>
      </c>
      <c r="Z46" s="182" t="str">
        <f t="shared" si="17"/>
        <v/>
      </c>
      <c r="AA46" s="182" t="str">
        <f t="shared" si="18"/>
        <v/>
      </c>
      <c r="AB46" s="182" t="str">
        <f t="shared" si="19"/>
        <v/>
      </c>
      <c r="AC46" s="182" t="str">
        <f t="shared" si="20"/>
        <v/>
      </c>
      <c r="AD46" s="182" t="str">
        <f t="shared" si="21"/>
        <v/>
      </c>
      <c r="AE46" s="182" t="str">
        <f t="shared" si="22"/>
        <v/>
      </c>
      <c r="AF46" s="182" t="str">
        <f t="shared" si="23"/>
        <v/>
      </c>
      <c r="AG46" s="182" t="str">
        <f t="shared" si="24"/>
        <v/>
      </c>
      <c r="AH46" s="179"/>
      <c r="AI46" s="179"/>
      <c r="AJ46" s="179"/>
    </row>
    <row r="47" spans="1:37">
      <c r="A47" s="179"/>
      <c r="B47" s="180"/>
      <c r="C47" s="180">
        <f>'Matriz Riesgos Gestión'!I26</f>
        <v>0</v>
      </c>
      <c r="D47" s="180" t="e">
        <f>'Matriz Riesgos Gestión'!J46</f>
        <v>#N/A</v>
      </c>
      <c r="E47" s="180" t="e">
        <f t="shared" si="25"/>
        <v>#N/A</v>
      </c>
      <c r="F47" s="181">
        <f t="shared" si="0"/>
        <v>0</v>
      </c>
      <c r="G47" s="180"/>
      <c r="H47" s="180"/>
      <c r="I47" s="180" t="str">
        <f t="shared" si="1"/>
        <v/>
      </c>
      <c r="J47" s="180" t="str">
        <f t="shared" si="2"/>
        <v/>
      </c>
      <c r="K47" s="180" t="str">
        <f t="shared" si="3"/>
        <v/>
      </c>
      <c r="L47" s="182" t="str">
        <f t="shared" si="4"/>
        <v/>
      </c>
      <c r="M47" s="182" t="str">
        <f t="shared" si="5"/>
        <v/>
      </c>
      <c r="N47" s="182" t="str">
        <f t="shared" si="6"/>
        <v/>
      </c>
      <c r="O47" s="182" t="str">
        <f t="shared" si="7"/>
        <v/>
      </c>
      <c r="P47" s="182" t="str">
        <f t="shared" si="8"/>
        <v/>
      </c>
      <c r="Q47" s="182" t="str">
        <f t="shared" si="9"/>
        <v/>
      </c>
      <c r="R47" s="182" t="str">
        <f t="shared" si="10"/>
        <v/>
      </c>
      <c r="S47" s="182"/>
      <c r="T47" s="182" t="str">
        <f t="shared" si="11"/>
        <v/>
      </c>
      <c r="U47" s="182" t="str">
        <f t="shared" si="12"/>
        <v/>
      </c>
      <c r="V47" s="182" t="str">
        <f t="shared" si="13"/>
        <v/>
      </c>
      <c r="W47" s="182" t="str">
        <f t="shared" si="14"/>
        <v/>
      </c>
      <c r="X47" s="182" t="str">
        <f t="shared" si="15"/>
        <v/>
      </c>
      <c r="Y47" s="182" t="str">
        <f t="shared" si="16"/>
        <v/>
      </c>
      <c r="Z47" s="182" t="str">
        <f t="shared" si="17"/>
        <v/>
      </c>
      <c r="AA47" s="182" t="str">
        <f t="shared" si="18"/>
        <v/>
      </c>
      <c r="AB47" s="182" t="str">
        <f t="shared" si="19"/>
        <v/>
      </c>
      <c r="AC47" s="182" t="str">
        <f t="shared" si="20"/>
        <v/>
      </c>
      <c r="AD47" s="182" t="str">
        <f t="shared" si="21"/>
        <v/>
      </c>
      <c r="AE47" s="182" t="str">
        <f t="shared" si="22"/>
        <v/>
      </c>
      <c r="AF47" s="182" t="str">
        <f t="shared" si="23"/>
        <v/>
      </c>
      <c r="AG47" s="182" t="str">
        <f t="shared" si="24"/>
        <v/>
      </c>
      <c r="AH47" s="179"/>
      <c r="AI47" s="179"/>
      <c r="AJ47" s="179"/>
    </row>
    <row r="48" spans="1:37">
      <c r="A48" s="179"/>
      <c r="B48" s="180"/>
      <c r="C48" s="180">
        <f>'Matriz Riesgos Gestión'!I27</f>
        <v>0</v>
      </c>
      <c r="D48" s="180" t="e">
        <f>'Matriz Riesgos Gestión'!J52</f>
        <v>#N/A</v>
      </c>
      <c r="E48" s="180" t="e">
        <f t="shared" si="25"/>
        <v>#N/A</v>
      </c>
      <c r="F48" s="181">
        <f t="shared" si="0"/>
        <v>0</v>
      </c>
      <c r="G48" s="180"/>
      <c r="H48" s="180"/>
      <c r="I48" s="180" t="str">
        <f t="shared" si="1"/>
        <v/>
      </c>
      <c r="J48" s="180" t="str">
        <f t="shared" si="2"/>
        <v/>
      </c>
      <c r="K48" s="180" t="str">
        <f t="shared" si="3"/>
        <v/>
      </c>
      <c r="L48" s="182" t="str">
        <f t="shared" si="4"/>
        <v/>
      </c>
      <c r="M48" s="182" t="str">
        <f t="shared" si="5"/>
        <v/>
      </c>
      <c r="N48" s="182" t="str">
        <f t="shared" si="6"/>
        <v/>
      </c>
      <c r="O48" s="182" t="str">
        <f t="shared" si="7"/>
        <v/>
      </c>
      <c r="P48" s="182" t="str">
        <f t="shared" si="8"/>
        <v/>
      </c>
      <c r="Q48" s="182" t="str">
        <f t="shared" si="9"/>
        <v/>
      </c>
      <c r="R48" s="182" t="str">
        <f t="shared" si="10"/>
        <v/>
      </c>
      <c r="S48" s="182"/>
      <c r="T48" s="182" t="str">
        <f t="shared" si="11"/>
        <v/>
      </c>
      <c r="U48" s="182" t="str">
        <f t="shared" si="12"/>
        <v/>
      </c>
      <c r="V48" s="182" t="str">
        <f t="shared" si="13"/>
        <v/>
      </c>
      <c r="W48" s="182" t="str">
        <f t="shared" si="14"/>
        <v/>
      </c>
      <c r="X48" s="182" t="str">
        <f t="shared" si="15"/>
        <v/>
      </c>
      <c r="Y48" s="182" t="str">
        <f t="shared" si="16"/>
        <v/>
      </c>
      <c r="Z48" s="182" t="str">
        <f t="shared" si="17"/>
        <v/>
      </c>
      <c r="AA48" s="182" t="str">
        <f t="shared" si="18"/>
        <v/>
      </c>
      <c r="AB48" s="182" t="str">
        <f t="shared" si="19"/>
        <v/>
      </c>
      <c r="AC48" s="182" t="str">
        <f t="shared" si="20"/>
        <v/>
      </c>
      <c r="AD48" s="182" t="str">
        <f t="shared" si="21"/>
        <v/>
      </c>
      <c r="AE48" s="182" t="str">
        <f t="shared" si="22"/>
        <v/>
      </c>
      <c r="AF48" s="182" t="str">
        <f t="shared" si="23"/>
        <v/>
      </c>
      <c r="AG48" s="182" t="str">
        <f t="shared" si="24"/>
        <v/>
      </c>
      <c r="AH48" s="179"/>
      <c r="AI48" s="179"/>
      <c r="AJ48" s="179"/>
    </row>
    <row r="49" spans="1:37">
      <c r="A49" s="179"/>
      <c r="B49" s="180" t="s">
        <v>134</v>
      </c>
      <c r="C49" s="180" t="str">
        <f>'Matriz Riesgos Gestión'!I28</f>
        <v>Rara Vez</v>
      </c>
      <c r="D49" s="180" t="e">
        <f>'Matriz Riesgos Gestión'!J58</f>
        <v>#N/A</v>
      </c>
      <c r="E49" s="180">
        <f>'Matriz Riesgos Gestión'!K58</f>
        <v>0</v>
      </c>
      <c r="F49" s="181">
        <f t="shared" si="0"/>
        <v>0</v>
      </c>
      <c r="G49" s="180"/>
      <c r="H49" s="180"/>
      <c r="I49" s="180" t="str">
        <f t="shared" si="1"/>
        <v/>
      </c>
      <c r="J49" s="180" t="str">
        <f t="shared" si="2"/>
        <v/>
      </c>
      <c r="K49" s="180" t="str">
        <f t="shared" si="3"/>
        <v/>
      </c>
      <c r="L49" s="182" t="str">
        <f t="shared" si="4"/>
        <v/>
      </c>
      <c r="M49" s="182" t="str">
        <f t="shared" si="5"/>
        <v/>
      </c>
      <c r="N49" s="182" t="str">
        <f t="shared" si="6"/>
        <v/>
      </c>
      <c r="O49" s="182" t="str">
        <f t="shared" si="7"/>
        <v/>
      </c>
      <c r="P49" s="182" t="str">
        <f t="shared" si="8"/>
        <v/>
      </c>
      <c r="Q49" s="182" t="str">
        <f t="shared" si="9"/>
        <v/>
      </c>
      <c r="R49" s="182" t="str">
        <f t="shared" si="10"/>
        <v/>
      </c>
      <c r="S49" s="182"/>
      <c r="T49" s="182" t="str">
        <f t="shared" si="11"/>
        <v/>
      </c>
      <c r="U49" s="182" t="str">
        <f t="shared" si="12"/>
        <v/>
      </c>
      <c r="V49" s="182" t="str">
        <f t="shared" si="13"/>
        <v/>
      </c>
      <c r="W49" s="182" t="str">
        <f t="shared" si="14"/>
        <v/>
      </c>
      <c r="X49" s="182" t="str">
        <f t="shared" si="15"/>
        <v/>
      </c>
      <c r="Y49" s="182" t="str">
        <f t="shared" si="16"/>
        <v/>
      </c>
      <c r="Z49" s="182" t="str">
        <f t="shared" si="17"/>
        <v/>
      </c>
      <c r="AA49" s="182" t="str">
        <f t="shared" si="18"/>
        <v/>
      </c>
      <c r="AB49" s="182" t="str">
        <f t="shared" si="19"/>
        <v/>
      </c>
      <c r="AC49" s="182" t="str">
        <f t="shared" si="20"/>
        <v/>
      </c>
      <c r="AD49" s="182" t="str">
        <f t="shared" si="21"/>
        <v/>
      </c>
      <c r="AE49" s="182" t="str">
        <f t="shared" si="22"/>
        <v/>
      </c>
      <c r="AF49" s="182" t="str">
        <f t="shared" si="23"/>
        <v/>
      </c>
      <c r="AG49" s="182" t="str">
        <f t="shared" si="24"/>
        <v/>
      </c>
      <c r="AH49" s="179"/>
      <c r="AI49" s="179"/>
      <c r="AJ49" s="179"/>
    </row>
    <row r="50" spans="1:37">
      <c r="A50" s="179"/>
      <c r="B50" s="180" t="s">
        <v>143</v>
      </c>
      <c r="C50" s="180">
        <f>'Matriz Riesgos Gestión'!I29</f>
        <v>0</v>
      </c>
      <c r="D50" s="180" t="e">
        <f>'Matriz Riesgos Gestión'!J64</f>
        <v>#N/A</v>
      </c>
      <c r="E50" s="180">
        <f>'Matriz Riesgos Gestión'!K64</f>
        <v>0</v>
      </c>
      <c r="F50" s="181">
        <f t="shared" si="0"/>
        <v>0</v>
      </c>
      <c r="G50" s="180"/>
      <c r="H50" s="180"/>
      <c r="I50" s="180" t="str">
        <f t="shared" si="1"/>
        <v/>
      </c>
      <c r="J50" s="180" t="str">
        <f t="shared" si="2"/>
        <v/>
      </c>
      <c r="K50" s="180" t="str">
        <f t="shared" si="3"/>
        <v/>
      </c>
      <c r="L50" s="182" t="str">
        <f t="shared" si="4"/>
        <v/>
      </c>
      <c r="M50" s="182" t="str">
        <f t="shared" si="5"/>
        <v/>
      </c>
      <c r="N50" s="182" t="str">
        <f t="shared" si="6"/>
        <v/>
      </c>
      <c r="O50" s="182" t="str">
        <f t="shared" si="7"/>
        <v/>
      </c>
      <c r="P50" s="182" t="str">
        <f t="shared" si="8"/>
        <v/>
      </c>
      <c r="Q50" s="182" t="str">
        <f t="shared" si="9"/>
        <v/>
      </c>
      <c r="R50" s="182" t="str">
        <f t="shared" si="10"/>
        <v/>
      </c>
      <c r="S50" s="182"/>
      <c r="T50" s="182" t="str">
        <f t="shared" si="11"/>
        <v/>
      </c>
      <c r="U50" s="182" t="str">
        <f t="shared" si="12"/>
        <v/>
      </c>
      <c r="V50" s="182" t="str">
        <f t="shared" si="13"/>
        <v/>
      </c>
      <c r="W50" s="182" t="str">
        <f t="shared" si="14"/>
        <v/>
      </c>
      <c r="X50" s="182" t="str">
        <f t="shared" si="15"/>
        <v/>
      </c>
      <c r="Y50" s="182" t="str">
        <f t="shared" si="16"/>
        <v/>
      </c>
      <c r="Z50" s="182" t="str">
        <f t="shared" si="17"/>
        <v/>
      </c>
      <c r="AA50" s="182" t="str">
        <f t="shared" si="18"/>
        <v/>
      </c>
      <c r="AB50" s="182" t="str">
        <f t="shared" si="19"/>
        <v/>
      </c>
      <c r="AC50" s="182" t="str">
        <f t="shared" si="20"/>
        <v/>
      </c>
      <c r="AD50" s="182" t="str">
        <f t="shared" si="21"/>
        <v/>
      </c>
      <c r="AE50" s="182" t="str">
        <f t="shared" si="22"/>
        <v/>
      </c>
      <c r="AF50" s="182" t="str">
        <f t="shared" si="23"/>
        <v/>
      </c>
      <c r="AG50" s="182" t="str">
        <f t="shared" si="24"/>
        <v/>
      </c>
      <c r="AH50" s="179"/>
      <c r="AI50" s="179"/>
      <c r="AJ50" s="179"/>
    </row>
    <row r="51" spans="1:37">
      <c r="A51" s="179"/>
      <c r="B51" s="180" t="s">
        <v>144</v>
      </c>
      <c r="C51" s="180">
        <f>'Matriz Riesgos Gestión'!I30</f>
        <v>0</v>
      </c>
      <c r="D51" s="180" t="e">
        <f>'Matriz Riesgos Gestión'!J70</f>
        <v>#N/A</v>
      </c>
      <c r="E51" s="180">
        <f>'Matriz Riesgos Gestión'!K70</f>
        <v>0</v>
      </c>
      <c r="F51" s="181">
        <f t="shared" si="0"/>
        <v>0</v>
      </c>
      <c r="G51" s="180"/>
      <c r="H51" s="180"/>
      <c r="I51" s="180" t="str">
        <f t="shared" si="1"/>
        <v/>
      </c>
      <c r="J51" s="180" t="str">
        <f t="shared" si="2"/>
        <v/>
      </c>
      <c r="K51" s="180" t="str">
        <f t="shared" si="3"/>
        <v/>
      </c>
      <c r="L51" s="182" t="str">
        <f t="shared" si="4"/>
        <v/>
      </c>
      <c r="M51" s="182" t="str">
        <f t="shared" si="5"/>
        <v/>
      </c>
      <c r="N51" s="182" t="str">
        <f t="shared" si="6"/>
        <v/>
      </c>
      <c r="O51" s="182" t="str">
        <f t="shared" si="7"/>
        <v/>
      </c>
      <c r="P51" s="182" t="str">
        <f t="shared" si="8"/>
        <v/>
      </c>
      <c r="Q51" s="182" t="str">
        <f t="shared" si="9"/>
        <v/>
      </c>
      <c r="R51" s="182" t="str">
        <f t="shared" si="10"/>
        <v/>
      </c>
      <c r="S51" s="182"/>
      <c r="T51" s="182" t="str">
        <f t="shared" si="11"/>
        <v/>
      </c>
      <c r="U51" s="182" t="str">
        <f t="shared" si="12"/>
        <v/>
      </c>
      <c r="V51" s="182" t="str">
        <f t="shared" si="13"/>
        <v/>
      </c>
      <c r="W51" s="182" t="str">
        <f t="shared" si="14"/>
        <v/>
      </c>
      <c r="X51" s="182" t="str">
        <f t="shared" si="15"/>
        <v/>
      </c>
      <c r="Y51" s="182" t="str">
        <f t="shared" si="16"/>
        <v/>
      </c>
      <c r="Z51" s="182" t="str">
        <f t="shared" si="17"/>
        <v/>
      </c>
      <c r="AA51" s="182" t="str">
        <f t="shared" si="18"/>
        <v/>
      </c>
      <c r="AB51" s="182" t="str">
        <f t="shared" si="19"/>
        <v/>
      </c>
      <c r="AC51" s="182" t="str">
        <f t="shared" si="20"/>
        <v/>
      </c>
      <c r="AD51" s="182" t="str">
        <f t="shared" si="21"/>
        <v/>
      </c>
      <c r="AE51" s="182" t="str">
        <f t="shared" si="22"/>
        <v/>
      </c>
      <c r="AF51" s="182" t="str">
        <f t="shared" si="23"/>
        <v/>
      </c>
      <c r="AG51" s="182" t="str">
        <f t="shared" si="24"/>
        <v/>
      </c>
      <c r="AH51" s="179"/>
      <c r="AI51" s="179"/>
      <c r="AJ51" s="179"/>
    </row>
    <row r="52" spans="1:37">
      <c r="A52" s="179"/>
      <c r="B52" s="180" t="s">
        <v>145</v>
      </c>
      <c r="C52" s="180">
        <f>'Matriz Riesgos Gestión'!I31</f>
        <v>0</v>
      </c>
      <c r="D52" s="180" t="e">
        <f>'Matriz Riesgos Gestión'!J76</f>
        <v>#N/A</v>
      </c>
      <c r="E52" s="180">
        <f>'Matriz Riesgos Gestión'!K76</f>
        <v>0</v>
      </c>
      <c r="F52" s="181">
        <f t="shared" si="0"/>
        <v>0</v>
      </c>
      <c r="G52" s="180"/>
      <c r="H52" s="180"/>
      <c r="I52" s="180"/>
      <c r="J52" s="180"/>
      <c r="K52" s="180"/>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79"/>
      <c r="AI52" s="179"/>
      <c r="AJ52" s="179"/>
    </row>
    <row r="53" spans="1:37">
      <c r="A53" s="179"/>
      <c r="B53" s="180" t="s">
        <v>146</v>
      </c>
      <c r="C53" s="180">
        <f>'Matriz Riesgos Gestión'!I32</f>
        <v>0</v>
      </c>
      <c r="D53" s="180" t="e">
        <f>'Matriz Riesgos Gestión'!J82</f>
        <v>#N/A</v>
      </c>
      <c r="E53" s="180">
        <f>'Matriz Riesgos Gestión'!K82</f>
        <v>0</v>
      </c>
      <c r="F53" s="181">
        <f t="shared" si="0"/>
        <v>0</v>
      </c>
      <c r="G53" s="180"/>
      <c r="H53" s="180"/>
      <c r="I53" s="180"/>
      <c r="J53" s="180"/>
      <c r="K53" s="180"/>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79"/>
      <c r="AI53" s="179"/>
      <c r="AJ53" s="179"/>
    </row>
    <row r="54" spans="1:37">
      <c r="A54" s="179"/>
      <c r="B54" s="180" t="s">
        <v>147</v>
      </c>
      <c r="C54" s="180">
        <f>'Matriz Riesgos Gestión'!I33</f>
        <v>0</v>
      </c>
      <c r="D54" s="180" t="e">
        <f>'Matriz Riesgos Gestión'!J88</f>
        <v>#N/A</v>
      </c>
      <c r="E54" s="180">
        <f>'Matriz Riesgos Gestión'!K88</f>
        <v>0</v>
      </c>
      <c r="F54" s="181">
        <f t="shared" si="0"/>
        <v>0</v>
      </c>
      <c r="G54" s="180"/>
      <c r="H54" s="180"/>
      <c r="I54" s="180"/>
      <c r="J54" s="180"/>
      <c r="K54" s="180"/>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79"/>
      <c r="AI54" s="179"/>
      <c r="AJ54" s="179"/>
    </row>
    <row r="55" spans="1:37">
      <c r="A55" s="179"/>
      <c r="B55" s="180" t="s">
        <v>148</v>
      </c>
      <c r="C55" s="180">
        <f>'Matriz Riesgos Gestión'!I34</f>
        <v>0</v>
      </c>
      <c r="D55" s="180" t="e">
        <f>'Matriz Riesgos Gestión'!J94</f>
        <v>#N/A</v>
      </c>
      <c r="E55" s="180">
        <f>'Matriz Riesgos Gestión'!K94</f>
        <v>0</v>
      </c>
      <c r="F55" s="181">
        <f t="shared" si="0"/>
        <v>0</v>
      </c>
      <c r="G55" s="180"/>
      <c r="H55" s="180"/>
      <c r="I55" s="180" t="str">
        <f t="shared" si="1"/>
        <v/>
      </c>
      <c r="J55" s="180"/>
      <c r="K55" s="180"/>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79"/>
      <c r="AI55" s="179"/>
      <c r="AJ55" s="179"/>
    </row>
    <row r="56" spans="1:37">
      <c r="A56" s="179"/>
      <c r="B56" s="180" t="s">
        <v>149</v>
      </c>
      <c r="C56" s="180">
        <f>'Matriz Riesgos Gestión'!I35</f>
        <v>0</v>
      </c>
      <c r="D56" s="180" t="e">
        <f>'Matriz Riesgos Gestión'!J100</f>
        <v>#N/A</v>
      </c>
      <c r="E56" s="180">
        <f>'Matriz Riesgos Gestión'!K100</f>
        <v>0</v>
      </c>
      <c r="F56" s="181">
        <f t="shared" si="0"/>
        <v>0</v>
      </c>
      <c r="G56" s="180"/>
      <c r="H56" s="180"/>
      <c r="I56" s="180" t="str">
        <f t="shared" si="1"/>
        <v/>
      </c>
      <c r="J56" s="180"/>
      <c r="K56" s="180"/>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79"/>
      <c r="AI56" s="179"/>
      <c r="AJ56" s="179"/>
    </row>
    <row r="57" spans="1:37">
      <c r="A57" s="179"/>
      <c r="B57" s="180" t="s">
        <v>150</v>
      </c>
      <c r="C57" s="180">
        <f>'Matriz Riesgos Gestión'!I36</f>
        <v>0</v>
      </c>
      <c r="D57" s="180" t="e">
        <f>'Matriz Riesgos Gestión'!J106</f>
        <v>#N/A</v>
      </c>
      <c r="E57" s="180" t="e">
        <f t="shared" si="25"/>
        <v>#N/A</v>
      </c>
      <c r="F57" s="181">
        <f t="shared" ref="F57" si="26">H57*G57</f>
        <v>0</v>
      </c>
      <c r="G57" s="180"/>
      <c r="H57" s="180"/>
      <c r="I57" s="180" t="str">
        <f t="shared" si="1"/>
        <v/>
      </c>
      <c r="J57" s="180" t="str">
        <f t="shared" si="2"/>
        <v/>
      </c>
      <c r="K57" s="180" t="str">
        <f t="shared" si="3"/>
        <v/>
      </c>
      <c r="L57" s="182" t="str">
        <f t="shared" si="4"/>
        <v/>
      </c>
      <c r="M57" s="182" t="str">
        <f t="shared" si="5"/>
        <v/>
      </c>
      <c r="N57" s="182" t="str">
        <f t="shared" si="6"/>
        <v/>
      </c>
      <c r="O57" s="182" t="str">
        <f t="shared" si="7"/>
        <v/>
      </c>
      <c r="P57" s="182" t="str">
        <f t="shared" si="8"/>
        <v/>
      </c>
      <c r="Q57" s="182" t="str">
        <f t="shared" si="9"/>
        <v/>
      </c>
      <c r="R57" s="182" t="str">
        <f t="shared" si="10"/>
        <v/>
      </c>
      <c r="S57" s="182"/>
      <c r="T57" s="182" t="str">
        <f t="shared" si="11"/>
        <v/>
      </c>
      <c r="U57" s="182" t="str">
        <f t="shared" si="12"/>
        <v/>
      </c>
      <c r="V57" s="182" t="str">
        <f t="shared" si="13"/>
        <v/>
      </c>
      <c r="W57" s="182" t="str">
        <f t="shared" si="14"/>
        <v/>
      </c>
      <c r="X57" s="182" t="str">
        <f t="shared" si="15"/>
        <v/>
      </c>
      <c r="Y57" s="182" t="str">
        <f t="shared" si="16"/>
        <v/>
      </c>
      <c r="Z57" s="182" t="str">
        <f t="shared" si="17"/>
        <v/>
      </c>
      <c r="AA57" s="182" t="str">
        <f t="shared" si="18"/>
        <v/>
      </c>
      <c r="AB57" s="182" t="str">
        <f t="shared" si="19"/>
        <v/>
      </c>
      <c r="AC57" s="182" t="str">
        <f t="shared" si="20"/>
        <v/>
      </c>
      <c r="AD57" s="182" t="str">
        <f t="shared" si="21"/>
        <v/>
      </c>
      <c r="AE57" s="182" t="str">
        <f t="shared" si="22"/>
        <v/>
      </c>
      <c r="AF57" s="182" t="str">
        <f t="shared" si="23"/>
        <v/>
      </c>
      <c r="AG57" s="182" t="str">
        <f t="shared" si="24"/>
        <v/>
      </c>
      <c r="AH57" s="179"/>
      <c r="AI57" s="179"/>
      <c r="AJ57" s="179"/>
    </row>
    <row r="58" spans="1:37" ht="65.25" customHeight="1">
      <c r="A58" s="168"/>
      <c r="B58" s="180"/>
      <c r="C58" s="183"/>
      <c r="D58" s="183"/>
      <c r="E58" s="183"/>
      <c r="F58" s="183"/>
      <c r="G58" s="183"/>
      <c r="H58" s="183"/>
      <c r="I58" s="184" t="str">
        <f t="shared" ref="I58:AG58" si="27">TRIM(CONCATENATE(I43," ",I44," ",I45," ",I46," ",I47," ",I48," ",I49," ",I50," ",I51," ",I57))</f>
        <v/>
      </c>
      <c r="J58" s="184" t="str">
        <f t="shared" si="27"/>
        <v/>
      </c>
      <c r="K58" s="184" t="str">
        <f t="shared" si="27"/>
        <v/>
      </c>
      <c r="L58" s="184" t="str">
        <f t="shared" si="27"/>
        <v/>
      </c>
      <c r="M58" s="184" t="str">
        <f t="shared" si="27"/>
        <v/>
      </c>
      <c r="N58" s="184" t="str">
        <f t="shared" si="27"/>
        <v/>
      </c>
      <c r="O58" s="184" t="str">
        <f t="shared" si="27"/>
        <v/>
      </c>
      <c r="P58" s="184" t="str">
        <f t="shared" si="27"/>
        <v/>
      </c>
      <c r="Q58" s="184" t="str">
        <f t="shared" si="27"/>
        <v/>
      </c>
      <c r="R58" s="184" t="str">
        <f t="shared" si="27"/>
        <v/>
      </c>
      <c r="S58" s="184" t="str">
        <f t="shared" si="27"/>
        <v/>
      </c>
      <c r="T58" s="184" t="str">
        <f t="shared" si="27"/>
        <v/>
      </c>
      <c r="U58" s="184" t="str">
        <f t="shared" si="27"/>
        <v/>
      </c>
      <c r="V58" s="184" t="str">
        <f t="shared" si="27"/>
        <v/>
      </c>
      <c r="W58" s="184" t="str">
        <f t="shared" si="27"/>
        <v/>
      </c>
      <c r="X58" s="184" t="str">
        <f t="shared" si="27"/>
        <v/>
      </c>
      <c r="Y58" s="184" t="str">
        <f t="shared" si="27"/>
        <v/>
      </c>
      <c r="Z58" s="184" t="str">
        <f t="shared" si="27"/>
        <v/>
      </c>
      <c r="AA58" s="184" t="str">
        <f t="shared" si="27"/>
        <v/>
      </c>
      <c r="AB58" s="184" t="str">
        <f t="shared" si="27"/>
        <v/>
      </c>
      <c r="AC58" s="184" t="str">
        <f t="shared" si="27"/>
        <v/>
      </c>
      <c r="AD58" s="184" t="str">
        <f t="shared" si="27"/>
        <v/>
      </c>
      <c r="AE58" s="184" t="str">
        <f t="shared" si="27"/>
        <v/>
      </c>
      <c r="AF58" s="184" t="str">
        <f t="shared" si="27"/>
        <v/>
      </c>
      <c r="AG58" s="184" t="str">
        <f t="shared" si="27"/>
        <v/>
      </c>
      <c r="AH58" s="177"/>
      <c r="AI58" s="177"/>
      <c r="AJ58" s="177"/>
    </row>
    <row r="59" spans="1:37">
      <c r="A59" s="168"/>
      <c r="B59" s="168"/>
      <c r="C59" s="168"/>
      <c r="D59" s="168"/>
      <c r="E59" s="168"/>
      <c r="F59" s="168"/>
      <c r="G59" s="168"/>
      <c r="H59" s="168"/>
      <c r="I59" s="168"/>
      <c r="J59" s="168"/>
      <c r="K59" s="168"/>
      <c r="L59" s="179"/>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row>
    <row r="60" spans="1:37">
      <c r="A60" s="168"/>
      <c r="B60" s="168"/>
      <c r="C60" s="168"/>
      <c r="D60" s="168"/>
      <c r="E60" s="168"/>
      <c r="F60" s="168"/>
      <c r="G60" s="168"/>
      <c r="H60" s="168"/>
      <c r="I60" s="168"/>
      <c r="J60" s="168"/>
      <c r="K60" s="168"/>
      <c r="L60" s="179"/>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row>
    <row r="61" spans="1:37">
      <c r="A61" s="168"/>
      <c r="B61" s="168"/>
      <c r="C61" s="168"/>
      <c r="D61" s="168"/>
      <c r="E61" s="168"/>
      <c r="F61" s="168"/>
      <c r="G61" s="168"/>
      <c r="H61" s="168"/>
      <c r="I61" s="168"/>
      <c r="J61" s="168"/>
      <c r="K61" s="168"/>
      <c r="L61" s="179"/>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row>
    <row r="62" spans="1:37">
      <c r="A62" s="168"/>
      <c r="B62" s="168"/>
      <c r="C62" s="168"/>
      <c r="D62" s="168"/>
      <c r="E62" s="168"/>
      <c r="F62" s="168"/>
      <c r="G62" s="168"/>
      <c r="H62" s="168"/>
      <c r="I62" s="168"/>
      <c r="J62" s="168"/>
      <c r="K62" s="168"/>
      <c r="L62" s="179"/>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row>
    <row r="63" spans="1:37">
      <c r="A63" s="168"/>
      <c r="B63" s="168"/>
      <c r="C63" s="168"/>
      <c r="D63" s="168"/>
      <c r="E63" s="168"/>
      <c r="F63" s="168"/>
      <c r="G63" s="168"/>
      <c r="H63" s="168"/>
      <c r="I63" s="168"/>
      <c r="J63" s="168"/>
      <c r="K63" s="168"/>
      <c r="L63" s="179"/>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row>
    <row r="64" spans="1:37">
      <c r="A64" s="168"/>
      <c r="B64" s="168"/>
      <c r="C64" s="168"/>
      <c r="D64" s="168"/>
      <c r="E64" s="168"/>
      <c r="F64" s="168"/>
      <c r="G64" s="168"/>
      <c r="H64" s="168"/>
      <c r="I64" s="168"/>
      <c r="J64" s="168"/>
      <c r="K64" s="168"/>
      <c r="L64" s="179"/>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row>
    <row r="65" spans="1:37">
      <c r="A65" s="168"/>
      <c r="B65" s="168"/>
      <c r="C65" s="168"/>
      <c r="D65" s="168"/>
      <c r="E65" s="168"/>
      <c r="F65" s="168"/>
      <c r="G65" s="168"/>
      <c r="H65" s="168"/>
      <c r="I65" s="168"/>
      <c r="J65" s="168"/>
      <c r="K65" s="168"/>
      <c r="L65" s="179"/>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row>
    <row r="66" spans="1:37">
      <c r="A66" s="168"/>
      <c r="B66" s="168"/>
      <c r="C66" s="168"/>
      <c r="D66" s="168"/>
      <c r="E66" s="168"/>
      <c r="F66" s="168"/>
      <c r="G66" s="168"/>
      <c r="H66" s="168"/>
      <c r="I66" s="168"/>
      <c r="J66" s="168"/>
      <c r="K66" s="168"/>
      <c r="L66" s="179"/>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row>
    <row r="67" spans="1:37">
      <c r="A67" s="168"/>
      <c r="B67" s="168"/>
      <c r="C67" s="168"/>
      <c r="D67" s="168"/>
      <c r="E67" s="168"/>
      <c r="F67" s="168"/>
      <c r="G67" s="168"/>
      <c r="H67" s="168"/>
      <c r="I67" s="168"/>
      <c r="J67" s="168"/>
      <c r="K67" s="168"/>
      <c r="L67" s="179"/>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row>
    <row r="68" spans="1:37">
      <c r="A68" s="168"/>
      <c r="B68" s="168"/>
      <c r="C68" s="168"/>
      <c r="D68" s="168"/>
      <c r="E68" s="168"/>
      <c r="F68" s="168"/>
      <c r="G68" s="168"/>
      <c r="H68" s="168"/>
      <c r="I68" s="168"/>
      <c r="J68" s="168"/>
      <c r="K68" s="168"/>
      <c r="L68" s="179"/>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row>
    <row r="69" spans="1:37">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row>
    <row r="70" spans="1:37">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row>
    <row r="71" spans="1:37">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row>
    <row r="72" spans="1:37">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row>
    <row r="73" spans="1:37">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row>
    <row r="74" spans="1:37">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row>
    <row r="75" spans="1:37">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row>
    <row r="80" spans="1:37" s="168" customFormat="1"/>
    <row r="81" s="168" customFormat="1"/>
  </sheetData>
  <mergeCells count="43">
    <mergeCell ref="A1:N4"/>
    <mergeCell ref="B6:M7"/>
    <mergeCell ref="B8:C9"/>
    <mergeCell ref="D8:E9"/>
    <mergeCell ref="F8:G9"/>
    <mergeCell ref="H8:I9"/>
    <mergeCell ref="J8:K9"/>
    <mergeCell ref="L8:M9"/>
    <mergeCell ref="B10:B34"/>
    <mergeCell ref="C10:C14"/>
    <mergeCell ref="D10:E14"/>
    <mergeCell ref="F10:G14"/>
    <mergeCell ref="H10:I14"/>
    <mergeCell ref="C20:C24"/>
    <mergeCell ref="D20:E24"/>
    <mergeCell ref="F20:G24"/>
    <mergeCell ref="H20:I24"/>
    <mergeCell ref="C25:C29"/>
    <mergeCell ref="D25:E29"/>
    <mergeCell ref="F25:G29"/>
    <mergeCell ref="H25:I29"/>
    <mergeCell ref="L10:M14"/>
    <mergeCell ref="C15:C19"/>
    <mergeCell ref="D15:E19"/>
    <mergeCell ref="F15:G19"/>
    <mergeCell ref="H15:I19"/>
    <mergeCell ref="J15:K19"/>
    <mergeCell ref="L15:M19"/>
    <mergeCell ref="J10:K14"/>
    <mergeCell ref="J25:K29"/>
    <mergeCell ref="H30:I34"/>
    <mergeCell ref="J30:K34"/>
    <mergeCell ref="L30:M34"/>
    <mergeCell ref="J20:K24"/>
    <mergeCell ref="L20:M24"/>
    <mergeCell ref="L25:M29"/>
    <mergeCell ref="C38:E38"/>
    <mergeCell ref="F38:G38"/>
    <mergeCell ref="C39:E39"/>
    <mergeCell ref="F39:G39"/>
    <mergeCell ref="C30:C34"/>
    <mergeCell ref="D30:E34"/>
    <mergeCell ref="F30:G34"/>
  </mergeCells>
  <phoneticPr fontId="52" type="noConversion"/>
  <conditionalFormatting sqref="C39">
    <cfRule type="cellIs" dxfId="18" priority="1" stopIfTrue="1" operator="lessThan">
      <formula>3</formula>
    </cfRule>
    <cfRule type="cellIs" dxfId="17" priority="2" stopIfTrue="1" operator="between">
      <formula>3</formula>
      <formula>5.9</formula>
    </cfRule>
    <cfRule type="cellIs" dxfId="16" priority="3" stopIfTrue="1" operator="between">
      <formula>6</formula>
      <formula>9</formula>
    </cfRule>
  </conditionalFormatting>
  <pageMargins left="0.75" right="0.75" top="1" bottom="1" header="0" footer="0"/>
  <pageSetup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V858"/>
  <sheetViews>
    <sheetView showGridLines="0" zoomScale="48" zoomScaleNormal="48" zoomScaleSheetLayoutView="50" workbookViewId="0">
      <selection activeCell="F8" sqref="F8"/>
    </sheetView>
  </sheetViews>
  <sheetFormatPr baseColWidth="10" defaultColWidth="11.453125" defaultRowHeight="14.5"/>
  <cols>
    <col min="1" max="1" width="4.81640625" style="31" customWidth="1"/>
    <col min="2" max="2" width="28.81640625" style="32" customWidth="1"/>
    <col min="3" max="3" width="28.81640625" style="32" hidden="1" customWidth="1"/>
    <col min="4" max="5" width="28.81640625" style="32" customWidth="1"/>
    <col min="6" max="6" width="25.54296875" style="32" customWidth="1"/>
    <col min="7" max="7" width="25.54296875" style="32" hidden="1" customWidth="1"/>
    <col min="8" max="8" width="25.54296875" style="32" customWidth="1"/>
    <col min="9" max="9" width="27.26953125" style="32" customWidth="1"/>
    <col min="10" max="10" width="27.7265625" style="28" customWidth="1"/>
    <col min="11" max="11" width="10.81640625" style="33" customWidth="1"/>
    <col min="12" max="12" width="10.453125" style="33" hidden="1" customWidth="1"/>
    <col min="13" max="13" width="12.453125" style="33" customWidth="1"/>
    <col min="14" max="14" width="10.453125" style="33" hidden="1" customWidth="1"/>
    <col min="15" max="15" width="10.1796875" style="33" customWidth="1"/>
    <col min="16" max="16" width="24.26953125" style="28" customWidth="1"/>
    <col min="17" max="17" width="36.26953125" style="33" hidden="1" customWidth="1"/>
    <col min="18" max="18" width="36" style="33" customWidth="1"/>
    <col min="19" max="20" width="52.7265625" style="28" customWidth="1"/>
    <col min="21" max="21" width="31.1796875" style="28" customWidth="1"/>
    <col min="22" max="22" width="20" style="28" customWidth="1"/>
    <col min="23" max="23" width="0.453125" style="28" customWidth="1"/>
    <col min="24" max="24" width="22.81640625" style="28" customWidth="1"/>
    <col min="25" max="25" width="0.453125" style="28" customWidth="1"/>
    <col min="26" max="26" width="28.1796875" style="28" bestFit="1" customWidth="1"/>
    <col min="27" max="27" width="0.453125" style="28" customWidth="1"/>
    <col min="28" max="28" width="34.7265625" style="28" bestFit="1" customWidth="1"/>
    <col min="29" max="29" width="0.7265625" style="28" customWidth="1"/>
    <col min="30" max="30" width="28.1796875" style="28" customWidth="1"/>
    <col min="31" max="31" width="0.7265625" style="28" customWidth="1"/>
    <col min="32" max="32" width="27.81640625" style="28" bestFit="1" customWidth="1"/>
    <col min="33" max="33" width="0.54296875" style="28" customWidth="1"/>
    <col min="34" max="34" width="23.81640625" style="28" bestFit="1" customWidth="1"/>
    <col min="35" max="35" width="0.81640625" style="28" hidden="1" customWidth="1"/>
    <col min="36" max="36" width="15.81640625" style="28" customWidth="1"/>
    <col min="37" max="37" width="18.54296875" style="28" customWidth="1"/>
    <col min="38" max="43" width="20.54296875" style="28" hidden="1" customWidth="1"/>
    <col min="44" max="44" width="26.453125" style="28" hidden="1" customWidth="1"/>
    <col min="45" max="46" width="20.54296875" style="28" hidden="1" customWidth="1"/>
    <col min="47" max="48" width="20.54296875" style="28" customWidth="1"/>
    <col min="49" max="53" width="15.54296875" style="28" customWidth="1"/>
    <col min="54" max="54" width="18.81640625" style="28" customWidth="1"/>
    <col min="55" max="56" width="15.54296875" style="28" customWidth="1"/>
    <col min="57" max="58" width="15.54296875" style="28" hidden="1" customWidth="1"/>
    <col min="59" max="59" width="22.26953125" style="33" customWidth="1"/>
    <col min="60" max="60" width="17.453125" style="33" customWidth="1"/>
    <col min="61" max="61" width="19.453125" style="28" customWidth="1"/>
    <col min="65" max="65" width="17.453125" customWidth="1"/>
  </cols>
  <sheetData>
    <row r="1" spans="1:256" ht="129.75" customHeight="1">
      <c r="A1" s="275" t="s">
        <v>246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row>
    <row r="2" spans="1:256" ht="15.5">
      <c r="A2" s="87"/>
      <c r="B2" s="87"/>
      <c r="C2" s="87"/>
      <c r="D2" s="86"/>
      <c r="E2" s="86"/>
      <c r="F2" s="87"/>
      <c r="G2" s="87"/>
      <c r="H2" s="87"/>
      <c r="I2" s="87"/>
      <c r="J2" s="88"/>
      <c r="K2" s="88"/>
      <c r="L2" s="88"/>
      <c r="M2" s="88"/>
      <c r="N2" s="88"/>
      <c r="O2" s="88"/>
      <c r="P2" s="89"/>
      <c r="Q2" s="89"/>
      <c r="R2" s="89"/>
      <c r="S2" s="89"/>
      <c r="T2" s="90"/>
      <c r="U2" s="90"/>
      <c r="V2" s="90"/>
      <c r="W2" s="90"/>
      <c r="X2" s="90"/>
      <c r="Y2" s="90"/>
      <c r="Z2" s="90"/>
      <c r="AA2" s="90"/>
      <c r="AB2" s="90"/>
      <c r="AC2" s="90"/>
      <c r="AD2" s="90"/>
      <c r="AE2" s="90"/>
      <c r="AF2" s="90"/>
      <c r="AG2" s="86"/>
      <c r="AH2" s="86"/>
      <c r="AI2" s="86"/>
      <c r="AJ2" s="86"/>
      <c r="AK2" s="86"/>
      <c r="AL2" s="91"/>
      <c r="AM2" s="92"/>
      <c r="AN2" s="92"/>
      <c r="AO2" s="91"/>
      <c r="AP2" s="91"/>
      <c r="AQ2" s="93"/>
    </row>
    <row r="3" spans="1:256" ht="15.5">
      <c r="A3" s="87"/>
      <c r="B3" s="87"/>
      <c r="C3" s="87"/>
      <c r="D3" s="86"/>
      <c r="E3" s="86"/>
      <c r="F3" s="87"/>
      <c r="G3" s="87"/>
      <c r="H3" s="87"/>
      <c r="I3" s="87"/>
      <c r="J3" s="88"/>
      <c r="K3" s="88"/>
      <c r="L3" s="88"/>
      <c r="M3" s="88"/>
      <c r="N3" s="95"/>
      <c r="O3" s="88"/>
      <c r="P3" s="89"/>
      <c r="Q3" s="89"/>
      <c r="R3" s="89"/>
      <c r="S3" s="89"/>
      <c r="T3" s="90"/>
      <c r="U3" s="90"/>
      <c r="V3" s="90"/>
      <c r="W3" s="90"/>
      <c r="X3" s="90"/>
      <c r="Y3" s="90"/>
      <c r="Z3" s="90"/>
      <c r="AA3" s="90"/>
      <c r="AB3" s="90"/>
      <c r="AC3" s="90"/>
      <c r="AD3" s="90"/>
      <c r="AE3" s="90"/>
      <c r="AF3" s="90"/>
      <c r="AG3" s="86"/>
      <c r="AH3" s="86"/>
      <c r="AI3" s="86"/>
      <c r="AJ3" s="86"/>
      <c r="AK3" s="86"/>
      <c r="AL3" s="91"/>
      <c r="AM3" s="92"/>
      <c r="AN3" s="92"/>
      <c r="AO3" s="91"/>
      <c r="AP3" s="91"/>
      <c r="AQ3" s="93"/>
    </row>
    <row r="4" spans="1:256" ht="15.5">
      <c r="A4" s="87"/>
      <c r="B4" s="403"/>
      <c r="C4" s="403"/>
      <c r="D4" s="403"/>
      <c r="E4" s="157"/>
      <c r="F4" s="158"/>
      <c r="G4" s="158"/>
      <c r="H4" s="158"/>
      <c r="I4" s="158"/>
      <c r="J4" s="159"/>
      <c r="K4" s="88"/>
      <c r="L4" s="88"/>
      <c r="M4" s="88"/>
      <c r="N4" s="95"/>
      <c r="O4" s="88"/>
      <c r="P4" s="89"/>
      <c r="Q4" s="89"/>
      <c r="R4" s="89"/>
      <c r="S4" s="89"/>
      <c r="T4" s="90"/>
      <c r="U4" s="90"/>
      <c r="V4" s="90"/>
      <c r="W4" s="90"/>
      <c r="X4" s="90"/>
      <c r="Y4" s="90"/>
      <c r="Z4" s="90"/>
      <c r="AA4" s="90"/>
      <c r="AB4" s="90"/>
      <c r="AC4" s="86"/>
      <c r="AD4" s="86"/>
      <c r="AE4" s="86"/>
      <c r="AF4" s="86"/>
      <c r="AG4" s="86"/>
      <c r="AH4" s="86"/>
      <c r="AI4" s="96"/>
      <c r="AJ4" s="86"/>
      <c r="AK4" s="86"/>
      <c r="AL4" s="91"/>
      <c r="AM4" s="92"/>
      <c r="AN4" s="92"/>
      <c r="AO4" s="91"/>
      <c r="AP4" s="91"/>
      <c r="AQ4" s="93"/>
    </row>
    <row r="5" spans="1:256" s="35" customFormat="1" ht="18" customHeight="1" thickBot="1">
      <c r="A5" s="13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9.25" customHeight="1">
      <c r="A6" s="419" t="s">
        <v>72</v>
      </c>
      <c r="B6" s="405"/>
      <c r="C6" s="405"/>
      <c r="D6" s="405"/>
      <c r="E6" s="405"/>
      <c r="F6" s="405"/>
      <c r="G6" s="405"/>
      <c r="H6" s="405"/>
      <c r="I6" s="405"/>
      <c r="J6" s="405"/>
      <c r="K6" s="405"/>
      <c r="L6" s="405"/>
      <c r="M6" s="405"/>
      <c r="N6" s="405"/>
      <c r="O6" s="405"/>
      <c r="P6" s="405" t="s">
        <v>75</v>
      </c>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t="s">
        <v>247</v>
      </c>
      <c r="BK6" s="405"/>
      <c r="BL6" s="405"/>
      <c r="BM6" s="406"/>
    </row>
    <row r="7" spans="1:256" ht="40.5" customHeight="1">
      <c r="A7" s="420"/>
      <c r="B7" s="407"/>
      <c r="C7" s="407"/>
      <c r="D7" s="407"/>
      <c r="E7" s="407"/>
      <c r="F7" s="407"/>
      <c r="G7" s="407"/>
      <c r="H7" s="407"/>
      <c r="I7" s="407"/>
      <c r="J7" s="407"/>
      <c r="K7" s="418" t="s">
        <v>82</v>
      </c>
      <c r="L7" s="418"/>
      <c r="M7" s="418"/>
      <c r="N7" s="418"/>
      <c r="O7" s="418"/>
      <c r="P7" s="407"/>
      <c r="Q7" s="407"/>
      <c r="R7" s="407"/>
      <c r="S7" s="418" t="s">
        <v>83</v>
      </c>
      <c r="T7" s="418"/>
      <c r="U7" s="418"/>
      <c r="V7" s="418" t="s">
        <v>84</v>
      </c>
      <c r="W7" s="418"/>
      <c r="X7" s="418"/>
      <c r="Y7" s="418"/>
      <c r="Z7" s="418"/>
      <c r="AA7" s="418"/>
      <c r="AB7" s="418"/>
      <c r="AC7" s="418"/>
      <c r="AD7" s="418"/>
      <c r="AE7" s="418"/>
      <c r="AF7" s="418"/>
      <c r="AG7" s="418"/>
      <c r="AH7" s="418"/>
      <c r="AI7" s="418"/>
      <c r="AJ7" s="418"/>
      <c r="AK7" s="418"/>
      <c r="AL7" s="418" t="s">
        <v>85</v>
      </c>
      <c r="AM7" s="418"/>
      <c r="AN7" s="418"/>
      <c r="AO7" s="418"/>
      <c r="AP7" s="418"/>
      <c r="AQ7" s="418"/>
      <c r="AR7" s="418"/>
      <c r="AS7" s="418"/>
      <c r="AT7" s="418"/>
      <c r="AU7" s="418"/>
      <c r="AV7" s="418"/>
      <c r="AW7" s="418" t="s">
        <v>86</v>
      </c>
      <c r="AX7" s="418"/>
      <c r="AY7" s="418" t="s">
        <v>248</v>
      </c>
      <c r="AZ7" s="418"/>
      <c r="BA7" s="418"/>
      <c r="BB7" s="418"/>
      <c r="BC7" s="418"/>
      <c r="BD7" s="418"/>
      <c r="BE7" s="85"/>
      <c r="BF7" s="85"/>
      <c r="BG7" s="418" t="s">
        <v>88</v>
      </c>
      <c r="BH7" s="418"/>
      <c r="BI7" s="418"/>
      <c r="BJ7" s="407"/>
      <c r="BK7" s="407"/>
      <c r="BL7" s="407"/>
      <c r="BM7" s="408"/>
    </row>
    <row r="8" spans="1:256" ht="133.5" customHeight="1">
      <c r="A8" s="218" t="s">
        <v>76</v>
      </c>
      <c r="B8" s="217" t="s">
        <v>249</v>
      </c>
      <c r="C8" s="217" t="s">
        <v>250</v>
      </c>
      <c r="D8" s="217" t="s">
        <v>251</v>
      </c>
      <c r="E8" s="217" t="s">
        <v>252</v>
      </c>
      <c r="F8" s="217" t="s">
        <v>253</v>
      </c>
      <c r="G8" s="217" t="s">
        <v>254</v>
      </c>
      <c r="H8" s="217" t="s">
        <v>255</v>
      </c>
      <c r="I8" s="217" t="s">
        <v>256</v>
      </c>
      <c r="J8" s="217" t="s">
        <v>92</v>
      </c>
      <c r="K8" s="142" t="s">
        <v>93</v>
      </c>
      <c r="L8" s="142"/>
      <c r="M8" s="142" t="s">
        <v>94</v>
      </c>
      <c r="N8" s="142"/>
      <c r="O8" s="142" t="s">
        <v>95</v>
      </c>
      <c r="P8" s="217" t="s">
        <v>118</v>
      </c>
      <c r="Q8" s="217" t="s">
        <v>257</v>
      </c>
      <c r="R8" s="217" t="s">
        <v>83</v>
      </c>
      <c r="S8" s="217" t="s">
        <v>96</v>
      </c>
      <c r="T8" s="217" t="s">
        <v>258</v>
      </c>
      <c r="U8" s="217" t="s">
        <v>98</v>
      </c>
      <c r="V8" s="217" t="s">
        <v>99</v>
      </c>
      <c r="W8" s="217"/>
      <c r="X8" s="217" t="s">
        <v>100</v>
      </c>
      <c r="Y8" s="217"/>
      <c r="Z8" s="217" t="s">
        <v>101</v>
      </c>
      <c r="AA8" s="217"/>
      <c r="AB8" s="217" t="s">
        <v>102</v>
      </c>
      <c r="AC8" s="217"/>
      <c r="AD8" s="217" t="s">
        <v>103</v>
      </c>
      <c r="AE8" s="217"/>
      <c r="AF8" s="217" t="s">
        <v>104</v>
      </c>
      <c r="AG8" s="217"/>
      <c r="AH8" s="217" t="s">
        <v>105</v>
      </c>
      <c r="AI8" s="217"/>
      <c r="AJ8" s="217" t="s">
        <v>106</v>
      </c>
      <c r="AK8" s="217" t="s">
        <v>107</v>
      </c>
      <c r="AL8" s="217" t="s">
        <v>259</v>
      </c>
      <c r="AM8" s="217"/>
      <c r="AN8" s="217" t="s">
        <v>260</v>
      </c>
      <c r="AO8" s="217"/>
      <c r="AP8" s="217" t="s">
        <v>261</v>
      </c>
      <c r="AQ8" s="217"/>
      <c r="AR8" s="217" t="s">
        <v>262</v>
      </c>
      <c r="AS8" s="217"/>
      <c r="AT8" s="217"/>
      <c r="AU8" s="217" t="s">
        <v>263</v>
      </c>
      <c r="AV8" s="217" t="s">
        <v>109</v>
      </c>
      <c r="AW8" s="217" t="s">
        <v>110</v>
      </c>
      <c r="AX8" s="217" t="s">
        <v>111</v>
      </c>
      <c r="AY8" s="217" t="s">
        <v>264</v>
      </c>
      <c r="AZ8" s="217" t="s">
        <v>265</v>
      </c>
      <c r="BA8" s="217" t="s">
        <v>266</v>
      </c>
      <c r="BB8" s="217" t="s">
        <v>115</v>
      </c>
      <c r="BC8" s="217" t="s">
        <v>116</v>
      </c>
      <c r="BD8" s="217" t="s">
        <v>117</v>
      </c>
      <c r="BE8" s="217"/>
      <c r="BF8" s="217"/>
      <c r="BG8" s="217" t="s">
        <v>93</v>
      </c>
      <c r="BH8" s="217" t="s">
        <v>94</v>
      </c>
      <c r="BI8" s="217" t="s">
        <v>95</v>
      </c>
      <c r="BJ8" s="217" t="s">
        <v>267</v>
      </c>
      <c r="BK8" s="217" t="s">
        <v>268</v>
      </c>
      <c r="BL8" s="217" t="s">
        <v>269</v>
      </c>
      <c r="BM8" s="141" t="s">
        <v>270</v>
      </c>
    </row>
    <row r="9" spans="1:256" ht="65.150000000000006" customHeight="1">
      <c r="A9" s="415" t="s">
        <v>119</v>
      </c>
      <c r="B9" s="409"/>
      <c r="C9" s="409"/>
      <c r="D9" s="409"/>
      <c r="E9" s="409"/>
      <c r="F9" s="34"/>
      <c r="G9" s="34"/>
      <c r="H9" s="34"/>
      <c r="I9" s="36"/>
      <c r="J9" s="29"/>
      <c r="K9" s="417"/>
      <c r="L9" s="410"/>
      <c r="M9" s="411"/>
      <c r="N9" s="413" t="e">
        <f>+VLOOKUP(M9,Listados!$K$13:$L$17,2,0)</f>
        <v>#N/A</v>
      </c>
      <c r="O9" s="404" t="str">
        <f>IF(AND(K9&lt;&gt;"",M9&lt;&gt;""),VLOOKUP(K9&amp;M9,Listados!$M$3:$N$27,2,FALSE),"")</f>
        <v/>
      </c>
      <c r="P9" s="412" t="e">
        <f>+VLOOKUP(O9,Listados!$P$3:$Q$6,2,FALSE)</f>
        <v>#N/A</v>
      </c>
      <c r="Q9" s="230"/>
      <c r="R9" s="230"/>
      <c r="S9" s="54"/>
      <c r="T9" s="54"/>
      <c r="U9" s="55"/>
      <c r="V9" s="230"/>
      <c r="W9" s="230" t="str">
        <f>+IF(V9="si",15,"")</f>
        <v/>
      </c>
      <c r="X9" s="230"/>
      <c r="Y9" s="230" t="str">
        <f>+IF(X9="si",15,"")</f>
        <v/>
      </c>
      <c r="Z9" s="230"/>
      <c r="AA9" s="230" t="str">
        <f>+IF(Z9="si",15,"")</f>
        <v/>
      </c>
      <c r="AB9" s="230"/>
      <c r="AC9" s="230" t="str">
        <f>+IF(AB9="si",15,"")</f>
        <v/>
      </c>
      <c r="AD9" s="230"/>
      <c r="AE9" s="230" t="str">
        <f>+IF(AD9="si",15,"")</f>
        <v/>
      </c>
      <c r="AF9" s="230"/>
      <c r="AG9" s="230" t="str">
        <f>+IF(AF9="si",15,"")</f>
        <v/>
      </c>
      <c r="AH9" s="230"/>
      <c r="AI9" s="223" t="str">
        <f>+IF(AH9="Completa",10,IF(AH9="Incompleta",5,""))</f>
        <v/>
      </c>
      <c r="AJ9" s="220" t="str">
        <f>IF((SUM(W9,Y9,AA9,AC9,AE9,AG9,AI9)=0),"",(SUM(W9,Y9,AA9,AC9,AE9,AG9,AI9)))</f>
        <v/>
      </c>
      <c r="AK9" s="220" t="str">
        <f>IF(AJ9&lt;=85,"Débil",IF(AJ9&lt;=95,"Moderado",IF(AJ9=100,"Fuerte","")))</f>
        <v/>
      </c>
      <c r="AL9" s="209"/>
      <c r="AM9" s="209"/>
      <c r="AN9" s="209"/>
      <c r="AO9" s="209"/>
      <c r="AP9" s="209"/>
      <c r="AQ9" s="84"/>
      <c r="AR9" s="84"/>
      <c r="AS9" s="59" t="e">
        <f>#VALUE!</f>
        <v>#VALUE!</v>
      </c>
      <c r="AT9" s="59"/>
      <c r="AU9" s="30"/>
      <c r="AV9" s="58" t="str">
        <f>+IF(AU9="siempre","Fuerte",IF(AU9="Algunas veces","Moderado","Débil"))</f>
        <v>Débil</v>
      </c>
      <c r="AW9" s="58" t="str">
        <f>IF(AND(AK9="Fuerte",AV9="Fuerte"),"Fuerte",IF(AND(AK9="Fuerte",AV9="Moderado"),"Moderado",IF(AND(AK9="Moderado",AV9="Fuerte"),"Moderado",IF(AND(AK9="Moderado",AV9="Moderado"),"Moderado","Débil"))))</f>
        <v>Débil</v>
      </c>
      <c r="AX9" s="220">
        <f>IF(ISBLANK(AW9),"",IF(AW9="Débil", 0, IF(AW9="Moderado",50,100)))</f>
        <v>0</v>
      </c>
      <c r="AY9" s="414">
        <f>SUM(AX9:AX14)</f>
        <v>0</v>
      </c>
      <c r="AZ9" s="414"/>
      <c r="BA9" s="313" t="e">
        <f>AY9/AZ9</f>
        <v>#DIV/0!</v>
      </c>
      <c r="BB9" s="414" t="e">
        <f>IF(BA9&lt;=50, "Débil", IF(BA9&lt;=99,"Moderado","Fuerte"))</f>
        <v>#DIV/0!</v>
      </c>
      <c r="BC9" s="131" t="e">
        <f>+IF(AND(U9="Preventivo",BB9="Fuerte"),2,IF(AND(U9="Preventivo",BB9="Moderado"),1,0))</f>
        <v>#DIV/0!</v>
      </c>
      <c r="BD9" s="131" t="e">
        <f>+IF(AND(U9="Detectivo/Correctivo",$BB9="Fuerte"),2,IF(AND(U9="Detectivo/Correctivo",$BB9="Moderado"),1,IF(AND(U9="Preventivo",$BB9="Fuerte"),1,0)))</f>
        <v>#DIV/0!</v>
      </c>
      <c r="BE9" s="131" t="e">
        <f>+L9-BC9</f>
        <v>#DIV/0!</v>
      </c>
      <c r="BF9" s="131" t="e">
        <f>+N9-BD9</f>
        <v>#N/A</v>
      </c>
      <c r="BG9" s="412" t="e">
        <f>+VLOOKUP(MIN(BE9,BE10,BE11,BE12,BE13,BE14),Listados!$J$18:$K$24,2,TRUE)</f>
        <v>#DIV/0!</v>
      </c>
      <c r="BH9" s="412" t="e">
        <f>+VLOOKUP(MIN(BF9,BF10,BF11,BF12,BF13,BF14),Listados!$J$26:$K$32,2,TRUE)</f>
        <v>#N/A</v>
      </c>
      <c r="BI9" s="404" t="e">
        <f>IF(AND(BG9&lt;&gt;"",BH9&lt;&gt;""),VLOOKUP(BG9&amp;BH9,Listados!$M$3:$N$27,2,FALSE),"")</f>
        <v>#DIV/0!</v>
      </c>
      <c r="BJ9" s="422" t="e">
        <f>+IF($P9="Asumir el riesgo","NA","")</f>
        <v>#N/A</v>
      </c>
      <c r="BK9" s="422" t="e">
        <f>+IF($P9="Asumir el riesgo","NA","")</f>
        <v>#N/A</v>
      </c>
      <c r="BL9" s="422" t="e">
        <f>+IF($P9="Asumir el riesgo","NA","")</f>
        <v>#N/A</v>
      </c>
      <c r="BM9" s="423" t="e">
        <f>+IF($P9="Asumir el riesgo","NA","")</f>
        <v>#N/A</v>
      </c>
    </row>
    <row r="10" spans="1:256" ht="65.150000000000006" customHeight="1">
      <c r="A10" s="415"/>
      <c r="B10" s="409"/>
      <c r="C10" s="409"/>
      <c r="D10" s="409"/>
      <c r="E10" s="409"/>
      <c r="F10" s="34"/>
      <c r="G10" s="34"/>
      <c r="H10" s="34"/>
      <c r="I10" s="36"/>
      <c r="J10" s="29"/>
      <c r="K10" s="417"/>
      <c r="L10" s="410"/>
      <c r="M10" s="411"/>
      <c r="N10" s="413"/>
      <c r="O10" s="404"/>
      <c r="P10" s="412"/>
      <c r="Q10" s="230"/>
      <c r="R10" s="230"/>
      <c r="S10" s="54"/>
      <c r="T10" s="54"/>
      <c r="U10" s="55"/>
      <c r="V10" s="230"/>
      <c r="W10" s="230" t="str">
        <f t="shared" ref="W10:W73" si="0">+IF(V10="si",15,"")</f>
        <v/>
      </c>
      <c r="X10" s="230"/>
      <c r="Y10" s="230" t="str">
        <f t="shared" ref="Y10:Y73" si="1">+IF(X10="si",15,"")</f>
        <v/>
      </c>
      <c r="Z10" s="230"/>
      <c r="AA10" s="230" t="str">
        <f t="shared" ref="AA10:AA73" si="2">+IF(Z10="si",15,"")</f>
        <v/>
      </c>
      <c r="AB10" s="230"/>
      <c r="AC10" s="230" t="str">
        <f t="shared" ref="AC10:AC73" si="3">+IF(AB10="si",15,"")</f>
        <v/>
      </c>
      <c r="AD10" s="230"/>
      <c r="AE10" s="230" t="str">
        <f t="shared" ref="AE10:AE73" si="4">+IF(AD10="si",15,"")</f>
        <v/>
      </c>
      <c r="AF10" s="230"/>
      <c r="AG10" s="230" t="str">
        <f t="shared" ref="AG10:AG73" si="5">+IF(AF10="si",15,"")</f>
        <v/>
      </c>
      <c r="AH10" s="230"/>
      <c r="AI10" s="223" t="str">
        <f t="shared" ref="AI10:AI73" si="6">+IF(AH10="Completa",10,IF(AH10="Incompleta",5,""))</f>
        <v/>
      </c>
      <c r="AJ10" s="220" t="str">
        <f>IF((SUM(W10,Y10,AA10,AC10,AE10,AG10,AI10)=0),"",(SUM(W10,Y10,AA10,AC10,AE10,AG10,AI10)))</f>
        <v/>
      </c>
      <c r="AK10" s="220" t="str">
        <f>IF(AJ10&lt;=85,"Débil",IF(AJ10&lt;=95,"Moderado",IF(AJ10=100,"Fuerte","")))</f>
        <v/>
      </c>
      <c r="AL10" s="209"/>
      <c r="AM10" s="209"/>
      <c r="AN10" s="209"/>
      <c r="AO10" s="209"/>
      <c r="AP10" s="209"/>
      <c r="AQ10" s="84"/>
      <c r="AR10" s="84"/>
      <c r="AS10" s="59" t="e">
        <f>#VALUE!</f>
        <v>#VALUE!</v>
      </c>
      <c r="AT10" s="59"/>
      <c r="AU10" s="30"/>
      <c r="AV10" s="58" t="str">
        <f t="shared" ref="AV10:AV73" si="7">+IF(AU10="siempre","Fuerte",IF(AU10="Algunas veces","Moderado","Débil"))</f>
        <v>Débil</v>
      </c>
      <c r="AW10" s="58" t="str">
        <f t="shared" ref="AW10:AW73" si="8">IF(AND(AK10="Fuerte",AV10="Fuerte"),"Fuerte",IF(AND(AK10="Fuerte",AV10="Moderado"),"Moderado",IF(AND(AK10="Moderado",AV10="Fuerte"),"Moderado",IF(AND(AK10="Moderado",AV10="Moderado"),"Moderado","Débil"))))</f>
        <v>Débil</v>
      </c>
      <c r="AX10" s="220">
        <f>IF(ISBLANK(AW10),"",IF(AW10="Débil", 0, IF(AW10="Moderado",50,100)))</f>
        <v>0</v>
      </c>
      <c r="AY10" s="414"/>
      <c r="AZ10" s="414"/>
      <c r="BA10" s="314"/>
      <c r="BB10" s="414"/>
      <c r="BC10" s="131" t="e">
        <f>+IF(AND(U10="Preventivo",BB9="Fuerte"),2,IF(AND(U10="Preventivo",BB9="Moderado"),1,0))</f>
        <v>#DIV/0!</v>
      </c>
      <c r="BD10" s="131" t="e">
        <f>+IF(AND(U10="Detectivo/Correctivo",$BB9="Fuerte"),2,IF(AND(U10="Detectivo/Correctivo",$BB10="Moderado"),1,IF(AND(U10="Preventivo",$BB9="Fuerte"),1,0)))</f>
        <v>#DIV/0!</v>
      </c>
      <c r="BE10" s="131" t="e">
        <f>+L9-BC10</f>
        <v>#DIV/0!</v>
      </c>
      <c r="BF10" s="131" t="e">
        <f>+N9-BD10</f>
        <v>#N/A</v>
      </c>
      <c r="BG10" s="412"/>
      <c r="BH10" s="412"/>
      <c r="BI10" s="404"/>
      <c r="BJ10" s="422"/>
      <c r="BK10" s="422"/>
      <c r="BL10" s="422"/>
      <c r="BM10" s="423"/>
    </row>
    <row r="11" spans="1:256" ht="65.150000000000006" customHeight="1">
      <c r="A11" s="415"/>
      <c r="B11" s="409"/>
      <c r="C11" s="409"/>
      <c r="D11" s="409"/>
      <c r="E11" s="409"/>
      <c r="F11" s="34"/>
      <c r="G11" s="34"/>
      <c r="H11" s="34"/>
      <c r="I11" s="36"/>
      <c r="J11" s="29"/>
      <c r="K11" s="417"/>
      <c r="L11" s="410"/>
      <c r="M11" s="411"/>
      <c r="N11" s="413"/>
      <c r="O11" s="404"/>
      <c r="P11" s="412"/>
      <c r="Q11" s="230"/>
      <c r="R11" s="230"/>
      <c r="S11" s="54"/>
      <c r="T11" s="54"/>
      <c r="U11" s="55"/>
      <c r="V11" s="230"/>
      <c r="W11" s="230" t="str">
        <f t="shared" si="0"/>
        <v/>
      </c>
      <c r="X11" s="230"/>
      <c r="Y11" s="230" t="str">
        <f t="shared" si="1"/>
        <v/>
      </c>
      <c r="Z11" s="230"/>
      <c r="AA11" s="230" t="str">
        <f t="shared" si="2"/>
        <v/>
      </c>
      <c r="AB11" s="230"/>
      <c r="AC11" s="230" t="str">
        <f t="shared" si="3"/>
        <v/>
      </c>
      <c r="AD11" s="230"/>
      <c r="AE11" s="230" t="str">
        <f t="shared" si="4"/>
        <v/>
      </c>
      <c r="AF11" s="230"/>
      <c r="AG11" s="230" t="str">
        <f t="shared" si="5"/>
        <v/>
      </c>
      <c r="AH11" s="230"/>
      <c r="AI11" s="223" t="str">
        <f t="shared" si="6"/>
        <v/>
      </c>
      <c r="AJ11" s="220" t="str">
        <f>IF((SUM(W11,Y11,AA11,AC11,AE11,AG11,AI11)=0),"",(SUM(W11,Y11,AA11,AC11,AE11,AG11,AI11)))</f>
        <v/>
      </c>
      <c r="AK11" s="220" t="str">
        <f t="shared" ref="AK11:AK73" si="9">IF(AJ11&lt;=85,"Débil",IF(AJ11&lt;=95,"Moderado",IF(AJ11=100,"Fuerte","")))</f>
        <v/>
      </c>
      <c r="AL11" s="209"/>
      <c r="AM11" s="209"/>
      <c r="AN11" s="209"/>
      <c r="AO11" s="209"/>
      <c r="AP11" s="209"/>
      <c r="AQ11" s="84"/>
      <c r="AR11" s="84"/>
      <c r="AS11" s="59" t="e">
        <f>#VALUE!</f>
        <v>#VALUE!</v>
      </c>
      <c r="AT11" s="59"/>
      <c r="AU11" s="30"/>
      <c r="AV11" s="58" t="str">
        <f t="shared" si="7"/>
        <v>Débil</v>
      </c>
      <c r="AW11" s="58" t="str">
        <f t="shared" si="8"/>
        <v>Débil</v>
      </c>
      <c r="AX11" s="220">
        <f t="shared" ref="AX11:AX74" si="10">IF(ISBLANK(AW11),"",IF(AW11="Débil", 0, IF(AW11="Moderado",50,100)))</f>
        <v>0</v>
      </c>
      <c r="AY11" s="414"/>
      <c r="AZ11" s="414"/>
      <c r="BA11" s="314"/>
      <c r="BB11" s="414"/>
      <c r="BC11" s="131" t="e">
        <f>+IF(AND(U11="Preventivo",BB9="Fuerte"),2,IF(AND(U11="Preventivo",BB9="Moderado"),1,0))</f>
        <v>#DIV/0!</v>
      </c>
      <c r="BD11" s="131" t="e">
        <f>+IF(AND(U11="Detectivo/Correctivo",$BB9="Fuerte"),2,IF(AND(U11="Detectivo/Correctivo",$BB11="Moderado"),1,IF(AND(U11="Preventivo",$BB9="Fuerte"),1,0)))</f>
        <v>#DIV/0!</v>
      </c>
      <c r="BE11" s="131" t="e">
        <f>+L9-BC11</f>
        <v>#DIV/0!</v>
      </c>
      <c r="BF11" s="131" t="e">
        <f>+N9-BD11</f>
        <v>#N/A</v>
      </c>
      <c r="BG11" s="412"/>
      <c r="BH11" s="412"/>
      <c r="BI11" s="404"/>
      <c r="BJ11" s="422"/>
      <c r="BK11" s="422"/>
      <c r="BL11" s="422"/>
      <c r="BM11" s="423"/>
    </row>
    <row r="12" spans="1:256" ht="65.150000000000006" customHeight="1">
      <c r="A12" s="415"/>
      <c r="B12" s="409"/>
      <c r="C12" s="409"/>
      <c r="D12" s="409"/>
      <c r="E12" s="409"/>
      <c r="F12" s="34"/>
      <c r="G12" s="34"/>
      <c r="H12" s="34"/>
      <c r="I12" s="36"/>
      <c r="J12" s="29"/>
      <c r="K12" s="417"/>
      <c r="L12" s="410"/>
      <c r="M12" s="411"/>
      <c r="N12" s="413"/>
      <c r="O12" s="404"/>
      <c r="P12" s="412"/>
      <c r="Q12" s="230"/>
      <c r="R12" s="230"/>
      <c r="S12" s="54"/>
      <c r="T12" s="54"/>
      <c r="U12" s="55"/>
      <c r="V12" s="230"/>
      <c r="W12" s="230" t="str">
        <f t="shared" si="0"/>
        <v/>
      </c>
      <c r="X12" s="230"/>
      <c r="Y12" s="230" t="str">
        <f t="shared" si="1"/>
        <v/>
      </c>
      <c r="Z12" s="230"/>
      <c r="AA12" s="230" t="str">
        <f t="shared" si="2"/>
        <v/>
      </c>
      <c r="AB12" s="230"/>
      <c r="AC12" s="230" t="str">
        <f t="shared" si="3"/>
        <v/>
      </c>
      <c r="AD12" s="230"/>
      <c r="AE12" s="230" t="str">
        <f t="shared" si="4"/>
        <v/>
      </c>
      <c r="AF12" s="230"/>
      <c r="AG12" s="230" t="str">
        <f t="shared" si="5"/>
        <v/>
      </c>
      <c r="AH12" s="230"/>
      <c r="AI12" s="223" t="str">
        <f t="shared" si="6"/>
        <v/>
      </c>
      <c r="AJ12" s="220" t="str">
        <f t="shared" ref="AJ12:AJ73" si="11">IF((SUM(W12,Y12,AA12,AC12,AE12,AG12,AI12)=0),"",(SUM(W12,Y12,AA12,AC12,AE12,AG12,AI12)))</f>
        <v/>
      </c>
      <c r="AK12" s="220" t="str">
        <f t="shared" si="9"/>
        <v/>
      </c>
      <c r="AL12" s="209"/>
      <c r="AM12" s="209"/>
      <c r="AN12" s="209"/>
      <c r="AO12" s="209"/>
      <c r="AP12" s="209"/>
      <c r="AQ12" s="84"/>
      <c r="AR12" s="84"/>
      <c r="AS12" s="59" t="e">
        <f>#VALUE!</f>
        <v>#VALUE!</v>
      </c>
      <c r="AT12" s="59"/>
      <c r="AU12" s="30"/>
      <c r="AV12" s="58" t="str">
        <f t="shared" si="7"/>
        <v>Débil</v>
      </c>
      <c r="AW12" s="58" t="str">
        <f t="shared" si="8"/>
        <v>Débil</v>
      </c>
      <c r="AX12" s="220">
        <f t="shared" si="10"/>
        <v>0</v>
      </c>
      <c r="AY12" s="414"/>
      <c r="AZ12" s="414"/>
      <c r="BA12" s="314"/>
      <c r="BB12" s="414"/>
      <c r="BC12" s="131" t="e">
        <f>+IF(AND(U12="Preventivo",BB9="Fuerte"),2,IF(AND(U12="Preventivo",BB9="Moderado"),1,0))</f>
        <v>#DIV/0!</v>
      </c>
      <c r="BD12" s="131" t="e">
        <f>+IF(AND(U12="Detectivo/Correctivo",$BB9="Fuerte"),2,IF(AND(U12="Detectivo/Correctivo",$BB12="Moderado"),1,IF(AND(U12="Preventivo",$BB9="Fuerte"),1,0)))</f>
        <v>#DIV/0!</v>
      </c>
      <c r="BE12" s="131" t="e">
        <f>+L9-BC12</f>
        <v>#DIV/0!</v>
      </c>
      <c r="BF12" s="131" t="e">
        <f>+N9-BD12</f>
        <v>#N/A</v>
      </c>
      <c r="BG12" s="412"/>
      <c r="BH12" s="412"/>
      <c r="BI12" s="404"/>
      <c r="BJ12" s="422"/>
      <c r="BK12" s="422"/>
      <c r="BL12" s="422"/>
      <c r="BM12" s="423"/>
    </row>
    <row r="13" spans="1:256" ht="65.150000000000006" customHeight="1">
      <c r="A13" s="415"/>
      <c r="B13" s="409"/>
      <c r="C13" s="409"/>
      <c r="D13" s="409"/>
      <c r="E13" s="409"/>
      <c r="F13" s="34"/>
      <c r="G13" s="34"/>
      <c r="H13" s="34"/>
      <c r="I13" s="36"/>
      <c r="J13" s="29"/>
      <c r="K13" s="417"/>
      <c r="L13" s="410"/>
      <c r="M13" s="411"/>
      <c r="N13" s="413"/>
      <c r="O13" s="404"/>
      <c r="P13" s="412"/>
      <c r="Q13" s="230"/>
      <c r="R13" s="230"/>
      <c r="S13" s="54"/>
      <c r="T13" s="54"/>
      <c r="U13" s="55"/>
      <c r="V13" s="230"/>
      <c r="W13" s="230" t="str">
        <f t="shared" si="0"/>
        <v/>
      </c>
      <c r="X13" s="230"/>
      <c r="Y13" s="230" t="str">
        <f t="shared" si="1"/>
        <v/>
      </c>
      <c r="Z13" s="230"/>
      <c r="AA13" s="230" t="str">
        <f t="shared" si="2"/>
        <v/>
      </c>
      <c r="AB13" s="230"/>
      <c r="AC13" s="230" t="str">
        <f t="shared" si="3"/>
        <v/>
      </c>
      <c r="AD13" s="230"/>
      <c r="AE13" s="230" t="str">
        <f t="shared" si="4"/>
        <v/>
      </c>
      <c r="AF13" s="230"/>
      <c r="AG13" s="230" t="str">
        <f t="shared" si="5"/>
        <v/>
      </c>
      <c r="AH13" s="230"/>
      <c r="AI13" s="223" t="str">
        <f t="shared" si="6"/>
        <v/>
      </c>
      <c r="AJ13" s="220" t="str">
        <f t="shared" si="11"/>
        <v/>
      </c>
      <c r="AK13" s="220" t="str">
        <f t="shared" si="9"/>
        <v/>
      </c>
      <c r="AL13" s="209"/>
      <c r="AM13" s="209"/>
      <c r="AN13" s="209"/>
      <c r="AO13" s="209"/>
      <c r="AP13" s="209"/>
      <c r="AQ13" s="84"/>
      <c r="AR13" s="84"/>
      <c r="AS13" s="59" t="e">
        <f>#VALUE!</f>
        <v>#VALUE!</v>
      </c>
      <c r="AT13" s="59"/>
      <c r="AU13" s="30"/>
      <c r="AV13" s="58" t="str">
        <f t="shared" si="7"/>
        <v>Débil</v>
      </c>
      <c r="AW13" s="58" t="str">
        <f t="shared" si="8"/>
        <v>Débil</v>
      </c>
      <c r="AX13" s="220">
        <f t="shared" si="10"/>
        <v>0</v>
      </c>
      <c r="AY13" s="414"/>
      <c r="AZ13" s="414"/>
      <c r="BA13" s="314"/>
      <c r="BB13" s="414"/>
      <c r="BC13" s="131" t="e">
        <f>+IF(AND(U13="Preventivo",BB9="Fuerte"),2,IF(AND(U13="Preventivo",BB9="Moderado"),1,0))</f>
        <v>#DIV/0!</v>
      </c>
      <c r="BD13" s="131" t="e">
        <f>+IF(AND(U13="Detectivo/Correctivo",$BB9="Fuerte"),2,IF(AND(U13="Detectivo/Correctivo",$BB13="Moderado"),1,IF(AND(U13="Preventivo",$BB9="Fuerte"),1,0)))</f>
        <v>#DIV/0!</v>
      </c>
      <c r="BE13" s="131" t="e">
        <f>+L9-BC13</f>
        <v>#DIV/0!</v>
      </c>
      <c r="BF13" s="131" t="e">
        <f>+N9-BD13</f>
        <v>#N/A</v>
      </c>
      <c r="BG13" s="412"/>
      <c r="BH13" s="412"/>
      <c r="BI13" s="404"/>
      <c r="BJ13" s="422"/>
      <c r="BK13" s="422"/>
      <c r="BL13" s="422"/>
      <c r="BM13" s="423"/>
    </row>
    <row r="14" spans="1:256" ht="65.150000000000006" customHeight="1">
      <c r="A14" s="415"/>
      <c r="B14" s="409"/>
      <c r="C14" s="409"/>
      <c r="D14" s="409"/>
      <c r="E14" s="409"/>
      <c r="F14" s="34"/>
      <c r="G14" s="34"/>
      <c r="H14" s="34"/>
      <c r="I14" s="36"/>
      <c r="J14" s="29"/>
      <c r="K14" s="417"/>
      <c r="L14" s="410"/>
      <c r="M14" s="411"/>
      <c r="N14" s="413"/>
      <c r="O14" s="404"/>
      <c r="P14" s="412"/>
      <c r="Q14" s="230"/>
      <c r="R14" s="230"/>
      <c r="S14" s="54"/>
      <c r="T14" s="54"/>
      <c r="U14" s="55"/>
      <c r="V14" s="230"/>
      <c r="W14" s="230" t="str">
        <f t="shared" si="0"/>
        <v/>
      </c>
      <c r="X14" s="230"/>
      <c r="Y14" s="230" t="str">
        <f t="shared" si="1"/>
        <v/>
      </c>
      <c r="Z14" s="230"/>
      <c r="AA14" s="230" t="str">
        <f t="shared" si="2"/>
        <v/>
      </c>
      <c r="AB14" s="230"/>
      <c r="AC14" s="230" t="str">
        <f t="shared" si="3"/>
        <v/>
      </c>
      <c r="AD14" s="230"/>
      <c r="AE14" s="230" t="str">
        <f t="shared" si="4"/>
        <v/>
      </c>
      <c r="AF14" s="230"/>
      <c r="AG14" s="230" t="str">
        <f t="shared" si="5"/>
        <v/>
      </c>
      <c r="AH14" s="230"/>
      <c r="AI14" s="223" t="str">
        <f t="shared" si="6"/>
        <v/>
      </c>
      <c r="AJ14" s="220" t="str">
        <f t="shared" si="11"/>
        <v/>
      </c>
      <c r="AK14" s="220" t="str">
        <f t="shared" si="9"/>
        <v/>
      </c>
      <c r="AL14" s="209"/>
      <c r="AM14" s="209"/>
      <c r="AN14" s="209"/>
      <c r="AO14" s="209"/>
      <c r="AP14" s="209"/>
      <c r="AQ14" s="84"/>
      <c r="AR14" s="84"/>
      <c r="AS14" s="59" t="e">
        <f>#VALUE!</f>
        <v>#VALUE!</v>
      </c>
      <c r="AT14" s="59"/>
      <c r="AU14" s="30"/>
      <c r="AV14" s="58" t="str">
        <f t="shared" si="7"/>
        <v>Débil</v>
      </c>
      <c r="AW14" s="58" t="str">
        <f t="shared" si="8"/>
        <v>Débil</v>
      </c>
      <c r="AX14" s="220">
        <f t="shared" si="10"/>
        <v>0</v>
      </c>
      <c r="AY14" s="414"/>
      <c r="AZ14" s="414"/>
      <c r="BA14" s="315"/>
      <c r="BB14" s="414"/>
      <c r="BC14" s="131" t="e">
        <f>+IF(AND(U14="Preventivo",BB9="Fuerte"),2,IF(AND(U14="Preventivo",BB9="Moderado"),1,0))</f>
        <v>#DIV/0!</v>
      </c>
      <c r="BD14" s="131" t="e">
        <f>+IF(AND(U14="Detectivo/Correctivo",$BB9="Fuerte"),2,IF(AND(U14="Detectivo/Correctivo",$BB14="Moderado"),1,IF(AND(U14="Preventivo",$BB9="Fuerte"),1,0)))</f>
        <v>#DIV/0!</v>
      </c>
      <c r="BE14" s="131" t="e">
        <f>+L9-BC14</f>
        <v>#DIV/0!</v>
      </c>
      <c r="BF14" s="131" t="e">
        <f>+N9-BD14</f>
        <v>#N/A</v>
      </c>
      <c r="BG14" s="412"/>
      <c r="BH14" s="412"/>
      <c r="BI14" s="404"/>
      <c r="BJ14" s="422"/>
      <c r="BK14" s="422"/>
      <c r="BL14" s="422"/>
      <c r="BM14" s="423"/>
    </row>
    <row r="15" spans="1:256" ht="65.150000000000006" customHeight="1">
      <c r="A15" s="415" t="s">
        <v>134</v>
      </c>
      <c r="B15" s="409"/>
      <c r="C15" s="224"/>
      <c r="D15" s="409"/>
      <c r="E15" s="409"/>
      <c r="F15" s="34"/>
      <c r="G15" s="34"/>
      <c r="H15" s="34"/>
      <c r="I15" s="36"/>
      <c r="J15" s="29"/>
      <c r="K15" s="417"/>
      <c r="L15" s="410"/>
      <c r="M15" s="411"/>
      <c r="N15" s="413" t="e">
        <f>+VLOOKUP(M15,Listados!$K$13:$L$17,2,0)</f>
        <v>#N/A</v>
      </c>
      <c r="O15" s="404" t="str">
        <f>IF(AND(K15&lt;&gt;"",M15&lt;&gt;""),VLOOKUP(K15&amp;M15,Listados!$M$3:$N$27,2,FALSE),"")</f>
        <v/>
      </c>
      <c r="P15" s="412" t="e">
        <f>+VLOOKUP(O15,Listados!$P$3:$Q$6,2,FALSE)</f>
        <v>#N/A</v>
      </c>
      <c r="Q15" s="230"/>
      <c r="R15" s="230"/>
      <c r="S15" s="54"/>
      <c r="T15" s="54"/>
      <c r="U15" s="55"/>
      <c r="V15" s="230"/>
      <c r="W15" s="230" t="str">
        <f t="shared" si="0"/>
        <v/>
      </c>
      <c r="X15" s="230"/>
      <c r="Y15" s="230" t="str">
        <f t="shared" si="1"/>
        <v/>
      </c>
      <c r="Z15" s="230"/>
      <c r="AA15" s="230" t="str">
        <f t="shared" si="2"/>
        <v/>
      </c>
      <c r="AB15" s="230"/>
      <c r="AC15" s="230" t="str">
        <f t="shared" si="3"/>
        <v/>
      </c>
      <c r="AD15" s="230"/>
      <c r="AE15" s="230" t="str">
        <f t="shared" si="4"/>
        <v/>
      </c>
      <c r="AF15" s="230"/>
      <c r="AG15" s="230" t="str">
        <f t="shared" si="5"/>
        <v/>
      </c>
      <c r="AH15" s="230"/>
      <c r="AI15" s="223" t="str">
        <f t="shared" si="6"/>
        <v/>
      </c>
      <c r="AJ15" s="220" t="str">
        <f t="shared" si="11"/>
        <v/>
      </c>
      <c r="AK15" s="220" t="str">
        <f t="shared" si="9"/>
        <v/>
      </c>
      <c r="AL15" s="209"/>
      <c r="AM15" s="209"/>
      <c r="AN15" s="209"/>
      <c r="AO15" s="209"/>
      <c r="AP15" s="209"/>
      <c r="AQ15" s="84"/>
      <c r="AR15" s="84"/>
      <c r="AS15" s="59" t="e">
        <f>#VALUE!</f>
        <v>#VALUE!</v>
      </c>
      <c r="AT15" s="59"/>
      <c r="AU15" s="30"/>
      <c r="AV15" s="58" t="str">
        <f t="shared" si="7"/>
        <v>Débil</v>
      </c>
      <c r="AW15" s="58" t="str">
        <f t="shared" si="8"/>
        <v>Débil</v>
      </c>
      <c r="AX15" s="220">
        <f t="shared" si="10"/>
        <v>0</v>
      </c>
      <c r="AY15" s="414">
        <f t="shared" ref="AY15" si="12">SUM(AX15:AX20)</f>
        <v>0</v>
      </c>
      <c r="AZ15" s="414">
        <v>0</v>
      </c>
      <c r="BA15" s="313" t="e">
        <f>AY15/AZ15</f>
        <v>#DIV/0!</v>
      </c>
      <c r="BB15" s="414" t="e">
        <f t="shared" ref="BB15" si="13">IF(BA15&lt;=50, "Débil", IF(BA15&lt;=99,"Moderado","Fuerte"))</f>
        <v>#DIV/0!</v>
      </c>
      <c r="BC15" s="131" t="e">
        <f>+IF(AND(U15="Preventivo",BB15="Fuerte"),2,IF(AND(U15="Preventivo",BB15="Moderado"),1,0))</f>
        <v>#DIV/0!</v>
      </c>
      <c r="BD15" s="131" t="e">
        <f>+IF(AND(U15="Detectivo/Correctivo",$BB15="Fuerte"),2,IF(AND(U15="Detectivo/Correctivo",$BB15="Moderado"),1,IF(AND(U15="Preventivo",$BB15="Fuerte"),1,0)))</f>
        <v>#DIV/0!</v>
      </c>
      <c r="BE15" s="131" t="e">
        <f>+L15-BC15</f>
        <v>#DIV/0!</v>
      </c>
      <c r="BF15" s="131" t="e">
        <f>+N15-BD15</f>
        <v>#N/A</v>
      </c>
      <c r="BG15" s="412" t="e">
        <f>+VLOOKUP(MIN(BE15,BE16,BE17,BE18,BE19,BE20),Listados!$J$18:$K$24,2,TRUE)</f>
        <v>#DIV/0!</v>
      </c>
      <c r="BH15" s="412" t="e">
        <f>+VLOOKUP(MIN(BF15,BF16,BF17,BF18,BF19,BF20),Listados!$J$26:$K$32,2,TRUE)</f>
        <v>#N/A</v>
      </c>
      <c r="BI15" s="404" t="e">
        <f>IF(AND(BG15&lt;&gt;"",BH15&lt;&gt;""),VLOOKUP(BG15&amp;BH15,Listados!$M$3:$N$27,2,FALSE),"")</f>
        <v>#DIV/0!</v>
      </c>
      <c r="BJ15" s="422" t="e">
        <f>+IF($P15="Asumir el riesgo","NA","")</f>
        <v>#N/A</v>
      </c>
      <c r="BK15" s="422" t="e">
        <f>+IF($P15="Asumir el riesgo","NA","")</f>
        <v>#N/A</v>
      </c>
      <c r="BL15" s="422" t="e">
        <f>+IF($P15="Asumir el riesgo","NA","")</f>
        <v>#N/A</v>
      </c>
      <c r="BM15" s="423" t="e">
        <f>+IF($P15="Asumir el riesgo","NA","")</f>
        <v>#N/A</v>
      </c>
    </row>
    <row r="16" spans="1:256" ht="65.150000000000006" customHeight="1">
      <c r="A16" s="415"/>
      <c r="B16" s="409"/>
      <c r="C16" s="224"/>
      <c r="D16" s="409"/>
      <c r="E16" s="409"/>
      <c r="F16" s="34"/>
      <c r="G16" s="34"/>
      <c r="H16" s="34"/>
      <c r="I16" s="36"/>
      <c r="J16" s="29"/>
      <c r="K16" s="417"/>
      <c r="L16" s="410"/>
      <c r="M16" s="411"/>
      <c r="N16" s="413"/>
      <c r="O16" s="404"/>
      <c r="P16" s="412"/>
      <c r="Q16" s="230"/>
      <c r="R16" s="230"/>
      <c r="S16" s="54"/>
      <c r="T16" s="54"/>
      <c r="U16" s="55"/>
      <c r="V16" s="230"/>
      <c r="W16" s="230" t="str">
        <f t="shared" si="0"/>
        <v/>
      </c>
      <c r="X16" s="230"/>
      <c r="Y16" s="230" t="str">
        <f t="shared" si="1"/>
        <v/>
      </c>
      <c r="Z16" s="230"/>
      <c r="AA16" s="230" t="str">
        <f t="shared" si="2"/>
        <v/>
      </c>
      <c r="AB16" s="230"/>
      <c r="AC16" s="230" t="str">
        <f t="shared" si="3"/>
        <v/>
      </c>
      <c r="AD16" s="230"/>
      <c r="AE16" s="230" t="str">
        <f t="shared" si="4"/>
        <v/>
      </c>
      <c r="AF16" s="230"/>
      <c r="AG16" s="230" t="str">
        <f t="shared" si="5"/>
        <v/>
      </c>
      <c r="AH16" s="230"/>
      <c r="AI16" s="223" t="str">
        <f t="shared" si="6"/>
        <v/>
      </c>
      <c r="AJ16" s="220" t="str">
        <f t="shared" si="11"/>
        <v/>
      </c>
      <c r="AK16" s="220" t="str">
        <f t="shared" si="9"/>
        <v/>
      </c>
      <c r="AL16" s="209"/>
      <c r="AM16" s="209"/>
      <c r="AN16" s="209"/>
      <c r="AO16" s="209"/>
      <c r="AP16" s="209"/>
      <c r="AQ16" s="84"/>
      <c r="AR16" s="84"/>
      <c r="AS16" s="59" t="e">
        <f>#VALUE!</f>
        <v>#VALUE!</v>
      </c>
      <c r="AT16" s="59"/>
      <c r="AU16" s="30"/>
      <c r="AV16" s="58" t="str">
        <f t="shared" si="7"/>
        <v>Débil</v>
      </c>
      <c r="AW16" s="58" t="str">
        <f t="shared" si="8"/>
        <v>Débil</v>
      </c>
      <c r="AX16" s="220">
        <f t="shared" si="10"/>
        <v>0</v>
      </c>
      <c r="AY16" s="414"/>
      <c r="AZ16" s="414"/>
      <c r="BA16" s="314"/>
      <c r="BB16" s="414"/>
      <c r="BC16" s="131" t="e">
        <f>+IF(AND(U16="Preventivo",BB15="Fuerte"),2,IF(AND(U16="Preventivo",BB15="Moderado"),1,0))</f>
        <v>#DIV/0!</v>
      </c>
      <c r="BD16" s="131" t="e">
        <f>+IF(AND(U16="Detectivo/Correctivo",$BB15="Fuerte"),2,IF(AND(U16="Detectivo/Correctivo",$BB16="Moderado"),1,IF(AND(U16="Preventivo",$BB15="Fuerte"),1,0)))</f>
        <v>#DIV/0!</v>
      </c>
      <c r="BE16" s="131" t="e">
        <f>+L15-BC16</f>
        <v>#DIV/0!</v>
      </c>
      <c r="BF16" s="131" t="e">
        <f>+N15-BD16</f>
        <v>#N/A</v>
      </c>
      <c r="BG16" s="412"/>
      <c r="BH16" s="412"/>
      <c r="BI16" s="404"/>
      <c r="BJ16" s="422"/>
      <c r="BK16" s="422"/>
      <c r="BL16" s="422"/>
      <c r="BM16" s="423"/>
    </row>
    <row r="17" spans="1:65" ht="65.150000000000006" customHeight="1">
      <c r="A17" s="415"/>
      <c r="B17" s="409"/>
      <c r="C17" s="224"/>
      <c r="D17" s="409"/>
      <c r="E17" s="409"/>
      <c r="F17" s="34"/>
      <c r="G17" s="34"/>
      <c r="H17" s="34"/>
      <c r="I17" s="36"/>
      <c r="J17" s="29"/>
      <c r="K17" s="417"/>
      <c r="L17" s="410"/>
      <c r="M17" s="411"/>
      <c r="N17" s="413"/>
      <c r="O17" s="404"/>
      <c r="P17" s="412"/>
      <c r="Q17" s="230"/>
      <c r="R17" s="230"/>
      <c r="S17" s="54"/>
      <c r="T17" s="54"/>
      <c r="U17" s="55"/>
      <c r="V17" s="230"/>
      <c r="W17" s="230" t="str">
        <f t="shared" si="0"/>
        <v/>
      </c>
      <c r="X17" s="230"/>
      <c r="Y17" s="230" t="str">
        <f t="shared" si="1"/>
        <v/>
      </c>
      <c r="Z17" s="230"/>
      <c r="AA17" s="230" t="str">
        <f t="shared" si="2"/>
        <v/>
      </c>
      <c r="AB17" s="230"/>
      <c r="AC17" s="230" t="str">
        <f t="shared" si="3"/>
        <v/>
      </c>
      <c r="AD17" s="230"/>
      <c r="AE17" s="230" t="str">
        <f t="shared" si="4"/>
        <v/>
      </c>
      <c r="AF17" s="230"/>
      <c r="AG17" s="230" t="str">
        <f t="shared" si="5"/>
        <v/>
      </c>
      <c r="AH17" s="230"/>
      <c r="AI17" s="223" t="str">
        <f t="shared" si="6"/>
        <v/>
      </c>
      <c r="AJ17" s="220" t="str">
        <f t="shared" si="11"/>
        <v/>
      </c>
      <c r="AK17" s="220" t="str">
        <f t="shared" si="9"/>
        <v/>
      </c>
      <c r="AL17" s="209"/>
      <c r="AM17" s="209"/>
      <c r="AN17" s="209"/>
      <c r="AO17" s="209"/>
      <c r="AP17" s="209"/>
      <c r="AQ17" s="84"/>
      <c r="AR17" s="84"/>
      <c r="AS17" s="59" t="e">
        <f>#VALUE!</f>
        <v>#VALUE!</v>
      </c>
      <c r="AT17" s="59"/>
      <c r="AU17" s="30"/>
      <c r="AV17" s="58" t="str">
        <f t="shared" si="7"/>
        <v>Débil</v>
      </c>
      <c r="AW17" s="58" t="str">
        <f t="shared" si="8"/>
        <v>Débil</v>
      </c>
      <c r="AX17" s="220">
        <f t="shared" si="10"/>
        <v>0</v>
      </c>
      <c r="AY17" s="414"/>
      <c r="AZ17" s="414"/>
      <c r="BA17" s="314"/>
      <c r="BB17" s="414"/>
      <c r="BC17" s="131" t="e">
        <f>+IF(AND(U17="Preventivo",BB15="Fuerte"),2,IF(AND(U17="Preventivo",BB15="Moderado"),1,0))</f>
        <v>#DIV/0!</v>
      </c>
      <c r="BD17" s="131" t="e">
        <f>+IF(AND(U17="Detectivo/Correctivo",$BB15="Fuerte"),2,IF(AND(U17="Detectivo/Correctivo",$BB17="Moderado"),1,IF(AND(U17="Preventivo",$BB15="Fuerte"),1,0)))</f>
        <v>#DIV/0!</v>
      </c>
      <c r="BE17" s="131" t="e">
        <f>+L15-BC17</f>
        <v>#DIV/0!</v>
      </c>
      <c r="BF17" s="131" t="e">
        <f>+N15-BD17</f>
        <v>#N/A</v>
      </c>
      <c r="BG17" s="412"/>
      <c r="BH17" s="412"/>
      <c r="BI17" s="404"/>
      <c r="BJ17" s="422"/>
      <c r="BK17" s="422"/>
      <c r="BL17" s="422"/>
      <c r="BM17" s="423"/>
    </row>
    <row r="18" spans="1:65" ht="65.150000000000006" customHeight="1">
      <c r="A18" s="415"/>
      <c r="B18" s="409"/>
      <c r="C18" s="224"/>
      <c r="D18" s="409"/>
      <c r="E18" s="409"/>
      <c r="F18" s="34"/>
      <c r="G18" s="34"/>
      <c r="H18" s="34"/>
      <c r="I18" s="36"/>
      <c r="J18" s="29"/>
      <c r="K18" s="417"/>
      <c r="L18" s="410"/>
      <c r="M18" s="411"/>
      <c r="N18" s="413"/>
      <c r="O18" s="404"/>
      <c r="P18" s="412"/>
      <c r="Q18" s="230"/>
      <c r="R18" s="230"/>
      <c r="S18" s="54"/>
      <c r="T18" s="54"/>
      <c r="U18" s="55"/>
      <c r="V18" s="230"/>
      <c r="W18" s="230" t="str">
        <f t="shared" si="0"/>
        <v/>
      </c>
      <c r="X18" s="230"/>
      <c r="Y18" s="230" t="str">
        <f t="shared" si="1"/>
        <v/>
      </c>
      <c r="Z18" s="230"/>
      <c r="AA18" s="230" t="str">
        <f t="shared" si="2"/>
        <v/>
      </c>
      <c r="AB18" s="230"/>
      <c r="AC18" s="230" t="str">
        <f t="shared" si="3"/>
        <v/>
      </c>
      <c r="AD18" s="230"/>
      <c r="AE18" s="230" t="str">
        <f t="shared" si="4"/>
        <v/>
      </c>
      <c r="AF18" s="230"/>
      <c r="AG18" s="230" t="str">
        <f t="shared" si="5"/>
        <v/>
      </c>
      <c r="AH18" s="230"/>
      <c r="AI18" s="223" t="str">
        <f t="shared" si="6"/>
        <v/>
      </c>
      <c r="AJ18" s="220" t="str">
        <f t="shared" si="11"/>
        <v/>
      </c>
      <c r="AK18" s="220" t="str">
        <f t="shared" si="9"/>
        <v/>
      </c>
      <c r="AL18" s="209"/>
      <c r="AM18" s="209"/>
      <c r="AN18" s="209"/>
      <c r="AO18" s="209"/>
      <c r="AP18" s="209"/>
      <c r="AQ18" s="84"/>
      <c r="AR18" s="84"/>
      <c r="AS18" s="59" t="e">
        <f>#VALUE!</f>
        <v>#VALUE!</v>
      </c>
      <c r="AT18" s="59"/>
      <c r="AU18" s="30"/>
      <c r="AV18" s="58" t="str">
        <f t="shared" si="7"/>
        <v>Débil</v>
      </c>
      <c r="AW18" s="58" t="str">
        <f t="shared" si="8"/>
        <v>Débil</v>
      </c>
      <c r="AX18" s="220">
        <f t="shared" si="10"/>
        <v>0</v>
      </c>
      <c r="AY18" s="414"/>
      <c r="AZ18" s="414"/>
      <c r="BA18" s="314"/>
      <c r="BB18" s="414"/>
      <c r="BC18" s="131" t="e">
        <f>+IF(AND(U18="Preventivo",BB15="Fuerte"),2,IF(AND(U18="Preventivo",BB15="Moderado"),1,0))</f>
        <v>#DIV/0!</v>
      </c>
      <c r="BD18" s="131" t="e">
        <f>+IF(AND(U18="Detectivo/Correctivo",$BB15="Fuerte"),2,IF(AND(U18="Detectivo/Correctivo",$BB18="Moderado"),1,IF(AND(U18="Preventivo",$BB15="Fuerte"),1,0)))</f>
        <v>#DIV/0!</v>
      </c>
      <c r="BE18" s="131" t="e">
        <f>+L15-BC18</f>
        <v>#DIV/0!</v>
      </c>
      <c r="BF18" s="131" t="e">
        <f>+N15-BD18</f>
        <v>#N/A</v>
      </c>
      <c r="BG18" s="412"/>
      <c r="BH18" s="412"/>
      <c r="BI18" s="404"/>
      <c r="BJ18" s="422"/>
      <c r="BK18" s="422"/>
      <c r="BL18" s="422"/>
      <c r="BM18" s="423"/>
    </row>
    <row r="19" spans="1:65" ht="65.150000000000006" customHeight="1">
      <c r="A19" s="415"/>
      <c r="B19" s="409"/>
      <c r="C19" s="224"/>
      <c r="D19" s="409"/>
      <c r="E19" s="409"/>
      <c r="F19" s="34"/>
      <c r="G19" s="34"/>
      <c r="H19" s="34"/>
      <c r="I19" s="36"/>
      <c r="J19" s="29"/>
      <c r="K19" s="417"/>
      <c r="L19" s="410"/>
      <c r="M19" s="411"/>
      <c r="N19" s="413"/>
      <c r="O19" s="404"/>
      <c r="P19" s="412"/>
      <c r="Q19" s="230"/>
      <c r="R19" s="230"/>
      <c r="S19" s="54"/>
      <c r="T19" s="54"/>
      <c r="U19" s="55"/>
      <c r="V19" s="230"/>
      <c r="W19" s="230" t="str">
        <f t="shared" si="0"/>
        <v/>
      </c>
      <c r="X19" s="230"/>
      <c r="Y19" s="230" t="str">
        <f t="shared" si="1"/>
        <v/>
      </c>
      <c r="Z19" s="230"/>
      <c r="AA19" s="230" t="str">
        <f t="shared" si="2"/>
        <v/>
      </c>
      <c r="AB19" s="230"/>
      <c r="AC19" s="230" t="str">
        <f t="shared" si="3"/>
        <v/>
      </c>
      <c r="AD19" s="230"/>
      <c r="AE19" s="230" t="str">
        <f t="shared" si="4"/>
        <v/>
      </c>
      <c r="AF19" s="230"/>
      <c r="AG19" s="230" t="str">
        <f t="shared" si="5"/>
        <v/>
      </c>
      <c r="AH19" s="230"/>
      <c r="AI19" s="223" t="str">
        <f t="shared" si="6"/>
        <v/>
      </c>
      <c r="AJ19" s="220" t="str">
        <f t="shared" si="11"/>
        <v/>
      </c>
      <c r="AK19" s="220" t="str">
        <f t="shared" si="9"/>
        <v/>
      </c>
      <c r="AL19" s="209"/>
      <c r="AM19" s="209"/>
      <c r="AN19" s="209"/>
      <c r="AO19" s="209"/>
      <c r="AP19" s="209"/>
      <c r="AQ19" s="84"/>
      <c r="AR19" s="84"/>
      <c r="AS19" s="59" t="e">
        <f>#VALUE!</f>
        <v>#VALUE!</v>
      </c>
      <c r="AT19" s="59"/>
      <c r="AU19" s="30"/>
      <c r="AV19" s="58" t="str">
        <f t="shared" si="7"/>
        <v>Débil</v>
      </c>
      <c r="AW19" s="58" t="str">
        <f t="shared" si="8"/>
        <v>Débil</v>
      </c>
      <c r="AX19" s="220">
        <f t="shared" si="10"/>
        <v>0</v>
      </c>
      <c r="AY19" s="414"/>
      <c r="AZ19" s="414"/>
      <c r="BA19" s="314"/>
      <c r="BB19" s="414"/>
      <c r="BC19" s="131" t="e">
        <f>+IF(AND(U19="Preventivo",BB15="Fuerte"),2,IF(AND(U19="Preventivo",BB15="Moderado"),1,0))</f>
        <v>#DIV/0!</v>
      </c>
      <c r="BD19" s="131" t="e">
        <f>+IF(AND(U19="Detectivo/Correctivo",$BB15="Fuerte"),2,IF(AND(U19="Detectivo/Correctivo",$BB19="Moderado"),1,IF(AND(U19="Preventivo",$BB15="Fuerte"),1,0)))</f>
        <v>#DIV/0!</v>
      </c>
      <c r="BE19" s="131" t="e">
        <f>+L15-BC19</f>
        <v>#DIV/0!</v>
      </c>
      <c r="BF19" s="131" t="e">
        <f>+N15-BD19</f>
        <v>#N/A</v>
      </c>
      <c r="BG19" s="412"/>
      <c r="BH19" s="412"/>
      <c r="BI19" s="404"/>
      <c r="BJ19" s="422"/>
      <c r="BK19" s="422"/>
      <c r="BL19" s="422"/>
      <c r="BM19" s="423"/>
    </row>
    <row r="20" spans="1:65" ht="65.150000000000006" customHeight="1">
      <c r="A20" s="415"/>
      <c r="B20" s="409"/>
      <c r="C20" s="224"/>
      <c r="D20" s="409"/>
      <c r="E20" s="409"/>
      <c r="F20" s="34"/>
      <c r="G20" s="34"/>
      <c r="H20" s="34"/>
      <c r="I20" s="36"/>
      <c r="J20" s="29"/>
      <c r="K20" s="417"/>
      <c r="L20" s="410"/>
      <c r="M20" s="411"/>
      <c r="N20" s="413"/>
      <c r="O20" s="404"/>
      <c r="P20" s="412"/>
      <c r="Q20" s="230"/>
      <c r="R20" s="230"/>
      <c r="S20" s="54"/>
      <c r="T20" s="54"/>
      <c r="U20" s="55"/>
      <c r="V20" s="230"/>
      <c r="W20" s="230" t="str">
        <f t="shared" si="0"/>
        <v/>
      </c>
      <c r="X20" s="230"/>
      <c r="Y20" s="230" t="str">
        <f t="shared" si="1"/>
        <v/>
      </c>
      <c r="Z20" s="230"/>
      <c r="AA20" s="230" t="str">
        <f t="shared" si="2"/>
        <v/>
      </c>
      <c r="AB20" s="230"/>
      <c r="AC20" s="230" t="str">
        <f t="shared" si="3"/>
        <v/>
      </c>
      <c r="AD20" s="230"/>
      <c r="AE20" s="230" t="str">
        <f t="shared" si="4"/>
        <v/>
      </c>
      <c r="AF20" s="230"/>
      <c r="AG20" s="230" t="str">
        <f t="shared" si="5"/>
        <v/>
      </c>
      <c r="AH20" s="230"/>
      <c r="AI20" s="223" t="str">
        <f t="shared" si="6"/>
        <v/>
      </c>
      <c r="AJ20" s="220" t="str">
        <f t="shared" si="11"/>
        <v/>
      </c>
      <c r="AK20" s="220" t="str">
        <f t="shared" si="9"/>
        <v/>
      </c>
      <c r="AL20" s="209"/>
      <c r="AM20" s="209"/>
      <c r="AN20" s="209"/>
      <c r="AO20" s="209"/>
      <c r="AP20" s="209"/>
      <c r="AQ20" s="84"/>
      <c r="AR20" s="84"/>
      <c r="AS20" s="59" t="e">
        <f>#VALUE!</f>
        <v>#VALUE!</v>
      </c>
      <c r="AT20" s="59"/>
      <c r="AU20" s="30"/>
      <c r="AV20" s="58" t="str">
        <f t="shared" si="7"/>
        <v>Débil</v>
      </c>
      <c r="AW20" s="58" t="str">
        <f t="shared" si="8"/>
        <v>Débil</v>
      </c>
      <c r="AX20" s="220">
        <f t="shared" si="10"/>
        <v>0</v>
      </c>
      <c r="AY20" s="414"/>
      <c r="AZ20" s="414"/>
      <c r="BA20" s="315"/>
      <c r="BB20" s="414"/>
      <c r="BC20" s="131" t="e">
        <f>+IF(AND(U20="Preventivo",BB15="Fuerte"),2,IF(AND(U20="Preventivo",BB15="Moderado"),1,0))</f>
        <v>#DIV/0!</v>
      </c>
      <c r="BD20" s="131" t="e">
        <f>+IF(AND(U20="Detectivo/Correctivo",$BB15="Fuerte"),2,IF(AND(U20="Detectivo/Correctivo",$BB20="Moderado"),1,IF(AND(U20="Preventivo",$BB15="Fuerte"),1,0)))</f>
        <v>#DIV/0!</v>
      </c>
      <c r="BE20" s="131" t="e">
        <f>+L15-BC20</f>
        <v>#DIV/0!</v>
      </c>
      <c r="BF20" s="131" t="e">
        <f>+N15-BD20</f>
        <v>#N/A</v>
      </c>
      <c r="BG20" s="412"/>
      <c r="BH20" s="412"/>
      <c r="BI20" s="404"/>
      <c r="BJ20" s="422"/>
      <c r="BK20" s="422"/>
      <c r="BL20" s="422"/>
      <c r="BM20" s="423"/>
    </row>
    <row r="21" spans="1:65" ht="65.150000000000006" customHeight="1">
      <c r="A21" s="415" t="s">
        <v>271</v>
      </c>
      <c r="B21" s="409"/>
      <c r="C21" s="224"/>
      <c r="D21" s="409"/>
      <c r="E21" s="416"/>
      <c r="F21" s="34"/>
      <c r="G21" s="34"/>
      <c r="H21" s="34"/>
      <c r="I21" s="36"/>
      <c r="J21" s="29"/>
      <c r="K21" s="417"/>
      <c r="L21" s="410"/>
      <c r="M21" s="411"/>
      <c r="N21" s="413" t="e">
        <f>+VLOOKUP(M21,Listados!$K$13:$L$17,2,0)</f>
        <v>#N/A</v>
      </c>
      <c r="O21" s="404" t="str">
        <f>IF(AND(K21&lt;&gt;"",M21&lt;&gt;""),VLOOKUP(K21&amp;M21,Listados!$M$3:$N$27,2,FALSE),"")</f>
        <v/>
      </c>
      <c r="P21" s="412" t="e">
        <f>+VLOOKUP(O21,Listados!$P$3:$Q$6,2,FALSE)</f>
        <v>#N/A</v>
      </c>
      <c r="Q21" s="230"/>
      <c r="R21" s="230"/>
      <c r="S21" s="54"/>
      <c r="T21" s="54"/>
      <c r="U21" s="55"/>
      <c r="V21" s="230"/>
      <c r="W21" s="230" t="str">
        <f t="shared" si="0"/>
        <v/>
      </c>
      <c r="X21" s="230"/>
      <c r="Y21" s="230" t="str">
        <f t="shared" si="1"/>
        <v/>
      </c>
      <c r="Z21" s="230"/>
      <c r="AA21" s="230" t="str">
        <f t="shared" si="2"/>
        <v/>
      </c>
      <c r="AB21" s="230"/>
      <c r="AC21" s="230" t="str">
        <f t="shared" si="3"/>
        <v/>
      </c>
      <c r="AD21" s="230"/>
      <c r="AE21" s="230" t="str">
        <f t="shared" si="4"/>
        <v/>
      </c>
      <c r="AF21" s="230"/>
      <c r="AG21" s="230" t="str">
        <f t="shared" si="5"/>
        <v/>
      </c>
      <c r="AH21" s="230"/>
      <c r="AI21" s="223" t="str">
        <f t="shared" si="6"/>
        <v/>
      </c>
      <c r="AJ21" s="220" t="str">
        <f t="shared" si="11"/>
        <v/>
      </c>
      <c r="AK21" s="220" t="str">
        <f t="shared" si="9"/>
        <v/>
      </c>
      <c r="AL21" s="209"/>
      <c r="AM21" s="209"/>
      <c r="AN21" s="209"/>
      <c r="AO21" s="209"/>
      <c r="AP21" s="209"/>
      <c r="AQ21" s="84"/>
      <c r="AR21" s="84"/>
      <c r="AS21" s="59" t="e">
        <f>#VALUE!</f>
        <v>#VALUE!</v>
      </c>
      <c r="AT21" s="59"/>
      <c r="AU21" s="30"/>
      <c r="AV21" s="58" t="str">
        <f t="shared" si="7"/>
        <v>Débil</v>
      </c>
      <c r="AW21" s="58" t="str">
        <f t="shared" si="8"/>
        <v>Débil</v>
      </c>
      <c r="AX21" s="220">
        <f t="shared" si="10"/>
        <v>0</v>
      </c>
      <c r="AY21" s="414">
        <f t="shared" ref="AY21" si="14">SUM(AX21:AX26)</f>
        <v>0</v>
      </c>
      <c r="AZ21" s="414">
        <v>0</v>
      </c>
      <c r="BA21" s="313" t="e">
        <f t="shared" ref="BA21" si="15">AY21/AZ21</f>
        <v>#DIV/0!</v>
      </c>
      <c r="BB21" s="414" t="e">
        <f t="shared" ref="BB21" si="16">IF(BA21&lt;=50, "Débil", IF(BA21&lt;=99,"Moderado","Fuerte"))</f>
        <v>#DIV/0!</v>
      </c>
      <c r="BC21" s="131" t="e">
        <f>+IF(AND(U21="Preventivo",BB21="Fuerte"),2,IF(AND(U21="Preventivo",BB21="Moderado"),1,0))</f>
        <v>#DIV/0!</v>
      </c>
      <c r="BD21" s="131" t="e">
        <f>+IF(AND(U21="Detectivo/Correctivo",$BB21="Fuerte"),2,IF(AND(U21="Detectivo/Correctivo",$BB21="Moderado"),1,IF(AND(U21="Preventivo",$BB21="Fuerte"),1,0)))</f>
        <v>#DIV/0!</v>
      </c>
      <c r="BE21" s="131" t="e">
        <f>+L21-BC21</f>
        <v>#DIV/0!</v>
      </c>
      <c r="BF21" s="131" t="e">
        <f>+N21-BD21</f>
        <v>#N/A</v>
      </c>
      <c r="BG21" s="412" t="e">
        <f>+VLOOKUP(MIN(BE21,BE22,BE23,BE24,BE25,BE26),Listados!$J$18:$K$24,2,TRUE)</f>
        <v>#DIV/0!</v>
      </c>
      <c r="BH21" s="412" t="e">
        <f>+VLOOKUP(MIN(BF21,BF22,BF23,BF24,BF25,BF26),Listados!$J$26:$K$32,2,TRUE)</f>
        <v>#N/A</v>
      </c>
      <c r="BI21" s="404" t="e">
        <f>IF(AND(BG21&lt;&gt;"",BH21&lt;&gt;""),VLOOKUP(BG21&amp;BH21,Listados!$M$3:$N$27,2,FALSE),"")</f>
        <v>#DIV/0!</v>
      </c>
      <c r="BJ21" s="422" t="e">
        <f>+IF($P21="Asumir el riesgo","NA","")</f>
        <v>#N/A</v>
      </c>
      <c r="BK21" s="422" t="e">
        <f>+IF($P21="Asumir el riesgo","NA","")</f>
        <v>#N/A</v>
      </c>
      <c r="BL21" s="422" t="e">
        <f>+IF($P21="Asumir el riesgo","NA","")</f>
        <v>#N/A</v>
      </c>
      <c r="BM21" s="423" t="e">
        <f>+IF($P21="Asumir el riesgo","NA","")</f>
        <v>#N/A</v>
      </c>
    </row>
    <row r="22" spans="1:65" ht="65.150000000000006" customHeight="1">
      <c r="A22" s="415"/>
      <c r="B22" s="409"/>
      <c r="C22" s="224"/>
      <c r="D22" s="409"/>
      <c r="E22" s="416"/>
      <c r="F22" s="34"/>
      <c r="G22" s="34"/>
      <c r="H22" s="34"/>
      <c r="I22" s="36"/>
      <c r="J22" s="29"/>
      <c r="K22" s="417"/>
      <c r="L22" s="410"/>
      <c r="M22" s="411"/>
      <c r="N22" s="413"/>
      <c r="O22" s="404"/>
      <c r="P22" s="412"/>
      <c r="Q22" s="230"/>
      <c r="R22" s="230"/>
      <c r="S22" s="54"/>
      <c r="T22" s="54"/>
      <c r="U22" s="55"/>
      <c r="V22" s="230"/>
      <c r="W22" s="230" t="str">
        <f t="shared" si="0"/>
        <v/>
      </c>
      <c r="X22" s="230"/>
      <c r="Y22" s="230" t="str">
        <f t="shared" si="1"/>
        <v/>
      </c>
      <c r="Z22" s="230"/>
      <c r="AA22" s="230" t="str">
        <f t="shared" si="2"/>
        <v/>
      </c>
      <c r="AB22" s="230"/>
      <c r="AC22" s="230" t="str">
        <f t="shared" si="3"/>
        <v/>
      </c>
      <c r="AD22" s="230"/>
      <c r="AE22" s="230" t="str">
        <f t="shared" si="4"/>
        <v/>
      </c>
      <c r="AF22" s="230"/>
      <c r="AG22" s="230" t="str">
        <f t="shared" si="5"/>
        <v/>
      </c>
      <c r="AH22" s="230"/>
      <c r="AI22" s="223" t="str">
        <f t="shared" si="6"/>
        <v/>
      </c>
      <c r="AJ22" s="220" t="str">
        <f t="shared" si="11"/>
        <v/>
      </c>
      <c r="AK22" s="220" t="str">
        <f t="shared" si="9"/>
        <v/>
      </c>
      <c r="AL22" s="209"/>
      <c r="AM22" s="209"/>
      <c r="AN22" s="209"/>
      <c r="AO22" s="209"/>
      <c r="AP22" s="209"/>
      <c r="AQ22" s="84"/>
      <c r="AR22" s="84"/>
      <c r="AS22" s="59" t="e">
        <f>#VALUE!</f>
        <v>#VALUE!</v>
      </c>
      <c r="AT22" s="59"/>
      <c r="AU22" s="30"/>
      <c r="AV22" s="58" t="str">
        <f t="shared" si="7"/>
        <v>Débil</v>
      </c>
      <c r="AW22" s="58" t="str">
        <f t="shared" si="8"/>
        <v>Débil</v>
      </c>
      <c r="AX22" s="220">
        <f t="shared" si="10"/>
        <v>0</v>
      </c>
      <c r="AY22" s="414"/>
      <c r="AZ22" s="414"/>
      <c r="BA22" s="314"/>
      <c r="BB22" s="414"/>
      <c r="BC22" s="131" t="e">
        <f>+IF(AND(U22="Preventivo",BB21="Fuerte"),2,IF(AND(U22="Preventivo",BB21="Moderado"),1,0))</f>
        <v>#DIV/0!</v>
      </c>
      <c r="BD22" s="131" t="e">
        <f>+IF(AND(U22="Detectivo/Correctivo",$BB21="Fuerte"),2,IF(AND(U22="Detectivo/Correctivo",$BB22="Moderado"),1,IF(AND(U22="Preventivo",$BB21="Fuerte"),1,0)))</f>
        <v>#DIV/0!</v>
      </c>
      <c r="BE22" s="131" t="e">
        <f>+L21-BC22</f>
        <v>#DIV/0!</v>
      </c>
      <c r="BF22" s="131" t="e">
        <f>+N21-BD22</f>
        <v>#N/A</v>
      </c>
      <c r="BG22" s="412"/>
      <c r="BH22" s="412"/>
      <c r="BI22" s="404"/>
      <c r="BJ22" s="422"/>
      <c r="BK22" s="422"/>
      <c r="BL22" s="422"/>
      <c r="BM22" s="423"/>
    </row>
    <row r="23" spans="1:65" ht="65.150000000000006" customHeight="1">
      <c r="A23" s="415"/>
      <c r="B23" s="409"/>
      <c r="C23" s="224"/>
      <c r="D23" s="409"/>
      <c r="E23" s="416"/>
      <c r="F23" s="34"/>
      <c r="G23" s="34"/>
      <c r="H23" s="34"/>
      <c r="I23" s="36"/>
      <c r="J23" s="29"/>
      <c r="K23" s="417"/>
      <c r="L23" s="410"/>
      <c r="M23" s="411"/>
      <c r="N23" s="413"/>
      <c r="O23" s="404"/>
      <c r="P23" s="412"/>
      <c r="Q23" s="230"/>
      <c r="R23" s="230"/>
      <c r="S23" s="54"/>
      <c r="T23" s="54"/>
      <c r="U23" s="55"/>
      <c r="V23" s="230"/>
      <c r="W23" s="230" t="str">
        <f t="shared" si="0"/>
        <v/>
      </c>
      <c r="X23" s="230"/>
      <c r="Y23" s="230" t="str">
        <f t="shared" si="1"/>
        <v/>
      </c>
      <c r="Z23" s="230"/>
      <c r="AA23" s="230" t="str">
        <f t="shared" si="2"/>
        <v/>
      </c>
      <c r="AB23" s="230"/>
      <c r="AC23" s="230" t="str">
        <f t="shared" si="3"/>
        <v/>
      </c>
      <c r="AD23" s="230"/>
      <c r="AE23" s="230" t="str">
        <f t="shared" si="4"/>
        <v/>
      </c>
      <c r="AF23" s="230"/>
      <c r="AG23" s="230" t="str">
        <f t="shared" si="5"/>
        <v/>
      </c>
      <c r="AH23" s="230"/>
      <c r="AI23" s="223" t="str">
        <f t="shared" si="6"/>
        <v/>
      </c>
      <c r="AJ23" s="220" t="str">
        <f t="shared" si="11"/>
        <v/>
      </c>
      <c r="AK23" s="220" t="str">
        <f t="shared" si="9"/>
        <v/>
      </c>
      <c r="AL23" s="209"/>
      <c r="AM23" s="209"/>
      <c r="AN23" s="209"/>
      <c r="AO23" s="209"/>
      <c r="AP23" s="209"/>
      <c r="AQ23" s="84"/>
      <c r="AR23" s="84"/>
      <c r="AS23" s="59" t="e">
        <f>#VALUE!</f>
        <v>#VALUE!</v>
      </c>
      <c r="AT23" s="59"/>
      <c r="AU23" s="30"/>
      <c r="AV23" s="58" t="str">
        <f t="shared" si="7"/>
        <v>Débil</v>
      </c>
      <c r="AW23" s="58" t="str">
        <f t="shared" si="8"/>
        <v>Débil</v>
      </c>
      <c r="AX23" s="220">
        <f t="shared" si="10"/>
        <v>0</v>
      </c>
      <c r="AY23" s="414"/>
      <c r="AZ23" s="414"/>
      <c r="BA23" s="314"/>
      <c r="BB23" s="414"/>
      <c r="BC23" s="131" t="e">
        <f>+IF(AND(U23="Preventivo",BB21="Fuerte"),2,IF(AND(U23="Preventivo",BB21="Moderado"),1,0))</f>
        <v>#DIV/0!</v>
      </c>
      <c r="BD23" s="131" t="e">
        <f>+IF(AND(U23="Detectivo/Correctivo",$BB21="Fuerte"),2,IF(AND(U23="Detectivo/Correctivo",$BB23="Moderado"),1,IF(AND(U23="Preventivo",$BB21="Fuerte"),1,0)))</f>
        <v>#DIV/0!</v>
      </c>
      <c r="BE23" s="131" t="e">
        <f>+L21-BC23</f>
        <v>#DIV/0!</v>
      </c>
      <c r="BF23" s="131" t="e">
        <f>+N21-BD23</f>
        <v>#N/A</v>
      </c>
      <c r="BG23" s="412"/>
      <c r="BH23" s="412"/>
      <c r="BI23" s="404"/>
      <c r="BJ23" s="422"/>
      <c r="BK23" s="422"/>
      <c r="BL23" s="422"/>
      <c r="BM23" s="423"/>
    </row>
    <row r="24" spans="1:65" ht="65.150000000000006" customHeight="1">
      <c r="A24" s="415"/>
      <c r="B24" s="409"/>
      <c r="C24" s="224"/>
      <c r="D24" s="409"/>
      <c r="E24" s="416"/>
      <c r="F24" s="34"/>
      <c r="G24" s="34"/>
      <c r="H24" s="34"/>
      <c r="I24" s="36"/>
      <c r="J24" s="29"/>
      <c r="K24" s="417"/>
      <c r="L24" s="410"/>
      <c r="M24" s="411"/>
      <c r="N24" s="413"/>
      <c r="O24" s="404"/>
      <c r="P24" s="412"/>
      <c r="Q24" s="230"/>
      <c r="R24" s="230"/>
      <c r="S24" s="54"/>
      <c r="T24" s="54"/>
      <c r="U24" s="55"/>
      <c r="V24" s="230"/>
      <c r="W24" s="230" t="str">
        <f t="shared" si="0"/>
        <v/>
      </c>
      <c r="X24" s="230"/>
      <c r="Y24" s="230" t="str">
        <f t="shared" si="1"/>
        <v/>
      </c>
      <c r="Z24" s="230"/>
      <c r="AA24" s="230" t="str">
        <f t="shared" si="2"/>
        <v/>
      </c>
      <c r="AB24" s="230"/>
      <c r="AC24" s="230" t="str">
        <f t="shared" si="3"/>
        <v/>
      </c>
      <c r="AD24" s="230"/>
      <c r="AE24" s="230" t="str">
        <f t="shared" si="4"/>
        <v/>
      </c>
      <c r="AF24" s="230"/>
      <c r="AG24" s="230" t="str">
        <f t="shared" si="5"/>
        <v/>
      </c>
      <c r="AH24" s="230"/>
      <c r="AI24" s="223" t="str">
        <f t="shared" si="6"/>
        <v/>
      </c>
      <c r="AJ24" s="220" t="str">
        <f t="shared" si="11"/>
        <v/>
      </c>
      <c r="AK24" s="220" t="str">
        <f t="shared" si="9"/>
        <v/>
      </c>
      <c r="AL24" s="209"/>
      <c r="AM24" s="209"/>
      <c r="AN24" s="209"/>
      <c r="AO24" s="209"/>
      <c r="AP24" s="209"/>
      <c r="AQ24" s="84"/>
      <c r="AR24" s="84"/>
      <c r="AS24" s="59" t="e">
        <f>#VALUE!</f>
        <v>#VALUE!</v>
      </c>
      <c r="AT24" s="59"/>
      <c r="AU24" s="30"/>
      <c r="AV24" s="58" t="str">
        <f t="shared" si="7"/>
        <v>Débil</v>
      </c>
      <c r="AW24" s="58" t="str">
        <f t="shared" si="8"/>
        <v>Débil</v>
      </c>
      <c r="AX24" s="220">
        <f t="shared" si="10"/>
        <v>0</v>
      </c>
      <c r="AY24" s="414"/>
      <c r="AZ24" s="414"/>
      <c r="BA24" s="314"/>
      <c r="BB24" s="414"/>
      <c r="BC24" s="131" t="e">
        <f>+IF(AND(U24="Preventivo",BB21="Fuerte"),2,IF(AND(U24="Preventivo",BB21="Moderado"),1,0))</f>
        <v>#DIV/0!</v>
      </c>
      <c r="BD24" s="131" t="e">
        <f>+IF(AND(U24="Detectivo/Correctivo",$BB21="Fuerte"),2,IF(AND(U24="Detectivo/Correctivo",$BB24="Moderado"),1,IF(AND(U24="Preventivo",$BB21="Fuerte"),1,0)))</f>
        <v>#DIV/0!</v>
      </c>
      <c r="BE24" s="131" t="e">
        <f>+L21-BC24</f>
        <v>#DIV/0!</v>
      </c>
      <c r="BF24" s="131" t="e">
        <f>+N21-BD24</f>
        <v>#N/A</v>
      </c>
      <c r="BG24" s="412"/>
      <c r="BH24" s="412"/>
      <c r="BI24" s="404"/>
      <c r="BJ24" s="422"/>
      <c r="BK24" s="422"/>
      <c r="BL24" s="422"/>
      <c r="BM24" s="423"/>
    </row>
    <row r="25" spans="1:65" ht="65.150000000000006" customHeight="1">
      <c r="A25" s="415"/>
      <c r="B25" s="409"/>
      <c r="C25" s="224"/>
      <c r="D25" s="409"/>
      <c r="E25" s="416"/>
      <c r="F25" s="34"/>
      <c r="G25" s="34"/>
      <c r="H25" s="34"/>
      <c r="I25" s="36"/>
      <c r="J25" s="29"/>
      <c r="K25" s="417"/>
      <c r="L25" s="410"/>
      <c r="M25" s="411"/>
      <c r="N25" s="413"/>
      <c r="O25" s="404"/>
      <c r="P25" s="412"/>
      <c r="Q25" s="230"/>
      <c r="R25" s="230"/>
      <c r="S25" s="54"/>
      <c r="T25" s="54"/>
      <c r="U25" s="55"/>
      <c r="V25" s="230"/>
      <c r="W25" s="230" t="str">
        <f t="shared" si="0"/>
        <v/>
      </c>
      <c r="X25" s="230"/>
      <c r="Y25" s="230" t="str">
        <f t="shared" si="1"/>
        <v/>
      </c>
      <c r="Z25" s="230"/>
      <c r="AA25" s="230" t="str">
        <f t="shared" si="2"/>
        <v/>
      </c>
      <c r="AB25" s="230"/>
      <c r="AC25" s="230" t="str">
        <f t="shared" si="3"/>
        <v/>
      </c>
      <c r="AD25" s="230"/>
      <c r="AE25" s="230" t="str">
        <f t="shared" si="4"/>
        <v/>
      </c>
      <c r="AF25" s="230"/>
      <c r="AG25" s="230" t="str">
        <f t="shared" si="5"/>
        <v/>
      </c>
      <c r="AH25" s="230"/>
      <c r="AI25" s="223" t="str">
        <f t="shared" si="6"/>
        <v/>
      </c>
      <c r="AJ25" s="220" t="str">
        <f t="shared" si="11"/>
        <v/>
      </c>
      <c r="AK25" s="220" t="str">
        <f t="shared" si="9"/>
        <v/>
      </c>
      <c r="AL25" s="209"/>
      <c r="AM25" s="209"/>
      <c r="AN25" s="209"/>
      <c r="AO25" s="209"/>
      <c r="AP25" s="209"/>
      <c r="AQ25" s="84"/>
      <c r="AR25" s="84"/>
      <c r="AS25" s="59" t="e">
        <f>#VALUE!</f>
        <v>#VALUE!</v>
      </c>
      <c r="AT25" s="59"/>
      <c r="AU25" s="30"/>
      <c r="AV25" s="58" t="str">
        <f t="shared" si="7"/>
        <v>Débil</v>
      </c>
      <c r="AW25" s="58" t="str">
        <f t="shared" si="8"/>
        <v>Débil</v>
      </c>
      <c r="AX25" s="220">
        <f t="shared" si="10"/>
        <v>0</v>
      </c>
      <c r="AY25" s="414"/>
      <c r="AZ25" s="414"/>
      <c r="BA25" s="314"/>
      <c r="BB25" s="414"/>
      <c r="BC25" s="131" t="e">
        <f>+IF(AND(U25="Preventivo",BB21="Fuerte"),2,IF(AND(U25="Preventivo",BB21="Moderado"),1,0))</f>
        <v>#DIV/0!</v>
      </c>
      <c r="BD25" s="131" t="e">
        <f>+IF(AND(U25="Detectivo/Correctivo",$BB21="Fuerte"),2,IF(AND(U25="Detectivo/Correctivo",$BB25="Moderado"),1,IF(AND(U25="Preventivo",$BB21="Fuerte"),1,0)))</f>
        <v>#DIV/0!</v>
      </c>
      <c r="BE25" s="131" t="e">
        <f>+L21-BC25</f>
        <v>#DIV/0!</v>
      </c>
      <c r="BF25" s="131" t="e">
        <f>+N21-BD25</f>
        <v>#N/A</v>
      </c>
      <c r="BG25" s="412"/>
      <c r="BH25" s="412"/>
      <c r="BI25" s="404"/>
      <c r="BJ25" s="422"/>
      <c r="BK25" s="422"/>
      <c r="BL25" s="422"/>
      <c r="BM25" s="423"/>
    </row>
    <row r="26" spans="1:65" ht="65.150000000000006" customHeight="1">
      <c r="A26" s="415"/>
      <c r="B26" s="409"/>
      <c r="C26" s="224"/>
      <c r="D26" s="409"/>
      <c r="E26" s="416"/>
      <c r="F26" s="34"/>
      <c r="G26" s="34"/>
      <c r="H26" s="34"/>
      <c r="I26" s="36"/>
      <c r="J26" s="29"/>
      <c r="K26" s="417"/>
      <c r="L26" s="410"/>
      <c r="M26" s="411"/>
      <c r="N26" s="413"/>
      <c r="O26" s="404"/>
      <c r="P26" s="412"/>
      <c r="Q26" s="230"/>
      <c r="R26" s="230"/>
      <c r="S26" s="54"/>
      <c r="T26" s="54"/>
      <c r="U26" s="55"/>
      <c r="V26" s="230"/>
      <c r="W26" s="230" t="str">
        <f t="shared" si="0"/>
        <v/>
      </c>
      <c r="X26" s="230"/>
      <c r="Y26" s="230" t="str">
        <f t="shared" si="1"/>
        <v/>
      </c>
      <c r="Z26" s="230"/>
      <c r="AA26" s="230" t="str">
        <f t="shared" si="2"/>
        <v/>
      </c>
      <c r="AB26" s="230"/>
      <c r="AC26" s="230" t="str">
        <f t="shared" si="3"/>
        <v/>
      </c>
      <c r="AD26" s="230"/>
      <c r="AE26" s="230" t="str">
        <f t="shared" si="4"/>
        <v/>
      </c>
      <c r="AF26" s="230"/>
      <c r="AG26" s="230" t="str">
        <f t="shared" si="5"/>
        <v/>
      </c>
      <c r="AH26" s="230"/>
      <c r="AI26" s="223" t="str">
        <f t="shared" si="6"/>
        <v/>
      </c>
      <c r="AJ26" s="220" t="str">
        <f t="shared" si="11"/>
        <v/>
      </c>
      <c r="AK26" s="220" t="str">
        <f t="shared" si="9"/>
        <v/>
      </c>
      <c r="AL26" s="209"/>
      <c r="AM26" s="209"/>
      <c r="AN26" s="209"/>
      <c r="AO26" s="209"/>
      <c r="AP26" s="209"/>
      <c r="AQ26" s="84"/>
      <c r="AR26" s="84"/>
      <c r="AS26" s="59" t="e">
        <f>#VALUE!</f>
        <v>#VALUE!</v>
      </c>
      <c r="AT26" s="59"/>
      <c r="AU26" s="30"/>
      <c r="AV26" s="58" t="str">
        <f t="shared" si="7"/>
        <v>Débil</v>
      </c>
      <c r="AW26" s="58" t="str">
        <f t="shared" si="8"/>
        <v>Débil</v>
      </c>
      <c r="AX26" s="220">
        <f t="shared" si="10"/>
        <v>0</v>
      </c>
      <c r="AY26" s="414"/>
      <c r="AZ26" s="414"/>
      <c r="BA26" s="315"/>
      <c r="BB26" s="414"/>
      <c r="BC26" s="131" t="e">
        <f>+IF(AND(U26="Preventivo",BB21="Fuerte"),2,IF(AND(U26="Preventivo",BB21="Moderado"),1,0))</f>
        <v>#DIV/0!</v>
      </c>
      <c r="BD26" s="131" t="e">
        <f>+IF(AND(U26="Detectivo/Correctivo",$BB21="Fuerte"),2,IF(AND(U26="Detectivo/Correctivo",$BB26="Moderado"),1,IF(AND(U26="Preventivo",$BB21="Fuerte"),1,0)))</f>
        <v>#DIV/0!</v>
      </c>
      <c r="BE26" s="131" t="e">
        <f>+L21-BC26</f>
        <v>#DIV/0!</v>
      </c>
      <c r="BF26" s="131" t="e">
        <f>+N21-BD26</f>
        <v>#N/A</v>
      </c>
      <c r="BG26" s="412"/>
      <c r="BH26" s="412"/>
      <c r="BI26" s="404"/>
      <c r="BJ26" s="422"/>
      <c r="BK26" s="422"/>
      <c r="BL26" s="422"/>
      <c r="BM26" s="423"/>
    </row>
    <row r="27" spans="1:65" ht="65.150000000000006" customHeight="1">
      <c r="A27" s="415" t="s">
        <v>139</v>
      </c>
      <c r="B27" s="409"/>
      <c r="C27" s="224"/>
      <c r="D27" s="409"/>
      <c r="E27" s="416"/>
      <c r="F27" s="34"/>
      <c r="G27" s="34"/>
      <c r="H27" s="34"/>
      <c r="I27" s="36"/>
      <c r="J27" s="29"/>
      <c r="K27" s="417"/>
      <c r="L27" s="410"/>
      <c r="M27" s="411"/>
      <c r="N27" s="413" t="e">
        <f>+VLOOKUP(M27,Listados!$K$13:$L$17,2,0)</f>
        <v>#N/A</v>
      </c>
      <c r="O27" s="404" t="str">
        <f>IF(AND(K27&lt;&gt;"",M27&lt;&gt;""),VLOOKUP(K27&amp;M27,Listados!$M$3:$N$27,2,FALSE),"")</f>
        <v/>
      </c>
      <c r="P27" s="412" t="e">
        <f>+VLOOKUP(O27,Listados!$P$3:$Q$6,2,FALSE)</f>
        <v>#N/A</v>
      </c>
      <c r="Q27" s="230"/>
      <c r="R27" s="230"/>
      <c r="S27" s="54"/>
      <c r="T27" s="54"/>
      <c r="U27" s="55"/>
      <c r="V27" s="230"/>
      <c r="W27" s="230" t="str">
        <f t="shared" si="0"/>
        <v/>
      </c>
      <c r="X27" s="230"/>
      <c r="Y27" s="230" t="str">
        <f t="shared" si="1"/>
        <v/>
      </c>
      <c r="Z27" s="230"/>
      <c r="AA27" s="230" t="str">
        <f t="shared" si="2"/>
        <v/>
      </c>
      <c r="AB27" s="230"/>
      <c r="AC27" s="230" t="str">
        <f t="shared" si="3"/>
        <v/>
      </c>
      <c r="AD27" s="230"/>
      <c r="AE27" s="230" t="str">
        <f t="shared" si="4"/>
        <v/>
      </c>
      <c r="AF27" s="230"/>
      <c r="AG27" s="230" t="str">
        <f t="shared" si="5"/>
        <v/>
      </c>
      <c r="AH27" s="230"/>
      <c r="AI27" s="223" t="str">
        <f t="shared" si="6"/>
        <v/>
      </c>
      <c r="AJ27" s="220" t="str">
        <f t="shared" si="11"/>
        <v/>
      </c>
      <c r="AK27" s="220" t="str">
        <f t="shared" si="9"/>
        <v/>
      </c>
      <c r="AL27" s="209"/>
      <c r="AM27" s="209"/>
      <c r="AN27" s="209"/>
      <c r="AO27" s="209"/>
      <c r="AP27" s="209"/>
      <c r="AQ27" s="84"/>
      <c r="AR27" s="84"/>
      <c r="AS27" s="59" t="e">
        <f>#VALUE!</f>
        <v>#VALUE!</v>
      </c>
      <c r="AT27" s="59"/>
      <c r="AU27" s="30"/>
      <c r="AV27" s="58" t="str">
        <f t="shared" si="7"/>
        <v>Débil</v>
      </c>
      <c r="AW27" s="58" t="str">
        <f t="shared" si="8"/>
        <v>Débil</v>
      </c>
      <c r="AX27" s="220">
        <f t="shared" si="10"/>
        <v>0</v>
      </c>
      <c r="AY27" s="414">
        <f t="shared" ref="AY27" si="17">SUM(AX27:AX32)</f>
        <v>0</v>
      </c>
      <c r="AZ27" s="414">
        <v>0</v>
      </c>
      <c r="BA27" s="313" t="e">
        <f t="shared" ref="BA27" si="18">AY27/AZ27</f>
        <v>#DIV/0!</v>
      </c>
      <c r="BB27" s="414" t="e">
        <f t="shared" ref="BB27" si="19">IF(BA27&lt;=50, "Débil", IF(BA27&lt;=99,"Moderado","Fuerte"))</f>
        <v>#DIV/0!</v>
      </c>
      <c r="BC27" s="131" t="e">
        <f>+IF(AND(U27="Preventivo",BB27="Fuerte"),2,IF(AND(U27="Preventivo",BB27="Moderado"),1,0))</f>
        <v>#DIV/0!</v>
      </c>
      <c r="BD27" s="131" t="e">
        <f>+IF(AND(U27="Detectivo/Correctivo",$BB27="Fuerte"),2,IF(AND(U27="Detectivo/Correctivo",$BB27="Moderado"),1,IF(AND(U27="Preventivo",$BB27="Fuerte"),1,0)))</f>
        <v>#DIV/0!</v>
      </c>
      <c r="BE27" s="131" t="e">
        <f>+L27-BC27</f>
        <v>#DIV/0!</v>
      </c>
      <c r="BF27" s="131" t="e">
        <f>+N27-BD27</f>
        <v>#N/A</v>
      </c>
      <c r="BG27" s="412" t="e">
        <f>+VLOOKUP(MIN(BE27,BE28,BE29,BE30,BE31,BE32),Listados!$J$18:$K$24,2,TRUE)</f>
        <v>#DIV/0!</v>
      </c>
      <c r="BH27" s="412" t="e">
        <f>+VLOOKUP(MIN(BF27,BF28,BF29,BF30,BF31,BF32),Listados!$J$26:$K$32,2,TRUE)</f>
        <v>#N/A</v>
      </c>
      <c r="BI27" s="404" t="e">
        <f>IF(AND(BG27&lt;&gt;"",BH27&lt;&gt;""),VLOOKUP(BG27&amp;BH27,Listados!$M$3:$N$27,2,FALSE),"")</f>
        <v>#DIV/0!</v>
      </c>
      <c r="BJ27" s="422" t="e">
        <f>+IF($P27="Asumir el riesgo","NA","")</f>
        <v>#N/A</v>
      </c>
      <c r="BK27" s="422" t="e">
        <f>+IF($P27="Asumir el riesgo","NA","")</f>
        <v>#N/A</v>
      </c>
      <c r="BL27" s="422" t="e">
        <f>+IF($P27="Asumir el riesgo","NA","")</f>
        <v>#N/A</v>
      </c>
      <c r="BM27" s="423" t="e">
        <f>+IF($P27="Asumir el riesgo","NA","")</f>
        <v>#N/A</v>
      </c>
    </row>
    <row r="28" spans="1:65" ht="65.150000000000006" customHeight="1">
      <c r="A28" s="415"/>
      <c r="B28" s="409"/>
      <c r="C28" s="224"/>
      <c r="D28" s="409"/>
      <c r="E28" s="416"/>
      <c r="F28" s="34"/>
      <c r="G28" s="34"/>
      <c r="H28" s="34"/>
      <c r="I28" s="36"/>
      <c r="J28" s="29"/>
      <c r="K28" s="417"/>
      <c r="L28" s="410"/>
      <c r="M28" s="411"/>
      <c r="N28" s="413"/>
      <c r="O28" s="404"/>
      <c r="P28" s="412"/>
      <c r="Q28" s="230"/>
      <c r="R28" s="230"/>
      <c r="S28" s="54"/>
      <c r="T28" s="54"/>
      <c r="U28" s="55"/>
      <c r="V28" s="230"/>
      <c r="W28" s="230" t="str">
        <f t="shared" si="0"/>
        <v/>
      </c>
      <c r="X28" s="230"/>
      <c r="Y28" s="230" t="str">
        <f t="shared" si="1"/>
        <v/>
      </c>
      <c r="Z28" s="230"/>
      <c r="AA28" s="230" t="str">
        <f t="shared" si="2"/>
        <v/>
      </c>
      <c r="AB28" s="230"/>
      <c r="AC28" s="230" t="str">
        <f t="shared" si="3"/>
        <v/>
      </c>
      <c r="AD28" s="230"/>
      <c r="AE28" s="230" t="str">
        <f t="shared" si="4"/>
        <v/>
      </c>
      <c r="AF28" s="230"/>
      <c r="AG28" s="230" t="str">
        <f t="shared" si="5"/>
        <v/>
      </c>
      <c r="AH28" s="230"/>
      <c r="AI28" s="223" t="str">
        <f t="shared" si="6"/>
        <v/>
      </c>
      <c r="AJ28" s="220" t="str">
        <f t="shared" si="11"/>
        <v/>
      </c>
      <c r="AK28" s="220" t="str">
        <f t="shared" si="9"/>
        <v/>
      </c>
      <c r="AL28" s="209"/>
      <c r="AM28" s="209"/>
      <c r="AN28" s="209"/>
      <c r="AO28" s="209"/>
      <c r="AP28" s="209"/>
      <c r="AQ28" s="84"/>
      <c r="AR28" s="84"/>
      <c r="AS28" s="59" t="e">
        <f>#VALUE!</f>
        <v>#VALUE!</v>
      </c>
      <c r="AT28" s="59"/>
      <c r="AU28" s="30"/>
      <c r="AV28" s="58" t="str">
        <f t="shared" si="7"/>
        <v>Débil</v>
      </c>
      <c r="AW28" s="58" t="str">
        <f t="shared" si="8"/>
        <v>Débil</v>
      </c>
      <c r="AX28" s="220">
        <f t="shared" si="10"/>
        <v>0</v>
      </c>
      <c r="AY28" s="414"/>
      <c r="AZ28" s="414"/>
      <c r="BA28" s="314"/>
      <c r="BB28" s="414"/>
      <c r="BC28" s="131" t="e">
        <f>+IF(AND(U28="Preventivo",BB27="Fuerte"),2,IF(AND(U28="Preventivo",BB27="Moderado"),1,0))</f>
        <v>#DIV/0!</v>
      </c>
      <c r="BD28" s="131" t="e">
        <f>+IF(AND(U28="Detectivo/Correctivo",$BB27="Fuerte"),2,IF(AND(U28="Detectivo/Correctivo",$BB28="Moderado"),1,IF(AND(U28="Preventivo",$BB27="Fuerte"),1,0)))</f>
        <v>#DIV/0!</v>
      </c>
      <c r="BE28" s="131" t="e">
        <f>+L27-BC28</f>
        <v>#DIV/0!</v>
      </c>
      <c r="BF28" s="131" t="e">
        <f>+N27-BD28</f>
        <v>#N/A</v>
      </c>
      <c r="BG28" s="412"/>
      <c r="BH28" s="412"/>
      <c r="BI28" s="404"/>
      <c r="BJ28" s="422"/>
      <c r="BK28" s="422"/>
      <c r="BL28" s="422"/>
      <c r="BM28" s="423"/>
    </row>
    <row r="29" spans="1:65" ht="65.150000000000006" customHeight="1">
      <c r="A29" s="415"/>
      <c r="B29" s="409"/>
      <c r="C29" s="224"/>
      <c r="D29" s="409"/>
      <c r="E29" s="416"/>
      <c r="F29" s="34"/>
      <c r="G29" s="34"/>
      <c r="H29" s="34"/>
      <c r="I29" s="36"/>
      <c r="J29" s="29"/>
      <c r="K29" s="417"/>
      <c r="L29" s="410"/>
      <c r="M29" s="411"/>
      <c r="N29" s="413"/>
      <c r="O29" s="404"/>
      <c r="P29" s="412"/>
      <c r="Q29" s="230"/>
      <c r="R29" s="230"/>
      <c r="S29" s="54"/>
      <c r="T29" s="54"/>
      <c r="U29" s="55"/>
      <c r="V29" s="230"/>
      <c r="W29" s="230" t="str">
        <f t="shared" si="0"/>
        <v/>
      </c>
      <c r="X29" s="230"/>
      <c r="Y29" s="230" t="str">
        <f t="shared" si="1"/>
        <v/>
      </c>
      <c r="Z29" s="230"/>
      <c r="AA29" s="230" t="str">
        <f t="shared" si="2"/>
        <v/>
      </c>
      <c r="AB29" s="230"/>
      <c r="AC29" s="230" t="str">
        <f t="shared" si="3"/>
        <v/>
      </c>
      <c r="AD29" s="230"/>
      <c r="AE29" s="230" t="str">
        <f t="shared" si="4"/>
        <v/>
      </c>
      <c r="AF29" s="230"/>
      <c r="AG29" s="230" t="str">
        <f t="shared" si="5"/>
        <v/>
      </c>
      <c r="AH29" s="230"/>
      <c r="AI29" s="223" t="str">
        <f t="shared" si="6"/>
        <v/>
      </c>
      <c r="AJ29" s="220" t="str">
        <f t="shared" si="11"/>
        <v/>
      </c>
      <c r="AK29" s="220" t="str">
        <f t="shared" si="9"/>
        <v/>
      </c>
      <c r="AL29" s="209"/>
      <c r="AM29" s="209"/>
      <c r="AN29" s="209"/>
      <c r="AO29" s="209"/>
      <c r="AP29" s="209"/>
      <c r="AQ29" s="84"/>
      <c r="AR29" s="84"/>
      <c r="AS29" s="59" t="e">
        <f>#VALUE!</f>
        <v>#VALUE!</v>
      </c>
      <c r="AT29" s="59"/>
      <c r="AU29" s="30"/>
      <c r="AV29" s="58" t="str">
        <f t="shared" si="7"/>
        <v>Débil</v>
      </c>
      <c r="AW29" s="58" t="str">
        <f t="shared" si="8"/>
        <v>Débil</v>
      </c>
      <c r="AX29" s="220">
        <f t="shared" si="10"/>
        <v>0</v>
      </c>
      <c r="AY29" s="414"/>
      <c r="AZ29" s="414"/>
      <c r="BA29" s="314"/>
      <c r="BB29" s="414"/>
      <c r="BC29" s="131" t="e">
        <f>+IF(AND(U29="Preventivo",BB27="Fuerte"),2,IF(AND(U29="Preventivo",BB27="Moderado"),1,0))</f>
        <v>#DIV/0!</v>
      </c>
      <c r="BD29" s="131" t="e">
        <f>+IF(AND(U29="Detectivo/Correctivo",$BB27="Fuerte"),2,IF(AND(U29="Detectivo/Correctivo",$BB29="Moderado"),1,IF(AND(U29="Preventivo",$BB27="Fuerte"),1,0)))</f>
        <v>#DIV/0!</v>
      </c>
      <c r="BE29" s="131" t="e">
        <f>+L27-BC29</f>
        <v>#DIV/0!</v>
      </c>
      <c r="BF29" s="131" t="e">
        <f>+N27-BD29</f>
        <v>#N/A</v>
      </c>
      <c r="BG29" s="412"/>
      <c r="BH29" s="412"/>
      <c r="BI29" s="404"/>
      <c r="BJ29" s="422"/>
      <c r="BK29" s="422"/>
      <c r="BL29" s="422"/>
      <c r="BM29" s="423"/>
    </row>
    <row r="30" spans="1:65" ht="65.150000000000006" customHeight="1">
      <c r="A30" s="415"/>
      <c r="B30" s="409"/>
      <c r="C30" s="224"/>
      <c r="D30" s="409"/>
      <c r="E30" s="416"/>
      <c r="F30" s="34"/>
      <c r="G30" s="34"/>
      <c r="H30" s="34"/>
      <c r="I30" s="36"/>
      <c r="J30" s="29"/>
      <c r="K30" s="417"/>
      <c r="L30" s="410"/>
      <c r="M30" s="411"/>
      <c r="N30" s="413"/>
      <c r="O30" s="404"/>
      <c r="P30" s="412"/>
      <c r="Q30" s="230"/>
      <c r="R30" s="230"/>
      <c r="S30" s="54"/>
      <c r="T30" s="54"/>
      <c r="U30" s="55"/>
      <c r="V30" s="230"/>
      <c r="W30" s="230" t="str">
        <f t="shared" si="0"/>
        <v/>
      </c>
      <c r="X30" s="230"/>
      <c r="Y30" s="230" t="str">
        <f t="shared" si="1"/>
        <v/>
      </c>
      <c r="Z30" s="230"/>
      <c r="AA30" s="230" t="str">
        <f t="shared" si="2"/>
        <v/>
      </c>
      <c r="AB30" s="230"/>
      <c r="AC30" s="230" t="str">
        <f t="shared" si="3"/>
        <v/>
      </c>
      <c r="AD30" s="230"/>
      <c r="AE30" s="230" t="str">
        <f t="shared" si="4"/>
        <v/>
      </c>
      <c r="AF30" s="230"/>
      <c r="AG30" s="230" t="str">
        <f t="shared" si="5"/>
        <v/>
      </c>
      <c r="AH30" s="230"/>
      <c r="AI30" s="223" t="str">
        <f t="shared" si="6"/>
        <v/>
      </c>
      <c r="AJ30" s="220" t="str">
        <f t="shared" si="11"/>
        <v/>
      </c>
      <c r="AK30" s="220" t="str">
        <f t="shared" si="9"/>
        <v/>
      </c>
      <c r="AL30" s="209"/>
      <c r="AM30" s="209"/>
      <c r="AN30" s="209"/>
      <c r="AO30" s="209"/>
      <c r="AP30" s="209"/>
      <c r="AQ30" s="84"/>
      <c r="AR30" s="84"/>
      <c r="AS30" s="59" t="e">
        <f>#VALUE!</f>
        <v>#VALUE!</v>
      </c>
      <c r="AT30" s="59"/>
      <c r="AU30" s="30"/>
      <c r="AV30" s="58" t="str">
        <f t="shared" si="7"/>
        <v>Débil</v>
      </c>
      <c r="AW30" s="58" t="str">
        <f t="shared" si="8"/>
        <v>Débil</v>
      </c>
      <c r="AX30" s="220">
        <f t="shared" si="10"/>
        <v>0</v>
      </c>
      <c r="AY30" s="414"/>
      <c r="AZ30" s="414"/>
      <c r="BA30" s="314"/>
      <c r="BB30" s="414"/>
      <c r="BC30" s="131" t="e">
        <f>+IF(AND(U30="Preventivo",BB27="Fuerte"),2,IF(AND(U30="Preventivo",BB27="Moderado"),1,0))</f>
        <v>#DIV/0!</v>
      </c>
      <c r="BD30" s="131" t="e">
        <f>+IF(AND(U30="Detectivo/Correctivo",$BB27="Fuerte"),2,IF(AND(U30="Detectivo/Correctivo",$BB30="Moderado"),1,IF(AND(U30="Preventivo",$BB27="Fuerte"),1,0)))</f>
        <v>#DIV/0!</v>
      </c>
      <c r="BE30" s="131" t="e">
        <f>+L27-BC30</f>
        <v>#DIV/0!</v>
      </c>
      <c r="BF30" s="131" t="e">
        <f>+N27-BD30</f>
        <v>#N/A</v>
      </c>
      <c r="BG30" s="412"/>
      <c r="BH30" s="412"/>
      <c r="BI30" s="404"/>
      <c r="BJ30" s="422"/>
      <c r="BK30" s="422"/>
      <c r="BL30" s="422"/>
      <c r="BM30" s="423"/>
    </row>
    <row r="31" spans="1:65" ht="65.150000000000006" customHeight="1">
      <c r="A31" s="415"/>
      <c r="B31" s="409"/>
      <c r="C31" s="224"/>
      <c r="D31" s="409"/>
      <c r="E31" s="416"/>
      <c r="F31" s="34"/>
      <c r="G31" s="34"/>
      <c r="H31" s="34"/>
      <c r="I31" s="36"/>
      <c r="J31" s="29"/>
      <c r="K31" s="417"/>
      <c r="L31" s="410"/>
      <c r="M31" s="411"/>
      <c r="N31" s="413"/>
      <c r="O31" s="404"/>
      <c r="P31" s="412"/>
      <c r="Q31" s="230"/>
      <c r="R31" s="230"/>
      <c r="S31" s="54"/>
      <c r="T31" s="54"/>
      <c r="U31" s="55"/>
      <c r="V31" s="230"/>
      <c r="W31" s="230" t="str">
        <f t="shared" si="0"/>
        <v/>
      </c>
      <c r="X31" s="230"/>
      <c r="Y31" s="230" t="str">
        <f t="shared" si="1"/>
        <v/>
      </c>
      <c r="Z31" s="230"/>
      <c r="AA31" s="230" t="str">
        <f t="shared" si="2"/>
        <v/>
      </c>
      <c r="AB31" s="230"/>
      <c r="AC31" s="230" t="str">
        <f t="shared" si="3"/>
        <v/>
      </c>
      <c r="AD31" s="230"/>
      <c r="AE31" s="230" t="str">
        <f t="shared" si="4"/>
        <v/>
      </c>
      <c r="AF31" s="230"/>
      <c r="AG31" s="230" t="str">
        <f t="shared" si="5"/>
        <v/>
      </c>
      <c r="AH31" s="230"/>
      <c r="AI31" s="223" t="str">
        <f t="shared" si="6"/>
        <v/>
      </c>
      <c r="AJ31" s="220" t="str">
        <f t="shared" si="11"/>
        <v/>
      </c>
      <c r="AK31" s="220" t="str">
        <f t="shared" si="9"/>
        <v/>
      </c>
      <c r="AL31" s="209"/>
      <c r="AM31" s="209"/>
      <c r="AN31" s="209"/>
      <c r="AO31" s="209"/>
      <c r="AP31" s="209"/>
      <c r="AQ31" s="84"/>
      <c r="AR31" s="84"/>
      <c r="AS31" s="59" t="e">
        <f>#VALUE!</f>
        <v>#VALUE!</v>
      </c>
      <c r="AT31" s="59"/>
      <c r="AU31" s="30"/>
      <c r="AV31" s="58" t="str">
        <f t="shared" si="7"/>
        <v>Débil</v>
      </c>
      <c r="AW31" s="58" t="str">
        <f t="shared" si="8"/>
        <v>Débil</v>
      </c>
      <c r="AX31" s="220">
        <f t="shared" si="10"/>
        <v>0</v>
      </c>
      <c r="AY31" s="414"/>
      <c r="AZ31" s="414"/>
      <c r="BA31" s="314"/>
      <c r="BB31" s="414"/>
      <c r="BC31" s="131" t="e">
        <f>+IF(AND(U31="Preventivo",BB27="Fuerte"),2,IF(AND(U31="Preventivo",BB27="Moderado"),1,0))</f>
        <v>#DIV/0!</v>
      </c>
      <c r="BD31" s="131" t="e">
        <f>+IF(AND(U31="Detectivo/Correctivo",$BB27="Fuerte"),2,IF(AND(U31="Detectivo/Correctivo",$BB31="Moderado"),1,IF(AND(U31="Preventivo",$BB27="Fuerte"),1,0)))</f>
        <v>#DIV/0!</v>
      </c>
      <c r="BE31" s="131" t="e">
        <f>+L27-BC31</f>
        <v>#DIV/0!</v>
      </c>
      <c r="BF31" s="131" t="e">
        <f>+N27-BD31</f>
        <v>#N/A</v>
      </c>
      <c r="BG31" s="412"/>
      <c r="BH31" s="412"/>
      <c r="BI31" s="404"/>
      <c r="BJ31" s="422"/>
      <c r="BK31" s="422"/>
      <c r="BL31" s="422"/>
      <c r="BM31" s="423"/>
    </row>
    <row r="32" spans="1:65" ht="65.150000000000006" customHeight="1">
      <c r="A32" s="415"/>
      <c r="B32" s="409"/>
      <c r="C32" s="224"/>
      <c r="D32" s="409"/>
      <c r="E32" s="416"/>
      <c r="F32" s="34"/>
      <c r="G32" s="34"/>
      <c r="H32" s="34"/>
      <c r="I32" s="36"/>
      <c r="J32" s="29"/>
      <c r="K32" s="417"/>
      <c r="L32" s="410"/>
      <c r="M32" s="411"/>
      <c r="N32" s="413"/>
      <c r="O32" s="404"/>
      <c r="P32" s="412"/>
      <c r="Q32" s="230"/>
      <c r="R32" s="230"/>
      <c r="S32" s="54"/>
      <c r="T32" s="54"/>
      <c r="U32" s="55"/>
      <c r="V32" s="230"/>
      <c r="W32" s="230" t="str">
        <f t="shared" si="0"/>
        <v/>
      </c>
      <c r="X32" s="230"/>
      <c r="Y32" s="230" t="str">
        <f t="shared" si="1"/>
        <v/>
      </c>
      <c r="Z32" s="230"/>
      <c r="AA32" s="230" t="str">
        <f t="shared" si="2"/>
        <v/>
      </c>
      <c r="AB32" s="230"/>
      <c r="AC32" s="230" t="str">
        <f t="shared" si="3"/>
        <v/>
      </c>
      <c r="AD32" s="230"/>
      <c r="AE32" s="230" t="str">
        <f t="shared" si="4"/>
        <v/>
      </c>
      <c r="AF32" s="230"/>
      <c r="AG32" s="230" t="str">
        <f t="shared" si="5"/>
        <v/>
      </c>
      <c r="AH32" s="230"/>
      <c r="AI32" s="223" t="str">
        <f t="shared" si="6"/>
        <v/>
      </c>
      <c r="AJ32" s="220" t="str">
        <f t="shared" si="11"/>
        <v/>
      </c>
      <c r="AK32" s="220" t="str">
        <f t="shared" si="9"/>
        <v/>
      </c>
      <c r="AL32" s="209"/>
      <c r="AM32" s="209"/>
      <c r="AN32" s="209"/>
      <c r="AO32" s="209"/>
      <c r="AP32" s="209"/>
      <c r="AQ32" s="84"/>
      <c r="AR32" s="84"/>
      <c r="AS32" s="59" t="e">
        <f>#VALUE!</f>
        <v>#VALUE!</v>
      </c>
      <c r="AT32" s="59"/>
      <c r="AU32" s="30"/>
      <c r="AV32" s="58" t="str">
        <f t="shared" si="7"/>
        <v>Débil</v>
      </c>
      <c r="AW32" s="58" t="str">
        <f t="shared" si="8"/>
        <v>Débil</v>
      </c>
      <c r="AX32" s="220">
        <f t="shared" si="10"/>
        <v>0</v>
      </c>
      <c r="AY32" s="414"/>
      <c r="AZ32" s="414"/>
      <c r="BA32" s="315"/>
      <c r="BB32" s="414"/>
      <c r="BC32" s="131" t="e">
        <f>+IF(AND(U32="Preventivo",BB27="Fuerte"),2,IF(AND(U32="Preventivo",BB27="Moderado"),1,0))</f>
        <v>#DIV/0!</v>
      </c>
      <c r="BD32" s="131" t="e">
        <f>+IF(AND(U32="Detectivo/Correctivo",$BB27="Fuerte"),2,IF(AND(U32="Detectivo/Correctivo",$BB32="Moderado"),1,IF(AND(U32="Preventivo",$BB27="Fuerte"),1,0)))</f>
        <v>#DIV/0!</v>
      </c>
      <c r="BE32" s="131" t="e">
        <f>+L27-BC32</f>
        <v>#DIV/0!</v>
      </c>
      <c r="BF32" s="131" t="e">
        <f>+N27-BD32</f>
        <v>#N/A</v>
      </c>
      <c r="BG32" s="412"/>
      <c r="BH32" s="412"/>
      <c r="BI32" s="404"/>
      <c r="BJ32" s="422"/>
      <c r="BK32" s="422"/>
      <c r="BL32" s="422"/>
      <c r="BM32" s="423"/>
    </row>
    <row r="33" spans="1:65" ht="65.150000000000006" customHeight="1">
      <c r="A33" s="415" t="s">
        <v>140</v>
      </c>
      <c r="B33" s="409"/>
      <c r="C33" s="224"/>
      <c r="D33" s="409"/>
      <c r="E33" s="416"/>
      <c r="F33" s="34"/>
      <c r="G33" s="34"/>
      <c r="H33" s="34"/>
      <c r="I33" s="36"/>
      <c r="J33" s="29"/>
      <c r="K33" s="417"/>
      <c r="L33" s="410"/>
      <c r="M33" s="411"/>
      <c r="N33" s="413" t="e">
        <f>+VLOOKUP(M33,Listados!$K$13:$L$17,2,0)</f>
        <v>#N/A</v>
      </c>
      <c r="O33" s="404" t="str">
        <f>IF(AND(K33&lt;&gt;"",M33&lt;&gt;""),VLOOKUP(K33&amp;M33,Listados!$M$3:$N$27,2,FALSE),"")</f>
        <v/>
      </c>
      <c r="P33" s="412" t="e">
        <f>+VLOOKUP(O33,Listados!$P$3:$Q$6,2,FALSE)</f>
        <v>#N/A</v>
      </c>
      <c r="Q33" s="230"/>
      <c r="R33" s="230"/>
      <c r="S33" s="54"/>
      <c r="T33" s="56"/>
      <c r="U33" s="55"/>
      <c r="V33" s="230"/>
      <c r="W33" s="230" t="str">
        <f t="shared" si="0"/>
        <v/>
      </c>
      <c r="X33" s="230"/>
      <c r="Y33" s="230" t="str">
        <f t="shared" si="1"/>
        <v/>
      </c>
      <c r="Z33" s="230"/>
      <c r="AA33" s="230" t="str">
        <f t="shared" si="2"/>
        <v/>
      </c>
      <c r="AB33" s="230"/>
      <c r="AC33" s="230" t="str">
        <f t="shared" si="3"/>
        <v/>
      </c>
      <c r="AD33" s="230"/>
      <c r="AE33" s="230" t="str">
        <f t="shared" si="4"/>
        <v/>
      </c>
      <c r="AF33" s="230"/>
      <c r="AG33" s="230" t="str">
        <f t="shared" si="5"/>
        <v/>
      </c>
      <c r="AH33" s="230"/>
      <c r="AI33" s="223" t="str">
        <f t="shared" si="6"/>
        <v/>
      </c>
      <c r="AJ33" s="220" t="str">
        <f t="shared" si="11"/>
        <v/>
      </c>
      <c r="AK33" s="220" t="str">
        <f t="shared" si="9"/>
        <v/>
      </c>
      <c r="AL33" s="209"/>
      <c r="AM33" s="209"/>
      <c r="AN33" s="209"/>
      <c r="AO33" s="209"/>
      <c r="AP33" s="209"/>
      <c r="AQ33" s="84"/>
      <c r="AR33" s="84"/>
      <c r="AS33" s="59" t="e">
        <f>#VALUE!</f>
        <v>#VALUE!</v>
      </c>
      <c r="AT33" s="59"/>
      <c r="AU33" s="30"/>
      <c r="AV33" s="58" t="str">
        <f t="shared" si="7"/>
        <v>Débil</v>
      </c>
      <c r="AW33" s="58" t="str">
        <f t="shared" si="8"/>
        <v>Débil</v>
      </c>
      <c r="AX33" s="220">
        <f t="shared" si="10"/>
        <v>0</v>
      </c>
      <c r="AY33" s="414">
        <f t="shared" ref="AY33" si="20">SUM(AX33:AX38)</f>
        <v>0</v>
      </c>
      <c r="AZ33" s="414">
        <v>0</v>
      </c>
      <c r="BA33" s="313" t="e">
        <f t="shared" ref="BA33" si="21">AY33/AZ33</f>
        <v>#DIV/0!</v>
      </c>
      <c r="BB33" s="414" t="e">
        <f t="shared" ref="BB33" si="22">IF(BA33&lt;=50, "Débil", IF(BA33&lt;=99,"Moderado","Fuerte"))</f>
        <v>#DIV/0!</v>
      </c>
      <c r="BC33" s="131" t="e">
        <f>+IF(AND(U33="Preventivo",BB33="Fuerte"),2,IF(AND(U33="Preventivo",BB33="Moderado"),1,0))</f>
        <v>#DIV/0!</v>
      </c>
      <c r="BD33" s="131" t="e">
        <f>+IF(AND(U33="Detectivo/Correctivo",$BB33="Fuerte"),2,IF(AND(U33="Detectivo/Correctivo",$BB33="Moderado"),1,IF(AND(U33="Preventivo",$BB33="Fuerte"),1,0)))</f>
        <v>#DIV/0!</v>
      </c>
      <c r="BE33" s="131" t="e">
        <f>+L33-BC33</f>
        <v>#DIV/0!</v>
      </c>
      <c r="BF33" s="131" t="e">
        <f>+N33-BD33</f>
        <v>#N/A</v>
      </c>
      <c r="BG33" s="412" t="e">
        <f>+VLOOKUP(MIN(BE33,BE34,BE35,BE36,BE37,BE38),Listados!$J$18:$K$24,2,TRUE)</f>
        <v>#DIV/0!</v>
      </c>
      <c r="BH33" s="412" t="e">
        <f>+VLOOKUP(MIN(BF33,BF34,BF35,BF36,BF37,BF38),Listados!$J$26:$K$32,2,TRUE)</f>
        <v>#N/A</v>
      </c>
      <c r="BI33" s="404" t="e">
        <f>IF(AND(BG33&lt;&gt;"",BH33&lt;&gt;""),VLOOKUP(BG33&amp;BH33,Listados!$M$3:$N$27,2,FALSE),"")</f>
        <v>#DIV/0!</v>
      </c>
      <c r="BJ33" s="422" t="e">
        <f>+IF($P33="Asumir el riesgo","NA","")</f>
        <v>#N/A</v>
      </c>
      <c r="BK33" s="422" t="e">
        <f>+IF($P33="Asumir el riesgo","NA","")</f>
        <v>#N/A</v>
      </c>
      <c r="BL33" s="422" t="e">
        <f>+IF($P33="Asumir el riesgo","NA","")</f>
        <v>#N/A</v>
      </c>
      <c r="BM33" s="423" t="e">
        <f>+IF($P33="Asumir el riesgo","NA","")</f>
        <v>#N/A</v>
      </c>
    </row>
    <row r="34" spans="1:65" ht="65.150000000000006" customHeight="1">
      <c r="A34" s="415"/>
      <c r="B34" s="409"/>
      <c r="C34" s="224"/>
      <c r="D34" s="409"/>
      <c r="E34" s="416"/>
      <c r="F34" s="34"/>
      <c r="G34" s="34"/>
      <c r="H34" s="34"/>
      <c r="I34" s="36"/>
      <c r="J34" s="29"/>
      <c r="K34" s="417"/>
      <c r="L34" s="410"/>
      <c r="M34" s="411"/>
      <c r="N34" s="413"/>
      <c r="O34" s="404"/>
      <c r="P34" s="412"/>
      <c r="Q34" s="230"/>
      <c r="R34" s="230"/>
      <c r="S34" s="54"/>
      <c r="T34" s="56"/>
      <c r="U34" s="55"/>
      <c r="V34" s="230"/>
      <c r="W34" s="230" t="str">
        <f t="shared" si="0"/>
        <v/>
      </c>
      <c r="X34" s="230"/>
      <c r="Y34" s="230" t="str">
        <f t="shared" si="1"/>
        <v/>
      </c>
      <c r="Z34" s="230"/>
      <c r="AA34" s="230" t="str">
        <f t="shared" si="2"/>
        <v/>
      </c>
      <c r="AB34" s="230"/>
      <c r="AC34" s="230" t="str">
        <f t="shared" si="3"/>
        <v/>
      </c>
      <c r="AD34" s="230"/>
      <c r="AE34" s="230" t="str">
        <f t="shared" si="4"/>
        <v/>
      </c>
      <c r="AF34" s="230"/>
      <c r="AG34" s="230" t="str">
        <f t="shared" si="5"/>
        <v/>
      </c>
      <c r="AH34" s="230"/>
      <c r="AI34" s="223" t="str">
        <f t="shared" si="6"/>
        <v/>
      </c>
      <c r="AJ34" s="220" t="str">
        <f t="shared" si="11"/>
        <v/>
      </c>
      <c r="AK34" s="220" t="str">
        <f t="shared" si="9"/>
        <v/>
      </c>
      <c r="AL34" s="209"/>
      <c r="AM34" s="209"/>
      <c r="AN34" s="209"/>
      <c r="AO34" s="209"/>
      <c r="AP34" s="209"/>
      <c r="AQ34" s="84"/>
      <c r="AR34" s="84"/>
      <c r="AS34" s="59" t="e">
        <f>#VALUE!</f>
        <v>#VALUE!</v>
      </c>
      <c r="AT34" s="59"/>
      <c r="AU34" s="30"/>
      <c r="AV34" s="58" t="str">
        <f t="shared" si="7"/>
        <v>Débil</v>
      </c>
      <c r="AW34" s="58" t="str">
        <f t="shared" si="8"/>
        <v>Débil</v>
      </c>
      <c r="AX34" s="220">
        <f t="shared" si="10"/>
        <v>0</v>
      </c>
      <c r="AY34" s="414"/>
      <c r="AZ34" s="414"/>
      <c r="BA34" s="314"/>
      <c r="BB34" s="414"/>
      <c r="BC34" s="131" t="e">
        <f>+IF(AND(U34="Preventivo",BB33="Fuerte"),2,IF(AND(U34="Preventivo",BB33="Moderado"),1,0))</f>
        <v>#DIV/0!</v>
      </c>
      <c r="BD34" s="131" t="e">
        <f>+IF(AND(U34="Detectivo/Correctivo",$BB33="Fuerte"),2,IF(AND(U34="Detectivo/Correctivo",$BB34="Moderado"),1,IF(AND(U34="Preventivo",$BB33="Fuerte"),1,0)))</f>
        <v>#DIV/0!</v>
      </c>
      <c r="BE34" s="131" t="e">
        <f>+L33-BC34</f>
        <v>#DIV/0!</v>
      </c>
      <c r="BF34" s="131" t="e">
        <f>+N33-BD34</f>
        <v>#N/A</v>
      </c>
      <c r="BG34" s="412"/>
      <c r="BH34" s="412"/>
      <c r="BI34" s="404"/>
      <c r="BJ34" s="422"/>
      <c r="BK34" s="422"/>
      <c r="BL34" s="422"/>
      <c r="BM34" s="423"/>
    </row>
    <row r="35" spans="1:65" ht="65.150000000000006" customHeight="1">
      <c r="A35" s="415"/>
      <c r="B35" s="409"/>
      <c r="C35" s="224"/>
      <c r="D35" s="409"/>
      <c r="E35" s="416"/>
      <c r="F35" s="34"/>
      <c r="G35" s="34"/>
      <c r="H35" s="34"/>
      <c r="I35" s="36"/>
      <c r="J35" s="29"/>
      <c r="K35" s="417"/>
      <c r="L35" s="410"/>
      <c r="M35" s="411"/>
      <c r="N35" s="413"/>
      <c r="O35" s="404"/>
      <c r="P35" s="412"/>
      <c r="Q35" s="230"/>
      <c r="R35" s="230"/>
      <c r="S35" s="54"/>
      <c r="T35" s="56"/>
      <c r="U35" s="55"/>
      <c r="V35" s="230"/>
      <c r="W35" s="230" t="str">
        <f t="shared" si="0"/>
        <v/>
      </c>
      <c r="X35" s="230"/>
      <c r="Y35" s="230" t="str">
        <f t="shared" si="1"/>
        <v/>
      </c>
      <c r="Z35" s="230"/>
      <c r="AA35" s="230" t="str">
        <f t="shared" si="2"/>
        <v/>
      </c>
      <c r="AB35" s="230"/>
      <c r="AC35" s="230" t="str">
        <f t="shared" si="3"/>
        <v/>
      </c>
      <c r="AD35" s="230"/>
      <c r="AE35" s="230" t="str">
        <f t="shared" si="4"/>
        <v/>
      </c>
      <c r="AF35" s="230"/>
      <c r="AG35" s="230" t="str">
        <f t="shared" si="5"/>
        <v/>
      </c>
      <c r="AH35" s="230"/>
      <c r="AI35" s="223" t="str">
        <f t="shared" si="6"/>
        <v/>
      </c>
      <c r="AJ35" s="220" t="str">
        <f t="shared" si="11"/>
        <v/>
      </c>
      <c r="AK35" s="220" t="str">
        <f t="shared" si="9"/>
        <v/>
      </c>
      <c r="AL35" s="209"/>
      <c r="AM35" s="209"/>
      <c r="AN35" s="209"/>
      <c r="AO35" s="209"/>
      <c r="AP35" s="209"/>
      <c r="AQ35" s="84"/>
      <c r="AR35" s="84"/>
      <c r="AS35" s="59" t="e">
        <f>#VALUE!</f>
        <v>#VALUE!</v>
      </c>
      <c r="AT35" s="59"/>
      <c r="AU35" s="30"/>
      <c r="AV35" s="58" t="str">
        <f t="shared" si="7"/>
        <v>Débil</v>
      </c>
      <c r="AW35" s="58" t="str">
        <f t="shared" si="8"/>
        <v>Débil</v>
      </c>
      <c r="AX35" s="220">
        <f t="shared" si="10"/>
        <v>0</v>
      </c>
      <c r="AY35" s="414"/>
      <c r="AZ35" s="414"/>
      <c r="BA35" s="314"/>
      <c r="BB35" s="414"/>
      <c r="BC35" s="131" t="e">
        <f>+IF(AND(U35="Preventivo",BB33="Fuerte"),2,IF(AND(U35="Preventivo",BB33="Moderado"),1,0))</f>
        <v>#DIV/0!</v>
      </c>
      <c r="BD35" s="131" t="e">
        <f>+IF(AND(U35="Detectivo/Correctivo",$BB33="Fuerte"),2,IF(AND(U35="Detectivo/Correctivo",$BB35="Moderado"),1,IF(AND(U35="Preventivo",$BB33="Fuerte"),1,0)))</f>
        <v>#DIV/0!</v>
      </c>
      <c r="BE35" s="131" t="e">
        <f>+L33-BC35</f>
        <v>#DIV/0!</v>
      </c>
      <c r="BF35" s="131" t="e">
        <f>+N33-BD35</f>
        <v>#N/A</v>
      </c>
      <c r="BG35" s="412"/>
      <c r="BH35" s="412"/>
      <c r="BI35" s="404"/>
      <c r="BJ35" s="422"/>
      <c r="BK35" s="422"/>
      <c r="BL35" s="422"/>
      <c r="BM35" s="423"/>
    </row>
    <row r="36" spans="1:65" ht="65.150000000000006" customHeight="1">
      <c r="A36" s="415"/>
      <c r="B36" s="409"/>
      <c r="C36" s="224"/>
      <c r="D36" s="409"/>
      <c r="E36" s="416"/>
      <c r="F36" s="34"/>
      <c r="G36" s="34"/>
      <c r="H36" s="34"/>
      <c r="I36" s="36"/>
      <c r="J36" s="29"/>
      <c r="K36" s="417"/>
      <c r="L36" s="410"/>
      <c r="M36" s="411"/>
      <c r="N36" s="413"/>
      <c r="O36" s="404"/>
      <c r="P36" s="412"/>
      <c r="Q36" s="230"/>
      <c r="R36" s="230"/>
      <c r="S36" s="54"/>
      <c r="T36" s="56"/>
      <c r="U36" s="55"/>
      <c r="V36" s="230"/>
      <c r="W36" s="230" t="str">
        <f t="shared" si="0"/>
        <v/>
      </c>
      <c r="X36" s="230"/>
      <c r="Y36" s="230" t="str">
        <f t="shared" si="1"/>
        <v/>
      </c>
      <c r="Z36" s="230"/>
      <c r="AA36" s="230" t="str">
        <f t="shared" si="2"/>
        <v/>
      </c>
      <c r="AB36" s="230"/>
      <c r="AC36" s="230" t="str">
        <f t="shared" si="3"/>
        <v/>
      </c>
      <c r="AD36" s="230"/>
      <c r="AE36" s="230" t="str">
        <f t="shared" si="4"/>
        <v/>
      </c>
      <c r="AF36" s="230"/>
      <c r="AG36" s="230" t="str">
        <f t="shared" si="5"/>
        <v/>
      </c>
      <c r="AH36" s="230"/>
      <c r="AI36" s="223" t="str">
        <f t="shared" si="6"/>
        <v/>
      </c>
      <c r="AJ36" s="220" t="str">
        <f t="shared" si="11"/>
        <v/>
      </c>
      <c r="AK36" s="220" t="str">
        <f t="shared" si="9"/>
        <v/>
      </c>
      <c r="AL36" s="209"/>
      <c r="AM36" s="209"/>
      <c r="AN36" s="209"/>
      <c r="AO36" s="209"/>
      <c r="AP36" s="209"/>
      <c r="AQ36" s="84"/>
      <c r="AR36" s="84"/>
      <c r="AS36" s="59" t="e">
        <f>#VALUE!</f>
        <v>#VALUE!</v>
      </c>
      <c r="AT36" s="59"/>
      <c r="AU36" s="30"/>
      <c r="AV36" s="58" t="str">
        <f t="shared" si="7"/>
        <v>Débil</v>
      </c>
      <c r="AW36" s="58" t="str">
        <f t="shared" si="8"/>
        <v>Débil</v>
      </c>
      <c r="AX36" s="220">
        <f t="shared" si="10"/>
        <v>0</v>
      </c>
      <c r="AY36" s="414"/>
      <c r="AZ36" s="414"/>
      <c r="BA36" s="314"/>
      <c r="BB36" s="414"/>
      <c r="BC36" s="131" t="e">
        <f>+IF(AND(U36="Preventivo",BB33="Fuerte"),2,IF(AND(U36="Preventivo",BB33="Moderado"),1,0))</f>
        <v>#DIV/0!</v>
      </c>
      <c r="BD36" s="131" t="e">
        <f>+IF(AND(U36="Detectivo/Correctivo",$BB33="Fuerte"),2,IF(AND(U36="Detectivo/Correctivo",$BB36="Moderado"),1,IF(AND(U36="Preventivo",$BB33="Fuerte"),1,0)))</f>
        <v>#DIV/0!</v>
      </c>
      <c r="BE36" s="131" t="e">
        <f>+L33-BC36</f>
        <v>#DIV/0!</v>
      </c>
      <c r="BF36" s="131" t="e">
        <f>+N33-BD36</f>
        <v>#N/A</v>
      </c>
      <c r="BG36" s="412"/>
      <c r="BH36" s="412"/>
      <c r="BI36" s="404"/>
      <c r="BJ36" s="422"/>
      <c r="BK36" s="422"/>
      <c r="BL36" s="422"/>
      <c r="BM36" s="423"/>
    </row>
    <row r="37" spans="1:65" ht="65.150000000000006" customHeight="1">
      <c r="A37" s="415"/>
      <c r="B37" s="409"/>
      <c r="C37" s="224"/>
      <c r="D37" s="409"/>
      <c r="E37" s="416"/>
      <c r="F37" s="34"/>
      <c r="G37" s="34"/>
      <c r="H37" s="34"/>
      <c r="I37" s="36"/>
      <c r="J37" s="29"/>
      <c r="K37" s="417"/>
      <c r="L37" s="410"/>
      <c r="M37" s="411"/>
      <c r="N37" s="413"/>
      <c r="O37" s="404"/>
      <c r="P37" s="412"/>
      <c r="Q37" s="230"/>
      <c r="R37" s="230"/>
      <c r="S37" s="54"/>
      <c r="T37" s="56"/>
      <c r="U37" s="55"/>
      <c r="V37" s="230"/>
      <c r="W37" s="230" t="str">
        <f t="shared" si="0"/>
        <v/>
      </c>
      <c r="X37" s="230"/>
      <c r="Y37" s="230" t="str">
        <f t="shared" si="1"/>
        <v/>
      </c>
      <c r="Z37" s="230"/>
      <c r="AA37" s="230" t="str">
        <f t="shared" si="2"/>
        <v/>
      </c>
      <c r="AB37" s="230"/>
      <c r="AC37" s="230" t="str">
        <f t="shared" si="3"/>
        <v/>
      </c>
      <c r="AD37" s="230"/>
      <c r="AE37" s="230" t="str">
        <f t="shared" si="4"/>
        <v/>
      </c>
      <c r="AF37" s="230"/>
      <c r="AG37" s="230" t="str">
        <f t="shared" si="5"/>
        <v/>
      </c>
      <c r="AH37" s="230"/>
      <c r="AI37" s="223" t="str">
        <f t="shared" si="6"/>
        <v/>
      </c>
      <c r="AJ37" s="220" t="str">
        <f t="shared" si="11"/>
        <v/>
      </c>
      <c r="AK37" s="220" t="str">
        <f t="shared" si="9"/>
        <v/>
      </c>
      <c r="AL37" s="209"/>
      <c r="AM37" s="209"/>
      <c r="AN37" s="209"/>
      <c r="AO37" s="209"/>
      <c r="AP37" s="209"/>
      <c r="AQ37" s="84"/>
      <c r="AR37" s="84"/>
      <c r="AS37" s="59" t="e">
        <f>#VALUE!</f>
        <v>#VALUE!</v>
      </c>
      <c r="AT37" s="59"/>
      <c r="AU37" s="30"/>
      <c r="AV37" s="58" t="str">
        <f t="shared" si="7"/>
        <v>Débil</v>
      </c>
      <c r="AW37" s="58" t="str">
        <f t="shared" si="8"/>
        <v>Débil</v>
      </c>
      <c r="AX37" s="220">
        <f t="shared" si="10"/>
        <v>0</v>
      </c>
      <c r="AY37" s="414"/>
      <c r="AZ37" s="414"/>
      <c r="BA37" s="314"/>
      <c r="BB37" s="414"/>
      <c r="BC37" s="131" t="e">
        <f>+IF(AND(U37="Preventivo",BB33="Fuerte"),2,IF(AND(U37="Preventivo",BB33="Moderado"),1,0))</f>
        <v>#DIV/0!</v>
      </c>
      <c r="BD37" s="131" t="e">
        <f>+IF(AND(U37="Detectivo/Correctivo",$BB33="Fuerte"),2,IF(AND(U37="Detectivo/Correctivo",$BB37="Moderado"),1,IF(AND(U37="Preventivo",$BB33="Fuerte"),1,0)))</f>
        <v>#DIV/0!</v>
      </c>
      <c r="BE37" s="131" t="e">
        <f>+L33-BC37</f>
        <v>#DIV/0!</v>
      </c>
      <c r="BF37" s="131" t="e">
        <f>+N33-BD37</f>
        <v>#N/A</v>
      </c>
      <c r="BG37" s="412"/>
      <c r="BH37" s="412"/>
      <c r="BI37" s="404"/>
      <c r="BJ37" s="422"/>
      <c r="BK37" s="422"/>
      <c r="BL37" s="422"/>
      <c r="BM37" s="423"/>
    </row>
    <row r="38" spans="1:65" ht="65.150000000000006" customHeight="1">
      <c r="A38" s="415"/>
      <c r="B38" s="409"/>
      <c r="C38" s="224"/>
      <c r="D38" s="409"/>
      <c r="E38" s="416"/>
      <c r="F38" s="34"/>
      <c r="G38" s="34"/>
      <c r="H38" s="34"/>
      <c r="I38" s="36"/>
      <c r="J38" s="29"/>
      <c r="K38" s="417"/>
      <c r="L38" s="410"/>
      <c r="M38" s="411"/>
      <c r="N38" s="413"/>
      <c r="O38" s="404"/>
      <c r="P38" s="412"/>
      <c r="Q38" s="230"/>
      <c r="R38" s="230"/>
      <c r="S38" s="54"/>
      <c r="T38" s="56"/>
      <c r="U38" s="55"/>
      <c r="V38" s="230"/>
      <c r="W38" s="230" t="str">
        <f t="shared" si="0"/>
        <v/>
      </c>
      <c r="X38" s="230"/>
      <c r="Y38" s="230" t="str">
        <f t="shared" si="1"/>
        <v/>
      </c>
      <c r="Z38" s="230"/>
      <c r="AA38" s="230" t="str">
        <f t="shared" si="2"/>
        <v/>
      </c>
      <c r="AB38" s="230"/>
      <c r="AC38" s="230" t="str">
        <f t="shared" si="3"/>
        <v/>
      </c>
      <c r="AD38" s="230"/>
      <c r="AE38" s="230" t="str">
        <f t="shared" si="4"/>
        <v/>
      </c>
      <c r="AF38" s="230"/>
      <c r="AG38" s="230" t="str">
        <f t="shared" si="5"/>
        <v/>
      </c>
      <c r="AH38" s="230"/>
      <c r="AI38" s="223" t="str">
        <f t="shared" si="6"/>
        <v/>
      </c>
      <c r="AJ38" s="220" t="str">
        <f t="shared" si="11"/>
        <v/>
      </c>
      <c r="AK38" s="220" t="str">
        <f t="shared" si="9"/>
        <v/>
      </c>
      <c r="AL38" s="209"/>
      <c r="AM38" s="209"/>
      <c r="AN38" s="209"/>
      <c r="AO38" s="209"/>
      <c r="AP38" s="209"/>
      <c r="AQ38" s="84"/>
      <c r="AR38" s="84"/>
      <c r="AS38" s="59" t="e">
        <f>#VALUE!</f>
        <v>#VALUE!</v>
      </c>
      <c r="AT38" s="59"/>
      <c r="AU38" s="30"/>
      <c r="AV38" s="58" t="str">
        <f t="shared" si="7"/>
        <v>Débil</v>
      </c>
      <c r="AW38" s="58" t="str">
        <f t="shared" si="8"/>
        <v>Débil</v>
      </c>
      <c r="AX38" s="220">
        <f t="shared" si="10"/>
        <v>0</v>
      </c>
      <c r="AY38" s="414"/>
      <c r="AZ38" s="414"/>
      <c r="BA38" s="315"/>
      <c r="BB38" s="414"/>
      <c r="BC38" s="131" t="e">
        <f>+IF(AND(U38="Preventivo",BB33="Fuerte"),2,IF(AND(U38="Preventivo",BB33="Moderado"),1,0))</f>
        <v>#DIV/0!</v>
      </c>
      <c r="BD38" s="131" t="e">
        <f>+IF(AND(U38="Detectivo/Correctivo",$BB33="Fuerte"),2,IF(AND(U38="Detectivo/Correctivo",$BB38="Moderado"),1,IF(AND(U38="Preventivo",$BB33="Fuerte"),1,0)))</f>
        <v>#DIV/0!</v>
      </c>
      <c r="BE38" s="131" t="e">
        <f>+L33-BC38</f>
        <v>#DIV/0!</v>
      </c>
      <c r="BF38" s="131" t="e">
        <f>+N33-BD38</f>
        <v>#N/A</v>
      </c>
      <c r="BG38" s="412"/>
      <c r="BH38" s="412"/>
      <c r="BI38" s="404"/>
      <c r="BJ38" s="422"/>
      <c r="BK38" s="422"/>
      <c r="BL38" s="422"/>
      <c r="BM38" s="423"/>
    </row>
    <row r="39" spans="1:65" ht="65.150000000000006" customHeight="1">
      <c r="A39" s="415" t="s">
        <v>141</v>
      </c>
      <c r="B39" s="409"/>
      <c r="C39" s="224"/>
      <c r="D39" s="409"/>
      <c r="E39" s="416"/>
      <c r="F39" s="34"/>
      <c r="G39" s="34"/>
      <c r="H39" s="34"/>
      <c r="I39" s="36"/>
      <c r="J39" s="29"/>
      <c r="K39" s="417"/>
      <c r="L39" s="410"/>
      <c r="M39" s="411"/>
      <c r="N39" s="413" t="e">
        <f>+VLOOKUP(M39,Listados!$K$13:$L$17,2,0)</f>
        <v>#N/A</v>
      </c>
      <c r="O39" s="404" t="str">
        <f>IF(AND(K39&lt;&gt;"",M39&lt;&gt;""),VLOOKUP(K39&amp;M39,Listados!$M$3:$N$27,2,FALSE),"")</f>
        <v/>
      </c>
      <c r="P39" s="412" t="e">
        <f>+VLOOKUP(O39,Listados!$P$3:$Q$6,2,FALSE)</f>
        <v>#N/A</v>
      </c>
      <c r="Q39" s="230"/>
      <c r="R39" s="230"/>
      <c r="S39" s="54"/>
      <c r="T39" s="56"/>
      <c r="U39" s="55"/>
      <c r="V39" s="230"/>
      <c r="W39" s="230" t="str">
        <f t="shared" si="0"/>
        <v/>
      </c>
      <c r="X39" s="230"/>
      <c r="Y39" s="230" t="str">
        <f t="shared" si="1"/>
        <v/>
      </c>
      <c r="Z39" s="230"/>
      <c r="AA39" s="230" t="str">
        <f t="shared" si="2"/>
        <v/>
      </c>
      <c r="AB39" s="230"/>
      <c r="AC39" s="230" t="str">
        <f t="shared" si="3"/>
        <v/>
      </c>
      <c r="AD39" s="230"/>
      <c r="AE39" s="230" t="str">
        <f t="shared" si="4"/>
        <v/>
      </c>
      <c r="AF39" s="230"/>
      <c r="AG39" s="230" t="str">
        <f t="shared" si="5"/>
        <v/>
      </c>
      <c r="AH39" s="230"/>
      <c r="AI39" s="223" t="str">
        <f t="shared" si="6"/>
        <v/>
      </c>
      <c r="AJ39" s="220" t="str">
        <f t="shared" si="11"/>
        <v/>
      </c>
      <c r="AK39" s="220" t="str">
        <f t="shared" si="9"/>
        <v/>
      </c>
      <c r="AL39" s="209"/>
      <c r="AM39" s="209"/>
      <c r="AN39" s="209"/>
      <c r="AO39" s="209"/>
      <c r="AP39" s="209"/>
      <c r="AQ39" s="84"/>
      <c r="AR39" s="84"/>
      <c r="AS39" s="59" t="e">
        <f>#VALUE!</f>
        <v>#VALUE!</v>
      </c>
      <c r="AT39" s="59"/>
      <c r="AU39" s="30"/>
      <c r="AV39" s="58" t="str">
        <f t="shared" si="7"/>
        <v>Débil</v>
      </c>
      <c r="AW39" s="58" t="str">
        <f t="shared" si="8"/>
        <v>Débil</v>
      </c>
      <c r="AX39" s="220">
        <f t="shared" si="10"/>
        <v>0</v>
      </c>
      <c r="AY39" s="414">
        <f t="shared" ref="AY39" si="23">SUM(AX39:AX44)</f>
        <v>0</v>
      </c>
      <c r="AZ39" s="414">
        <v>0</v>
      </c>
      <c r="BA39" s="313" t="e">
        <f t="shared" ref="BA39" si="24">AY39/AZ39</f>
        <v>#DIV/0!</v>
      </c>
      <c r="BB39" s="414" t="e">
        <f t="shared" ref="BB39" si="25">IF(BA39&lt;=50, "Débil", IF(BA39&lt;=99,"Moderado","Fuerte"))</f>
        <v>#DIV/0!</v>
      </c>
      <c r="BC39" s="131" t="e">
        <f>+IF(AND(U39="Preventivo",BB39="Fuerte"),2,IF(AND(U39="Preventivo",BB39="Moderado"),1,0))</f>
        <v>#DIV/0!</v>
      </c>
      <c r="BD39" s="131" t="e">
        <f>+IF(AND(U39="Detectivo/Correctivo",$BB39="Fuerte"),2,IF(AND(U39="Detectivo/Correctivo",$BB39="Moderado"),1,IF(AND(U39="Preventivo",$BB39="Fuerte"),1,0)))</f>
        <v>#DIV/0!</v>
      </c>
      <c r="BE39" s="131" t="e">
        <f>+L39-BC39</f>
        <v>#DIV/0!</v>
      </c>
      <c r="BF39" s="131" t="e">
        <f>+N39-BD39</f>
        <v>#N/A</v>
      </c>
      <c r="BG39" s="412" t="e">
        <f>+VLOOKUP(MIN(BE39,BE40,BE41,BE42,BE43,BE44),Listados!$J$18:$K$24,2,TRUE)</f>
        <v>#DIV/0!</v>
      </c>
      <c r="BH39" s="412" t="e">
        <f>+VLOOKUP(MIN(BF39,BF40,BF41,BF42,BF43,BF44),Listados!$J$26:$K$32,2,TRUE)</f>
        <v>#N/A</v>
      </c>
      <c r="BI39" s="404" t="e">
        <f>IF(AND(BG39&lt;&gt;"",BH39&lt;&gt;""),VLOOKUP(BG39&amp;BH39,Listados!$M$3:$N$27,2,FALSE),"")</f>
        <v>#DIV/0!</v>
      </c>
      <c r="BJ39" s="422" t="e">
        <f>+IF($P39="Asumir el riesgo","NA","")</f>
        <v>#N/A</v>
      </c>
      <c r="BK39" s="422" t="e">
        <f>+IF($P39="Asumir el riesgo","NA","")</f>
        <v>#N/A</v>
      </c>
      <c r="BL39" s="422" t="e">
        <f>+IF($P39="Asumir el riesgo","NA","")</f>
        <v>#N/A</v>
      </c>
      <c r="BM39" s="423" t="e">
        <f>+IF($P39="Asumir el riesgo","NA","")</f>
        <v>#N/A</v>
      </c>
    </row>
    <row r="40" spans="1:65" ht="65.150000000000006" customHeight="1">
      <c r="A40" s="415"/>
      <c r="B40" s="409"/>
      <c r="C40" s="224"/>
      <c r="D40" s="409"/>
      <c r="E40" s="416"/>
      <c r="F40" s="34"/>
      <c r="G40" s="34"/>
      <c r="H40" s="34"/>
      <c r="I40" s="36"/>
      <c r="J40" s="29"/>
      <c r="K40" s="417"/>
      <c r="L40" s="410"/>
      <c r="M40" s="411"/>
      <c r="N40" s="413"/>
      <c r="O40" s="404"/>
      <c r="P40" s="412"/>
      <c r="Q40" s="230"/>
      <c r="R40" s="230"/>
      <c r="S40" s="54"/>
      <c r="T40" s="56"/>
      <c r="U40" s="55"/>
      <c r="V40" s="230"/>
      <c r="W40" s="230" t="str">
        <f t="shared" si="0"/>
        <v/>
      </c>
      <c r="X40" s="230"/>
      <c r="Y40" s="230" t="str">
        <f t="shared" si="1"/>
        <v/>
      </c>
      <c r="Z40" s="230"/>
      <c r="AA40" s="230" t="str">
        <f t="shared" si="2"/>
        <v/>
      </c>
      <c r="AB40" s="230"/>
      <c r="AC40" s="230" t="str">
        <f t="shared" si="3"/>
        <v/>
      </c>
      <c r="AD40" s="230"/>
      <c r="AE40" s="230" t="str">
        <f t="shared" si="4"/>
        <v/>
      </c>
      <c r="AF40" s="230"/>
      <c r="AG40" s="230" t="str">
        <f t="shared" si="5"/>
        <v/>
      </c>
      <c r="AH40" s="230"/>
      <c r="AI40" s="223" t="str">
        <f t="shared" si="6"/>
        <v/>
      </c>
      <c r="AJ40" s="220" t="str">
        <f t="shared" si="11"/>
        <v/>
      </c>
      <c r="AK40" s="220" t="str">
        <f t="shared" si="9"/>
        <v/>
      </c>
      <c r="AL40" s="209"/>
      <c r="AM40" s="209"/>
      <c r="AN40" s="209"/>
      <c r="AO40" s="209"/>
      <c r="AP40" s="209"/>
      <c r="AQ40" s="84"/>
      <c r="AR40" s="84"/>
      <c r="AS40" s="59" t="e">
        <f>#VALUE!</f>
        <v>#VALUE!</v>
      </c>
      <c r="AT40" s="59"/>
      <c r="AU40" s="30"/>
      <c r="AV40" s="58" t="str">
        <f t="shared" si="7"/>
        <v>Débil</v>
      </c>
      <c r="AW40" s="58" t="str">
        <f t="shared" si="8"/>
        <v>Débil</v>
      </c>
      <c r="AX40" s="220">
        <f t="shared" si="10"/>
        <v>0</v>
      </c>
      <c r="AY40" s="414"/>
      <c r="AZ40" s="414"/>
      <c r="BA40" s="314"/>
      <c r="BB40" s="414"/>
      <c r="BC40" s="131" t="e">
        <f>+IF(AND(U40="Preventivo",BB39="Fuerte"),2,IF(AND(U40="Preventivo",BB39="Moderado"),1,0))</f>
        <v>#DIV/0!</v>
      </c>
      <c r="BD40" s="131" t="e">
        <f>+IF(AND(U40="Detectivo/Correctivo",$BB39="Fuerte"),2,IF(AND(U40="Detectivo/Correctivo",$BB40="Moderado"),1,IF(AND(U40="Preventivo",$BB39="Fuerte"),1,0)))</f>
        <v>#DIV/0!</v>
      </c>
      <c r="BE40" s="131" t="e">
        <f>+L39-BC40</f>
        <v>#DIV/0!</v>
      </c>
      <c r="BF40" s="131" t="e">
        <f>+N39-BD40</f>
        <v>#N/A</v>
      </c>
      <c r="BG40" s="412"/>
      <c r="BH40" s="412"/>
      <c r="BI40" s="404"/>
      <c r="BJ40" s="422"/>
      <c r="BK40" s="422"/>
      <c r="BL40" s="422"/>
      <c r="BM40" s="423"/>
    </row>
    <row r="41" spans="1:65" ht="65.150000000000006" customHeight="1">
      <c r="A41" s="415"/>
      <c r="B41" s="409"/>
      <c r="C41" s="224"/>
      <c r="D41" s="409"/>
      <c r="E41" s="416"/>
      <c r="F41" s="34"/>
      <c r="G41" s="34"/>
      <c r="H41" s="34"/>
      <c r="I41" s="36"/>
      <c r="J41" s="29"/>
      <c r="K41" s="417"/>
      <c r="L41" s="410"/>
      <c r="M41" s="411"/>
      <c r="N41" s="413"/>
      <c r="O41" s="404"/>
      <c r="P41" s="412"/>
      <c r="Q41" s="230"/>
      <c r="R41" s="230"/>
      <c r="S41" s="54"/>
      <c r="T41" s="56"/>
      <c r="U41" s="55"/>
      <c r="V41" s="230"/>
      <c r="W41" s="230" t="str">
        <f t="shared" si="0"/>
        <v/>
      </c>
      <c r="X41" s="230"/>
      <c r="Y41" s="230" t="str">
        <f t="shared" si="1"/>
        <v/>
      </c>
      <c r="Z41" s="230"/>
      <c r="AA41" s="230" t="str">
        <f t="shared" si="2"/>
        <v/>
      </c>
      <c r="AB41" s="230"/>
      <c r="AC41" s="230" t="str">
        <f t="shared" si="3"/>
        <v/>
      </c>
      <c r="AD41" s="230"/>
      <c r="AE41" s="230" t="str">
        <f t="shared" si="4"/>
        <v/>
      </c>
      <c r="AF41" s="230"/>
      <c r="AG41" s="230" t="str">
        <f t="shared" si="5"/>
        <v/>
      </c>
      <c r="AH41" s="230"/>
      <c r="AI41" s="223" t="str">
        <f t="shared" si="6"/>
        <v/>
      </c>
      <c r="AJ41" s="220" t="str">
        <f t="shared" si="11"/>
        <v/>
      </c>
      <c r="AK41" s="220" t="str">
        <f t="shared" si="9"/>
        <v/>
      </c>
      <c r="AL41" s="209"/>
      <c r="AM41" s="209"/>
      <c r="AN41" s="209"/>
      <c r="AO41" s="209"/>
      <c r="AP41" s="209"/>
      <c r="AQ41" s="84"/>
      <c r="AR41" s="84"/>
      <c r="AS41" s="59" t="e">
        <f>#VALUE!</f>
        <v>#VALUE!</v>
      </c>
      <c r="AT41" s="59"/>
      <c r="AU41" s="30"/>
      <c r="AV41" s="58" t="str">
        <f t="shared" si="7"/>
        <v>Débil</v>
      </c>
      <c r="AW41" s="58" t="str">
        <f t="shared" si="8"/>
        <v>Débil</v>
      </c>
      <c r="AX41" s="220">
        <f t="shared" si="10"/>
        <v>0</v>
      </c>
      <c r="AY41" s="414"/>
      <c r="AZ41" s="414"/>
      <c r="BA41" s="314"/>
      <c r="BB41" s="414"/>
      <c r="BC41" s="131" t="e">
        <f>+IF(AND(U41="Preventivo",BB39="Fuerte"),2,IF(AND(U41="Preventivo",BB39="Moderado"),1,0))</f>
        <v>#DIV/0!</v>
      </c>
      <c r="BD41" s="131" t="e">
        <f>+IF(AND(U41="Detectivo/Correctivo",$BB39="Fuerte"),2,IF(AND(U41="Detectivo/Correctivo",$BB41="Moderado"),1,IF(AND(U41="Preventivo",$BB39="Fuerte"),1,0)))</f>
        <v>#DIV/0!</v>
      </c>
      <c r="BE41" s="131" t="e">
        <f>+L39-BC41</f>
        <v>#DIV/0!</v>
      </c>
      <c r="BF41" s="131" t="e">
        <f>+N39-BD41</f>
        <v>#N/A</v>
      </c>
      <c r="BG41" s="412"/>
      <c r="BH41" s="412"/>
      <c r="BI41" s="404"/>
      <c r="BJ41" s="422"/>
      <c r="BK41" s="422"/>
      <c r="BL41" s="422"/>
      <c r="BM41" s="423"/>
    </row>
    <row r="42" spans="1:65" ht="65.150000000000006" customHeight="1">
      <c r="A42" s="415"/>
      <c r="B42" s="409"/>
      <c r="C42" s="224"/>
      <c r="D42" s="409"/>
      <c r="E42" s="416"/>
      <c r="F42" s="34"/>
      <c r="G42" s="34"/>
      <c r="H42" s="34"/>
      <c r="I42" s="36"/>
      <c r="J42" s="29"/>
      <c r="K42" s="417"/>
      <c r="L42" s="410"/>
      <c r="M42" s="411"/>
      <c r="N42" s="413"/>
      <c r="O42" s="404"/>
      <c r="P42" s="412"/>
      <c r="Q42" s="230"/>
      <c r="R42" s="230"/>
      <c r="S42" s="54"/>
      <c r="T42" s="56"/>
      <c r="U42" s="55"/>
      <c r="V42" s="230"/>
      <c r="W42" s="230" t="str">
        <f t="shared" si="0"/>
        <v/>
      </c>
      <c r="X42" s="230"/>
      <c r="Y42" s="230" t="str">
        <f t="shared" si="1"/>
        <v/>
      </c>
      <c r="Z42" s="230"/>
      <c r="AA42" s="230" t="str">
        <f t="shared" si="2"/>
        <v/>
      </c>
      <c r="AB42" s="230"/>
      <c r="AC42" s="230" t="str">
        <f t="shared" si="3"/>
        <v/>
      </c>
      <c r="AD42" s="230"/>
      <c r="AE42" s="230" t="str">
        <f t="shared" si="4"/>
        <v/>
      </c>
      <c r="AF42" s="230"/>
      <c r="AG42" s="230" t="str">
        <f t="shared" si="5"/>
        <v/>
      </c>
      <c r="AH42" s="230"/>
      <c r="AI42" s="223" t="str">
        <f t="shared" si="6"/>
        <v/>
      </c>
      <c r="AJ42" s="220" t="str">
        <f t="shared" si="11"/>
        <v/>
      </c>
      <c r="AK42" s="220" t="str">
        <f t="shared" si="9"/>
        <v/>
      </c>
      <c r="AL42" s="209"/>
      <c r="AM42" s="209"/>
      <c r="AN42" s="209"/>
      <c r="AO42" s="209"/>
      <c r="AP42" s="209"/>
      <c r="AQ42" s="84"/>
      <c r="AR42" s="84"/>
      <c r="AS42" s="59" t="e">
        <f>#VALUE!</f>
        <v>#VALUE!</v>
      </c>
      <c r="AT42" s="59"/>
      <c r="AU42" s="30"/>
      <c r="AV42" s="58" t="str">
        <f t="shared" si="7"/>
        <v>Débil</v>
      </c>
      <c r="AW42" s="58" t="str">
        <f t="shared" si="8"/>
        <v>Débil</v>
      </c>
      <c r="AX42" s="220">
        <f t="shared" si="10"/>
        <v>0</v>
      </c>
      <c r="AY42" s="414"/>
      <c r="AZ42" s="414"/>
      <c r="BA42" s="314"/>
      <c r="BB42" s="414"/>
      <c r="BC42" s="131" t="e">
        <f>+IF(AND(U42="Preventivo",BB39="Fuerte"),2,IF(AND(U42="Preventivo",BB39="Moderado"),1,0))</f>
        <v>#DIV/0!</v>
      </c>
      <c r="BD42" s="131" t="e">
        <f>+IF(AND(U42="Detectivo/Correctivo",$BB39="Fuerte"),2,IF(AND(U42="Detectivo/Correctivo",$BB42="Moderado"),1,IF(AND(U42="Preventivo",$BB39="Fuerte"),1,0)))</f>
        <v>#DIV/0!</v>
      </c>
      <c r="BE42" s="131" t="e">
        <f>+L39-BC42</f>
        <v>#DIV/0!</v>
      </c>
      <c r="BF42" s="131" t="e">
        <f>+N39-BD42</f>
        <v>#N/A</v>
      </c>
      <c r="BG42" s="412"/>
      <c r="BH42" s="412"/>
      <c r="BI42" s="404"/>
      <c r="BJ42" s="422"/>
      <c r="BK42" s="422"/>
      <c r="BL42" s="422"/>
      <c r="BM42" s="423"/>
    </row>
    <row r="43" spans="1:65" ht="65.150000000000006" customHeight="1">
      <c r="A43" s="415"/>
      <c r="B43" s="409"/>
      <c r="C43" s="224"/>
      <c r="D43" s="409"/>
      <c r="E43" s="416"/>
      <c r="F43" s="34"/>
      <c r="G43" s="34"/>
      <c r="H43" s="34"/>
      <c r="I43" s="36"/>
      <c r="J43" s="29"/>
      <c r="K43" s="417"/>
      <c r="L43" s="410"/>
      <c r="M43" s="411"/>
      <c r="N43" s="413"/>
      <c r="O43" s="404"/>
      <c r="P43" s="412"/>
      <c r="Q43" s="230"/>
      <c r="R43" s="230"/>
      <c r="S43" s="54"/>
      <c r="T43" s="56"/>
      <c r="U43" s="55"/>
      <c r="V43" s="230"/>
      <c r="W43" s="230" t="str">
        <f t="shared" si="0"/>
        <v/>
      </c>
      <c r="X43" s="230"/>
      <c r="Y43" s="230" t="str">
        <f t="shared" si="1"/>
        <v/>
      </c>
      <c r="Z43" s="230"/>
      <c r="AA43" s="230" t="str">
        <f t="shared" si="2"/>
        <v/>
      </c>
      <c r="AB43" s="230"/>
      <c r="AC43" s="230" t="str">
        <f t="shared" si="3"/>
        <v/>
      </c>
      <c r="AD43" s="230"/>
      <c r="AE43" s="230" t="str">
        <f t="shared" si="4"/>
        <v/>
      </c>
      <c r="AF43" s="230"/>
      <c r="AG43" s="230" t="str">
        <f t="shared" si="5"/>
        <v/>
      </c>
      <c r="AH43" s="230"/>
      <c r="AI43" s="223" t="str">
        <f t="shared" si="6"/>
        <v/>
      </c>
      <c r="AJ43" s="220" t="str">
        <f t="shared" si="11"/>
        <v/>
      </c>
      <c r="AK43" s="220" t="str">
        <f t="shared" si="9"/>
        <v/>
      </c>
      <c r="AL43" s="209"/>
      <c r="AM43" s="209"/>
      <c r="AN43" s="209"/>
      <c r="AO43" s="209"/>
      <c r="AP43" s="209"/>
      <c r="AQ43" s="84"/>
      <c r="AR43" s="84"/>
      <c r="AS43" s="59" t="e">
        <f>#VALUE!</f>
        <v>#VALUE!</v>
      </c>
      <c r="AT43" s="59"/>
      <c r="AU43" s="30"/>
      <c r="AV43" s="58" t="str">
        <f t="shared" si="7"/>
        <v>Débil</v>
      </c>
      <c r="AW43" s="58" t="str">
        <f t="shared" si="8"/>
        <v>Débil</v>
      </c>
      <c r="AX43" s="220">
        <f t="shared" si="10"/>
        <v>0</v>
      </c>
      <c r="AY43" s="414"/>
      <c r="AZ43" s="414"/>
      <c r="BA43" s="314"/>
      <c r="BB43" s="414"/>
      <c r="BC43" s="131" t="e">
        <f>+IF(AND(U43="Preventivo",BB39="Fuerte"),2,IF(AND(U43="Preventivo",BB39="Moderado"),1,0))</f>
        <v>#DIV/0!</v>
      </c>
      <c r="BD43" s="131" t="e">
        <f>+IF(AND(U43="Detectivo/Correctivo",$BB39="Fuerte"),2,IF(AND(U43="Detectivo/Correctivo",$BB43="Moderado"),1,IF(AND(U43="Preventivo",$BB39="Fuerte"),1,0)))</f>
        <v>#DIV/0!</v>
      </c>
      <c r="BE43" s="131" t="e">
        <f>+L39-BC43</f>
        <v>#DIV/0!</v>
      </c>
      <c r="BF43" s="131" t="e">
        <f>+N39-BD43</f>
        <v>#N/A</v>
      </c>
      <c r="BG43" s="412"/>
      <c r="BH43" s="412"/>
      <c r="BI43" s="404"/>
      <c r="BJ43" s="422"/>
      <c r="BK43" s="422"/>
      <c r="BL43" s="422"/>
      <c r="BM43" s="423"/>
    </row>
    <row r="44" spans="1:65" ht="65.150000000000006" customHeight="1">
      <c r="A44" s="415"/>
      <c r="B44" s="409"/>
      <c r="C44" s="224"/>
      <c r="D44" s="409"/>
      <c r="E44" s="416"/>
      <c r="F44" s="34"/>
      <c r="G44" s="34"/>
      <c r="H44" s="34"/>
      <c r="I44" s="36"/>
      <c r="J44" s="29"/>
      <c r="K44" s="417"/>
      <c r="L44" s="410"/>
      <c r="M44" s="411"/>
      <c r="N44" s="413"/>
      <c r="O44" s="404"/>
      <c r="P44" s="412"/>
      <c r="Q44" s="230"/>
      <c r="R44" s="230"/>
      <c r="S44" s="54"/>
      <c r="T44" s="56"/>
      <c r="U44" s="55"/>
      <c r="V44" s="230"/>
      <c r="W44" s="230" t="str">
        <f t="shared" si="0"/>
        <v/>
      </c>
      <c r="X44" s="230"/>
      <c r="Y44" s="230" t="str">
        <f t="shared" si="1"/>
        <v/>
      </c>
      <c r="Z44" s="230"/>
      <c r="AA44" s="230" t="str">
        <f t="shared" si="2"/>
        <v/>
      </c>
      <c r="AB44" s="230"/>
      <c r="AC44" s="230" t="str">
        <f t="shared" si="3"/>
        <v/>
      </c>
      <c r="AD44" s="230"/>
      <c r="AE44" s="230" t="str">
        <f t="shared" si="4"/>
        <v/>
      </c>
      <c r="AF44" s="230"/>
      <c r="AG44" s="230" t="str">
        <f t="shared" si="5"/>
        <v/>
      </c>
      <c r="AH44" s="230"/>
      <c r="AI44" s="223" t="str">
        <f t="shared" si="6"/>
        <v/>
      </c>
      <c r="AJ44" s="220" t="str">
        <f t="shared" si="11"/>
        <v/>
      </c>
      <c r="AK44" s="220" t="str">
        <f t="shared" si="9"/>
        <v/>
      </c>
      <c r="AL44" s="209"/>
      <c r="AM44" s="209"/>
      <c r="AN44" s="209"/>
      <c r="AO44" s="209"/>
      <c r="AP44" s="209"/>
      <c r="AQ44" s="84"/>
      <c r="AR44" s="84"/>
      <c r="AS44" s="59" t="e">
        <f>#VALUE!</f>
        <v>#VALUE!</v>
      </c>
      <c r="AT44" s="59"/>
      <c r="AU44" s="30"/>
      <c r="AV44" s="58" t="str">
        <f t="shared" si="7"/>
        <v>Débil</v>
      </c>
      <c r="AW44" s="58" t="str">
        <f t="shared" si="8"/>
        <v>Débil</v>
      </c>
      <c r="AX44" s="220">
        <f t="shared" si="10"/>
        <v>0</v>
      </c>
      <c r="AY44" s="414"/>
      <c r="AZ44" s="414"/>
      <c r="BA44" s="315"/>
      <c r="BB44" s="414"/>
      <c r="BC44" s="131" t="e">
        <f>+IF(AND(U44="Preventivo",BB39="Fuerte"),2,IF(AND(U44="Preventivo",BB39="Moderado"),1,0))</f>
        <v>#DIV/0!</v>
      </c>
      <c r="BD44" s="131" t="e">
        <f>+IF(AND(U44="Detectivo/Correctivo",$BB39="Fuerte"),2,IF(AND(U44="Detectivo/Correctivo",$BB44="Moderado"),1,IF(AND(U44="Preventivo",$BB39="Fuerte"),1,0)))</f>
        <v>#DIV/0!</v>
      </c>
      <c r="BE44" s="131" t="e">
        <f>+L39-BC44</f>
        <v>#DIV/0!</v>
      </c>
      <c r="BF44" s="131" t="e">
        <f>+N39-BD44</f>
        <v>#N/A</v>
      </c>
      <c r="BG44" s="412"/>
      <c r="BH44" s="412"/>
      <c r="BI44" s="404"/>
      <c r="BJ44" s="422"/>
      <c r="BK44" s="422"/>
      <c r="BL44" s="422"/>
      <c r="BM44" s="423"/>
    </row>
    <row r="45" spans="1:65" ht="65.150000000000006" customHeight="1">
      <c r="A45" s="415" t="s">
        <v>142</v>
      </c>
      <c r="B45" s="409"/>
      <c r="C45" s="224"/>
      <c r="D45" s="409"/>
      <c r="E45" s="416"/>
      <c r="F45" s="34"/>
      <c r="G45" s="34"/>
      <c r="H45" s="34"/>
      <c r="I45" s="36"/>
      <c r="J45" s="29"/>
      <c r="K45" s="417"/>
      <c r="L45" s="410"/>
      <c r="M45" s="411"/>
      <c r="N45" s="413" t="e">
        <f>+VLOOKUP(M45,Listados!$K$13:$L$17,2,0)</f>
        <v>#N/A</v>
      </c>
      <c r="O45" s="404" t="str">
        <f>IF(AND(K45&lt;&gt;"",M45&lt;&gt;""),VLOOKUP(K45&amp;M45,Listados!$M$3:$N$27,2,FALSE),"")</f>
        <v/>
      </c>
      <c r="P45" s="412" t="e">
        <f>+VLOOKUP(O45,Listados!$P$3:$Q$6,2,FALSE)</f>
        <v>#N/A</v>
      </c>
      <c r="Q45" s="230"/>
      <c r="R45" s="230"/>
      <c r="S45" s="54"/>
      <c r="T45" s="56"/>
      <c r="U45" s="55"/>
      <c r="V45" s="230"/>
      <c r="W45" s="230" t="str">
        <f t="shared" si="0"/>
        <v/>
      </c>
      <c r="X45" s="230"/>
      <c r="Y45" s="230" t="str">
        <f t="shared" si="1"/>
        <v/>
      </c>
      <c r="Z45" s="230"/>
      <c r="AA45" s="230" t="str">
        <f t="shared" si="2"/>
        <v/>
      </c>
      <c r="AB45" s="230"/>
      <c r="AC45" s="230" t="str">
        <f t="shared" si="3"/>
        <v/>
      </c>
      <c r="AD45" s="230"/>
      <c r="AE45" s="230" t="str">
        <f t="shared" si="4"/>
        <v/>
      </c>
      <c r="AF45" s="230"/>
      <c r="AG45" s="230" t="str">
        <f t="shared" si="5"/>
        <v/>
      </c>
      <c r="AH45" s="230"/>
      <c r="AI45" s="223" t="str">
        <f t="shared" si="6"/>
        <v/>
      </c>
      <c r="AJ45" s="220" t="str">
        <f t="shared" si="11"/>
        <v/>
      </c>
      <c r="AK45" s="220" t="str">
        <f t="shared" si="9"/>
        <v/>
      </c>
      <c r="AL45" s="209"/>
      <c r="AM45" s="209"/>
      <c r="AN45" s="209"/>
      <c r="AO45" s="209"/>
      <c r="AP45" s="209"/>
      <c r="AQ45" s="84"/>
      <c r="AR45" s="84"/>
      <c r="AS45" s="59" t="e">
        <f>#VALUE!</f>
        <v>#VALUE!</v>
      </c>
      <c r="AT45" s="59"/>
      <c r="AU45" s="30"/>
      <c r="AV45" s="58" t="str">
        <f t="shared" si="7"/>
        <v>Débil</v>
      </c>
      <c r="AW45" s="58" t="str">
        <f t="shared" si="8"/>
        <v>Débil</v>
      </c>
      <c r="AX45" s="220">
        <f t="shared" si="10"/>
        <v>0</v>
      </c>
      <c r="AY45" s="414">
        <f t="shared" ref="AY45" si="26">SUM(AX45:AX50)</f>
        <v>0</v>
      </c>
      <c r="AZ45" s="414">
        <v>0</v>
      </c>
      <c r="BA45" s="313" t="e">
        <f t="shared" ref="BA45" si="27">AY45/AZ45</f>
        <v>#DIV/0!</v>
      </c>
      <c r="BB45" s="414" t="e">
        <f t="shared" ref="BB45" si="28">IF(BA45&lt;=50, "Débil", IF(BA45&lt;=99,"Moderado","Fuerte"))</f>
        <v>#DIV/0!</v>
      </c>
      <c r="BC45" s="131" t="e">
        <f>+IF(AND(U45="Preventivo",BB45="Fuerte"),2,IF(AND(U45="Preventivo",BB45="Moderado"),1,0))</f>
        <v>#DIV/0!</v>
      </c>
      <c r="BD45" s="131" t="e">
        <f>+IF(AND(U45="Detectivo/Correctivo",$BB45="Fuerte"),2,IF(AND(U45="Detectivo/Correctivo",$BB45="Moderado"),1,IF(AND(U45="Preventivo",$BB45="Fuerte"),1,0)))</f>
        <v>#DIV/0!</v>
      </c>
      <c r="BE45" s="131" t="e">
        <f>+L45-BC45</f>
        <v>#DIV/0!</v>
      </c>
      <c r="BF45" s="131" t="e">
        <f>+N45-BD45</f>
        <v>#N/A</v>
      </c>
      <c r="BG45" s="412" t="e">
        <f>+VLOOKUP(MIN(BE45,BE46,BE47,BE48,BE49,BE50),Listados!$J$18:$K$24,2,TRUE)</f>
        <v>#DIV/0!</v>
      </c>
      <c r="BH45" s="412" t="e">
        <f>+VLOOKUP(MIN(BF45,BF46,BF47,BF48,BF49,BF50),Listados!$J$26:$K$32,2,TRUE)</f>
        <v>#N/A</v>
      </c>
      <c r="BI45" s="404" t="e">
        <f>IF(AND(BG45&lt;&gt;"",BH45&lt;&gt;""),VLOOKUP(BG45&amp;BH45,Listados!$M$3:$N$27,2,FALSE),"")</f>
        <v>#DIV/0!</v>
      </c>
      <c r="BJ45" s="422" t="e">
        <f>+IF($P45="Asumir el riesgo","NA","")</f>
        <v>#N/A</v>
      </c>
      <c r="BK45" s="422" t="e">
        <f>+IF($P45="Asumir el riesgo","NA","")</f>
        <v>#N/A</v>
      </c>
      <c r="BL45" s="422" t="e">
        <f>+IF($P45="Asumir el riesgo","NA","")</f>
        <v>#N/A</v>
      </c>
      <c r="BM45" s="423" t="e">
        <f>+IF($P45="Asumir el riesgo","NA","")</f>
        <v>#N/A</v>
      </c>
    </row>
    <row r="46" spans="1:65" ht="65.150000000000006" customHeight="1">
      <c r="A46" s="415"/>
      <c r="B46" s="409"/>
      <c r="C46" s="224"/>
      <c r="D46" s="409"/>
      <c r="E46" s="416"/>
      <c r="F46" s="34"/>
      <c r="G46" s="34"/>
      <c r="H46" s="34"/>
      <c r="I46" s="36"/>
      <c r="J46" s="29"/>
      <c r="K46" s="417"/>
      <c r="L46" s="410"/>
      <c r="M46" s="411"/>
      <c r="N46" s="413"/>
      <c r="O46" s="404"/>
      <c r="P46" s="412"/>
      <c r="Q46" s="230"/>
      <c r="R46" s="230"/>
      <c r="S46" s="54"/>
      <c r="T46" s="56"/>
      <c r="U46" s="55"/>
      <c r="V46" s="230"/>
      <c r="W46" s="230" t="str">
        <f t="shared" si="0"/>
        <v/>
      </c>
      <c r="X46" s="230"/>
      <c r="Y46" s="230" t="str">
        <f t="shared" si="1"/>
        <v/>
      </c>
      <c r="Z46" s="230"/>
      <c r="AA46" s="230" t="str">
        <f t="shared" si="2"/>
        <v/>
      </c>
      <c r="AB46" s="230"/>
      <c r="AC46" s="230" t="str">
        <f t="shared" si="3"/>
        <v/>
      </c>
      <c r="AD46" s="230"/>
      <c r="AE46" s="230" t="str">
        <f t="shared" si="4"/>
        <v/>
      </c>
      <c r="AF46" s="230"/>
      <c r="AG46" s="230" t="str">
        <f t="shared" si="5"/>
        <v/>
      </c>
      <c r="AH46" s="230"/>
      <c r="AI46" s="223" t="str">
        <f t="shared" si="6"/>
        <v/>
      </c>
      <c r="AJ46" s="220" t="str">
        <f t="shared" si="11"/>
        <v/>
      </c>
      <c r="AK46" s="220" t="str">
        <f t="shared" si="9"/>
        <v/>
      </c>
      <c r="AL46" s="209"/>
      <c r="AM46" s="209"/>
      <c r="AN46" s="209"/>
      <c r="AO46" s="209"/>
      <c r="AP46" s="209"/>
      <c r="AQ46" s="84"/>
      <c r="AR46" s="84"/>
      <c r="AS46" s="59" t="e">
        <f>#VALUE!</f>
        <v>#VALUE!</v>
      </c>
      <c r="AT46" s="59"/>
      <c r="AU46" s="30"/>
      <c r="AV46" s="58" t="str">
        <f t="shared" si="7"/>
        <v>Débil</v>
      </c>
      <c r="AW46" s="58" t="str">
        <f t="shared" si="8"/>
        <v>Débil</v>
      </c>
      <c r="AX46" s="220">
        <f t="shared" si="10"/>
        <v>0</v>
      </c>
      <c r="AY46" s="414"/>
      <c r="AZ46" s="414"/>
      <c r="BA46" s="314"/>
      <c r="BB46" s="414"/>
      <c r="BC46" s="131" t="e">
        <f>+IF(AND(U46="Preventivo",BB45="Fuerte"),2,IF(AND(U46="Preventivo",BB45="Moderado"),1,0))</f>
        <v>#DIV/0!</v>
      </c>
      <c r="BD46" s="131" t="e">
        <f>+IF(AND(U46="Detectivo/Correctivo",$BB45="Fuerte"),2,IF(AND(U46="Detectivo/Correctivo",$BB46="Moderado"),1,IF(AND(U46="Preventivo",$BB45="Fuerte"),1,0)))</f>
        <v>#DIV/0!</v>
      </c>
      <c r="BE46" s="131" t="e">
        <f>+L45-BC46</f>
        <v>#DIV/0!</v>
      </c>
      <c r="BF46" s="131" t="e">
        <f>+N45-BD46</f>
        <v>#N/A</v>
      </c>
      <c r="BG46" s="412"/>
      <c r="BH46" s="412"/>
      <c r="BI46" s="404"/>
      <c r="BJ46" s="422"/>
      <c r="BK46" s="422"/>
      <c r="BL46" s="422"/>
      <c r="BM46" s="423"/>
    </row>
    <row r="47" spans="1:65" ht="65.150000000000006" customHeight="1">
      <c r="A47" s="415"/>
      <c r="B47" s="409"/>
      <c r="C47" s="224"/>
      <c r="D47" s="409"/>
      <c r="E47" s="416"/>
      <c r="F47" s="34"/>
      <c r="G47" s="34"/>
      <c r="H47" s="34"/>
      <c r="I47" s="36"/>
      <c r="J47" s="29"/>
      <c r="K47" s="417"/>
      <c r="L47" s="410"/>
      <c r="M47" s="411"/>
      <c r="N47" s="413"/>
      <c r="O47" s="404"/>
      <c r="P47" s="412"/>
      <c r="Q47" s="230"/>
      <c r="R47" s="230"/>
      <c r="S47" s="54"/>
      <c r="T47" s="56"/>
      <c r="U47" s="55"/>
      <c r="V47" s="230"/>
      <c r="W47" s="230" t="str">
        <f t="shared" si="0"/>
        <v/>
      </c>
      <c r="X47" s="230"/>
      <c r="Y47" s="230" t="str">
        <f t="shared" si="1"/>
        <v/>
      </c>
      <c r="Z47" s="230"/>
      <c r="AA47" s="230" t="str">
        <f t="shared" si="2"/>
        <v/>
      </c>
      <c r="AB47" s="230"/>
      <c r="AC47" s="230" t="str">
        <f t="shared" si="3"/>
        <v/>
      </c>
      <c r="AD47" s="230"/>
      <c r="AE47" s="230" t="str">
        <f t="shared" si="4"/>
        <v/>
      </c>
      <c r="AF47" s="230"/>
      <c r="AG47" s="230" t="str">
        <f t="shared" si="5"/>
        <v/>
      </c>
      <c r="AH47" s="230"/>
      <c r="AI47" s="223" t="str">
        <f t="shared" si="6"/>
        <v/>
      </c>
      <c r="AJ47" s="220" t="str">
        <f t="shared" si="11"/>
        <v/>
      </c>
      <c r="AK47" s="220" t="str">
        <f t="shared" si="9"/>
        <v/>
      </c>
      <c r="AL47" s="209"/>
      <c r="AM47" s="209"/>
      <c r="AN47" s="209"/>
      <c r="AO47" s="209"/>
      <c r="AP47" s="209"/>
      <c r="AQ47" s="84"/>
      <c r="AR47" s="84"/>
      <c r="AS47" s="59" t="e">
        <f>#VALUE!</f>
        <v>#VALUE!</v>
      </c>
      <c r="AT47" s="59"/>
      <c r="AU47" s="30"/>
      <c r="AV47" s="58" t="str">
        <f t="shared" si="7"/>
        <v>Débil</v>
      </c>
      <c r="AW47" s="58" t="str">
        <f t="shared" si="8"/>
        <v>Débil</v>
      </c>
      <c r="AX47" s="220">
        <f t="shared" si="10"/>
        <v>0</v>
      </c>
      <c r="AY47" s="414"/>
      <c r="AZ47" s="414"/>
      <c r="BA47" s="314"/>
      <c r="BB47" s="414"/>
      <c r="BC47" s="131" t="e">
        <f>+IF(AND(U47="Preventivo",BB45="Fuerte"),2,IF(AND(U47="Preventivo",BB45="Moderado"),1,0))</f>
        <v>#DIV/0!</v>
      </c>
      <c r="BD47" s="131" t="e">
        <f>+IF(AND(U47="Detectivo/Correctivo",$BB45="Fuerte"),2,IF(AND(U47="Detectivo/Correctivo",$BB47="Moderado"),1,IF(AND(U47="Preventivo",$BB45="Fuerte"),1,0)))</f>
        <v>#DIV/0!</v>
      </c>
      <c r="BE47" s="131" t="e">
        <f>+L45-BC47</f>
        <v>#DIV/0!</v>
      </c>
      <c r="BF47" s="131" t="e">
        <f>+N45-BD47</f>
        <v>#N/A</v>
      </c>
      <c r="BG47" s="412"/>
      <c r="BH47" s="412"/>
      <c r="BI47" s="404"/>
      <c r="BJ47" s="422"/>
      <c r="BK47" s="422"/>
      <c r="BL47" s="422"/>
      <c r="BM47" s="423"/>
    </row>
    <row r="48" spans="1:65" ht="65.150000000000006" customHeight="1">
      <c r="A48" s="415"/>
      <c r="B48" s="409"/>
      <c r="C48" s="224"/>
      <c r="D48" s="409"/>
      <c r="E48" s="416"/>
      <c r="F48" s="34"/>
      <c r="G48" s="34"/>
      <c r="H48" s="34"/>
      <c r="I48" s="36"/>
      <c r="J48" s="29"/>
      <c r="K48" s="417"/>
      <c r="L48" s="410"/>
      <c r="M48" s="411"/>
      <c r="N48" s="413"/>
      <c r="O48" s="404"/>
      <c r="P48" s="412"/>
      <c r="Q48" s="230"/>
      <c r="R48" s="230"/>
      <c r="S48" s="54"/>
      <c r="T48" s="56"/>
      <c r="U48" s="55"/>
      <c r="V48" s="230"/>
      <c r="W48" s="230" t="str">
        <f t="shared" si="0"/>
        <v/>
      </c>
      <c r="X48" s="230"/>
      <c r="Y48" s="230" t="str">
        <f t="shared" si="1"/>
        <v/>
      </c>
      <c r="Z48" s="230"/>
      <c r="AA48" s="230" t="str">
        <f t="shared" si="2"/>
        <v/>
      </c>
      <c r="AB48" s="230"/>
      <c r="AC48" s="230" t="str">
        <f t="shared" si="3"/>
        <v/>
      </c>
      <c r="AD48" s="230"/>
      <c r="AE48" s="230" t="str">
        <f t="shared" si="4"/>
        <v/>
      </c>
      <c r="AF48" s="230"/>
      <c r="AG48" s="230" t="str">
        <f t="shared" si="5"/>
        <v/>
      </c>
      <c r="AH48" s="230"/>
      <c r="AI48" s="223" t="str">
        <f t="shared" si="6"/>
        <v/>
      </c>
      <c r="AJ48" s="220" t="str">
        <f t="shared" si="11"/>
        <v/>
      </c>
      <c r="AK48" s="220" t="str">
        <f t="shared" si="9"/>
        <v/>
      </c>
      <c r="AL48" s="209"/>
      <c r="AM48" s="209"/>
      <c r="AN48" s="209"/>
      <c r="AO48" s="209"/>
      <c r="AP48" s="209"/>
      <c r="AQ48" s="84"/>
      <c r="AR48" s="84"/>
      <c r="AS48" s="59" t="e">
        <f>#VALUE!</f>
        <v>#VALUE!</v>
      </c>
      <c r="AT48" s="59"/>
      <c r="AU48" s="30"/>
      <c r="AV48" s="58" t="str">
        <f t="shared" si="7"/>
        <v>Débil</v>
      </c>
      <c r="AW48" s="58" t="str">
        <f t="shared" si="8"/>
        <v>Débil</v>
      </c>
      <c r="AX48" s="220">
        <f t="shared" si="10"/>
        <v>0</v>
      </c>
      <c r="AY48" s="414"/>
      <c r="AZ48" s="414"/>
      <c r="BA48" s="314"/>
      <c r="BB48" s="414"/>
      <c r="BC48" s="131" t="e">
        <f>+IF(AND(U48="Preventivo",BB45="Fuerte"),2,IF(AND(U48="Preventivo",BB45="Moderado"),1,0))</f>
        <v>#DIV/0!</v>
      </c>
      <c r="BD48" s="131" t="e">
        <f>+IF(AND(U48="Detectivo/Correctivo",$BB45="Fuerte"),2,IF(AND(U48="Detectivo/Correctivo",$BB48="Moderado"),1,IF(AND(U48="Preventivo",$BB45="Fuerte"),1,0)))</f>
        <v>#DIV/0!</v>
      </c>
      <c r="BE48" s="131" t="e">
        <f>+L45-BC48</f>
        <v>#DIV/0!</v>
      </c>
      <c r="BF48" s="131" t="e">
        <f>+N45-BD48</f>
        <v>#N/A</v>
      </c>
      <c r="BG48" s="412"/>
      <c r="BH48" s="412"/>
      <c r="BI48" s="404"/>
      <c r="BJ48" s="422"/>
      <c r="BK48" s="422"/>
      <c r="BL48" s="422"/>
      <c r="BM48" s="423"/>
    </row>
    <row r="49" spans="1:65" ht="65.150000000000006" customHeight="1">
      <c r="A49" s="415"/>
      <c r="B49" s="409"/>
      <c r="C49" s="224"/>
      <c r="D49" s="409"/>
      <c r="E49" s="416"/>
      <c r="F49" s="34"/>
      <c r="G49" s="34"/>
      <c r="H49" s="34"/>
      <c r="I49" s="36"/>
      <c r="J49" s="29"/>
      <c r="K49" s="417"/>
      <c r="L49" s="410"/>
      <c r="M49" s="411"/>
      <c r="N49" s="413"/>
      <c r="O49" s="404"/>
      <c r="P49" s="412"/>
      <c r="Q49" s="230"/>
      <c r="R49" s="230"/>
      <c r="S49" s="54"/>
      <c r="T49" s="56"/>
      <c r="U49" s="55"/>
      <c r="V49" s="230"/>
      <c r="W49" s="230" t="str">
        <f t="shared" si="0"/>
        <v/>
      </c>
      <c r="X49" s="230"/>
      <c r="Y49" s="230" t="str">
        <f t="shared" si="1"/>
        <v/>
      </c>
      <c r="Z49" s="230"/>
      <c r="AA49" s="230" t="str">
        <f t="shared" si="2"/>
        <v/>
      </c>
      <c r="AB49" s="230"/>
      <c r="AC49" s="230" t="str">
        <f t="shared" si="3"/>
        <v/>
      </c>
      <c r="AD49" s="230"/>
      <c r="AE49" s="230" t="str">
        <f t="shared" si="4"/>
        <v/>
      </c>
      <c r="AF49" s="230"/>
      <c r="AG49" s="230" t="str">
        <f t="shared" si="5"/>
        <v/>
      </c>
      <c r="AH49" s="230"/>
      <c r="AI49" s="223" t="str">
        <f t="shared" si="6"/>
        <v/>
      </c>
      <c r="AJ49" s="220" t="str">
        <f t="shared" si="11"/>
        <v/>
      </c>
      <c r="AK49" s="220" t="str">
        <f t="shared" si="9"/>
        <v/>
      </c>
      <c r="AL49" s="209"/>
      <c r="AM49" s="209"/>
      <c r="AN49" s="209"/>
      <c r="AO49" s="209"/>
      <c r="AP49" s="209"/>
      <c r="AQ49" s="84"/>
      <c r="AR49" s="84"/>
      <c r="AS49" s="59" t="e">
        <f>#VALUE!</f>
        <v>#VALUE!</v>
      </c>
      <c r="AT49" s="59"/>
      <c r="AU49" s="30"/>
      <c r="AV49" s="58" t="str">
        <f t="shared" si="7"/>
        <v>Débil</v>
      </c>
      <c r="AW49" s="58" t="str">
        <f t="shared" si="8"/>
        <v>Débil</v>
      </c>
      <c r="AX49" s="220">
        <f t="shared" si="10"/>
        <v>0</v>
      </c>
      <c r="AY49" s="414"/>
      <c r="AZ49" s="414"/>
      <c r="BA49" s="314"/>
      <c r="BB49" s="414"/>
      <c r="BC49" s="131" t="e">
        <f>+IF(AND(U49="Preventivo",BB45="Fuerte"),2,IF(AND(U49="Preventivo",BB45="Moderado"),1,0))</f>
        <v>#DIV/0!</v>
      </c>
      <c r="BD49" s="131" t="e">
        <f>+IF(AND(U49="Detectivo/Correctivo",$BB45="Fuerte"),2,IF(AND(U49="Detectivo/Correctivo",$BB49="Moderado"),1,IF(AND(U49="Preventivo",$BB45="Fuerte"),1,0)))</f>
        <v>#DIV/0!</v>
      </c>
      <c r="BE49" s="131" t="e">
        <f>+L45-BC49</f>
        <v>#DIV/0!</v>
      </c>
      <c r="BF49" s="131" t="e">
        <f>+N45-BD49</f>
        <v>#N/A</v>
      </c>
      <c r="BG49" s="412"/>
      <c r="BH49" s="412"/>
      <c r="BI49" s="404"/>
      <c r="BJ49" s="422"/>
      <c r="BK49" s="422"/>
      <c r="BL49" s="422"/>
      <c r="BM49" s="423"/>
    </row>
    <row r="50" spans="1:65" ht="65.150000000000006" customHeight="1">
      <c r="A50" s="415"/>
      <c r="B50" s="409"/>
      <c r="C50" s="224"/>
      <c r="D50" s="409"/>
      <c r="E50" s="416"/>
      <c r="F50" s="34"/>
      <c r="G50" s="34"/>
      <c r="H50" s="34"/>
      <c r="I50" s="36"/>
      <c r="J50" s="29"/>
      <c r="K50" s="417"/>
      <c r="L50" s="410"/>
      <c r="M50" s="411"/>
      <c r="N50" s="413"/>
      <c r="O50" s="404"/>
      <c r="P50" s="412"/>
      <c r="Q50" s="230"/>
      <c r="R50" s="230"/>
      <c r="S50" s="54"/>
      <c r="T50" s="56"/>
      <c r="U50" s="55"/>
      <c r="V50" s="230"/>
      <c r="W50" s="230" t="str">
        <f t="shared" si="0"/>
        <v/>
      </c>
      <c r="X50" s="230"/>
      <c r="Y50" s="230" t="str">
        <f t="shared" si="1"/>
        <v/>
      </c>
      <c r="Z50" s="230"/>
      <c r="AA50" s="230" t="str">
        <f t="shared" si="2"/>
        <v/>
      </c>
      <c r="AB50" s="230"/>
      <c r="AC50" s="230" t="str">
        <f t="shared" si="3"/>
        <v/>
      </c>
      <c r="AD50" s="230"/>
      <c r="AE50" s="230" t="str">
        <f t="shared" si="4"/>
        <v/>
      </c>
      <c r="AF50" s="230"/>
      <c r="AG50" s="230" t="str">
        <f t="shared" si="5"/>
        <v/>
      </c>
      <c r="AH50" s="230"/>
      <c r="AI50" s="223" t="str">
        <f t="shared" si="6"/>
        <v/>
      </c>
      <c r="AJ50" s="220" t="str">
        <f t="shared" si="11"/>
        <v/>
      </c>
      <c r="AK50" s="220" t="str">
        <f t="shared" si="9"/>
        <v/>
      </c>
      <c r="AL50" s="209"/>
      <c r="AM50" s="209"/>
      <c r="AN50" s="209"/>
      <c r="AO50" s="209"/>
      <c r="AP50" s="209"/>
      <c r="AQ50" s="84"/>
      <c r="AR50" s="84"/>
      <c r="AS50" s="59" t="e">
        <f>#VALUE!</f>
        <v>#VALUE!</v>
      </c>
      <c r="AT50" s="59"/>
      <c r="AU50" s="30"/>
      <c r="AV50" s="58" t="str">
        <f t="shared" si="7"/>
        <v>Débil</v>
      </c>
      <c r="AW50" s="58" t="str">
        <f t="shared" si="8"/>
        <v>Débil</v>
      </c>
      <c r="AX50" s="220">
        <f t="shared" si="10"/>
        <v>0</v>
      </c>
      <c r="AY50" s="414"/>
      <c r="AZ50" s="414"/>
      <c r="BA50" s="315"/>
      <c r="BB50" s="414"/>
      <c r="BC50" s="131" t="e">
        <f>+IF(AND(U50="Preventivo",BB45="Fuerte"),2,IF(AND(U50="Preventivo",BB45="Moderado"),1,0))</f>
        <v>#DIV/0!</v>
      </c>
      <c r="BD50" s="131" t="e">
        <f>+IF(AND(U50="Detectivo/Correctivo",$BB45="Fuerte"),2,IF(AND(U50="Detectivo/Correctivo",$BB50="Moderado"),1,IF(AND(U50="Preventivo",$BB45="Fuerte"),1,0)))</f>
        <v>#DIV/0!</v>
      </c>
      <c r="BE50" s="131" t="e">
        <f>+L45-BC50</f>
        <v>#DIV/0!</v>
      </c>
      <c r="BF50" s="131" t="e">
        <f>+N45-BD50</f>
        <v>#N/A</v>
      </c>
      <c r="BG50" s="412"/>
      <c r="BH50" s="412"/>
      <c r="BI50" s="404"/>
      <c r="BJ50" s="422"/>
      <c r="BK50" s="422"/>
      <c r="BL50" s="422"/>
      <c r="BM50" s="423"/>
    </row>
    <row r="51" spans="1:65" ht="65.150000000000006" customHeight="1">
      <c r="A51" s="415" t="s">
        <v>143</v>
      </c>
      <c r="B51" s="409"/>
      <c r="C51" s="224"/>
      <c r="D51" s="409"/>
      <c r="E51" s="416"/>
      <c r="F51" s="34"/>
      <c r="G51" s="34"/>
      <c r="H51" s="34"/>
      <c r="I51" s="36"/>
      <c r="J51" s="29"/>
      <c r="K51" s="417"/>
      <c r="L51" s="410"/>
      <c r="M51" s="411"/>
      <c r="N51" s="413" t="e">
        <f>+VLOOKUP(M51,Listados!$K$13:$L$17,2,0)</f>
        <v>#N/A</v>
      </c>
      <c r="O51" s="404" t="str">
        <f>IF(AND(K51&lt;&gt;"",M51&lt;&gt;""),VLOOKUP(K51&amp;M51,Listados!$M$3:$N$27,2,FALSE),"")</f>
        <v/>
      </c>
      <c r="P51" s="412" t="e">
        <f>+VLOOKUP(O51,Listados!$P$3:$Q$6,2,FALSE)</f>
        <v>#N/A</v>
      </c>
      <c r="Q51" s="230"/>
      <c r="R51" s="230"/>
      <c r="S51" s="54"/>
      <c r="T51" s="56"/>
      <c r="U51" s="55"/>
      <c r="V51" s="230"/>
      <c r="W51" s="230" t="str">
        <f t="shared" si="0"/>
        <v/>
      </c>
      <c r="X51" s="230"/>
      <c r="Y51" s="230" t="str">
        <f t="shared" si="1"/>
        <v/>
      </c>
      <c r="Z51" s="230"/>
      <c r="AA51" s="230" t="str">
        <f t="shared" si="2"/>
        <v/>
      </c>
      <c r="AB51" s="230"/>
      <c r="AC51" s="230" t="str">
        <f t="shared" si="3"/>
        <v/>
      </c>
      <c r="AD51" s="230"/>
      <c r="AE51" s="230" t="str">
        <f t="shared" si="4"/>
        <v/>
      </c>
      <c r="AF51" s="230"/>
      <c r="AG51" s="230" t="str">
        <f t="shared" si="5"/>
        <v/>
      </c>
      <c r="AH51" s="230"/>
      <c r="AI51" s="223" t="str">
        <f t="shared" si="6"/>
        <v/>
      </c>
      <c r="AJ51" s="220" t="str">
        <f t="shared" si="11"/>
        <v/>
      </c>
      <c r="AK51" s="220" t="str">
        <f t="shared" si="9"/>
        <v/>
      </c>
      <c r="AL51" s="209"/>
      <c r="AM51" s="209"/>
      <c r="AN51" s="209"/>
      <c r="AO51" s="209"/>
      <c r="AP51" s="209"/>
      <c r="AQ51" s="84"/>
      <c r="AR51" s="84"/>
      <c r="AS51" s="59" t="e">
        <f>#VALUE!</f>
        <v>#VALUE!</v>
      </c>
      <c r="AT51" s="59"/>
      <c r="AU51" s="30"/>
      <c r="AV51" s="58" t="str">
        <f t="shared" si="7"/>
        <v>Débil</v>
      </c>
      <c r="AW51" s="58" t="str">
        <f t="shared" si="8"/>
        <v>Débil</v>
      </c>
      <c r="AX51" s="220">
        <f t="shared" si="10"/>
        <v>0</v>
      </c>
      <c r="AY51" s="414">
        <f t="shared" ref="AY51" si="29">SUM(AX51:AX56)</f>
        <v>0</v>
      </c>
      <c r="AZ51" s="414">
        <v>0</v>
      </c>
      <c r="BA51" s="313" t="e">
        <f t="shared" ref="BA51" si="30">AY51/AZ51</f>
        <v>#DIV/0!</v>
      </c>
      <c r="BB51" s="414" t="e">
        <f t="shared" ref="BB51" si="31">IF(BA51&lt;=50, "Débil", IF(BA51&lt;=99,"Moderado","Fuerte"))</f>
        <v>#DIV/0!</v>
      </c>
      <c r="BC51" s="131" t="e">
        <f>+IF(AND(U51="Preventivo",BB51="Fuerte"),2,IF(AND(U51="Preventivo",BB51="Moderado"),1,0))</f>
        <v>#DIV/0!</v>
      </c>
      <c r="BD51" s="131" t="e">
        <f>+IF(AND(U51="Detectivo/Correctivo",$BB51="Fuerte"),2,IF(AND(U51="Detectivo/Correctivo",$BB51="Moderado"),1,IF(AND(U51="Preventivo",$BB51="Fuerte"),1,0)))</f>
        <v>#DIV/0!</v>
      </c>
      <c r="BE51" s="131" t="e">
        <f>+L51-BC51</f>
        <v>#DIV/0!</v>
      </c>
      <c r="BF51" s="131" t="e">
        <f>+N51-BD51</f>
        <v>#N/A</v>
      </c>
      <c r="BG51" s="412" t="e">
        <f>+VLOOKUP(MIN(BE51,BE52,BE53,BE54,BE55,BE56),Listados!$J$18:$K$24,2,TRUE)</f>
        <v>#DIV/0!</v>
      </c>
      <c r="BH51" s="412" t="e">
        <f>+VLOOKUP(MIN(BF51,BF52,BF53,BF54,BF55,BF56),Listados!$J$27:$K$32,2,TRUE)</f>
        <v>#N/A</v>
      </c>
      <c r="BI51" s="404" t="e">
        <f>IF(AND(BG51&lt;&gt;"",BH51&lt;&gt;""),VLOOKUP(BG51&amp;BH51,Listados!$M$3:$N$27,2,FALSE),"")</f>
        <v>#DIV/0!</v>
      </c>
      <c r="BJ51" s="422" t="e">
        <f>+IF($P51="Asumir el riesgo","NA","")</f>
        <v>#N/A</v>
      </c>
      <c r="BK51" s="422" t="e">
        <f>+IF($P51="Asumir el riesgo","NA","")</f>
        <v>#N/A</v>
      </c>
      <c r="BL51" s="422" t="e">
        <f>+IF($P51="Asumir el riesgo","NA","")</f>
        <v>#N/A</v>
      </c>
      <c r="BM51" s="423" t="e">
        <f>+IF($P51="Asumir el riesgo","NA","")</f>
        <v>#N/A</v>
      </c>
    </row>
    <row r="52" spans="1:65" ht="65.150000000000006" customHeight="1">
      <c r="A52" s="415"/>
      <c r="B52" s="409"/>
      <c r="C52" s="224"/>
      <c r="D52" s="409"/>
      <c r="E52" s="416"/>
      <c r="F52" s="34"/>
      <c r="G52" s="34"/>
      <c r="H52" s="34"/>
      <c r="I52" s="36"/>
      <c r="J52" s="29"/>
      <c r="K52" s="417"/>
      <c r="L52" s="410"/>
      <c r="M52" s="411"/>
      <c r="N52" s="413"/>
      <c r="O52" s="404"/>
      <c r="P52" s="412"/>
      <c r="Q52" s="230"/>
      <c r="R52" s="230"/>
      <c r="S52" s="54"/>
      <c r="T52" s="56"/>
      <c r="U52" s="55"/>
      <c r="V52" s="230"/>
      <c r="W52" s="230" t="str">
        <f t="shared" si="0"/>
        <v/>
      </c>
      <c r="X52" s="230"/>
      <c r="Y52" s="230" t="str">
        <f t="shared" si="1"/>
        <v/>
      </c>
      <c r="Z52" s="230"/>
      <c r="AA52" s="230" t="str">
        <f t="shared" si="2"/>
        <v/>
      </c>
      <c r="AB52" s="230"/>
      <c r="AC52" s="230" t="str">
        <f t="shared" si="3"/>
        <v/>
      </c>
      <c r="AD52" s="230"/>
      <c r="AE52" s="230" t="str">
        <f t="shared" si="4"/>
        <v/>
      </c>
      <c r="AF52" s="230"/>
      <c r="AG52" s="230" t="str">
        <f t="shared" si="5"/>
        <v/>
      </c>
      <c r="AH52" s="230"/>
      <c r="AI52" s="223" t="str">
        <f t="shared" si="6"/>
        <v/>
      </c>
      <c r="AJ52" s="220" t="str">
        <f t="shared" si="11"/>
        <v/>
      </c>
      <c r="AK52" s="220" t="str">
        <f t="shared" si="9"/>
        <v/>
      </c>
      <c r="AL52" s="209"/>
      <c r="AM52" s="209"/>
      <c r="AN52" s="209"/>
      <c r="AO52" s="209"/>
      <c r="AP52" s="209"/>
      <c r="AQ52" s="84"/>
      <c r="AR52" s="84"/>
      <c r="AS52" s="59" t="e">
        <f>#VALUE!</f>
        <v>#VALUE!</v>
      </c>
      <c r="AT52" s="59"/>
      <c r="AU52" s="30"/>
      <c r="AV52" s="58" t="str">
        <f t="shared" si="7"/>
        <v>Débil</v>
      </c>
      <c r="AW52" s="58" t="str">
        <f t="shared" si="8"/>
        <v>Débil</v>
      </c>
      <c r="AX52" s="220">
        <f t="shared" si="10"/>
        <v>0</v>
      </c>
      <c r="AY52" s="414"/>
      <c r="AZ52" s="414"/>
      <c r="BA52" s="314"/>
      <c r="BB52" s="414"/>
      <c r="BC52" s="131" t="e">
        <f>+IF(AND(U52="Preventivo",BB51="Fuerte"),2,IF(AND(U52="Preventivo",BB51="Moderado"),1,0))</f>
        <v>#DIV/0!</v>
      </c>
      <c r="BD52" s="131" t="e">
        <f>+IF(AND(U52="Detectivo/Correctivo",$BB51="Fuerte"),2,IF(AND(U52="Detectivo/Correctivo",$BB52="Moderado"),1,IF(AND(U52="Preventivo",$BB51="Fuerte"),1,0)))</f>
        <v>#DIV/0!</v>
      </c>
      <c r="BE52" s="131" t="e">
        <f>+L51-BC52</f>
        <v>#DIV/0!</v>
      </c>
      <c r="BF52" s="131" t="e">
        <f>+N51-BD52</f>
        <v>#N/A</v>
      </c>
      <c r="BG52" s="412"/>
      <c r="BH52" s="412"/>
      <c r="BI52" s="404"/>
      <c r="BJ52" s="422"/>
      <c r="BK52" s="422"/>
      <c r="BL52" s="422"/>
      <c r="BM52" s="423"/>
    </row>
    <row r="53" spans="1:65" ht="65.150000000000006" customHeight="1">
      <c r="A53" s="415"/>
      <c r="B53" s="409"/>
      <c r="C53" s="224"/>
      <c r="D53" s="409"/>
      <c r="E53" s="416"/>
      <c r="F53" s="34"/>
      <c r="G53" s="34"/>
      <c r="H53" s="34"/>
      <c r="I53" s="36"/>
      <c r="J53" s="29"/>
      <c r="K53" s="417"/>
      <c r="L53" s="410"/>
      <c r="M53" s="411"/>
      <c r="N53" s="413"/>
      <c r="O53" s="404"/>
      <c r="P53" s="412"/>
      <c r="Q53" s="230"/>
      <c r="R53" s="230"/>
      <c r="S53" s="54"/>
      <c r="T53" s="56"/>
      <c r="U53" s="55"/>
      <c r="V53" s="230"/>
      <c r="W53" s="230" t="str">
        <f t="shared" si="0"/>
        <v/>
      </c>
      <c r="X53" s="230"/>
      <c r="Y53" s="230" t="str">
        <f t="shared" si="1"/>
        <v/>
      </c>
      <c r="Z53" s="230"/>
      <c r="AA53" s="230" t="str">
        <f t="shared" si="2"/>
        <v/>
      </c>
      <c r="AB53" s="230"/>
      <c r="AC53" s="230" t="str">
        <f t="shared" si="3"/>
        <v/>
      </c>
      <c r="AD53" s="230"/>
      <c r="AE53" s="230" t="str">
        <f t="shared" si="4"/>
        <v/>
      </c>
      <c r="AF53" s="230"/>
      <c r="AG53" s="230" t="str">
        <f t="shared" si="5"/>
        <v/>
      </c>
      <c r="AH53" s="230"/>
      <c r="AI53" s="223" t="str">
        <f t="shared" si="6"/>
        <v/>
      </c>
      <c r="AJ53" s="220" t="str">
        <f t="shared" si="11"/>
        <v/>
      </c>
      <c r="AK53" s="220" t="str">
        <f t="shared" si="9"/>
        <v/>
      </c>
      <c r="AL53" s="209"/>
      <c r="AM53" s="209"/>
      <c r="AN53" s="209"/>
      <c r="AO53" s="209"/>
      <c r="AP53" s="209"/>
      <c r="AQ53" s="84"/>
      <c r="AR53" s="84"/>
      <c r="AS53" s="59" t="e">
        <f>#VALUE!</f>
        <v>#VALUE!</v>
      </c>
      <c r="AT53" s="59"/>
      <c r="AU53" s="30"/>
      <c r="AV53" s="58" t="str">
        <f t="shared" si="7"/>
        <v>Débil</v>
      </c>
      <c r="AW53" s="58" t="str">
        <f t="shared" si="8"/>
        <v>Débil</v>
      </c>
      <c r="AX53" s="220">
        <f t="shared" si="10"/>
        <v>0</v>
      </c>
      <c r="AY53" s="414"/>
      <c r="AZ53" s="414"/>
      <c r="BA53" s="314"/>
      <c r="BB53" s="414"/>
      <c r="BC53" s="131" t="e">
        <f>+IF(AND(U53="Preventivo",BB51="Fuerte"),2,IF(AND(U53="Preventivo",BB51="Moderado"),1,0))</f>
        <v>#DIV/0!</v>
      </c>
      <c r="BD53" s="131" t="e">
        <f>+IF(AND(U53="Detectivo/Correctivo",$BB51="Fuerte"),2,IF(AND(U53="Detectivo/Correctivo",$BB53="Moderado"),1,IF(AND(U53="Preventivo",$BB51="Fuerte"),1,0)))</f>
        <v>#DIV/0!</v>
      </c>
      <c r="BE53" s="131" t="e">
        <f>+L51-BC53</f>
        <v>#DIV/0!</v>
      </c>
      <c r="BF53" s="131" t="e">
        <f>+N51-BD53</f>
        <v>#N/A</v>
      </c>
      <c r="BG53" s="412"/>
      <c r="BH53" s="412"/>
      <c r="BI53" s="404"/>
      <c r="BJ53" s="422"/>
      <c r="BK53" s="422"/>
      <c r="BL53" s="422"/>
      <c r="BM53" s="423"/>
    </row>
    <row r="54" spans="1:65" ht="65.150000000000006" customHeight="1">
      <c r="A54" s="415"/>
      <c r="B54" s="409"/>
      <c r="C54" s="224"/>
      <c r="D54" s="409"/>
      <c r="E54" s="416"/>
      <c r="F54" s="34"/>
      <c r="G54" s="34"/>
      <c r="H54" s="34"/>
      <c r="I54" s="36"/>
      <c r="J54" s="29"/>
      <c r="K54" s="417"/>
      <c r="L54" s="410"/>
      <c r="M54" s="411"/>
      <c r="N54" s="413"/>
      <c r="O54" s="404"/>
      <c r="P54" s="412"/>
      <c r="Q54" s="230"/>
      <c r="R54" s="230"/>
      <c r="S54" s="54"/>
      <c r="T54" s="56"/>
      <c r="U54" s="55"/>
      <c r="V54" s="230"/>
      <c r="W54" s="230" t="str">
        <f t="shared" si="0"/>
        <v/>
      </c>
      <c r="X54" s="230"/>
      <c r="Y54" s="230" t="str">
        <f t="shared" si="1"/>
        <v/>
      </c>
      <c r="Z54" s="230"/>
      <c r="AA54" s="230" t="str">
        <f t="shared" si="2"/>
        <v/>
      </c>
      <c r="AB54" s="230"/>
      <c r="AC54" s="230" t="str">
        <f t="shared" si="3"/>
        <v/>
      </c>
      <c r="AD54" s="230"/>
      <c r="AE54" s="230" t="str">
        <f t="shared" si="4"/>
        <v/>
      </c>
      <c r="AF54" s="230"/>
      <c r="AG54" s="230" t="str">
        <f t="shared" si="5"/>
        <v/>
      </c>
      <c r="AH54" s="230"/>
      <c r="AI54" s="223" t="str">
        <f t="shared" si="6"/>
        <v/>
      </c>
      <c r="AJ54" s="220" t="str">
        <f t="shared" si="11"/>
        <v/>
      </c>
      <c r="AK54" s="220" t="str">
        <f t="shared" si="9"/>
        <v/>
      </c>
      <c r="AL54" s="209"/>
      <c r="AM54" s="209"/>
      <c r="AN54" s="209"/>
      <c r="AO54" s="209"/>
      <c r="AP54" s="209"/>
      <c r="AQ54" s="84"/>
      <c r="AR54" s="84"/>
      <c r="AS54" s="59" t="e">
        <f>#VALUE!</f>
        <v>#VALUE!</v>
      </c>
      <c r="AT54" s="59"/>
      <c r="AU54" s="30"/>
      <c r="AV54" s="58" t="str">
        <f t="shared" si="7"/>
        <v>Débil</v>
      </c>
      <c r="AW54" s="58" t="str">
        <f t="shared" si="8"/>
        <v>Débil</v>
      </c>
      <c r="AX54" s="220">
        <f t="shared" si="10"/>
        <v>0</v>
      </c>
      <c r="AY54" s="414"/>
      <c r="AZ54" s="414"/>
      <c r="BA54" s="314"/>
      <c r="BB54" s="414"/>
      <c r="BC54" s="131" t="e">
        <f>+IF(AND(U54="Preventivo",BB51="Fuerte"),2,IF(AND(U54="Preventivo",BB51="Moderado"),1,0))</f>
        <v>#DIV/0!</v>
      </c>
      <c r="BD54" s="131" t="e">
        <f>+IF(AND(U54="Detectivo/Correctivo",$BB51="Fuerte"),2,IF(AND(U54="Detectivo/Correctivo",$BB54="Moderado"),1,IF(AND(U54="Preventivo",$BB51="Fuerte"),1,0)))</f>
        <v>#DIV/0!</v>
      </c>
      <c r="BE54" s="131" t="e">
        <f>+L51-BC54</f>
        <v>#DIV/0!</v>
      </c>
      <c r="BF54" s="131" t="e">
        <f>+N51-BD54</f>
        <v>#N/A</v>
      </c>
      <c r="BG54" s="412"/>
      <c r="BH54" s="412"/>
      <c r="BI54" s="404"/>
      <c r="BJ54" s="422"/>
      <c r="BK54" s="422"/>
      <c r="BL54" s="422"/>
      <c r="BM54" s="423"/>
    </row>
    <row r="55" spans="1:65" ht="65.150000000000006" customHeight="1">
      <c r="A55" s="415"/>
      <c r="B55" s="409"/>
      <c r="C55" s="224"/>
      <c r="D55" s="409"/>
      <c r="E55" s="416"/>
      <c r="F55" s="34"/>
      <c r="G55" s="34"/>
      <c r="H55" s="34"/>
      <c r="I55" s="36"/>
      <c r="J55" s="29"/>
      <c r="K55" s="417"/>
      <c r="L55" s="410"/>
      <c r="M55" s="411"/>
      <c r="N55" s="413"/>
      <c r="O55" s="404"/>
      <c r="P55" s="412"/>
      <c r="Q55" s="230"/>
      <c r="R55" s="230"/>
      <c r="S55" s="54"/>
      <c r="T55" s="56"/>
      <c r="U55" s="55"/>
      <c r="V55" s="230"/>
      <c r="W55" s="230" t="str">
        <f t="shared" si="0"/>
        <v/>
      </c>
      <c r="X55" s="230"/>
      <c r="Y55" s="230" t="str">
        <f t="shared" si="1"/>
        <v/>
      </c>
      <c r="Z55" s="230"/>
      <c r="AA55" s="230" t="str">
        <f t="shared" si="2"/>
        <v/>
      </c>
      <c r="AB55" s="230"/>
      <c r="AC55" s="230" t="str">
        <f t="shared" si="3"/>
        <v/>
      </c>
      <c r="AD55" s="230"/>
      <c r="AE55" s="230" t="str">
        <f t="shared" si="4"/>
        <v/>
      </c>
      <c r="AF55" s="230"/>
      <c r="AG55" s="230" t="str">
        <f t="shared" si="5"/>
        <v/>
      </c>
      <c r="AH55" s="230"/>
      <c r="AI55" s="223" t="str">
        <f t="shared" si="6"/>
        <v/>
      </c>
      <c r="AJ55" s="220" t="str">
        <f t="shared" si="11"/>
        <v/>
      </c>
      <c r="AK55" s="220" t="str">
        <f t="shared" si="9"/>
        <v/>
      </c>
      <c r="AL55" s="209"/>
      <c r="AM55" s="209"/>
      <c r="AN55" s="209"/>
      <c r="AO55" s="209"/>
      <c r="AP55" s="209"/>
      <c r="AQ55" s="84"/>
      <c r="AR55" s="84"/>
      <c r="AS55" s="59" t="e">
        <f>#VALUE!</f>
        <v>#VALUE!</v>
      </c>
      <c r="AT55" s="59"/>
      <c r="AU55" s="30"/>
      <c r="AV55" s="58" t="str">
        <f t="shared" si="7"/>
        <v>Débil</v>
      </c>
      <c r="AW55" s="58" t="str">
        <f t="shared" si="8"/>
        <v>Débil</v>
      </c>
      <c r="AX55" s="220">
        <f t="shared" si="10"/>
        <v>0</v>
      </c>
      <c r="AY55" s="414"/>
      <c r="AZ55" s="414"/>
      <c r="BA55" s="314"/>
      <c r="BB55" s="414"/>
      <c r="BC55" s="131" t="e">
        <f>+IF(AND(U55="Preventivo",BB51="Fuerte"),2,IF(AND(U55="Preventivo",BB51="Moderado"),1,0))</f>
        <v>#DIV/0!</v>
      </c>
      <c r="BD55" s="131" t="e">
        <f>+IF(AND(U55="Detectivo/Correctivo",$BB51="Fuerte"),2,IF(AND(U55="Detectivo/Correctivo",$BB55="Moderado"),1,IF(AND(U55="Preventivo",$BB51="Fuerte"),1,0)))</f>
        <v>#DIV/0!</v>
      </c>
      <c r="BE55" s="131" t="e">
        <f>+L51-BC55</f>
        <v>#DIV/0!</v>
      </c>
      <c r="BF55" s="131" t="e">
        <f>+N51-BD55</f>
        <v>#N/A</v>
      </c>
      <c r="BG55" s="412"/>
      <c r="BH55" s="412"/>
      <c r="BI55" s="404"/>
      <c r="BJ55" s="422"/>
      <c r="BK55" s="422"/>
      <c r="BL55" s="422"/>
      <c r="BM55" s="423"/>
    </row>
    <row r="56" spans="1:65" ht="65.150000000000006" customHeight="1">
      <c r="A56" s="415"/>
      <c r="B56" s="409"/>
      <c r="C56" s="224"/>
      <c r="D56" s="409"/>
      <c r="E56" s="416"/>
      <c r="F56" s="34"/>
      <c r="G56" s="34"/>
      <c r="H56" s="34"/>
      <c r="I56" s="36"/>
      <c r="J56" s="29"/>
      <c r="K56" s="417"/>
      <c r="L56" s="410"/>
      <c r="M56" s="411"/>
      <c r="N56" s="413"/>
      <c r="O56" s="404"/>
      <c r="P56" s="412"/>
      <c r="Q56" s="230"/>
      <c r="R56" s="230"/>
      <c r="S56" s="54"/>
      <c r="T56" s="56"/>
      <c r="U56" s="55"/>
      <c r="V56" s="230"/>
      <c r="W56" s="230" t="str">
        <f t="shared" si="0"/>
        <v/>
      </c>
      <c r="X56" s="230"/>
      <c r="Y56" s="230" t="str">
        <f t="shared" si="1"/>
        <v/>
      </c>
      <c r="Z56" s="230"/>
      <c r="AA56" s="230" t="str">
        <f t="shared" si="2"/>
        <v/>
      </c>
      <c r="AB56" s="230"/>
      <c r="AC56" s="230" t="str">
        <f t="shared" si="3"/>
        <v/>
      </c>
      <c r="AD56" s="230"/>
      <c r="AE56" s="230" t="str">
        <f t="shared" si="4"/>
        <v/>
      </c>
      <c r="AF56" s="230"/>
      <c r="AG56" s="230" t="str">
        <f t="shared" si="5"/>
        <v/>
      </c>
      <c r="AH56" s="230"/>
      <c r="AI56" s="223" t="str">
        <f t="shared" si="6"/>
        <v/>
      </c>
      <c r="AJ56" s="220" t="str">
        <f t="shared" si="11"/>
        <v/>
      </c>
      <c r="AK56" s="220" t="str">
        <f t="shared" si="9"/>
        <v/>
      </c>
      <c r="AL56" s="209"/>
      <c r="AM56" s="209"/>
      <c r="AN56" s="209"/>
      <c r="AO56" s="209"/>
      <c r="AP56" s="209"/>
      <c r="AQ56" s="84"/>
      <c r="AR56" s="84"/>
      <c r="AS56" s="59" t="e">
        <f>#VALUE!</f>
        <v>#VALUE!</v>
      </c>
      <c r="AT56" s="59"/>
      <c r="AU56" s="30"/>
      <c r="AV56" s="58" t="str">
        <f t="shared" si="7"/>
        <v>Débil</v>
      </c>
      <c r="AW56" s="58" t="str">
        <f t="shared" si="8"/>
        <v>Débil</v>
      </c>
      <c r="AX56" s="220">
        <f t="shared" si="10"/>
        <v>0</v>
      </c>
      <c r="AY56" s="414"/>
      <c r="AZ56" s="414"/>
      <c r="BA56" s="315"/>
      <c r="BB56" s="414"/>
      <c r="BC56" s="131" t="e">
        <f>+IF(AND(U56="Preventivo",BB51="Fuerte"),2,IF(AND(U56="Preventivo",BB51="Moderado"),1,0))</f>
        <v>#DIV/0!</v>
      </c>
      <c r="BD56" s="131" t="e">
        <f>+IF(AND(U56="Detectivo/Correctivo",$BB51="Fuerte"),2,IF(AND(U56="Detectivo/Correctivo",$BB56="Moderado"),1,IF(AND(U56="Preventivo",$BB51="Fuerte"),1,0)))</f>
        <v>#DIV/0!</v>
      </c>
      <c r="BE56" s="131" t="e">
        <f>+L51-BC56</f>
        <v>#DIV/0!</v>
      </c>
      <c r="BF56" s="131" t="e">
        <f>+N51-BD56</f>
        <v>#N/A</v>
      </c>
      <c r="BG56" s="412"/>
      <c r="BH56" s="412"/>
      <c r="BI56" s="404"/>
      <c r="BJ56" s="422"/>
      <c r="BK56" s="422"/>
      <c r="BL56" s="422"/>
      <c r="BM56" s="423"/>
    </row>
    <row r="57" spans="1:65" ht="65.150000000000006" customHeight="1">
      <c r="A57" s="415" t="s">
        <v>144</v>
      </c>
      <c r="B57" s="409"/>
      <c r="C57" s="224"/>
      <c r="D57" s="409"/>
      <c r="E57" s="416"/>
      <c r="F57" s="34"/>
      <c r="G57" s="34"/>
      <c r="H57" s="34"/>
      <c r="I57" s="36"/>
      <c r="J57" s="29"/>
      <c r="K57" s="417"/>
      <c r="L57" s="410"/>
      <c r="M57" s="411"/>
      <c r="N57" s="413" t="e">
        <f>+VLOOKUP(M57,Listados!$K$13:$L$17,2,0)</f>
        <v>#N/A</v>
      </c>
      <c r="O57" s="404" t="str">
        <f>IF(AND(K57&lt;&gt;"",M57&lt;&gt;""),VLOOKUP(K57&amp;M57,Listados!$M$3:$N$27,2,FALSE),"")</f>
        <v/>
      </c>
      <c r="P57" s="412" t="e">
        <f>+VLOOKUP(O57,Listados!$P$3:$Q$6,2,FALSE)</f>
        <v>#N/A</v>
      </c>
      <c r="Q57" s="230"/>
      <c r="R57" s="230"/>
      <c r="S57" s="54"/>
      <c r="T57" s="56"/>
      <c r="U57" s="55"/>
      <c r="V57" s="230"/>
      <c r="W57" s="230" t="str">
        <f t="shared" si="0"/>
        <v/>
      </c>
      <c r="X57" s="230"/>
      <c r="Y57" s="230" t="str">
        <f t="shared" si="1"/>
        <v/>
      </c>
      <c r="Z57" s="230"/>
      <c r="AA57" s="230" t="str">
        <f t="shared" si="2"/>
        <v/>
      </c>
      <c r="AB57" s="230"/>
      <c r="AC57" s="230" t="str">
        <f t="shared" si="3"/>
        <v/>
      </c>
      <c r="AD57" s="230"/>
      <c r="AE57" s="230" t="str">
        <f t="shared" si="4"/>
        <v/>
      </c>
      <c r="AF57" s="230"/>
      <c r="AG57" s="230" t="str">
        <f t="shared" si="5"/>
        <v/>
      </c>
      <c r="AH57" s="230"/>
      <c r="AI57" s="223" t="str">
        <f t="shared" si="6"/>
        <v/>
      </c>
      <c r="AJ57" s="220" t="str">
        <f t="shared" si="11"/>
        <v/>
      </c>
      <c r="AK57" s="220" t="str">
        <f t="shared" si="9"/>
        <v/>
      </c>
      <c r="AL57" s="209"/>
      <c r="AM57" s="209"/>
      <c r="AN57" s="209"/>
      <c r="AO57" s="209"/>
      <c r="AP57" s="209"/>
      <c r="AQ57" s="84"/>
      <c r="AR57" s="84"/>
      <c r="AS57" s="59" t="e">
        <f>#VALUE!</f>
        <v>#VALUE!</v>
      </c>
      <c r="AT57" s="59"/>
      <c r="AU57" s="30"/>
      <c r="AV57" s="58" t="str">
        <f t="shared" si="7"/>
        <v>Débil</v>
      </c>
      <c r="AW57" s="58" t="str">
        <f t="shared" si="8"/>
        <v>Débil</v>
      </c>
      <c r="AX57" s="220">
        <f t="shared" si="10"/>
        <v>0</v>
      </c>
      <c r="AY57" s="414">
        <f t="shared" ref="AY57" si="32">SUM(AX57:AX62)</f>
        <v>0</v>
      </c>
      <c r="AZ57" s="414">
        <v>0</v>
      </c>
      <c r="BA57" s="313" t="e">
        <f t="shared" ref="BA57" si="33">AY57/AZ57</f>
        <v>#DIV/0!</v>
      </c>
      <c r="BB57" s="414" t="e">
        <f t="shared" ref="BB57" si="34">IF(BA57&lt;=50, "Débil", IF(BA57&lt;=99,"Moderado","Fuerte"))</f>
        <v>#DIV/0!</v>
      </c>
      <c r="BC57" s="131" t="e">
        <f>+IF(AND(U57="Preventivo",BB57="Fuerte"),2,IF(AND(U57="Preventivo",BB57="Moderado"),1,0))</f>
        <v>#DIV/0!</v>
      </c>
      <c r="BD57" s="131" t="e">
        <f>+IF(AND(U57="Detectivo/Correctivo",$BB57="Fuerte"),2,IF(AND(U57="Detectivo/Correctivo",$BB57="Moderado"),1,IF(AND(U57="Preventivo",$BB57="Fuerte"),1,0)))</f>
        <v>#DIV/0!</v>
      </c>
      <c r="BE57" s="131" t="e">
        <f>+L57-BC57</f>
        <v>#DIV/0!</v>
      </c>
      <c r="BF57" s="131" t="e">
        <f>+N57-BD57</f>
        <v>#N/A</v>
      </c>
      <c r="BG57" s="412" t="e">
        <f>+VLOOKUP(MIN(BE57,BE58,BE59,BE60,BE61,BE62),Listados!$J$18:$K$24,2,TRUE)</f>
        <v>#DIV/0!</v>
      </c>
      <c r="BH57" s="412" t="e">
        <f>+VLOOKUP(MIN(BF57,BF58,BF59,BF60,BF61,BF62),Listados!$J$27:$K$32,2,TRUE)</f>
        <v>#N/A</v>
      </c>
      <c r="BI57" s="404" t="e">
        <f>IF(AND(BG57&lt;&gt;"",BH57&lt;&gt;""),VLOOKUP(BG57&amp;BH57,Listados!$M$3:$N$27,2,FALSE),"")</f>
        <v>#DIV/0!</v>
      </c>
      <c r="BJ57" s="422" t="e">
        <f>+IF($P57="Asumir el riesgo","NA","")</f>
        <v>#N/A</v>
      </c>
      <c r="BK57" s="422" t="e">
        <f>+IF($P57="Asumir el riesgo","NA","")</f>
        <v>#N/A</v>
      </c>
      <c r="BL57" s="422" t="e">
        <f>+IF($P57="Asumir el riesgo","NA","")</f>
        <v>#N/A</v>
      </c>
      <c r="BM57" s="423" t="e">
        <f>+IF($P57="Asumir el riesgo","NA","")</f>
        <v>#N/A</v>
      </c>
    </row>
    <row r="58" spans="1:65" ht="65.150000000000006" customHeight="1">
      <c r="A58" s="415"/>
      <c r="B58" s="409"/>
      <c r="C58" s="224"/>
      <c r="D58" s="409"/>
      <c r="E58" s="416"/>
      <c r="F58" s="34"/>
      <c r="G58" s="34"/>
      <c r="H58" s="34"/>
      <c r="I58" s="36"/>
      <c r="J58" s="29"/>
      <c r="K58" s="417"/>
      <c r="L58" s="410"/>
      <c r="M58" s="411"/>
      <c r="N58" s="413"/>
      <c r="O58" s="404"/>
      <c r="P58" s="412"/>
      <c r="Q58" s="230"/>
      <c r="R58" s="230"/>
      <c r="S58" s="54"/>
      <c r="T58" s="56"/>
      <c r="U58" s="55"/>
      <c r="V58" s="230"/>
      <c r="W58" s="230" t="str">
        <f t="shared" si="0"/>
        <v/>
      </c>
      <c r="X58" s="230"/>
      <c r="Y58" s="230" t="str">
        <f t="shared" si="1"/>
        <v/>
      </c>
      <c r="Z58" s="230"/>
      <c r="AA58" s="230" t="str">
        <f t="shared" si="2"/>
        <v/>
      </c>
      <c r="AB58" s="230"/>
      <c r="AC58" s="230" t="str">
        <f t="shared" si="3"/>
        <v/>
      </c>
      <c r="AD58" s="230"/>
      <c r="AE58" s="230" t="str">
        <f t="shared" si="4"/>
        <v/>
      </c>
      <c r="AF58" s="230"/>
      <c r="AG58" s="230" t="str">
        <f t="shared" si="5"/>
        <v/>
      </c>
      <c r="AH58" s="230"/>
      <c r="AI58" s="223" t="str">
        <f t="shared" si="6"/>
        <v/>
      </c>
      <c r="AJ58" s="220" t="str">
        <f t="shared" si="11"/>
        <v/>
      </c>
      <c r="AK58" s="220" t="str">
        <f t="shared" si="9"/>
        <v/>
      </c>
      <c r="AL58" s="209"/>
      <c r="AM58" s="209"/>
      <c r="AN58" s="209"/>
      <c r="AO58" s="209"/>
      <c r="AP58" s="209"/>
      <c r="AQ58" s="84"/>
      <c r="AR58" s="84"/>
      <c r="AS58" s="59" t="e">
        <f>#VALUE!</f>
        <v>#VALUE!</v>
      </c>
      <c r="AT58" s="59"/>
      <c r="AU58" s="30"/>
      <c r="AV58" s="58" t="str">
        <f t="shared" si="7"/>
        <v>Débil</v>
      </c>
      <c r="AW58" s="58" t="str">
        <f t="shared" si="8"/>
        <v>Débil</v>
      </c>
      <c r="AX58" s="220">
        <f t="shared" si="10"/>
        <v>0</v>
      </c>
      <c r="AY58" s="414"/>
      <c r="AZ58" s="414"/>
      <c r="BA58" s="314"/>
      <c r="BB58" s="414"/>
      <c r="BC58" s="131" t="e">
        <f>+IF(AND(U58="Preventivo",BB57="Fuerte"),2,IF(AND(U58="Preventivo",BB57="Moderado"),1,0))</f>
        <v>#DIV/0!</v>
      </c>
      <c r="BD58" s="131" t="e">
        <f>+IF(AND(U58="Detectivo/Correctivo",$BB57="Fuerte"),2,IF(AND(U58="Detectivo/Correctivo",$BB58="Moderado"),1,IF(AND(U58="Preventivo",$BB57="Fuerte"),1,0)))</f>
        <v>#DIV/0!</v>
      </c>
      <c r="BE58" s="131" t="e">
        <f>+L57-BC58</f>
        <v>#DIV/0!</v>
      </c>
      <c r="BF58" s="131" t="e">
        <f>+N57-BD58</f>
        <v>#N/A</v>
      </c>
      <c r="BG58" s="412"/>
      <c r="BH58" s="412"/>
      <c r="BI58" s="404"/>
      <c r="BJ58" s="422"/>
      <c r="BK58" s="422"/>
      <c r="BL58" s="422"/>
      <c r="BM58" s="423"/>
    </row>
    <row r="59" spans="1:65" ht="65.150000000000006" customHeight="1">
      <c r="A59" s="415"/>
      <c r="B59" s="409"/>
      <c r="C59" s="224"/>
      <c r="D59" s="409"/>
      <c r="E59" s="416"/>
      <c r="F59" s="34"/>
      <c r="G59" s="34"/>
      <c r="H59" s="34"/>
      <c r="I59" s="36"/>
      <c r="J59" s="29"/>
      <c r="K59" s="417"/>
      <c r="L59" s="410"/>
      <c r="M59" s="411"/>
      <c r="N59" s="413"/>
      <c r="O59" s="404"/>
      <c r="P59" s="412"/>
      <c r="Q59" s="230"/>
      <c r="R59" s="230"/>
      <c r="S59" s="54"/>
      <c r="T59" s="56"/>
      <c r="U59" s="55"/>
      <c r="V59" s="230"/>
      <c r="W59" s="230" t="str">
        <f t="shared" si="0"/>
        <v/>
      </c>
      <c r="X59" s="230"/>
      <c r="Y59" s="230" t="str">
        <f t="shared" si="1"/>
        <v/>
      </c>
      <c r="Z59" s="230"/>
      <c r="AA59" s="230" t="str">
        <f t="shared" si="2"/>
        <v/>
      </c>
      <c r="AB59" s="230"/>
      <c r="AC59" s="230" t="str">
        <f t="shared" si="3"/>
        <v/>
      </c>
      <c r="AD59" s="230"/>
      <c r="AE59" s="230" t="str">
        <f t="shared" si="4"/>
        <v/>
      </c>
      <c r="AF59" s="230"/>
      <c r="AG59" s="230" t="str">
        <f t="shared" si="5"/>
        <v/>
      </c>
      <c r="AH59" s="230"/>
      <c r="AI59" s="223" t="str">
        <f t="shared" si="6"/>
        <v/>
      </c>
      <c r="AJ59" s="220" t="str">
        <f t="shared" si="11"/>
        <v/>
      </c>
      <c r="AK59" s="220" t="str">
        <f t="shared" si="9"/>
        <v/>
      </c>
      <c r="AL59" s="209"/>
      <c r="AM59" s="209"/>
      <c r="AN59" s="209"/>
      <c r="AO59" s="209"/>
      <c r="AP59" s="209"/>
      <c r="AQ59" s="84"/>
      <c r="AR59" s="84"/>
      <c r="AS59" s="59" t="e">
        <f>#VALUE!</f>
        <v>#VALUE!</v>
      </c>
      <c r="AT59" s="59"/>
      <c r="AU59" s="30"/>
      <c r="AV59" s="58" t="str">
        <f t="shared" si="7"/>
        <v>Débil</v>
      </c>
      <c r="AW59" s="58" t="str">
        <f t="shared" si="8"/>
        <v>Débil</v>
      </c>
      <c r="AX59" s="220">
        <f t="shared" si="10"/>
        <v>0</v>
      </c>
      <c r="AY59" s="414"/>
      <c r="AZ59" s="414"/>
      <c r="BA59" s="314"/>
      <c r="BB59" s="414"/>
      <c r="BC59" s="131" t="e">
        <f>+IF(AND(U59="Preventivo",BB57="Fuerte"),2,IF(AND(U59="Preventivo",BB57="Moderado"),1,0))</f>
        <v>#DIV/0!</v>
      </c>
      <c r="BD59" s="131" t="e">
        <f>+IF(AND(U59="Detectivo/Correctivo",$BB57="Fuerte"),2,IF(AND(U59="Detectivo/Correctivo",$BB59="Moderado"),1,IF(AND(U59="Preventivo",$BB57="Fuerte"),1,0)))</f>
        <v>#DIV/0!</v>
      </c>
      <c r="BE59" s="131" t="e">
        <f>+L57-BC59</f>
        <v>#DIV/0!</v>
      </c>
      <c r="BF59" s="131" t="e">
        <f>+N57-BD59</f>
        <v>#N/A</v>
      </c>
      <c r="BG59" s="412"/>
      <c r="BH59" s="412"/>
      <c r="BI59" s="404"/>
      <c r="BJ59" s="422"/>
      <c r="BK59" s="422"/>
      <c r="BL59" s="422"/>
      <c r="BM59" s="423"/>
    </row>
    <row r="60" spans="1:65" ht="65.150000000000006" customHeight="1">
      <c r="A60" s="415"/>
      <c r="B60" s="409"/>
      <c r="C60" s="224"/>
      <c r="D60" s="409"/>
      <c r="E60" s="416"/>
      <c r="F60" s="34"/>
      <c r="G60" s="34"/>
      <c r="H60" s="34"/>
      <c r="I60" s="36"/>
      <c r="J60" s="29"/>
      <c r="K60" s="417"/>
      <c r="L60" s="410"/>
      <c r="M60" s="411"/>
      <c r="N60" s="413"/>
      <c r="O60" s="404"/>
      <c r="P60" s="412"/>
      <c r="Q60" s="230"/>
      <c r="R60" s="230"/>
      <c r="S60" s="54"/>
      <c r="T60" s="56"/>
      <c r="U60" s="55"/>
      <c r="V60" s="230"/>
      <c r="W60" s="230" t="str">
        <f t="shared" si="0"/>
        <v/>
      </c>
      <c r="X60" s="230"/>
      <c r="Y60" s="230" t="str">
        <f t="shared" si="1"/>
        <v/>
      </c>
      <c r="Z60" s="230"/>
      <c r="AA60" s="230" t="str">
        <f t="shared" si="2"/>
        <v/>
      </c>
      <c r="AB60" s="230"/>
      <c r="AC60" s="230" t="str">
        <f t="shared" si="3"/>
        <v/>
      </c>
      <c r="AD60" s="230"/>
      <c r="AE60" s="230" t="str">
        <f t="shared" si="4"/>
        <v/>
      </c>
      <c r="AF60" s="230"/>
      <c r="AG60" s="230" t="str">
        <f t="shared" si="5"/>
        <v/>
      </c>
      <c r="AH60" s="230"/>
      <c r="AI60" s="223" t="str">
        <f t="shared" si="6"/>
        <v/>
      </c>
      <c r="AJ60" s="220" t="str">
        <f t="shared" si="11"/>
        <v/>
      </c>
      <c r="AK60" s="220" t="str">
        <f t="shared" si="9"/>
        <v/>
      </c>
      <c r="AL60" s="209"/>
      <c r="AM60" s="209"/>
      <c r="AN60" s="209"/>
      <c r="AO60" s="209"/>
      <c r="AP60" s="209"/>
      <c r="AQ60" s="84"/>
      <c r="AR60" s="84"/>
      <c r="AS60" s="59" t="e">
        <f>#VALUE!</f>
        <v>#VALUE!</v>
      </c>
      <c r="AT60" s="59"/>
      <c r="AU60" s="30"/>
      <c r="AV60" s="58" t="str">
        <f t="shared" si="7"/>
        <v>Débil</v>
      </c>
      <c r="AW60" s="58" t="str">
        <f t="shared" si="8"/>
        <v>Débil</v>
      </c>
      <c r="AX60" s="220">
        <f t="shared" si="10"/>
        <v>0</v>
      </c>
      <c r="AY60" s="414"/>
      <c r="AZ60" s="414"/>
      <c r="BA60" s="314"/>
      <c r="BB60" s="414"/>
      <c r="BC60" s="131" t="e">
        <f>+IF(AND(U60="Preventivo",BB57="Fuerte"),2,IF(AND(U60="Preventivo",BB57="Moderado"),1,0))</f>
        <v>#DIV/0!</v>
      </c>
      <c r="BD60" s="131" t="e">
        <f>+IF(AND(U60="Detectivo/Correctivo",$BB57="Fuerte"),2,IF(AND(U60="Detectivo/Correctivo",$BB60="Moderado"),1,IF(AND(U60="Preventivo",$BB57="Fuerte"),1,0)))</f>
        <v>#DIV/0!</v>
      </c>
      <c r="BE60" s="131" t="e">
        <f>+L57-BC60</f>
        <v>#DIV/0!</v>
      </c>
      <c r="BF60" s="131" t="e">
        <f>+N57-BD60</f>
        <v>#N/A</v>
      </c>
      <c r="BG60" s="412"/>
      <c r="BH60" s="412"/>
      <c r="BI60" s="404"/>
      <c r="BJ60" s="422"/>
      <c r="BK60" s="422"/>
      <c r="BL60" s="422"/>
      <c r="BM60" s="423"/>
    </row>
    <row r="61" spans="1:65" ht="65.150000000000006" customHeight="1">
      <c r="A61" s="415"/>
      <c r="B61" s="409"/>
      <c r="C61" s="224"/>
      <c r="D61" s="409"/>
      <c r="E61" s="416"/>
      <c r="F61" s="34"/>
      <c r="G61" s="34"/>
      <c r="H61" s="34"/>
      <c r="I61" s="36"/>
      <c r="J61" s="29"/>
      <c r="K61" s="417"/>
      <c r="L61" s="410"/>
      <c r="M61" s="411"/>
      <c r="N61" s="413"/>
      <c r="O61" s="404"/>
      <c r="P61" s="412"/>
      <c r="Q61" s="230"/>
      <c r="R61" s="230"/>
      <c r="S61" s="54"/>
      <c r="T61" s="56"/>
      <c r="U61" s="55"/>
      <c r="V61" s="230"/>
      <c r="W61" s="230" t="str">
        <f t="shared" si="0"/>
        <v/>
      </c>
      <c r="X61" s="230"/>
      <c r="Y61" s="230" t="str">
        <f t="shared" si="1"/>
        <v/>
      </c>
      <c r="Z61" s="230"/>
      <c r="AA61" s="230" t="str">
        <f t="shared" si="2"/>
        <v/>
      </c>
      <c r="AB61" s="230"/>
      <c r="AC61" s="230" t="str">
        <f t="shared" si="3"/>
        <v/>
      </c>
      <c r="AD61" s="230"/>
      <c r="AE61" s="230" t="str">
        <f t="shared" si="4"/>
        <v/>
      </c>
      <c r="AF61" s="230"/>
      <c r="AG61" s="230" t="str">
        <f t="shared" si="5"/>
        <v/>
      </c>
      <c r="AH61" s="230"/>
      <c r="AI61" s="223" t="str">
        <f t="shared" si="6"/>
        <v/>
      </c>
      <c r="AJ61" s="220" t="str">
        <f t="shared" si="11"/>
        <v/>
      </c>
      <c r="AK61" s="220" t="str">
        <f t="shared" si="9"/>
        <v/>
      </c>
      <c r="AL61" s="209"/>
      <c r="AM61" s="209"/>
      <c r="AN61" s="209"/>
      <c r="AO61" s="209"/>
      <c r="AP61" s="209"/>
      <c r="AQ61" s="84"/>
      <c r="AR61" s="84"/>
      <c r="AS61" s="59" t="e">
        <f>#VALUE!</f>
        <v>#VALUE!</v>
      </c>
      <c r="AT61" s="59"/>
      <c r="AU61" s="30"/>
      <c r="AV61" s="58" t="str">
        <f t="shared" si="7"/>
        <v>Débil</v>
      </c>
      <c r="AW61" s="58" t="str">
        <f t="shared" si="8"/>
        <v>Débil</v>
      </c>
      <c r="AX61" s="220">
        <f t="shared" si="10"/>
        <v>0</v>
      </c>
      <c r="AY61" s="414"/>
      <c r="AZ61" s="414"/>
      <c r="BA61" s="314"/>
      <c r="BB61" s="414"/>
      <c r="BC61" s="131" t="e">
        <f>+IF(AND(U61="Preventivo",BB57="Fuerte"),2,IF(AND(U61="Preventivo",BB57="Moderado"),1,0))</f>
        <v>#DIV/0!</v>
      </c>
      <c r="BD61" s="131" t="e">
        <f>+IF(AND(U61="Detectivo/Correctivo",$BB57="Fuerte"),2,IF(AND(U61="Detectivo/Correctivo",$BB61="Moderado"),1,IF(AND(U61="Preventivo",$BB57="Fuerte"),1,0)))</f>
        <v>#DIV/0!</v>
      </c>
      <c r="BE61" s="131" t="e">
        <f>+L57-BC61</f>
        <v>#DIV/0!</v>
      </c>
      <c r="BF61" s="131" t="e">
        <f>+N57-BD61</f>
        <v>#N/A</v>
      </c>
      <c r="BG61" s="412"/>
      <c r="BH61" s="412"/>
      <c r="BI61" s="404"/>
      <c r="BJ61" s="422"/>
      <c r="BK61" s="422"/>
      <c r="BL61" s="422"/>
      <c r="BM61" s="423"/>
    </row>
    <row r="62" spans="1:65" ht="65.150000000000006" customHeight="1">
      <c r="A62" s="415"/>
      <c r="B62" s="409"/>
      <c r="C62" s="224"/>
      <c r="D62" s="409"/>
      <c r="E62" s="416"/>
      <c r="F62" s="34"/>
      <c r="G62" s="34"/>
      <c r="H62" s="34"/>
      <c r="I62" s="36"/>
      <c r="J62" s="29"/>
      <c r="K62" s="417"/>
      <c r="L62" s="410"/>
      <c r="M62" s="411"/>
      <c r="N62" s="413"/>
      <c r="O62" s="404"/>
      <c r="P62" s="412"/>
      <c r="Q62" s="230"/>
      <c r="R62" s="230"/>
      <c r="S62" s="54"/>
      <c r="T62" s="56"/>
      <c r="U62" s="55"/>
      <c r="V62" s="230"/>
      <c r="W62" s="230" t="str">
        <f t="shared" si="0"/>
        <v/>
      </c>
      <c r="X62" s="230"/>
      <c r="Y62" s="230" t="str">
        <f t="shared" si="1"/>
        <v/>
      </c>
      <c r="Z62" s="230"/>
      <c r="AA62" s="230" t="str">
        <f t="shared" si="2"/>
        <v/>
      </c>
      <c r="AB62" s="230"/>
      <c r="AC62" s="230" t="str">
        <f t="shared" si="3"/>
        <v/>
      </c>
      <c r="AD62" s="230"/>
      <c r="AE62" s="230" t="str">
        <f t="shared" si="4"/>
        <v/>
      </c>
      <c r="AF62" s="230"/>
      <c r="AG62" s="230" t="str">
        <f t="shared" si="5"/>
        <v/>
      </c>
      <c r="AH62" s="230"/>
      <c r="AI62" s="223" t="str">
        <f t="shared" si="6"/>
        <v/>
      </c>
      <c r="AJ62" s="220" t="str">
        <f t="shared" si="11"/>
        <v/>
      </c>
      <c r="AK62" s="220" t="str">
        <f t="shared" si="9"/>
        <v/>
      </c>
      <c r="AL62" s="209"/>
      <c r="AM62" s="209"/>
      <c r="AN62" s="209"/>
      <c r="AO62" s="209"/>
      <c r="AP62" s="209"/>
      <c r="AQ62" s="84"/>
      <c r="AR62" s="84"/>
      <c r="AS62" s="59" t="e">
        <f>#VALUE!</f>
        <v>#VALUE!</v>
      </c>
      <c r="AT62" s="59"/>
      <c r="AU62" s="30"/>
      <c r="AV62" s="58" t="str">
        <f t="shared" si="7"/>
        <v>Débil</v>
      </c>
      <c r="AW62" s="58" t="str">
        <f t="shared" si="8"/>
        <v>Débil</v>
      </c>
      <c r="AX62" s="220">
        <f t="shared" si="10"/>
        <v>0</v>
      </c>
      <c r="AY62" s="414"/>
      <c r="AZ62" s="414"/>
      <c r="BA62" s="315"/>
      <c r="BB62" s="414"/>
      <c r="BC62" s="131" t="e">
        <f>+IF(AND(U62="Preventivo",BB57="Fuerte"),2,IF(AND(U62="Preventivo",BB57="Moderado"),1,0))</f>
        <v>#DIV/0!</v>
      </c>
      <c r="BD62" s="131" t="e">
        <f>+IF(AND(U62="Detectivo/Correctivo",$BB57="Fuerte"),2,IF(AND(U62="Detectivo/Correctivo",$BB62="Moderado"),1,IF(AND(U62="Preventivo",$BB57="Fuerte"),1,0)))</f>
        <v>#DIV/0!</v>
      </c>
      <c r="BE62" s="131" t="e">
        <f>+L57-BC62</f>
        <v>#DIV/0!</v>
      </c>
      <c r="BF62" s="131" t="e">
        <f>+N57-BD62</f>
        <v>#N/A</v>
      </c>
      <c r="BG62" s="412"/>
      <c r="BH62" s="412"/>
      <c r="BI62" s="404"/>
      <c r="BJ62" s="422"/>
      <c r="BK62" s="422"/>
      <c r="BL62" s="422"/>
      <c r="BM62" s="423"/>
    </row>
    <row r="63" spans="1:65" ht="65.150000000000006" customHeight="1">
      <c r="A63" s="415" t="s">
        <v>145</v>
      </c>
      <c r="B63" s="409"/>
      <c r="C63" s="224"/>
      <c r="D63" s="409"/>
      <c r="E63" s="416"/>
      <c r="F63" s="34"/>
      <c r="G63" s="34"/>
      <c r="H63" s="34"/>
      <c r="I63" s="36"/>
      <c r="J63" s="29"/>
      <c r="K63" s="417"/>
      <c r="L63" s="410"/>
      <c r="M63" s="411"/>
      <c r="N63" s="413" t="e">
        <f>+VLOOKUP(M63,Listados!$K$13:$L$17,2,0)</f>
        <v>#N/A</v>
      </c>
      <c r="O63" s="404" t="str">
        <f>IF(AND(K63&lt;&gt;"",M63&lt;&gt;""),VLOOKUP(K63&amp;M63,Listados!$M$3:$N$27,2,FALSE),"")</f>
        <v/>
      </c>
      <c r="P63" s="412" t="e">
        <f>+VLOOKUP(O63,Listados!$P$3:$Q$6,2,FALSE)</f>
        <v>#N/A</v>
      </c>
      <c r="Q63" s="230"/>
      <c r="R63" s="230"/>
      <c r="S63" s="54"/>
      <c r="T63" s="56"/>
      <c r="U63" s="55"/>
      <c r="V63" s="230"/>
      <c r="W63" s="230" t="str">
        <f t="shared" si="0"/>
        <v/>
      </c>
      <c r="X63" s="230"/>
      <c r="Y63" s="230" t="str">
        <f t="shared" si="1"/>
        <v/>
      </c>
      <c r="Z63" s="230"/>
      <c r="AA63" s="230" t="str">
        <f t="shared" si="2"/>
        <v/>
      </c>
      <c r="AB63" s="230"/>
      <c r="AC63" s="230" t="str">
        <f t="shared" si="3"/>
        <v/>
      </c>
      <c r="AD63" s="230"/>
      <c r="AE63" s="230" t="str">
        <f t="shared" si="4"/>
        <v/>
      </c>
      <c r="AF63" s="230"/>
      <c r="AG63" s="230" t="str">
        <f t="shared" si="5"/>
        <v/>
      </c>
      <c r="AH63" s="230"/>
      <c r="AI63" s="223" t="str">
        <f t="shared" si="6"/>
        <v/>
      </c>
      <c r="AJ63" s="220" t="str">
        <f t="shared" si="11"/>
        <v/>
      </c>
      <c r="AK63" s="220" t="str">
        <f t="shared" si="9"/>
        <v/>
      </c>
      <c r="AL63" s="209"/>
      <c r="AM63" s="209"/>
      <c r="AN63" s="209"/>
      <c r="AO63" s="209"/>
      <c r="AP63" s="209"/>
      <c r="AQ63" s="84"/>
      <c r="AR63" s="84"/>
      <c r="AS63" s="59" t="e">
        <f>#VALUE!</f>
        <v>#VALUE!</v>
      </c>
      <c r="AT63" s="59"/>
      <c r="AU63" s="30"/>
      <c r="AV63" s="58" t="str">
        <f t="shared" si="7"/>
        <v>Débil</v>
      </c>
      <c r="AW63" s="58" t="str">
        <f t="shared" si="8"/>
        <v>Débil</v>
      </c>
      <c r="AX63" s="220">
        <f t="shared" si="10"/>
        <v>0</v>
      </c>
      <c r="AY63" s="414">
        <f t="shared" ref="AY63" si="35">SUM(AX63:AX68)</f>
        <v>0</v>
      </c>
      <c r="AZ63" s="414">
        <v>0</v>
      </c>
      <c r="BA63" s="313" t="e">
        <f t="shared" ref="BA63" si="36">AY63/AZ63</f>
        <v>#DIV/0!</v>
      </c>
      <c r="BB63" s="414" t="e">
        <f t="shared" ref="BB63" si="37">IF(BA63&lt;=50, "Débil", IF(BA63&lt;=99,"Moderado","Fuerte"))</f>
        <v>#DIV/0!</v>
      </c>
      <c r="BC63" s="131" t="e">
        <f>+IF(AND(U63="Preventivo",BB63="Fuerte"),2,IF(AND(U63="Preventivo",BB63="Moderado"),1,0))</f>
        <v>#DIV/0!</v>
      </c>
      <c r="BD63" s="131" t="e">
        <f>+IF(AND(U63="Detectivo/Correctivo",$BB63="Fuerte"),2,IF(AND(U63="Detectivo/Correctivo",$BB63="Moderado"),1,IF(AND(U63="Preventivo",$BB63="Fuerte"),1,0)))</f>
        <v>#DIV/0!</v>
      </c>
      <c r="BE63" s="131" t="e">
        <f>+L63-BC63</f>
        <v>#DIV/0!</v>
      </c>
      <c r="BF63" s="131" t="e">
        <f>+N63-BD63</f>
        <v>#N/A</v>
      </c>
      <c r="BG63" s="412" t="e">
        <f>+VLOOKUP(MIN(BE63,BE64,BE65,BE66,BE67,BE68),Listados!$J$18:$K$24,2,TRUE)</f>
        <v>#DIV/0!</v>
      </c>
      <c r="BH63" s="412" t="e">
        <f>+VLOOKUP(MIN(BF63,BF64,BF65,BF66,BF67,BF68),Listados!$J$27:$K$32,2,TRUE)</f>
        <v>#N/A</v>
      </c>
      <c r="BI63" s="404" t="e">
        <f>IF(AND(BG63&lt;&gt;"",BH63&lt;&gt;""),VLOOKUP(BG63&amp;BH63,Listados!$M$3:$N$27,2,FALSE),"")</f>
        <v>#DIV/0!</v>
      </c>
      <c r="BJ63" s="422" t="e">
        <f>+IF($P63="Asumir el riesgo","NA","")</f>
        <v>#N/A</v>
      </c>
      <c r="BK63" s="422" t="e">
        <f>+IF($P63="Asumir el riesgo","NA","")</f>
        <v>#N/A</v>
      </c>
      <c r="BL63" s="422" t="e">
        <f>+IF($P63="Asumir el riesgo","NA","")</f>
        <v>#N/A</v>
      </c>
      <c r="BM63" s="423" t="e">
        <f>+IF($P63="Asumir el riesgo","NA","")</f>
        <v>#N/A</v>
      </c>
    </row>
    <row r="64" spans="1:65" ht="65.150000000000006" customHeight="1">
      <c r="A64" s="415"/>
      <c r="B64" s="409"/>
      <c r="C64" s="224"/>
      <c r="D64" s="409"/>
      <c r="E64" s="416"/>
      <c r="F64" s="34"/>
      <c r="G64" s="34"/>
      <c r="H64" s="34"/>
      <c r="I64" s="36"/>
      <c r="J64" s="29"/>
      <c r="K64" s="417"/>
      <c r="L64" s="410"/>
      <c r="M64" s="411"/>
      <c r="N64" s="413"/>
      <c r="O64" s="404"/>
      <c r="P64" s="412"/>
      <c r="Q64" s="230"/>
      <c r="R64" s="230"/>
      <c r="S64" s="54"/>
      <c r="T64" s="56"/>
      <c r="U64" s="55"/>
      <c r="V64" s="230"/>
      <c r="W64" s="230" t="str">
        <f t="shared" si="0"/>
        <v/>
      </c>
      <c r="X64" s="230"/>
      <c r="Y64" s="230" t="str">
        <f t="shared" si="1"/>
        <v/>
      </c>
      <c r="Z64" s="230"/>
      <c r="AA64" s="230" t="str">
        <f t="shared" si="2"/>
        <v/>
      </c>
      <c r="AB64" s="230"/>
      <c r="AC64" s="230" t="str">
        <f t="shared" si="3"/>
        <v/>
      </c>
      <c r="AD64" s="230"/>
      <c r="AE64" s="230" t="str">
        <f t="shared" si="4"/>
        <v/>
      </c>
      <c r="AF64" s="230"/>
      <c r="AG64" s="230" t="str">
        <f t="shared" si="5"/>
        <v/>
      </c>
      <c r="AH64" s="230"/>
      <c r="AI64" s="223" t="str">
        <f t="shared" si="6"/>
        <v/>
      </c>
      <c r="AJ64" s="220" t="str">
        <f t="shared" si="11"/>
        <v/>
      </c>
      <c r="AK64" s="220" t="str">
        <f t="shared" si="9"/>
        <v/>
      </c>
      <c r="AL64" s="209"/>
      <c r="AM64" s="209"/>
      <c r="AN64" s="209"/>
      <c r="AO64" s="209"/>
      <c r="AP64" s="209"/>
      <c r="AQ64" s="84"/>
      <c r="AR64" s="84"/>
      <c r="AS64" s="59" t="e">
        <f>#VALUE!</f>
        <v>#VALUE!</v>
      </c>
      <c r="AT64" s="59"/>
      <c r="AU64" s="30"/>
      <c r="AV64" s="58" t="str">
        <f t="shared" si="7"/>
        <v>Débil</v>
      </c>
      <c r="AW64" s="58" t="str">
        <f t="shared" si="8"/>
        <v>Débil</v>
      </c>
      <c r="AX64" s="220">
        <f t="shared" si="10"/>
        <v>0</v>
      </c>
      <c r="AY64" s="414"/>
      <c r="AZ64" s="414"/>
      <c r="BA64" s="314"/>
      <c r="BB64" s="414"/>
      <c r="BC64" s="131" t="e">
        <f>+IF(AND(U64="Preventivo",BB63="Fuerte"),2,IF(AND(U64="Preventivo",BB63="Moderado"),1,0))</f>
        <v>#DIV/0!</v>
      </c>
      <c r="BD64" s="131" t="e">
        <f>+IF(AND(U64="Detectivo/Correctivo",$BB63="Fuerte"),2,IF(AND(U64="Detectivo/Correctivo",$BB64="Moderado"),1,IF(AND(U64="Preventivo",$BB63="Fuerte"),1,0)))</f>
        <v>#DIV/0!</v>
      </c>
      <c r="BE64" s="131" t="e">
        <f>+L63-BC64</f>
        <v>#DIV/0!</v>
      </c>
      <c r="BF64" s="131" t="e">
        <f>+N63-BD64</f>
        <v>#N/A</v>
      </c>
      <c r="BG64" s="412"/>
      <c r="BH64" s="412"/>
      <c r="BI64" s="404"/>
      <c r="BJ64" s="422"/>
      <c r="BK64" s="422"/>
      <c r="BL64" s="422"/>
      <c r="BM64" s="423"/>
    </row>
    <row r="65" spans="1:65" ht="65.150000000000006" customHeight="1">
      <c r="A65" s="415"/>
      <c r="B65" s="409"/>
      <c r="C65" s="224"/>
      <c r="D65" s="409"/>
      <c r="E65" s="416"/>
      <c r="F65" s="34"/>
      <c r="G65" s="34"/>
      <c r="H65" s="34"/>
      <c r="I65" s="36"/>
      <c r="J65" s="29"/>
      <c r="K65" s="417"/>
      <c r="L65" s="410"/>
      <c r="M65" s="411"/>
      <c r="N65" s="413"/>
      <c r="O65" s="404"/>
      <c r="P65" s="412"/>
      <c r="Q65" s="230"/>
      <c r="R65" s="230"/>
      <c r="S65" s="54"/>
      <c r="T65" s="56"/>
      <c r="U65" s="55"/>
      <c r="V65" s="230"/>
      <c r="W65" s="230" t="str">
        <f t="shared" si="0"/>
        <v/>
      </c>
      <c r="X65" s="230"/>
      <c r="Y65" s="230" t="str">
        <f t="shared" si="1"/>
        <v/>
      </c>
      <c r="Z65" s="230"/>
      <c r="AA65" s="230" t="str">
        <f t="shared" si="2"/>
        <v/>
      </c>
      <c r="AB65" s="230"/>
      <c r="AC65" s="230" t="str">
        <f t="shared" si="3"/>
        <v/>
      </c>
      <c r="AD65" s="230"/>
      <c r="AE65" s="230" t="str">
        <f t="shared" si="4"/>
        <v/>
      </c>
      <c r="AF65" s="230"/>
      <c r="AG65" s="230" t="str">
        <f t="shared" si="5"/>
        <v/>
      </c>
      <c r="AH65" s="230"/>
      <c r="AI65" s="223" t="str">
        <f t="shared" si="6"/>
        <v/>
      </c>
      <c r="AJ65" s="220" t="str">
        <f t="shared" si="11"/>
        <v/>
      </c>
      <c r="AK65" s="220" t="str">
        <f t="shared" si="9"/>
        <v/>
      </c>
      <c r="AL65" s="209"/>
      <c r="AM65" s="209"/>
      <c r="AN65" s="209"/>
      <c r="AO65" s="209"/>
      <c r="AP65" s="209"/>
      <c r="AQ65" s="84"/>
      <c r="AR65" s="84"/>
      <c r="AS65" s="59" t="e">
        <f>#VALUE!</f>
        <v>#VALUE!</v>
      </c>
      <c r="AT65" s="59"/>
      <c r="AU65" s="30"/>
      <c r="AV65" s="58" t="str">
        <f t="shared" si="7"/>
        <v>Débil</v>
      </c>
      <c r="AW65" s="58" t="str">
        <f t="shared" si="8"/>
        <v>Débil</v>
      </c>
      <c r="AX65" s="220">
        <f t="shared" si="10"/>
        <v>0</v>
      </c>
      <c r="AY65" s="414"/>
      <c r="AZ65" s="414"/>
      <c r="BA65" s="314"/>
      <c r="BB65" s="414"/>
      <c r="BC65" s="131" t="e">
        <f>+IF(AND(U65="Preventivo",BB63="Fuerte"),2,IF(AND(U65="Preventivo",BB63="Moderado"),1,0))</f>
        <v>#DIV/0!</v>
      </c>
      <c r="BD65" s="131" t="e">
        <f>+IF(AND(U65="Detectivo/Correctivo",$BB63="Fuerte"),2,IF(AND(U65="Detectivo/Correctivo",$BB65="Moderado"),1,IF(AND(U65="Preventivo",$BB63="Fuerte"),1,0)))</f>
        <v>#DIV/0!</v>
      </c>
      <c r="BE65" s="131" t="e">
        <f>+L63-BC65</f>
        <v>#DIV/0!</v>
      </c>
      <c r="BF65" s="131" t="e">
        <f>+N63-BD65</f>
        <v>#N/A</v>
      </c>
      <c r="BG65" s="412"/>
      <c r="BH65" s="412"/>
      <c r="BI65" s="404"/>
      <c r="BJ65" s="422"/>
      <c r="BK65" s="422"/>
      <c r="BL65" s="422"/>
      <c r="BM65" s="423"/>
    </row>
    <row r="66" spans="1:65" ht="65.150000000000006" customHeight="1">
      <c r="A66" s="415"/>
      <c r="B66" s="409"/>
      <c r="C66" s="224"/>
      <c r="D66" s="409"/>
      <c r="E66" s="416"/>
      <c r="F66" s="34"/>
      <c r="G66" s="34"/>
      <c r="H66" s="34"/>
      <c r="I66" s="36"/>
      <c r="J66" s="29"/>
      <c r="K66" s="417"/>
      <c r="L66" s="410"/>
      <c r="M66" s="411"/>
      <c r="N66" s="413"/>
      <c r="O66" s="404"/>
      <c r="P66" s="412"/>
      <c r="Q66" s="230"/>
      <c r="R66" s="230"/>
      <c r="S66" s="54"/>
      <c r="T66" s="56"/>
      <c r="U66" s="55"/>
      <c r="V66" s="230"/>
      <c r="W66" s="230" t="str">
        <f t="shared" si="0"/>
        <v/>
      </c>
      <c r="X66" s="230"/>
      <c r="Y66" s="230" t="str">
        <f t="shared" si="1"/>
        <v/>
      </c>
      <c r="Z66" s="230"/>
      <c r="AA66" s="230" t="str">
        <f t="shared" si="2"/>
        <v/>
      </c>
      <c r="AB66" s="230"/>
      <c r="AC66" s="230" t="str">
        <f t="shared" si="3"/>
        <v/>
      </c>
      <c r="AD66" s="230"/>
      <c r="AE66" s="230" t="str">
        <f t="shared" si="4"/>
        <v/>
      </c>
      <c r="AF66" s="230"/>
      <c r="AG66" s="230" t="str">
        <f t="shared" si="5"/>
        <v/>
      </c>
      <c r="AH66" s="230"/>
      <c r="AI66" s="223" t="str">
        <f t="shared" si="6"/>
        <v/>
      </c>
      <c r="AJ66" s="220" t="str">
        <f t="shared" si="11"/>
        <v/>
      </c>
      <c r="AK66" s="220" t="str">
        <f t="shared" si="9"/>
        <v/>
      </c>
      <c r="AL66" s="209"/>
      <c r="AM66" s="209"/>
      <c r="AN66" s="209"/>
      <c r="AO66" s="209"/>
      <c r="AP66" s="209"/>
      <c r="AQ66" s="84"/>
      <c r="AR66" s="84"/>
      <c r="AS66" s="59" t="e">
        <f>#VALUE!</f>
        <v>#VALUE!</v>
      </c>
      <c r="AT66" s="59"/>
      <c r="AU66" s="30"/>
      <c r="AV66" s="58" t="str">
        <f t="shared" si="7"/>
        <v>Débil</v>
      </c>
      <c r="AW66" s="58" t="str">
        <f t="shared" si="8"/>
        <v>Débil</v>
      </c>
      <c r="AX66" s="220">
        <f t="shared" si="10"/>
        <v>0</v>
      </c>
      <c r="AY66" s="414"/>
      <c r="AZ66" s="414"/>
      <c r="BA66" s="314"/>
      <c r="BB66" s="414"/>
      <c r="BC66" s="131" t="e">
        <f>+IF(AND(U66="Preventivo",BB63="Fuerte"),2,IF(AND(U66="Preventivo",BB63="Moderado"),1,0))</f>
        <v>#DIV/0!</v>
      </c>
      <c r="BD66" s="131" t="e">
        <f>+IF(AND(U66="Detectivo/Correctivo",$BB63="Fuerte"),2,IF(AND(U66="Detectivo/Correctivo",$BB66="Moderado"),1,IF(AND(U66="Preventivo",$BB63="Fuerte"),1,0)))</f>
        <v>#DIV/0!</v>
      </c>
      <c r="BE66" s="131" t="e">
        <f>+L63-BC66</f>
        <v>#DIV/0!</v>
      </c>
      <c r="BF66" s="131" t="e">
        <f>+N63-BD66</f>
        <v>#N/A</v>
      </c>
      <c r="BG66" s="412"/>
      <c r="BH66" s="412"/>
      <c r="BI66" s="404"/>
      <c r="BJ66" s="422"/>
      <c r="BK66" s="422"/>
      <c r="BL66" s="422"/>
      <c r="BM66" s="423"/>
    </row>
    <row r="67" spans="1:65" ht="65.150000000000006" customHeight="1">
      <c r="A67" s="415"/>
      <c r="B67" s="409"/>
      <c r="C67" s="224"/>
      <c r="D67" s="409"/>
      <c r="E67" s="416"/>
      <c r="F67" s="34"/>
      <c r="G67" s="34"/>
      <c r="H67" s="34"/>
      <c r="I67" s="36"/>
      <c r="J67" s="29"/>
      <c r="K67" s="417"/>
      <c r="L67" s="410"/>
      <c r="M67" s="411"/>
      <c r="N67" s="413"/>
      <c r="O67" s="404"/>
      <c r="P67" s="412"/>
      <c r="Q67" s="230"/>
      <c r="R67" s="230"/>
      <c r="S67" s="54"/>
      <c r="T67" s="56"/>
      <c r="U67" s="55"/>
      <c r="V67" s="230"/>
      <c r="W67" s="230" t="str">
        <f t="shared" si="0"/>
        <v/>
      </c>
      <c r="X67" s="230"/>
      <c r="Y67" s="230" t="str">
        <f t="shared" si="1"/>
        <v/>
      </c>
      <c r="Z67" s="230"/>
      <c r="AA67" s="230" t="str">
        <f t="shared" si="2"/>
        <v/>
      </c>
      <c r="AB67" s="230"/>
      <c r="AC67" s="230" t="str">
        <f t="shared" si="3"/>
        <v/>
      </c>
      <c r="AD67" s="230"/>
      <c r="AE67" s="230" t="str">
        <f t="shared" si="4"/>
        <v/>
      </c>
      <c r="AF67" s="230"/>
      <c r="AG67" s="230" t="str">
        <f t="shared" si="5"/>
        <v/>
      </c>
      <c r="AH67" s="230"/>
      <c r="AI67" s="223" t="str">
        <f t="shared" si="6"/>
        <v/>
      </c>
      <c r="AJ67" s="220" t="str">
        <f t="shared" si="11"/>
        <v/>
      </c>
      <c r="AK67" s="220" t="str">
        <f t="shared" si="9"/>
        <v/>
      </c>
      <c r="AL67" s="209"/>
      <c r="AM67" s="209"/>
      <c r="AN67" s="209"/>
      <c r="AO67" s="209"/>
      <c r="AP67" s="209"/>
      <c r="AQ67" s="84"/>
      <c r="AR67" s="84"/>
      <c r="AS67" s="59" t="e">
        <f>#VALUE!</f>
        <v>#VALUE!</v>
      </c>
      <c r="AT67" s="59"/>
      <c r="AU67" s="30"/>
      <c r="AV67" s="58" t="str">
        <f t="shared" si="7"/>
        <v>Débil</v>
      </c>
      <c r="AW67" s="58" t="str">
        <f t="shared" si="8"/>
        <v>Débil</v>
      </c>
      <c r="AX67" s="220">
        <f t="shared" si="10"/>
        <v>0</v>
      </c>
      <c r="AY67" s="414"/>
      <c r="AZ67" s="414"/>
      <c r="BA67" s="314"/>
      <c r="BB67" s="414"/>
      <c r="BC67" s="131" t="e">
        <f>+IF(AND(U67="Preventivo",BB63="Fuerte"),2,IF(AND(U67="Preventivo",BB63="Moderado"),1,0))</f>
        <v>#DIV/0!</v>
      </c>
      <c r="BD67" s="131" t="e">
        <f>+IF(AND(U67="Detectivo/Correctivo",$BB63="Fuerte"),2,IF(AND(U67="Detectivo/Correctivo",$BB67="Moderado"),1,IF(AND(U67="Preventivo",$BB63="Fuerte"),1,0)))</f>
        <v>#DIV/0!</v>
      </c>
      <c r="BE67" s="131" t="e">
        <f>+L63-BC67</f>
        <v>#DIV/0!</v>
      </c>
      <c r="BF67" s="131" t="e">
        <f>+N63-BD67</f>
        <v>#N/A</v>
      </c>
      <c r="BG67" s="412"/>
      <c r="BH67" s="412"/>
      <c r="BI67" s="404"/>
      <c r="BJ67" s="422"/>
      <c r="BK67" s="422"/>
      <c r="BL67" s="422"/>
      <c r="BM67" s="423"/>
    </row>
    <row r="68" spans="1:65" ht="65.150000000000006" customHeight="1">
      <c r="A68" s="415"/>
      <c r="B68" s="409"/>
      <c r="C68" s="224"/>
      <c r="D68" s="409"/>
      <c r="E68" s="416"/>
      <c r="F68" s="34"/>
      <c r="G68" s="34"/>
      <c r="H68" s="34"/>
      <c r="I68" s="36"/>
      <c r="J68" s="29"/>
      <c r="K68" s="417"/>
      <c r="L68" s="410"/>
      <c r="M68" s="411"/>
      <c r="N68" s="413"/>
      <c r="O68" s="404"/>
      <c r="P68" s="412"/>
      <c r="Q68" s="230"/>
      <c r="R68" s="230"/>
      <c r="S68" s="54"/>
      <c r="T68" s="56"/>
      <c r="U68" s="55"/>
      <c r="V68" s="230"/>
      <c r="W68" s="230" t="str">
        <f t="shared" si="0"/>
        <v/>
      </c>
      <c r="X68" s="230"/>
      <c r="Y68" s="230" t="str">
        <f t="shared" si="1"/>
        <v/>
      </c>
      <c r="Z68" s="230"/>
      <c r="AA68" s="230" t="str">
        <f t="shared" si="2"/>
        <v/>
      </c>
      <c r="AB68" s="230"/>
      <c r="AC68" s="230" t="str">
        <f t="shared" si="3"/>
        <v/>
      </c>
      <c r="AD68" s="230"/>
      <c r="AE68" s="230" t="str">
        <f t="shared" si="4"/>
        <v/>
      </c>
      <c r="AF68" s="230"/>
      <c r="AG68" s="230" t="str">
        <f t="shared" si="5"/>
        <v/>
      </c>
      <c r="AH68" s="230"/>
      <c r="AI68" s="223" t="str">
        <f t="shared" si="6"/>
        <v/>
      </c>
      <c r="AJ68" s="220" t="str">
        <f t="shared" si="11"/>
        <v/>
      </c>
      <c r="AK68" s="220" t="str">
        <f t="shared" si="9"/>
        <v/>
      </c>
      <c r="AL68" s="209"/>
      <c r="AM68" s="209"/>
      <c r="AN68" s="209"/>
      <c r="AO68" s="209"/>
      <c r="AP68" s="209"/>
      <c r="AQ68" s="84"/>
      <c r="AR68" s="84"/>
      <c r="AS68" s="59" t="e">
        <f>#VALUE!</f>
        <v>#VALUE!</v>
      </c>
      <c r="AT68" s="59"/>
      <c r="AU68" s="30"/>
      <c r="AV68" s="58" t="str">
        <f t="shared" si="7"/>
        <v>Débil</v>
      </c>
      <c r="AW68" s="58" t="str">
        <f t="shared" si="8"/>
        <v>Débil</v>
      </c>
      <c r="AX68" s="220">
        <f t="shared" si="10"/>
        <v>0</v>
      </c>
      <c r="AY68" s="414"/>
      <c r="AZ68" s="414"/>
      <c r="BA68" s="315"/>
      <c r="BB68" s="414"/>
      <c r="BC68" s="131" t="e">
        <f>+IF(AND(U68="Preventivo",BB63="Fuerte"),2,IF(AND(U68="Preventivo",BB63="Moderado"),1,0))</f>
        <v>#DIV/0!</v>
      </c>
      <c r="BD68" s="131" t="e">
        <f>+IF(AND(U68="Detectivo/Correctivo",$BB63="Fuerte"),2,IF(AND(U68="Detectivo/Correctivo",$BB68="Moderado"),1,IF(AND(U68="Preventivo",$BB63="Fuerte"),1,0)))</f>
        <v>#DIV/0!</v>
      </c>
      <c r="BE68" s="131" t="e">
        <f>+L63-BC68</f>
        <v>#DIV/0!</v>
      </c>
      <c r="BF68" s="131" t="e">
        <f>+N63-BD68</f>
        <v>#N/A</v>
      </c>
      <c r="BG68" s="412"/>
      <c r="BH68" s="412"/>
      <c r="BI68" s="404"/>
      <c r="BJ68" s="422"/>
      <c r="BK68" s="422"/>
      <c r="BL68" s="422"/>
      <c r="BM68" s="423"/>
    </row>
    <row r="69" spans="1:65" ht="65.150000000000006" customHeight="1">
      <c r="A69" s="415" t="s">
        <v>146</v>
      </c>
      <c r="B69" s="409"/>
      <c r="C69" s="224"/>
      <c r="D69" s="409"/>
      <c r="E69" s="416"/>
      <c r="F69" s="34"/>
      <c r="G69" s="34"/>
      <c r="H69" s="34"/>
      <c r="I69" s="36"/>
      <c r="J69" s="29"/>
      <c r="K69" s="417"/>
      <c r="L69" s="410"/>
      <c r="M69" s="411"/>
      <c r="N69" s="413" t="e">
        <f>+VLOOKUP(M69,Listados!$K$13:$L$17,2,0)</f>
        <v>#N/A</v>
      </c>
      <c r="O69" s="404" t="str">
        <f>IF(AND(K69&lt;&gt;"",M69&lt;&gt;""),VLOOKUP(K69&amp;M69,Listados!$M$3:$N$27,2,FALSE),"")</f>
        <v/>
      </c>
      <c r="P69" s="412" t="e">
        <f>+VLOOKUP(O69,Listados!$P$3:$Q$6,2,FALSE)</f>
        <v>#N/A</v>
      </c>
      <c r="Q69" s="230"/>
      <c r="R69" s="230"/>
      <c r="S69" s="54"/>
      <c r="T69" s="56"/>
      <c r="U69" s="55"/>
      <c r="V69" s="230"/>
      <c r="W69" s="230" t="str">
        <f t="shared" si="0"/>
        <v/>
      </c>
      <c r="X69" s="230"/>
      <c r="Y69" s="230" t="str">
        <f t="shared" si="1"/>
        <v/>
      </c>
      <c r="Z69" s="230"/>
      <c r="AA69" s="230" t="str">
        <f t="shared" si="2"/>
        <v/>
      </c>
      <c r="AB69" s="230"/>
      <c r="AC69" s="230" t="str">
        <f t="shared" si="3"/>
        <v/>
      </c>
      <c r="AD69" s="230"/>
      <c r="AE69" s="230" t="str">
        <f t="shared" si="4"/>
        <v/>
      </c>
      <c r="AF69" s="230"/>
      <c r="AG69" s="230" t="str">
        <f t="shared" si="5"/>
        <v/>
      </c>
      <c r="AH69" s="230"/>
      <c r="AI69" s="223" t="str">
        <f t="shared" si="6"/>
        <v/>
      </c>
      <c r="AJ69" s="220" t="str">
        <f t="shared" si="11"/>
        <v/>
      </c>
      <c r="AK69" s="220" t="str">
        <f t="shared" si="9"/>
        <v/>
      </c>
      <c r="AL69" s="209"/>
      <c r="AM69" s="209"/>
      <c r="AN69" s="209"/>
      <c r="AO69" s="209"/>
      <c r="AP69" s="209"/>
      <c r="AQ69" s="84"/>
      <c r="AR69" s="84"/>
      <c r="AS69" s="59" t="e">
        <f>#VALUE!</f>
        <v>#VALUE!</v>
      </c>
      <c r="AT69" s="59"/>
      <c r="AU69" s="30"/>
      <c r="AV69" s="58" t="str">
        <f t="shared" si="7"/>
        <v>Débil</v>
      </c>
      <c r="AW69" s="58" t="str">
        <f t="shared" si="8"/>
        <v>Débil</v>
      </c>
      <c r="AX69" s="220">
        <f t="shared" si="10"/>
        <v>0</v>
      </c>
      <c r="AY69" s="414">
        <f t="shared" ref="AY69" si="38">SUM(AX69:AX74)</f>
        <v>0</v>
      </c>
      <c r="AZ69" s="414">
        <v>0</v>
      </c>
      <c r="BA69" s="313" t="e">
        <f t="shared" ref="BA69" si="39">AY69/AZ69</f>
        <v>#DIV/0!</v>
      </c>
      <c r="BB69" s="414" t="e">
        <f t="shared" ref="BB69" si="40">IF(BA69&lt;=50, "Débil", IF(BA69&lt;=99,"Moderado","Fuerte"))</f>
        <v>#DIV/0!</v>
      </c>
      <c r="BC69" s="131" t="e">
        <f>+IF(AND(U69="Preventivo",BB69="Fuerte"),2,IF(AND(U69="Preventivo",BB69="Moderado"),1,0))</f>
        <v>#DIV/0!</v>
      </c>
      <c r="BD69" s="131" t="e">
        <f>+IF(AND(U69="Detectivo/Correctivo",$BB69="Fuerte"),2,IF(AND(U69="Detectivo/Correctivo",$BB69="Moderado"),1,IF(AND(U69="Preventivo",$BB69="Fuerte"),1,0)))</f>
        <v>#DIV/0!</v>
      </c>
      <c r="BE69" s="131" t="e">
        <f>+L69-BC69</f>
        <v>#DIV/0!</v>
      </c>
      <c r="BF69" s="131" t="e">
        <f>+N69-BD69</f>
        <v>#N/A</v>
      </c>
      <c r="BG69" s="412" t="e">
        <f>+VLOOKUP(MIN(BE69,BE70,BE71,BE72,BE73,BE74),Listados!$J$18:$K$24,2,TRUE)</f>
        <v>#DIV/0!</v>
      </c>
      <c r="BH69" s="412" t="e">
        <f>+VLOOKUP(MIN(BF69,BF70,BF71,BF72,BF73,BF74),Listados!$J$27:$K$32,2,TRUE)</f>
        <v>#N/A</v>
      </c>
      <c r="BI69" s="404" t="e">
        <f>IF(AND(BG69&lt;&gt;"",BH69&lt;&gt;""),VLOOKUP(BG69&amp;BH69,Listados!$M$3:$N$27,2,FALSE),"")</f>
        <v>#DIV/0!</v>
      </c>
      <c r="BJ69" s="422" t="e">
        <f>+IF($P69="Asumir el riesgo","NA","")</f>
        <v>#N/A</v>
      </c>
      <c r="BK69" s="422" t="e">
        <f>+IF($P69="Asumir el riesgo","NA","")</f>
        <v>#N/A</v>
      </c>
      <c r="BL69" s="422" t="e">
        <f>+IF($P69="Asumir el riesgo","NA","")</f>
        <v>#N/A</v>
      </c>
      <c r="BM69" s="423" t="e">
        <f>+IF($P69="Asumir el riesgo","NA","")</f>
        <v>#N/A</v>
      </c>
    </row>
    <row r="70" spans="1:65" ht="65.150000000000006" customHeight="1">
      <c r="A70" s="415"/>
      <c r="B70" s="409"/>
      <c r="C70" s="224"/>
      <c r="D70" s="409"/>
      <c r="E70" s="416"/>
      <c r="F70" s="34"/>
      <c r="G70" s="34"/>
      <c r="H70" s="34"/>
      <c r="I70" s="36"/>
      <c r="J70" s="29"/>
      <c r="K70" s="417"/>
      <c r="L70" s="410"/>
      <c r="M70" s="411"/>
      <c r="N70" s="413"/>
      <c r="O70" s="404"/>
      <c r="P70" s="412"/>
      <c r="Q70" s="230"/>
      <c r="R70" s="230"/>
      <c r="S70" s="54"/>
      <c r="T70" s="56"/>
      <c r="U70" s="55"/>
      <c r="V70" s="230"/>
      <c r="W70" s="230" t="str">
        <f t="shared" si="0"/>
        <v/>
      </c>
      <c r="X70" s="230"/>
      <c r="Y70" s="230" t="str">
        <f t="shared" si="1"/>
        <v/>
      </c>
      <c r="Z70" s="230"/>
      <c r="AA70" s="230" t="str">
        <f t="shared" si="2"/>
        <v/>
      </c>
      <c r="AB70" s="230"/>
      <c r="AC70" s="230" t="str">
        <f t="shared" si="3"/>
        <v/>
      </c>
      <c r="AD70" s="230"/>
      <c r="AE70" s="230" t="str">
        <f t="shared" si="4"/>
        <v/>
      </c>
      <c r="AF70" s="230"/>
      <c r="AG70" s="230" t="str">
        <f t="shared" si="5"/>
        <v/>
      </c>
      <c r="AH70" s="230"/>
      <c r="AI70" s="223" t="str">
        <f t="shared" si="6"/>
        <v/>
      </c>
      <c r="AJ70" s="220" t="str">
        <f t="shared" si="11"/>
        <v/>
      </c>
      <c r="AK70" s="220" t="str">
        <f t="shared" si="9"/>
        <v/>
      </c>
      <c r="AL70" s="209"/>
      <c r="AM70" s="209"/>
      <c r="AN70" s="209"/>
      <c r="AO70" s="209"/>
      <c r="AP70" s="209"/>
      <c r="AQ70" s="84"/>
      <c r="AR70" s="84"/>
      <c r="AS70" s="59" t="e">
        <f>#VALUE!</f>
        <v>#VALUE!</v>
      </c>
      <c r="AT70" s="59"/>
      <c r="AU70" s="30"/>
      <c r="AV70" s="58" t="str">
        <f t="shared" si="7"/>
        <v>Débil</v>
      </c>
      <c r="AW70" s="58" t="str">
        <f t="shared" si="8"/>
        <v>Débil</v>
      </c>
      <c r="AX70" s="220">
        <f t="shared" si="10"/>
        <v>0</v>
      </c>
      <c r="AY70" s="414"/>
      <c r="AZ70" s="414"/>
      <c r="BA70" s="314"/>
      <c r="BB70" s="414"/>
      <c r="BC70" s="131" t="e">
        <f>+IF(AND(U70="Preventivo",BB69="Fuerte"),2,IF(AND(U70="Preventivo",BB69="Moderado"),1,0))</f>
        <v>#DIV/0!</v>
      </c>
      <c r="BD70" s="131" t="e">
        <f>+IF(AND(U70="Detectivo/Correctivo",$BB69="Fuerte"),2,IF(AND(U70="Detectivo/Correctivo",$BB70="Moderado"),1,IF(AND(U70="Preventivo",$BB69="Fuerte"),1,0)))</f>
        <v>#DIV/0!</v>
      </c>
      <c r="BE70" s="131" t="e">
        <f>+L69-BC70</f>
        <v>#DIV/0!</v>
      </c>
      <c r="BF70" s="131" t="e">
        <f>+N69-BD70</f>
        <v>#N/A</v>
      </c>
      <c r="BG70" s="412"/>
      <c r="BH70" s="412"/>
      <c r="BI70" s="404"/>
      <c r="BJ70" s="422"/>
      <c r="BK70" s="422"/>
      <c r="BL70" s="422"/>
      <c r="BM70" s="423"/>
    </row>
    <row r="71" spans="1:65" ht="65.150000000000006" customHeight="1">
      <c r="A71" s="415"/>
      <c r="B71" s="409"/>
      <c r="C71" s="224"/>
      <c r="D71" s="409"/>
      <c r="E71" s="416"/>
      <c r="F71" s="34"/>
      <c r="G71" s="34"/>
      <c r="H71" s="34"/>
      <c r="I71" s="36"/>
      <c r="J71" s="29"/>
      <c r="K71" s="417"/>
      <c r="L71" s="410"/>
      <c r="M71" s="411"/>
      <c r="N71" s="413"/>
      <c r="O71" s="404"/>
      <c r="P71" s="412"/>
      <c r="Q71" s="230"/>
      <c r="R71" s="230"/>
      <c r="S71" s="54"/>
      <c r="T71" s="56"/>
      <c r="U71" s="55"/>
      <c r="V71" s="230"/>
      <c r="W71" s="230" t="str">
        <f t="shared" si="0"/>
        <v/>
      </c>
      <c r="X71" s="230"/>
      <c r="Y71" s="230" t="str">
        <f t="shared" si="1"/>
        <v/>
      </c>
      <c r="Z71" s="230"/>
      <c r="AA71" s="230" t="str">
        <f t="shared" si="2"/>
        <v/>
      </c>
      <c r="AB71" s="230"/>
      <c r="AC71" s="230" t="str">
        <f t="shared" si="3"/>
        <v/>
      </c>
      <c r="AD71" s="230"/>
      <c r="AE71" s="230" t="str">
        <f t="shared" si="4"/>
        <v/>
      </c>
      <c r="AF71" s="230"/>
      <c r="AG71" s="230" t="str">
        <f t="shared" si="5"/>
        <v/>
      </c>
      <c r="AH71" s="230"/>
      <c r="AI71" s="223" t="str">
        <f t="shared" si="6"/>
        <v/>
      </c>
      <c r="AJ71" s="220" t="str">
        <f t="shared" si="11"/>
        <v/>
      </c>
      <c r="AK71" s="220" t="str">
        <f t="shared" si="9"/>
        <v/>
      </c>
      <c r="AL71" s="209"/>
      <c r="AM71" s="209"/>
      <c r="AN71" s="209"/>
      <c r="AO71" s="209"/>
      <c r="AP71" s="209"/>
      <c r="AQ71" s="84"/>
      <c r="AR71" s="84"/>
      <c r="AS71" s="59" t="e">
        <f>#VALUE!</f>
        <v>#VALUE!</v>
      </c>
      <c r="AT71" s="59"/>
      <c r="AU71" s="30"/>
      <c r="AV71" s="58" t="str">
        <f t="shared" si="7"/>
        <v>Débil</v>
      </c>
      <c r="AW71" s="58" t="str">
        <f t="shared" si="8"/>
        <v>Débil</v>
      </c>
      <c r="AX71" s="220">
        <f t="shared" si="10"/>
        <v>0</v>
      </c>
      <c r="AY71" s="414"/>
      <c r="AZ71" s="414"/>
      <c r="BA71" s="314"/>
      <c r="BB71" s="414"/>
      <c r="BC71" s="131" t="e">
        <f>+IF(AND(U71="Preventivo",BB69="Fuerte"),2,IF(AND(U71="Preventivo",BB69="Moderado"),1,0))</f>
        <v>#DIV/0!</v>
      </c>
      <c r="BD71" s="131" t="e">
        <f>+IF(AND(U71="Detectivo/Correctivo",$BB69="Fuerte"),2,IF(AND(U71="Detectivo/Correctivo",$BB71="Moderado"),1,IF(AND(U71="Preventivo",$BB69="Fuerte"),1,0)))</f>
        <v>#DIV/0!</v>
      </c>
      <c r="BE71" s="131" t="e">
        <f>+L69-BC71</f>
        <v>#DIV/0!</v>
      </c>
      <c r="BF71" s="131" t="e">
        <f>+N69-BD71</f>
        <v>#N/A</v>
      </c>
      <c r="BG71" s="412"/>
      <c r="BH71" s="412"/>
      <c r="BI71" s="404"/>
      <c r="BJ71" s="422"/>
      <c r="BK71" s="422"/>
      <c r="BL71" s="422"/>
      <c r="BM71" s="423"/>
    </row>
    <row r="72" spans="1:65" ht="65.150000000000006" customHeight="1">
      <c r="A72" s="415"/>
      <c r="B72" s="409"/>
      <c r="C72" s="224"/>
      <c r="D72" s="409"/>
      <c r="E72" s="416"/>
      <c r="F72" s="34"/>
      <c r="G72" s="34"/>
      <c r="H72" s="34"/>
      <c r="I72" s="36"/>
      <c r="J72" s="29"/>
      <c r="K72" s="417"/>
      <c r="L72" s="410"/>
      <c r="M72" s="411"/>
      <c r="N72" s="413"/>
      <c r="O72" s="404"/>
      <c r="P72" s="412"/>
      <c r="Q72" s="230"/>
      <c r="R72" s="230"/>
      <c r="S72" s="54"/>
      <c r="T72" s="56"/>
      <c r="U72" s="55"/>
      <c r="V72" s="230"/>
      <c r="W72" s="230" t="str">
        <f t="shared" si="0"/>
        <v/>
      </c>
      <c r="X72" s="230"/>
      <c r="Y72" s="230" t="str">
        <f t="shared" si="1"/>
        <v/>
      </c>
      <c r="Z72" s="230"/>
      <c r="AA72" s="230" t="str">
        <f t="shared" si="2"/>
        <v/>
      </c>
      <c r="AB72" s="230"/>
      <c r="AC72" s="230" t="str">
        <f t="shared" si="3"/>
        <v/>
      </c>
      <c r="AD72" s="230"/>
      <c r="AE72" s="230" t="str">
        <f t="shared" si="4"/>
        <v/>
      </c>
      <c r="AF72" s="230"/>
      <c r="AG72" s="230" t="str">
        <f t="shared" si="5"/>
        <v/>
      </c>
      <c r="AH72" s="230"/>
      <c r="AI72" s="223" t="str">
        <f t="shared" si="6"/>
        <v/>
      </c>
      <c r="AJ72" s="220" t="str">
        <f t="shared" si="11"/>
        <v/>
      </c>
      <c r="AK72" s="220" t="str">
        <f t="shared" si="9"/>
        <v/>
      </c>
      <c r="AL72" s="209"/>
      <c r="AM72" s="209"/>
      <c r="AN72" s="209"/>
      <c r="AO72" s="209"/>
      <c r="AP72" s="209"/>
      <c r="AQ72" s="84"/>
      <c r="AR72" s="84"/>
      <c r="AS72" s="59" t="e">
        <f>#VALUE!</f>
        <v>#VALUE!</v>
      </c>
      <c r="AT72" s="59"/>
      <c r="AU72" s="30"/>
      <c r="AV72" s="58" t="str">
        <f t="shared" si="7"/>
        <v>Débil</v>
      </c>
      <c r="AW72" s="58" t="str">
        <f t="shared" si="8"/>
        <v>Débil</v>
      </c>
      <c r="AX72" s="220">
        <f t="shared" si="10"/>
        <v>0</v>
      </c>
      <c r="AY72" s="414"/>
      <c r="AZ72" s="414"/>
      <c r="BA72" s="314"/>
      <c r="BB72" s="414"/>
      <c r="BC72" s="131" t="e">
        <f>+IF(AND(U72="Preventivo",BB69="Fuerte"),2,IF(AND(U72="Preventivo",BB69="Moderado"),1,0))</f>
        <v>#DIV/0!</v>
      </c>
      <c r="BD72" s="131" t="e">
        <f>+IF(AND(U72="Detectivo/Correctivo",$BB69="Fuerte"),2,IF(AND(U72="Detectivo/Correctivo",$BB72="Moderado"),1,IF(AND(U72="Preventivo",$BB69="Fuerte"),1,0)))</f>
        <v>#DIV/0!</v>
      </c>
      <c r="BE72" s="131" t="e">
        <f>+L69-BC72</f>
        <v>#DIV/0!</v>
      </c>
      <c r="BF72" s="131" t="e">
        <f>+N69-BD72</f>
        <v>#N/A</v>
      </c>
      <c r="BG72" s="412"/>
      <c r="BH72" s="412"/>
      <c r="BI72" s="404"/>
      <c r="BJ72" s="422"/>
      <c r="BK72" s="422"/>
      <c r="BL72" s="422"/>
      <c r="BM72" s="423"/>
    </row>
    <row r="73" spans="1:65" ht="65.150000000000006" customHeight="1">
      <c r="A73" s="415"/>
      <c r="B73" s="409"/>
      <c r="C73" s="224"/>
      <c r="D73" s="409"/>
      <c r="E73" s="416"/>
      <c r="F73" s="34"/>
      <c r="G73" s="34"/>
      <c r="H73" s="34"/>
      <c r="I73" s="36"/>
      <c r="J73" s="29"/>
      <c r="K73" s="417"/>
      <c r="L73" s="410"/>
      <c r="M73" s="411"/>
      <c r="N73" s="413"/>
      <c r="O73" s="404"/>
      <c r="P73" s="412"/>
      <c r="Q73" s="230"/>
      <c r="R73" s="230"/>
      <c r="S73" s="54"/>
      <c r="T73" s="56"/>
      <c r="U73" s="55"/>
      <c r="V73" s="230"/>
      <c r="W73" s="230" t="str">
        <f t="shared" si="0"/>
        <v/>
      </c>
      <c r="X73" s="230"/>
      <c r="Y73" s="230" t="str">
        <f t="shared" si="1"/>
        <v/>
      </c>
      <c r="Z73" s="230"/>
      <c r="AA73" s="230" t="str">
        <f t="shared" si="2"/>
        <v/>
      </c>
      <c r="AB73" s="230"/>
      <c r="AC73" s="230" t="str">
        <f t="shared" si="3"/>
        <v/>
      </c>
      <c r="AD73" s="230"/>
      <c r="AE73" s="230" t="str">
        <f t="shared" si="4"/>
        <v/>
      </c>
      <c r="AF73" s="230"/>
      <c r="AG73" s="230" t="str">
        <f t="shared" si="5"/>
        <v/>
      </c>
      <c r="AH73" s="230"/>
      <c r="AI73" s="223" t="str">
        <f t="shared" si="6"/>
        <v/>
      </c>
      <c r="AJ73" s="220" t="str">
        <f t="shared" si="11"/>
        <v/>
      </c>
      <c r="AK73" s="220" t="str">
        <f t="shared" si="9"/>
        <v/>
      </c>
      <c r="AL73" s="209"/>
      <c r="AM73" s="209"/>
      <c r="AN73" s="209"/>
      <c r="AO73" s="209"/>
      <c r="AP73" s="209"/>
      <c r="AQ73" s="84"/>
      <c r="AR73" s="84"/>
      <c r="AS73" s="59" t="e">
        <f>#VALUE!</f>
        <v>#VALUE!</v>
      </c>
      <c r="AT73" s="59"/>
      <c r="AU73" s="30"/>
      <c r="AV73" s="58" t="str">
        <f t="shared" si="7"/>
        <v>Débil</v>
      </c>
      <c r="AW73" s="58" t="str">
        <f t="shared" si="8"/>
        <v>Débil</v>
      </c>
      <c r="AX73" s="220">
        <f t="shared" si="10"/>
        <v>0</v>
      </c>
      <c r="AY73" s="414"/>
      <c r="AZ73" s="414"/>
      <c r="BA73" s="314"/>
      <c r="BB73" s="414"/>
      <c r="BC73" s="131" t="e">
        <f>+IF(AND(U73="Preventivo",BB69="Fuerte"),2,IF(AND(U73="Preventivo",BB69="Moderado"),1,0))</f>
        <v>#DIV/0!</v>
      </c>
      <c r="BD73" s="131" t="e">
        <f>+IF(AND(U73="Detectivo/Correctivo",$BB69="Fuerte"),2,IF(AND(U73="Detectivo/Correctivo",$BB73="Moderado"),1,IF(AND(U73="Preventivo",$BB69="Fuerte"),1,0)))</f>
        <v>#DIV/0!</v>
      </c>
      <c r="BE73" s="131" t="e">
        <f>+L69-BC73</f>
        <v>#DIV/0!</v>
      </c>
      <c r="BF73" s="131" t="e">
        <f>+N69-BD73</f>
        <v>#N/A</v>
      </c>
      <c r="BG73" s="412"/>
      <c r="BH73" s="412"/>
      <c r="BI73" s="404"/>
      <c r="BJ73" s="422"/>
      <c r="BK73" s="422"/>
      <c r="BL73" s="422"/>
      <c r="BM73" s="423"/>
    </row>
    <row r="74" spans="1:65" ht="65.150000000000006" customHeight="1">
      <c r="A74" s="415"/>
      <c r="B74" s="409"/>
      <c r="C74" s="224"/>
      <c r="D74" s="409"/>
      <c r="E74" s="416"/>
      <c r="F74" s="34"/>
      <c r="G74" s="34"/>
      <c r="H74" s="34"/>
      <c r="I74" s="36"/>
      <c r="J74" s="29"/>
      <c r="K74" s="417"/>
      <c r="L74" s="410"/>
      <c r="M74" s="411"/>
      <c r="N74" s="413"/>
      <c r="O74" s="404"/>
      <c r="P74" s="412"/>
      <c r="Q74" s="230"/>
      <c r="R74" s="230"/>
      <c r="S74" s="54"/>
      <c r="T74" s="56"/>
      <c r="U74" s="55"/>
      <c r="V74" s="230"/>
      <c r="W74" s="230" t="str">
        <f t="shared" ref="W74:W137" si="41">+IF(V74="si",15,"")</f>
        <v/>
      </c>
      <c r="X74" s="230"/>
      <c r="Y74" s="230" t="str">
        <f t="shared" ref="Y74:Y137" si="42">+IF(X74="si",15,"")</f>
        <v/>
      </c>
      <c r="Z74" s="230"/>
      <c r="AA74" s="230" t="str">
        <f t="shared" ref="AA74:AA137" si="43">+IF(Z74="si",15,"")</f>
        <v/>
      </c>
      <c r="AB74" s="230"/>
      <c r="AC74" s="230" t="str">
        <f t="shared" ref="AC74:AC137" si="44">+IF(AB74="si",15,"")</f>
        <v/>
      </c>
      <c r="AD74" s="230"/>
      <c r="AE74" s="230" t="str">
        <f t="shared" ref="AE74:AE137" si="45">+IF(AD74="si",15,"")</f>
        <v/>
      </c>
      <c r="AF74" s="230"/>
      <c r="AG74" s="230" t="str">
        <f t="shared" ref="AG74:AG137" si="46">+IF(AF74="si",15,"")</f>
        <v/>
      </c>
      <c r="AH74" s="230"/>
      <c r="AI74" s="223" t="str">
        <f t="shared" ref="AI74:AI137" si="47">+IF(AH74="Completa",10,IF(AH74="Incompleta",5,""))</f>
        <v/>
      </c>
      <c r="AJ74" s="220" t="str">
        <f t="shared" ref="AJ74:AJ137" si="48">IF((SUM(W74,Y74,AA74,AC74,AE74,AG74,AI74)=0),"",(SUM(W74,Y74,AA74,AC74,AE74,AG74,AI74)))</f>
        <v/>
      </c>
      <c r="AK74" s="220" t="str">
        <f t="shared" ref="AK74:AK137" si="49">IF(AJ74&lt;=85,"Débil",IF(AJ74&lt;=95,"Moderado",IF(AJ74=100,"Fuerte","")))</f>
        <v/>
      </c>
      <c r="AL74" s="209"/>
      <c r="AM74" s="209"/>
      <c r="AN74" s="209"/>
      <c r="AO74" s="209"/>
      <c r="AP74" s="209"/>
      <c r="AQ74" s="84"/>
      <c r="AR74" s="84"/>
      <c r="AS74" s="59" t="e">
        <f>#VALUE!</f>
        <v>#VALUE!</v>
      </c>
      <c r="AT74" s="59"/>
      <c r="AU74" s="30"/>
      <c r="AV74" s="58" t="str">
        <f t="shared" ref="AV74:AV137" si="50">+IF(AU74="siempre","Fuerte",IF(AU74="Algunas veces","Moderado","Débil"))</f>
        <v>Débil</v>
      </c>
      <c r="AW74" s="58" t="str">
        <f t="shared" ref="AW74:AW137" si="51">IF(AND(AK74="Fuerte",AV74="Fuerte"),"Fuerte",IF(AND(AK74="Fuerte",AV74="Moderado"),"Moderado",IF(AND(AK74="Moderado",AV74="Fuerte"),"Moderado",IF(AND(AK74="Moderado",AV74="Moderado"),"Moderado","Débil"))))</f>
        <v>Débil</v>
      </c>
      <c r="AX74" s="220">
        <f t="shared" si="10"/>
        <v>0</v>
      </c>
      <c r="AY74" s="414"/>
      <c r="AZ74" s="414"/>
      <c r="BA74" s="315"/>
      <c r="BB74" s="414"/>
      <c r="BC74" s="131" t="e">
        <f>+IF(AND(U74="Preventivo",BB69="Fuerte"),2,IF(AND(U74="Preventivo",BB69="Moderado"),1,0))</f>
        <v>#DIV/0!</v>
      </c>
      <c r="BD74" s="131" t="e">
        <f>+IF(AND(U74="Detectivo/Correctivo",$BB69="Fuerte"),2,IF(AND(U74="Detectivo/Correctivo",$BB74="Moderado"),1,IF(AND(U74="Preventivo",$BB69="Fuerte"),1,0)))</f>
        <v>#DIV/0!</v>
      </c>
      <c r="BE74" s="131" t="e">
        <f>+L69-BC74</f>
        <v>#DIV/0!</v>
      </c>
      <c r="BF74" s="131" t="e">
        <f>+N69-BD74</f>
        <v>#N/A</v>
      </c>
      <c r="BG74" s="412"/>
      <c r="BH74" s="412"/>
      <c r="BI74" s="404"/>
      <c r="BJ74" s="422"/>
      <c r="BK74" s="422"/>
      <c r="BL74" s="422"/>
      <c r="BM74" s="423"/>
    </row>
    <row r="75" spans="1:65" ht="65.150000000000006" customHeight="1">
      <c r="A75" s="415" t="s">
        <v>147</v>
      </c>
      <c r="B75" s="409"/>
      <c r="C75" s="224"/>
      <c r="D75" s="409"/>
      <c r="E75" s="416"/>
      <c r="F75" s="34"/>
      <c r="G75" s="34"/>
      <c r="H75" s="34"/>
      <c r="I75" s="36"/>
      <c r="J75" s="29"/>
      <c r="K75" s="417"/>
      <c r="L75" s="410"/>
      <c r="M75" s="411"/>
      <c r="N75" s="413" t="e">
        <f>+VLOOKUP(M75,Listados!$K$13:$L$17,2,0)</f>
        <v>#N/A</v>
      </c>
      <c r="O75" s="404" t="str">
        <f>IF(AND(K75&lt;&gt;"",M75&lt;&gt;""),VLOOKUP(K75&amp;M75,Listados!$M$3:$N$27,2,FALSE),"")</f>
        <v/>
      </c>
      <c r="P75" s="412" t="e">
        <f>+VLOOKUP(O75,Listados!$P$3:$Q$6,2,FALSE)</f>
        <v>#N/A</v>
      </c>
      <c r="Q75" s="230"/>
      <c r="R75" s="230"/>
      <c r="S75" s="54"/>
      <c r="T75" s="56"/>
      <c r="U75" s="55"/>
      <c r="V75" s="230"/>
      <c r="W75" s="230" t="str">
        <f t="shared" si="41"/>
        <v/>
      </c>
      <c r="X75" s="230"/>
      <c r="Y75" s="230" t="str">
        <f t="shared" si="42"/>
        <v/>
      </c>
      <c r="Z75" s="230"/>
      <c r="AA75" s="230" t="str">
        <f t="shared" si="43"/>
        <v/>
      </c>
      <c r="AB75" s="230"/>
      <c r="AC75" s="230" t="str">
        <f t="shared" si="44"/>
        <v/>
      </c>
      <c r="AD75" s="230"/>
      <c r="AE75" s="230" t="str">
        <f t="shared" si="45"/>
        <v/>
      </c>
      <c r="AF75" s="230"/>
      <c r="AG75" s="230" t="str">
        <f t="shared" si="46"/>
        <v/>
      </c>
      <c r="AH75" s="230"/>
      <c r="AI75" s="223" t="str">
        <f t="shared" si="47"/>
        <v/>
      </c>
      <c r="AJ75" s="220" t="str">
        <f t="shared" si="48"/>
        <v/>
      </c>
      <c r="AK75" s="220" t="str">
        <f t="shared" si="49"/>
        <v/>
      </c>
      <c r="AL75" s="209"/>
      <c r="AM75" s="209"/>
      <c r="AN75" s="209"/>
      <c r="AO75" s="209"/>
      <c r="AP75" s="209"/>
      <c r="AQ75" s="84"/>
      <c r="AR75" s="84"/>
      <c r="AS75" s="59" t="e">
        <f>#VALUE!</f>
        <v>#VALUE!</v>
      </c>
      <c r="AT75" s="59"/>
      <c r="AU75" s="30"/>
      <c r="AV75" s="58" t="str">
        <f t="shared" si="50"/>
        <v>Débil</v>
      </c>
      <c r="AW75" s="58" t="str">
        <f t="shared" si="51"/>
        <v>Débil</v>
      </c>
      <c r="AX75" s="220">
        <f t="shared" ref="AX75:AX138" si="52">IF(ISBLANK(AW75),"",IF(AW75="Débil", 0, IF(AW75="Moderado",50,100)))</f>
        <v>0</v>
      </c>
      <c r="AY75" s="414">
        <f t="shared" ref="AY75" si="53">SUM(AX75:AX80)</f>
        <v>0</v>
      </c>
      <c r="AZ75" s="414">
        <v>0</v>
      </c>
      <c r="BA75" s="313" t="e">
        <f t="shared" ref="BA75" si="54">AY75/AZ75</f>
        <v>#DIV/0!</v>
      </c>
      <c r="BB75" s="414" t="e">
        <f t="shared" ref="BB75" si="55">IF(BA75&lt;=50, "Débil", IF(BA75&lt;=99,"Moderado","Fuerte"))</f>
        <v>#DIV/0!</v>
      </c>
      <c r="BC75" s="131" t="e">
        <f>+IF(AND(U75="Preventivo",BB75="Fuerte"),2,IF(AND(U75="Preventivo",BB75="Moderado"),1,0))</f>
        <v>#DIV/0!</v>
      </c>
      <c r="BD75" s="131" t="e">
        <f>+IF(AND(U75="Detectivo/Correctivo",$BB75="Fuerte"),2,IF(AND(U75="Detectivo/Correctivo",$BB75="Moderado"),1,IF(AND(U75="Preventivo",$BB75="Fuerte"),1,0)))</f>
        <v>#DIV/0!</v>
      </c>
      <c r="BE75" s="131" t="e">
        <f>+L75-BC75</f>
        <v>#DIV/0!</v>
      </c>
      <c r="BF75" s="131" t="e">
        <f>+N75-BD75</f>
        <v>#N/A</v>
      </c>
      <c r="BG75" s="412" t="e">
        <f>+VLOOKUP(MIN(BE75,BE76,BE77,BE78,BE79,BE80),Listados!$J$18:$K$24,2,TRUE)</f>
        <v>#DIV/0!</v>
      </c>
      <c r="BH75" s="412" t="e">
        <f>+VLOOKUP(MIN(BF75,BF76,BF77,BF78,BF79,BF80),Listados!$J$27:$K$32,2,TRUE)</f>
        <v>#N/A</v>
      </c>
      <c r="BI75" s="404" t="e">
        <f>IF(AND(BG75&lt;&gt;"",BH75&lt;&gt;""),VLOOKUP(BG75&amp;BH75,Listados!$M$3:$N$27,2,FALSE),"")</f>
        <v>#DIV/0!</v>
      </c>
      <c r="BJ75" s="422" t="e">
        <f>+IF($P75="Asumir el riesgo","NA","")</f>
        <v>#N/A</v>
      </c>
      <c r="BK75" s="422" t="e">
        <f>+IF($P75="Asumir el riesgo","NA","")</f>
        <v>#N/A</v>
      </c>
      <c r="BL75" s="422" t="e">
        <f>+IF($P75="Asumir el riesgo","NA","")</f>
        <v>#N/A</v>
      </c>
      <c r="BM75" s="423" t="e">
        <f>+IF($P75="Asumir el riesgo","NA","")</f>
        <v>#N/A</v>
      </c>
    </row>
    <row r="76" spans="1:65" ht="65.150000000000006" customHeight="1">
      <c r="A76" s="415"/>
      <c r="B76" s="409"/>
      <c r="C76" s="224"/>
      <c r="D76" s="409"/>
      <c r="E76" s="416"/>
      <c r="F76" s="34"/>
      <c r="G76" s="34"/>
      <c r="H76" s="34"/>
      <c r="I76" s="36"/>
      <c r="J76" s="29"/>
      <c r="K76" s="417"/>
      <c r="L76" s="410"/>
      <c r="M76" s="411"/>
      <c r="N76" s="413"/>
      <c r="O76" s="404"/>
      <c r="P76" s="412"/>
      <c r="Q76" s="230"/>
      <c r="R76" s="230"/>
      <c r="S76" s="54"/>
      <c r="T76" s="56"/>
      <c r="U76" s="55"/>
      <c r="V76" s="230"/>
      <c r="W76" s="230" t="str">
        <f t="shared" si="41"/>
        <v/>
      </c>
      <c r="X76" s="230"/>
      <c r="Y76" s="230" t="str">
        <f t="shared" si="42"/>
        <v/>
      </c>
      <c r="Z76" s="230"/>
      <c r="AA76" s="230" t="str">
        <f t="shared" si="43"/>
        <v/>
      </c>
      <c r="AB76" s="230"/>
      <c r="AC76" s="230" t="str">
        <f t="shared" si="44"/>
        <v/>
      </c>
      <c r="AD76" s="230"/>
      <c r="AE76" s="230" t="str">
        <f t="shared" si="45"/>
        <v/>
      </c>
      <c r="AF76" s="230"/>
      <c r="AG76" s="230" t="str">
        <f t="shared" si="46"/>
        <v/>
      </c>
      <c r="AH76" s="230"/>
      <c r="AI76" s="223" t="str">
        <f t="shared" si="47"/>
        <v/>
      </c>
      <c r="AJ76" s="220" t="str">
        <f t="shared" si="48"/>
        <v/>
      </c>
      <c r="AK76" s="220" t="str">
        <f t="shared" si="49"/>
        <v/>
      </c>
      <c r="AL76" s="209"/>
      <c r="AM76" s="209"/>
      <c r="AN76" s="209"/>
      <c r="AO76" s="209"/>
      <c r="AP76" s="209"/>
      <c r="AQ76" s="84"/>
      <c r="AR76" s="84"/>
      <c r="AS76" s="59" t="e">
        <f>#VALUE!</f>
        <v>#VALUE!</v>
      </c>
      <c r="AT76" s="59"/>
      <c r="AU76" s="30"/>
      <c r="AV76" s="58" t="str">
        <f t="shared" si="50"/>
        <v>Débil</v>
      </c>
      <c r="AW76" s="58" t="str">
        <f t="shared" si="51"/>
        <v>Débil</v>
      </c>
      <c r="AX76" s="220">
        <f t="shared" si="52"/>
        <v>0</v>
      </c>
      <c r="AY76" s="414"/>
      <c r="AZ76" s="414"/>
      <c r="BA76" s="314"/>
      <c r="BB76" s="414"/>
      <c r="BC76" s="131" t="e">
        <f>+IF(AND(U76="Preventivo",BB75="Fuerte"),2,IF(AND(U76="Preventivo",BB75="Moderado"),1,0))</f>
        <v>#DIV/0!</v>
      </c>
      <c r="BD76" s="131" t="e">
        <f>+IF(AND(U76="Detectivo/Correctivo",$BB75="Fuerte"),2,IF(AND(U76="Detectivo/Correctivo",$BB76="Moderado"),1,IF(AND(U76="Preventivo",$BB75="Fuerte"),1,0)))</f>
        <v>#DIV/0!</v>
      </c>
      <c r="BE76" s="131" t="e">
        <f>+L75-BC76</f>
        <v>#DIV/0!</v>
      </c>
      <c r="BF76" s="131" t="e">
        <f>+N75-BD76</f>
        <v>#N/A</v>
      </c>
      <c r="BG76" s="412"/>
      <c r="BH76" s="412"/>
      <c r="BI76" s="404"/>
      <c r="BJ76" s="422"/>
      <c r="BK76" s="422"/>
      <c r="BL76" s="422"/>
      <c r="BM76" s="423"/>
    </row>
    <row r="77" spans="1:65" ht="65.150000000000006" customHeight="1">
      <c r="A77" s="415"/>
      <c r="B77" s="409"/>
      <c r="C77" s="224"/>
      <c r="D77" s="409"/>
      <c r="E77" s="416"/>
      <c r="F77" s="34"/>
      <c r="G77" s="34"/>
      <c r="H77" s="34"/>
      <c r="I77" s="36"/>
      <c r="J77" s="29"/>
      <c r="K77" s="417"/>
      <c r="L77" s="410"/>
      <c r="M77" s="411"/>
      <c r="N77" s="413"/>
      <c r="O77" s="404"/>
      <c r="P77" s="412"/>
      <c r="Q77" s="230"/>
      <c r="R77" s="230"/>
      <c r="S77" s="54"/>
      <c r="T77" s="56"/>
      <c r="U77" s="55"/>
      <c r="V77" s="230"/>
      <c r="W77" s="230" t="str">
        <f t="shared" si="41"/>
        <v/>
      </c>
      <c r="X77" s="230"/>
      <c r="Y77" s="230" t="str">
        <f t="shared" si="42"/>
        <v/>
      </c>
      <c r="Z77" s="230"/>
      <c r="AA77" s="230" t="str">
        <f t="shared" si="43"/>
        <v/>
      </c>
      <c r="AB77" s="230"/>
      <c r="AC77" s="230" t="str">
        <f t="shared" si="44"/>
        <v/>
      </c>
      <c r="AD77" s="230"/>
      <c r="AE77" s="230" t="str">
        <f t="shared" si="45"/>
        <v/>
      </c>
      <c r="AF77" s="230"/>
      <c r="AG77" s="230" t="str">
        <f t="shared" si="46"/>
        <v/>
      </c>
      <c r="AH77" s="230"/>
      <c r="AI77" s="223" t="str">
        <f t="shared" si="47"/>
        <v/>
      </c>
      <c r="AJ77" s="220" t="str">
        <f t="shared" si="48"/>
        <v/>
      </c>
      <c r="AK77" s="220" t="str">
        <f t="shared" si="49"/>
        <v/>
      </c>
      <c r="AL77" s="209"/>
      <c r="AM77" s="209"/>
      <c r="AN77" s="209"/>
      <c r="AO77" s="209"/>
      <c r="AP77" s="209"/>
      <c r="AQ77" s="84"/>
      <c r="AR77" s="84"/>
      <c r="AS77" s="59" t="e">
        <f>#VALUE!</f>
        <v>#VALUE!</v>
      </c>
      <c r="AT77" s="59"/>
      <c r="AU77" s="30"/>
      <c r="AV77" s="58" t="str">
        <f t="shared" si="50"/>
        <v>Débil</v>
      </c>
      <c r="AW77" s="58" t="str">
        <f t="shared" si="51"/>
        <v>Débil</v>
      </c>
      <c r="AX77" s="220">
        <f t="shared" si="52"/>
        <v>0</v>
      </c>
      <c r="AY77" s="414"/>
      <c r="AZ77" s="414"/>
      <c r="BA77" s="314"/>
      <c r="BB77" s="414"/>
      <c r="BC77" s="131" t="e">
        <f>+IF(AND(U77="Preventivo",BB75="Fuerte"),2,IF(AND(U77="Preventivo",BB75="Moderado"),1,0))</f>
        <v>#DIV/0!</v>
      </c>
      <c r="BD77" s="131" t="e">
        <f>+IF(AND(U77="Detectivo/Correctivo",$BB75="Fuerte"),2,IF(AND(U77="Detectivo/Correctivo",$BB77="Moderado"),1,IF(AND(U77="Preventivo",$BB75="Fuerte"),1,0)))</f>
        <v>#DIV/0!</v>
      </c>
      <c r="BE77" s="131" t="e">
        <f>+L75-BC77</f>
        <v>#DIV/0!</v>
      </c>
      <c r="BF77" s="131" t="e">
        <f>+N75-BD77</f>
        <v>#N/A</v>
      </c>
      <c r="BG77" s="412"/>
      <c r="BH77" s="412"/>
      <c r="BI77" s="404"/>
      <c r="BJ77" s="422"/>
      <c r="BK77" s="422"/>
      <c r="BL77" s="422"/>
      <c r="BM77" s="423"/>
    </row>
    <row r="78" spans="1:65" ht="65.150000000000006" customHeight="1">
      <c r="A78" s="415"/>
      <c r="B78" s="409"/>
      <c r="C78" s="224"/>
      <c r="D78" s="409"/>
      <c r="E78" s="416"/>
      <c r="F78" s="34"/>
      <c r="G78" s="34"/>
      <c r="H78" s="34"/>
      <c r="I78" s="36"/>
      <c r="J78" s="29"/>
      <c r="K78" s="417"/>
      <c r="L78" s="410"/>
      <c r="M78" s="411"/>
      <c r="N78" s="413"/>
      <c r="O78" s="404"/>
      <c r="P78" s="412"/>
      <c r="Q78" s="230"/>
      <c r="R78" s="230"/>
      <c r="S78" s="54"/>
      <c r="T78" s="56"/>
      <c r="U78" s="55"/>
      <c r="V78" s="230"/>
      <c r="W78" s="230" t="str">
        <f t="shared" si="41"/>
        <v/>
      </c>
      <c r="X78" s="230"/>
      <c r="Y78" s="230" t="str">
        <f t="shared" si="42"/>
        <v/>
      </c>
      <c r="Z78" s="230"/>
      <c r="AA78" s="230" t="str">
        <f t="shared" si="43"/>
        <v/>
      </c>
      <c r="AB78" s="230"/>
      <c r="AC78" s="230" t="str">
        <f t="shared" si="44"/>
        <v/>
      </c>
      <c r="AD78" s="230"/>
      <c r="AE78" s="230" t="str">
        <f t="shared" si="45"/>
        <v/>
      </c>
      <c r="AF78" s="230"/>
      <c r="AG78" s="230" t="str">
        <f t="shared" si="46"/>
        <v/>
      </c>
      <c r="AH78" s="230"/>
      <c r="AI78" s="223" t="str">
        <f t="shared" si="47"/>
        <v/>
      </c>
      <c r="AJ78" s="220" t="str">
        <f t="shared" si="48"/>
        <v/>
      </c>
      <c r="AK78" s="220" t="str">
        <f t="shared" si="49"/>
        <v/>
      </c>
      <c r="AL78" s="209"/>
      <c r="AM78" s="209"/>
      <c r="AN78" s="209"/>
      <c r="AO78" s="209"/>
      <c r="AP78" s="209"/>
      <c r="AQ78" s="84"/>
      <c r="AR78" s="84"/>
      <c r="AS78" s="59" t="e">
        <f>#VALUE!</f>
        <v>#VALUE!</v>
      </c>
      <c r="AT78" s="59"/>
      <c r="AU78" s="30"/>
      <c r="AV78" s="58" t="str">
        <f t="shared" si="50"/>
        <v>Débil</v>
      </c>
      <c r="AW78" s="58" t="str">
        <f t="shared" si="51"/>
        <v>Débil</v>
      </c>
      <c r="AX78" s="220">
        <f t="shared" si="52"/>
        <v>0</v>
      </c>
      <c r="AY78" s="414"/>
      <c r="AZ78" s="414"/>
      <c r="BA78" s="314"/>
      <c r="BB78" s="414"/>
      <c r="BC78" s="131" t="e">
        <f>+IF(AND(U78="Preventivo",BB75="Fuerte"),2,IF(AND(U78="Preventivo",BB75="Moderado"),1,0))</f>
        <v>#DIV/0!</v>
      </c>
      <c r="BD78" s="131" t="e">
        <f>+IF(AND(U78="Detectivo/Correctivo",$BB75="Fuerte"),2,IF(AND(U78="Detectivo/Correctivo",$BB78="Moderado"),1,IF(AND(U78="Preventivo",$BB75="Fuerte"),1,0)))</f>
        <v>#DIV/0!</v>
      </c>
      <c r="BE78" s="131" t="e">
        <f>+L75-BC78</f>
        <v>#DIV/0!</v>
      </c>
      <c r="BF78" s="131" t="e">
        <f>+N75-BD78</f>
        <v>#N/A</v>
      </c>
      <c r="BG78" s="412"/>
      <c r="BH78" s="412"/>
      <c r="BI78" s="404"/>
      <c r="BJ78" s="422"/>
      <c r="BK78" s="422"/>
      <c r="BL78" s="422"/>
      <c r="BM78" s="423"/>
    </row>
    <row r="79" spans="1:65" ht="65.150000000000006" customHeight="1">
      <c r="A79" s="415"/>
      <c r="B79" s="409"/>
      <c r="C79" s="224"/>
      <c r="D79" s="409"/>
      <c r="E79" s="416"/>
      <c r="F79" s="34"/>
      <c r="G79" s="34"/>
      <c r="H79" s="34"/>
      <c r="I79" s="36"/>
      <c r="J79" s="29"/>
      <c r="K79" s="417"/>
      <c r="L79" s="410"/>
      <c r="M79" s="411"/>
      <c r="N79" s="413"/>
      <c r="O79" s="404"/>
      <c r="P79" s="412"/>
      <c r="Q79" s="230"/>
      <c r="R79" s="230"/>
      <c r="S79" s="54"/>
      <c r="T79" s="56"/>
      <c r="U79" s="55"/>
      <c r="V79" s="230"/>
      <c r="W79" s="230" t="str">
        <f t="shared" si="41"/>
        <v/>
      </c>
      <c r="X79" s="230"/>
      <c r="Y79" s="230" t="str">
        <f t="shared" si="42"/>
        <v/>
      </c>
      <c r="Z79" s="230"/>
      <c r="AA79" s="230" t="str">
        <f t="shared" si="43"/>
        <v/>
      </c>
      <c r="AB79" s="230"/>
      <c r="AC79" s="230" t="str">
        <f t="shared" si="44"/>
        <v/>
      </c>
      <c r="AD79" s="230"/>
      <c r="AE79" s="230" t="str">
        <f t="shared" si="45"/>
        <v/>
      </c>
      <c r="AF79" s="230"/>
      <c r="AG79" s="230" t="str">
        <f t="shared" si="46"/>
        <v/>
      </c>
      <c r="AH79" s="230"/>
      <c r="AI79" s="223" t="str">
        <f t="shared" si="47"/>
        <v/>
      </c>
      <c r="AJ79" s="220" t="str">
        <f t="shared" si="48"/>
        <v/>
      </c>
      <c r="AK79" s="220" t="str">
        <f t="shared" si="49"/>
        <v/>
      </c>
      <c r="AL79" s="209"/>
      <c r="AM79" s="209"/>
      <c r="AN79" s="209"/>
      <c r="AO79" s="209"/>
      <c r="AP79" s="209"/>
      <c r="AQ79" s="84"/>
      <c r="AR79" s="84"/>
      <c r="AS79" s="59" t="e">
        <f>#VALUE!</f>
        <v>#VALUE!</v>
      </c>
      <c r="AT79" s="59"/>
      <c r="AU79" s="30"/>
      <c r="AV79" s="58" t="str">
        <f t="shared" si="50"/>
        <v>Débil</v>
      </c>
      <c r="AW79" s="58" t="str">
        <f t="shared" si="51"/>
        <v>Débil</v>
      </c>
      <c r="AX79" s="220">
        <f t="shared" si="52"/>
        <v>0</v>
      </c>
      <c r="AY79" s="414"/>
      <c r="AZ79" s="414"/>
      <c r="BA79" s="314"/>
      <c r="BB79" s="414"/>
      <c r="BC79" s="131" t="e">
        <f>+IF(AND(U79="Preventivo",BB75="Fuerte"),2,IF(AND(U79="Preventivo",BB75="Moderado"),1,0))</f>
        <v>#DIV/0!</v>
      </c>
      <c r="BD79" s="131" t="e">
        <f>+IF(AND(U79="Detectivo/Correctivo",$BB75="Fuerte"),2,IF(AND(U79="Detectivo/Correctivo",$BB79="Moderado"),1,IF(AND(U79="Preventivo",$BB75="Fuerte"),1,0)))</f>
        <v>#DIV/0!</v>
      </c>
      <c r="BE79" s="131" t="e">
        <f>+L75-BC79</f>
        <v>#DIV/0!</v>
      </c>
      <c r="BF79" s="131" t="e">
        <f>+N75-BD79</f>
        <v>#N/A</v>
      </c>
      <c r="BG79" s="412"/>
      <c r="BH79" s="412"/>
      <c r="BI79" s="404"/>
      <c r="BJ79" s="422"/>
      <c r="BK79" s="422"/>
      <c r="BL79" s="422"/>
      <c r="BM79" s="423"/>
    </row>
    <row r="80" spans="1:65" ht="65.150000000000006" customHeight="1">
      <c r="A80" s="415"/>
      <c r="B80" s="409"/>
      <c r="C80" s="224"/>
      <c r="D80" s="409"/>
      <c r="E80" s="416"/>
      <c r="F80" s="34"/>
      <c r="G80" s="34"/>
      <c r="H80" s="34"/>
      <c r="I80" s="36"/>
      <c r="J80" s="29"/>
      <c r="K80" s="417"/>
      <c r="L80" s="410"/>
      <c r="M80" s="411"/>
      <c r="N80" s="413"/>
      <c r="O80" s="404"/>
      <c r="P80" s="412"/>
      <c r="Q80" s="230"/>
      <c r="R80" s="230"/>
      <c r="S80" s="54"/>
      <c r="T80" s="56"/>
      <c r="U80" s="55"/>
      <c r="V80" s="230"/>
      <c r="W80" s="230" t="str">
        <f t="shared" si="41"/>
        <v/>
      </c>
      <c r="X80" s="230"/>
      <c r="Y80" s="230" t="str">
        <f t="shared" si="42"/>
        <v/>
      </c>
      <c r="Z80" s="230"/>
      <c r="AA80" s="230" t="str">
        <f t="shared" si="43"/>
        <v/>
      </c>
      <c r="AB80" s="230"/>
      <c r="AC80" s="230" t="str">
        <f t="shared" si="44"/>
        <v/>
      </c>
      <c r="AD80" s="230"/>
      <c r="AE80" s="230" t="str">
        <f t="shared" si="45"/>
        <v/>
      </c>
      <c r="AF80" s="230"/>
      <c r="AG80" s="230" t="str">
        <f t="shared" si="46"/>
        <v/>
      </c>
      <c r="AH80" s="230"/>
      <c r="AI80" s="223" t="str">
        <f t="shared" si="47"/>
        <v/>
      </c>
      <c r="AJ80" s="220" t="str">
        <f t="shared" si="48"/>
        <v/>
      </c>
      <c r="AK80" s="220" t="str">
        <f t="shared" si="49"/>
        <v/>
      </c>
      <c r="AL80" s="209"/>
      <c r="AM80" s="209"/>
      <c r="AN80" s="209"/>
      <c r="AO80" s="209"/>
      <c r="AP80" s="209"/>
      <c r="AQ80" s="84"/>
      <c r="AR80" s="84"/>
      <c r="AS80" s="59" t="e">
        <f>#VALUE!</f>
        <v>#VALUE!</v>
      </c>
      <c r="AT80" s="59"/>
      <c r="AU80" s="30"/>
      <c r="AV80" s="58" t="str">
        <f t="shared" si="50"/>
        <v>Débil</v>
      </c>
      <c r="AW80" s="58" t="str">
        <f t="shared" si="51"/>
        <v>Débil</v>
      </c>
      <c r="AX80" s="220">
        <f t="shared" si="52"/>
        <v>0</v>
      </c>
      <c r="AY80" s="414"/>
      <c r="AZ80" s="414"/>
      <c r="BA80" s="315"/>
      <c r="BB80" s="414"/>
      <c r="BC80" s="131" t="e">
        <f>+IF(AND(U80="Preventivo",BB75="Fuerte"),2,IF(AND(U80="Preventivo",BB75="Moderado"),1,0))</f>
        <v>#DIV/0!</v>
      </c>
      <c r="BD80" s="131" t="e">
        <f>+IF(AND(U80="Detectivo/Correctivo",$BB75="Fuerte"),2,IF(AND(U80="Detectivo/Correctivo",$BB80="Moderado"),1,IF(AND(U80="Preventivo",$BB75="Fuerte"),1,0)))</f>
        <v>#DIV/0!</v>
      </c>
      <c r="BE80" s="131" t="e">
        <f>+L75-BC80</f>
        <v>#DIV/0!</v>
      </c>
      <c r="BF80" s="131" t="e">
        <f>+N75-BD80</f>
        <v>#N/A</v>
      </c>
      <c r="BG80" s="412"/>
      <c r="BH80" s="412"/>
      <c r="BI80" s="404"/>
      <c r="BJ80" s="422"/>
      <c r="BK80" s="422"/>
      <c r="BL80" s="422"/>
      <c r="BM80" s="423"/>
    </row>
    <row r="81" spans="1:65" ht="65.150000000000006" customHeight="1">
      <c r="A81" s="415" t="s">
        <v>148</v>
      </c>
      <c r="B81" s="409"/>
      <c r="C81" s="224"/>
      <c r="D81" s="409"/>
      <c r="E81" s="416"/>
      <c r="F81" s="34"/>
      <c r="G81" s="34"/>
      <c r="H81" s="34"/>
      <c r="I81" s="36"/>
      <c r="J81" s="29"/>
      <c r="K81" s="417"/>
      <c r="L81" s="410"/>
      <c r="M81" s="411"/>
      <c r="N81" s="413" t="e">
        <f>+VLOOKUP(M81,Listados!$K$13:$L$17,2,0)</f>
        <v>#N/A</v>
      </c>
      <c r="O81" s="404" t="str">
        <f>IF(AND(K81&lt;&gt;"",M81&lt;&gt;""),VLOOKUP(K81&amp;M81,Listados!$M$3:$N$27,2,FALSE),"")</f>
        <v/>
      </c>
      <c r="P81" s="412" t="e">
        <f>+VLOOKUP(O81,Listados!$P$3:$Q$6,2,FALSE)</f>
        <v>#N/A</v>
      </c>
      <c r="Q81" s="230"/>
      <c r="R81" s="230"/>
      <c r="S81" s="54"/>
      <c r="T81" s="56"/>
      <c r="U81" s="55"/>
      <c r="V81" s="230"/>
      <c r="W81" s="230" t="str">
        <f t="shared" si="41"/>
        <v/>
      </c>
      <c r="X81" s="230"/>
      <c r="Y81" s="230" t="str">
        <f t="shared" si="42"/>
        <v/>
      </c>
      <c r="Z81" s="230"/>
      <c r="AA81" s="230" t="str">
        <f t="shared" si="43"/>
        <v/>
      </c>
      <c r="AB81" s="230"/>
      <c r="AC81" s="230" t="str">
        <f t="shared" si="44"/>
        <v/>
      </c>
      <c r="AD81" s="230"/>
      <c r="AE81" s="230" t="str">
        <f t="shared" si="45"/>
        <v/>
      </c>
      <c r="AF81" s="230"/>
      <c r="AG81" s="230" t="str">
        <f t="shared" si="46"/>
        <v/>
      </c>
      <c r="AH81" s="230"/>
      <c r="AI81" s="223" t="str">
        <f t="shared" si="47"/>
        <v/>
      </c>
      <c r="AJ81" s="220" t="str">
        <f t="shared" si="48"/>
        <v/>
      </c>
      <c r="AK81" s="220" t="str">
        <f t="shared" si="49"/>
        <v/>
      </c>
      <c r="AL81" s="209"/>
      <c r="AM81" s="209"/>
      <c r="AN81" s="209"/>
      <c r="AO81" s="209"/>
      <c r="AP81" s="209"/>
      <c r="AQ81" s="84"/>
      <c r="AR81" s="84"/>
      <c r="AS81" s="59" t="e">
        <f>#VALUE!</f>
        <v>#VALUE!</v>
      </c>
      <c r="AT81" s="59"/>
      <c r="AU81" s="30"/>
      <c r="AV81" s="58" t="str">
        <f t="shared" si="50"/>
        <v>Débil</v>
      </c>
      <c r="AW81" s="58" t="str">
        <f t="shared" si="51"/>
        <v>Débil</v>
      </c>
      <c r="AX81" s="220">
        <f t="shared" si="52"/>
        <v>0</v>
      </c>
      <c r="AY81" s="414">
        <f t="shared" ref="AY81" si="56">SUM(AX81:AX86)</f>
        <v>0</v>
      </c>
      <c r="AZ81" s="414">
        <v>0</v>
      </c>
      <c r="BA81" s="313" t="e">
        <f t="shared" ref="BA81" si="57">AY81/AZ81</f>
        <v>#DIV/0!</v>
      </c>
      <c r="BB81" s="414" t="e">
        <f t="shared" ref="BB81" si="58">IF(BA81&lt;=50, "Débil", IF(BA81&lt;=99,"Moderado","Fuerte"))</f>
        <v>#DIV/0!</v>
      </c>
      <c r="BC81" s="131" t="e">
        <f>+IF(AND(U81="Preventivo",BB81="Fuerte"),2,IF(AND(U81="Preventivo",BB81="Moderado"),1,0))</f>
        <v>#DIV/0!</v>
      </c>
      <c r="BD81" s="131" t="e">
        <f>+IF(AND(U81="Detectivo/Correctivo",$BB81="Fuerte"),2,IF(AND(U81="Detectivo/Correctivo",$BB81="Moderado"),1,IF(AND(U81="Preventivo",$BB81="Fuerte"),1,0)))</f>
        <v>#DIV/0!</v>
      </c>
      <c r="BE81" s="131" t="e">
        <f>+L81-BC81</f>
        <v>#DIV/0!</v>
      </c>
      <c r="BF81" s="131" t="e">
        <f>+N81-BD81</f>
        <v>#N/A</v>
      </c>
      <c r="BG81" s="412" t="e">
        <f>+VLOOKUP(MIN(BE81,BE82,BE83,BE84,BE85,BE86),Listados!$J$18:$K$24,2,TRUE)</f>
        <v>#DIV/0!</v>
      </c>
      <c r="BH81" s="412" t="e">
        <f>+VLOOKUP(MIN(BF81,BF82,BF83,BF84,BF85,BF86),Listados!$J$27:$K$32,2,TRUE)</f>
        <v>#N/A</v>
      </c>
      <c r="BI81" s="404" t="e">
        <f>IF(AND(BG81&lt;&gt;"",BH81&lt;&gt;""),VLOOKUP(BG81&amp;BH81,Listados!$M$3:$N$27,2,FALSE),"")</f>
        <v>#DIV/0!</v>
      </c>
      <c r="BJ81" s="422" t="e">
        <f>+IF($P81="Asumir el riesgo","NA","")</f>
        <v>#N/A</v>
      </c>
      <c r="BK81" s="422" t="e">
        <f>+IF($P81="Asumir el riesgo","NA","")</f>
        <v>#N/A</v>
      </c>
      <c r="BL81" s="422" t="e">
        <f>+IF($P81="Asumir el riesgo","NA","")</f>
        <v>#N/A</v>
      </c>
      <c r="BM81" s="423" t="e">
        <f>+IF($P81="Asumir el riesgo","NA","")</f>
        <v>#N/A</v>
      </c>
    </row>
    <row r="82" spans="1:65" ht="65.150000000000006" customHeight="1">
      <c r="A82" s="415"/>
      <c r="B82" s="409"/>
      <c r="C82" s="224"/>
      <c r="D82" s="409"/>
      <c r="E82" s="416"/>
      <c r="F82" s="34"/>
      <c r="G82" s="34"/>
      <c r="H82" s="34"/>
      <c r="I82" s="36"/>
      <c r="J82" s="29"/>
      <c r="K82" s="417"/>
      <c r="L82" s="410"/>
      <c r="M82" s="411"/>
      <c r="N82" s="413"/>
      <c r="O82" s="404"/>
      <c r="P82" s="412"/>
      <c r="Q82" s="230"/>
      <c r="R82" s="230"/>
      <c r="S82" s="54"/>
      <c r="T82" s="56"/>
      <c r="U82" s="55"/>
      <c r="V82" s="230"/>
      <c r="W82" s="230" t="str">
        <f t="shared" si="41"/>
        <v/>
      </c>
      <c r="X82" s="230"/>
      <c r="Y82" s="230" t="str">
        <f t="shared" si="42"/>
        <v/>
      </c>
      <c r="Z82" s="230"/>
      <c r="AA82" s="230" t="str">
        <f t="shared" si="43"/>
        <v/>
      </c>
      <c r="AB82" s="230"/>
      <c r="AC82" s="230" t="str">
        <f t="shared" si="44"/>
        <v/>
      </c>
      <c r="AD82" s="230"/>
      <c r="AE82" s="230" t="str">
        <f t="shared" si="45"/>
        <v/>
      </c>
      <c r="AF82" s="230"/>
      <c r="AG82" s="230" t="str">
        <f t="shared" si="46"/>
        <v/>
      </c>
      <c r="AH82" s="230"/>
      <c r="AI82" s="223" t="str">
        <f t="shared" si="47"/>
        <v/>
      </c>
      <c r="AJ82" s="220" t="str">
        <f t="shared" si="48"/>
        <v/>
      </c>
      <c r="AK82" s="220" t="str">
        <f t="shared" si="49"/>
        <v/>
      </c>
      <c r="AL82" s="209"/>
      <c r="AM82" s="209"/>
      <c r="AN82" s="209"/>
      <c r="AO82" s="209"/>
      <c r="AP82" s="209"/>
      <c r="AQ82" s="84"/>
      <c r="AR82" s="84"/>
      <c r="AS82" s="59" t="e">
        <f>#VALUE!</f>
        <v>#VALUE!</v>
      </c>
      <c r="AT82" s="59"/>
      <c r="AU82" s="30"/>
      <c r="AV82" s="58" t="str">
        <f t="shared" si="50"/>
        <v>Débil</v>
      </c>
      <c r="AW82" s="58" t="str">
        <f t="shared" si="51"/>
        <v>Débil</v>
      </c>
      <c r="AX82" s="220">
        <f t="shared" si="52"/>
        <v>0</v>
      </c>
      <c r="AY82" s="414"/>
      <c r="AZ82" s="414"/>
      <c r="BA82" s="314"/>
      <c r="BB82" s="414"/>
      <c r="BC82" s="131" t="e">
        <f>+IF(AND(U82="Preventivo",BB81="Fuerte"),2,IF(AND(U82="Preventivo",BB81="Moderado"),1,0))</f>
        <v>#DIV/0!</v>
      </c>
      <c r="BD82" s="131" t="e">
        <f>+IF(AND(U82="Detectivo/Correctivo",$BB81="Fuerte"),2,IF(AND(U82="Detectivo/Correctivo",$BB82="Moderado"),1,IF(AND(U82="Preventivo",$BB81="Fuerte"),1,0)))</f>
        <v>#DIV/0!</v>
      </c>
      <c r="BE82" s="131" t="e">
        <f>+L81-BC82</f>
        <v>#DIV/0!</v>
      </c>
      <c r="BF82" s="131" t="e">
        <f>+N81-BD82</f>
        <v>#N/A</v>
      </c>
      <c r="BG82" s="412"/>
      <c r="BH82" s="412"/>
      <c r="BI82" s="404"/>
      <c r="BJ82" s="422"/>
      <c r="BK82" s="422"/>
      <c r="BL82" s="422"/>
      <c r="BM82" s="423"/>
    </row>
    <row r="83" spans="1:65" ht="65.150000000000006" customHeight="1">
      <c r="A83" s="415"/>
      <c r="B83" s="409"/>
      <c r="C83" s="224"/>
      <c r="D83" s="409"/>
      <c r="E83" s="416"/>
      <c r="F83" s="34"/>
      <c r="G83" s="34"/>
      <c r="H83" s="34"/>
      <c r="I83" s="36"/>
      <c r="J83" s="29"/>
      <c r="K83" s="417"/>
      <c r="L83" s="410"/>
      <c r="M83" s="411"/>
      <c r="N83" s="413"/>
      <c r="O83" s="404"/>
      <c r="P83" s="412"/>
      <c r="Q83" s="230"/>
      <c r="R83" s="230"/>
      <c r="S83" s="54"/>
      <c r="T83" s="56"/>
      <c r="U83" s="55"/>
      <c r="V83" s="230"/>
      <c r="W83" s="230" t="str">
        <f t="shared" si="41"/>
        <v/>
      </c>
      <c r="X83" s="230"/>
      <c r="Y83" s="230" t="str">
        <f t="shared" si="42"/>
        <v/>
      </c>
      <c r="Z83" s="230"/>
      <c r="AA83" s="230" t="str">
        <f t="shared" si="43"/>
        <v/>
      </c>
      <c r="AB83" s="230"/>
      <c r="AC83" s="230" t="str">
        <f t="shared" si="44"/>
        <v/>
      </c>
      <c r="AD83" s="230"/>
      <c r="AE83" s="230" t="str">
        <f t="shared" si="45"/>
        <v/>
      </c>
      <c r="AF83" s="230"/>
      <c r="AG83" s="230" t="str">
        <f t="shared" si="46"/>
        <v/>
      </c>
      <c r="AH83" s="230"/>
      <c r="AI83" s="223" t="str">
        <f t="shared" si="47"/>
        <v/>
      </c>
      <c r="AJ83" s="220" t="str">
        <f t="shared" si="48"/>
        <v/>
      </c>
      <c r="AK83" s="220" t="str">
        <f t="shared" si="49"/>
        <v/>
      </c>
      <c r="AL83" s="209"/>
      <c r="AM83" s="209"/>
      <c r="AN83" s="209"/>
      <c r="AO83" s="209"/>
      <c r="AP83" s="209"/>
      <c r="AQ83" s="84"/>
      <c r="AR83" s="84"/>
      <c r="AS83" s="59" t="e">
        <f>#VALUE!</f>
        <v>#VALUE!</v>
      </c>
      <c r="AT83" s="59"/>
      <c r="AU83" s="30"/>
      <c r="AV83" s="58" t="str">
        <f t="shared" si="50"/>
        <v>Débil</v>
      </c>
      <c r="AW83" s="58" t="str">
        <f t="shared" si="51"/>
        <v>Débil</v>
      </c>
      <c r="AX83" s="220">
        <f t="shared" si="52"/>
        <v>0</v>
      </c>
      <c r="AY83" s="414"/>
      <c r="AZ83" s="414"/>
      <c r="BA83" s="314"/>
      <c r="BB83" s="414"/>
      <c r="BC83" s="131" t="e">
        <f>+IF(AND(U83="Preventivo",BB81="Fuerte"),2,IF(AND(U83="Preventivo",BB81="Moderado"),1,0))</f>
        <v>#DIV/0!</v>
      </c>
      <c r="BD83" s="131" t="e">
        <f>+IF(AND(U83="Detectivo/Correctivo",$BB81="Fuerte"),2,IF(AND(U83="Detectivo/Correctivo",$BB83="Moderado"),1,IF(AND(U83="Preventivo",$BB81="Fuerte"),1,0)))</f>
        <v>#DIV/0!</v>
      </c>
      <c r="BE83" s="131" t="e">
        <f>+L81-BC83</f>
        <v>#DIV/0!</v>
      </c>
      <c r="BF83" s="131" t="e">
        <f>+N81-BD83</f>
        <v>#N/A</v>
      </c>
      <c r="BG83" s="412"/>
      <c r="BH83" s="412"/>
      <c r="BI83" s="404"/>
      <c r="BJ83" s="422"/>
      <c r="BK83" s="422"/>
      <c r="BL83" s="422"/>
      <c r="BM83" s="423"/>
    </row>
    <row r="84" spans="1:65" ht="65.150000000000006" customHeight="1">
      <c r="A84" s="415"/>
      <c r="B84" s="409"/>
      <c r="C84" s="224"/>
      <c r="D84" s="409"/>
      <c r="E84" s="416"/>
      <c r="F84" s="34"/>
      <c r="G84" s="34"/>
      <c r="H84" s="34"/>
      <c r="I84" s="36"/>
      <c r="J84" s="29"/>
      <c r="K84" s="417"/>
      <c r="L84" s="410"/>
      <c r="M84" s="411"/>
      <c r="N84" s="413"/>
      <c r="O84" s="404"/>
      <c r="P84" s="412"/>
      <c r="Q84" s="230"/>
      <c r="R84" s="230"/>
      <c r="S84" s="54"/>
      <c r="T84" s="56"/>
      <c r="U84" s="55"/>
      <c r="V84" s="230"/>
      <c r="W84" s="230" t="str">
        <f t="shared" si="41"/>
        <v/>
      </c>
      <c r="X84" s="230"/>
      <c r="Y84" s="230" t="str">
        <f t="shared" si="42"/>
        <v/>
      </c>
      <c r="Z84" s="230"/>
      <c r="AA84" s="230" t="str">
        <f t="shared" si="43"/>
        <v/>
      </c>
      <c r="AB84" s="230"/>
      <c r="AC84" s="230" t="str">
        <f t="shared" si="44"/>
        <v/>
      </c>
      <c r="AD84" s="230"/>
      <c r="AE84" s="230" t="str">
        <f t="shared" si="45"/>
        <v/>
      </c>
      <c r="AF84" s="230"/>
      <c r="AG84" s="230" t="str">
        <f t="shared" si="46"/>
        <v/>
      </c>
      <c r="AH84" s="230"/>
      <c r="AI84" s="223" t="str">
        <f t="shared" si="47"/>
        <v/>
      </c>
      <c r="AJ84" s="220" t="str">
        <f t="shared" si="48"/>
        <v/>
      </c>
      <c r="AK84" s="220" t="str">
        <f t="shared" si="49"/>
        <v/>
      </c>
      <c r="AL84" s="209"/>
      <c r="AM84" s="209"/>
      <c r="AN84" s="209"/>
      <c r="AO84" s="209"/>
      <c r="AP84" s="209"/>
      <c r="AQ84" s="84"/>
      <c r="AR84" s="84"/>
      <c r="AS84" s="59" t="e">
        <f>#VALUE!</f>
        <v>#VALUE!</v>
      </c>
      <c r="AT84" s="59"/>
      <c r="AU84" s="30"/>
      <c r="AV84" s="58" t="str">
        <f t="shared" si="50"/>
        <v>Débil</v>
      </c>
      <c r="AW84" s="58" t="str">
        <f t="shared" si="51"/>
        <v>Débil</v>
      </c>
      <c r="AX84" s="220">
        <f t="shared" si="52"/>
        <v>0</v>
      </c>
      <c r="AY84" s="414"/>
      <c r="AZ84" s="414"/>
      <c r="BA84" s="314"/>
      <c r="BB84" s="414"/>
      <c r="BC84" s="131" t="e">
        <f>+IF(AND(U84="Preventivo",BB81="Fuerte"),2,IF(AND(U84="Preventivo",BB81="Moderado"),1,0))</f>
        <v>#DIV/0!</v>
      </c>
      <c r="BD84" s="131" t="e">
        <f>+IF(AND(U84="Detectivo/Correctivo",$BB81="Fuerte"),2,IF(AND(U84="Detectivo/Correctivo",$BB84="Moderado"),1,IF(AND(U84="Preventivo",$BB81="Fuerte"),1,0)))</f>
        <v>#DIV/0!</v>
      </c>
      <c r="BE84" s="131" t="e">
        <f>+L81-BC84</f>
        <v>#DIV/0!</v>
      </c>
      <c r="BF84" s="131" t="e">
        <f>+N81-BD84</f>
        <v>#N/A</v>
      </c>
      <c r="BG84" s="412"/>
      <c r="BH84" s="412"/>
      <c r="BI84" s="404"/>
      <c r="BJ84" s="422"/>
      <c r="BK84" s="422"/>
      <c r="BL84" s="422"/>
      <c r="BM84" s="423"/>
    </row>
    <row r="85" spans="1:65" ht="65.150000000000006" customHeight="1">
      <c r="A85" s="415"/>
      <c r="B85" s="409"/>
      <c r="C85" s="224"/>
      <c r="D85" s="409"/>
      <c r="E85" s="416"/>
      <c r="F85" s="34"/>
      <c r="G85" s="34"/>
      <c r="H85" s="34"/>
      <c r="I85" s="36"/>
      <c r="J85" s="29"/>
      <c r="K85" s="417"/>
      <c r="L85" s="410"/>
      <c r="M85" s="411"/>
      <c r="N85" s="413"/>
      <c r="O85" s="404"/>
      <c r="P85" s="412"/>
      <c r="Q85" s="230"/>
      <c r="R85" s="230"/>
      <c r="S85" s="54"/>
      <c r="T85" s="56"/>
      <c r="U85" s="55"/>
      <c r="V85" s="230"/>
      <c r="W85" s="230" t="str">
        <f t="shared" si="41"/>
        <v/>
      </c>
      <c r="X85" s="230"/>
      <c r="Y85" s="230" t="str">
        <f t="shared" si="42"/>
        <v/>
      </c>
      <c r="Z85" s="230"/>
      <c r="AA85" s="230" t="str">
        <f t="shared" si="43"/>
        <v/>
      </c>
      <c r="AB85" s="230"/>
      <c r="AC85" s="230" t="str">
        <f t="shared" si="44"/>
        <v/>
      </c>
      <c r="AD85" s="230"/>
      <c r="AE85" s="230" t="str">
        <f t="shared" si="45"/>
        <v/>
      </c>
      <c r="AF85" s="230"/>
      <c r="AG85" s="230" t="str">
        <f t="shared" si="46"/>
        <v/>
      </c>
      <c r="AH85" s="230"/>
      <c r="AI85" s="223" t="str">
        <f t="shared" si="47"/>
        <v/>
      </c>
      <c r="AJ85" s="220" t="str">
        <f t="shared" si="48"/>
        <v/>
      </c>
      <c r="AK85" s="220" t="str">
        <f t="shared" si="49"/>
        <v/>
      </c>
      <c r="AL85" s="209"/>
      <c r="AM85" s="209"/>
      <c r="AN85" s="209"/>
      <c r="AO85" s="209"/>
      <c r="AP85" s="209"/>
      <c r="AQ85" s="84"/>
      <c r="AR85" s="84"/>
      <c r="AS85" s="59" t="e">
        <f>#VALUE!</f>
        <v>#VALUE!</v>
      </c>
      <c r="AT85" s="59"/>
      <c r="AU85" s="30"/>
      <c r="AV85" s="58" t="str">
        <f t="shared" si="50"/>
        <v>Débil</v>
      </c>
      <c r="AW85" s="58" t="str">
        <f t="shared" si="51"/>
        <v>Débil</v>
      </c>
      <c r="AX85" s="220">
        <f t="shared" si="52"/>
        <v>0</v>
      </c>
      <c r="AY85" s="414"/>
      <c r="AZ85" s="414"/>
      <c r="BA85" s="314"/>
      <c r="BB85" s="414"/>
      <c r="BC85" s="131" t="e">
        <f>+IF(AND(U85="Preventivo",BB81="Fuerte"),2,IF(AND(U85="Preventivo",BB81="Moderado"),1,0))</f>
        <v>#DIV/0!</v>
      </c>
      <c r="BD85" s="131" t="e">
        <f>+IF(AND(U85="Detectivo/Correctivo",$BB81="Fuerte"),2,IF(AND(U85="Detectivo/Correctivo",$BB85="Moderado"),1,IF(AND(U85="Preventivo",$BB81="Fuerte"),1,0)))</f>
        <v>#DIV/0!</v>
      </c>
      <c r="BE85" s="131" t="e">
        <f>+L81-BC85</f>
        <v>#DIV/0!</v>
      </c>
      <c r="BF85" s="131" t="e">
        <f>+N81-BD85</f>
        <v>#N/A</v>
      </c>
      <c r="BG85" s="412"/>
      <c r="BH85" s="412"/>
      <c r="BI85" s="404"/>
      <c r="BJ85" s="422"/>
      <c r="BK85" s="422"/>
      <c r="BL85" s="422"/>
      <c r="BM85" s="423"/>
    </row>
    <row r="86" spans="1:65" ht="65.150000000000006" customHeight="1">
      <c r="A86" s="415"/>
      <c r="B86" s="409"/>
      <c r="C86" s="224"/>
      <c r="D86" s="409"/>
      <c r="E86" s="416"/>
      <c r="F86" s="34"/>
      <c r="G86" s="34"/>
      <c r="H86" s="34"/>
      <c r="I86" s="36"/>
      <c r="J86" s="29"/>
      <c r="K86" s="417"/>
      <c r="L86" s="410"/>
      <c r="M86" s="411"/>
      <c r="N86" s="413"/>
      <c r="O86" s="404"/>
      <c r="P86" s="412"/>
      <c r="Q86" s="230"/>
      <c r="R86" s="230"/>
      <c r="S86" s="54"/>
      <c r="T86" s="56"/>
      <c r="U86" s="55"/>
      <c r="V86" s="230"/>
      <c r="W86" s="230" t="str">
        <f t="shared" si="41"/>
        <v/>
      </c>
      <c r="X86" s="230"/>
      <c r="Y86" s="230" t="str">
        <f t="shared" si="42"/>
        <v/>
      </c>
      <c r="Z86" s="230"/>
      <c r="AA86" s="230" t="str">
        <f t="shared" si="43"/>
        <v/>
      </c>
      <c r="AB86" s="230"/>
      <c r="AC86" s="230" t="str">
        <f t="shared" si="44"/>
        <v/>
      </c>
      <c r="AD86" s="230"/>
      <c r="AE86" s="230" t="str">
        <f t="shared" si="45"/>
        <v/>
      </c>
      <c r="AF86" s="230"/>
      <c r="AG86" s="230" t="str">
        <f t="shared" si="46"/>
        <v/>
      </c>
      <c r="AH86" s="230"/>
      <c r="AI86" s="223" t="str">
        <f t="shared" si="47"/>
        <v/>
      </c>
      <c r="AJ86" s="220" t="str">
        <f t="shared" si="48"/>
        <v/>
      </c>
      <c r="AK86" s="220" t="str">
        <f t="shared" si="49"/>
        <v/>
      </c>
      <c r="AL86" s="209"/>
      <c r="AM86" s="209"/>
      <c r="AN86" s="209"/>
      <c r="AO86" s="209"/>
      <c r="AP86" s="209"/>
      <c r="AQ86" s="84"/>
      <c r="AR86" s="84"/>
      <c r="AS86" s="59" t="e">
        <f>#VALUE!</f>
        <v>#VALUE!</v>
      </c>
      <c r="AT86" s="59"/>
      <c r="AU86" s="30"/>
      <c r="AV86" s="58" t="str">
        <f t="shared" si="50"/>
        <v>Débil</v>
      </c>
      <c r="AW86" s="58" t="str">
        <f t="shared" si="51"/>
        <v>Débil</v>
      </c>
      <c r="AX86" s="220">
        <f t="shared" si="52"/>
        <v>0</v>
      </c>
      <c r="AY86" s="414"/>
      <c r="AZ86" s="414"/>
      <c r="BA86" s="315"/>
      <c r="BB86" s="414"/>
      <c r="BC86" s="131" t="e">
        <f>+IF(AND(U86="Preventivo",BB81="Fuerte"),2,IF(AND(U86="Preventivo",BB81="Moderado"),1,0))</f>
        <v>#DIV/0!</v>
      </c>
      <c r="BD86" s="131" t="e">
        <f>+IF(AND(U86="Detectivo/Correctivo",$BB81="Fuerte"),2,IF(AND(U86="Detectivo/Correctivo",$BB86="Moderado"),1,IF(AND(U86="Preventivo",$BB81="Fuerte"),1,0)))</f>
        <v>#DIV/0!</v>
      </c>
      <c r="BE86" s="131" t="e">
        <f>+L81-BC86</f>
        <v>#DIV/0!</v>
      </c>
      <c r="BF86" s="131" t="e">
        <f>+N81-BD86</f>
        <v>#N/A</v>
      </c>
      <c r="BG86" s="412"/>
      <c r="BH86" s="412"/>
      <c r="BI86" s="404"/>
      <c r="BJ86" s="422"/>
      <c r="BK86" s="422"/>
      <c r="BL86" s="422"/>
      <c r="BM86" s="423"/>
    </row>
    <row r="87" spans="1:65" ht="65.150000000000006" customHeight="1">
      <c r="A87" s="415" t="s">
        <v>149</v>
      </c>
      <c r="B87" s="409"/>
      <c r="C87" s="224"/>
      <c r="D87" s="409"/>
      <c r="E87" s="416"/>
      <c r="F87" s="34"/>
      <c r="G87" s="34"/>
      <c r="H87" s="34"/>
      <c r="I87" s="36"/>
      <c r="J87" s="29"/>
      <c r="K87" s="417"/>
      <c r="L87" s="410"/>
      <c r="M87" s="411"/>
      <c r="N87" s="413" t="e">
        <f>+VLOOKUP(M87,Listados!$K$13:$L$17,2,0)</f>
        <v>#N/A</v>
      </c>
      <c r="O87" s="404" t="str">
        <f>IF(AND(K87&lt;&gt;"",M87&lt;&gt;""),VLOOKUP(K87&amp;M87,Listados!$M$3:$N$27,2,FALSE),"")</f>
        <v/>
      </c>
      <c r="P87" s="412" t="e">
        <f>+VLOOKUP(O87,Listados!$P$3:$Q$6,2,FALSE)</f>
        <v>#N/A</v>
      </c>
      <c r="Q87" s="230"/>
      <c r="R87" s="230"/>
      <c r="S87" s="54"/>
      <c r="T87" s="56"/>
      <c r="U87" s="55"/>
      <c r="V87" s="230"/>
      <c r="W87" s="230" t="str">
        <f t="shared" si="41"/>
        <v/>
      </c>
      <c r="X87" s="230"/>
      <c r="Y87" s="230" t="str">
        <f t="shared" si="42"/>
        <v/>
      </c>
      <c r="Z87" s="230"/>
      <c r="AA87" s="230" t="str">
        <f t="shared" si="43"/>
        <v/>
      </c>
      <c r="AB87" s="230"/>
      <c r="AC87" s="230" t="str">
        <f t="shared" si="44"/>
        <v/>
      </c>
      <c r="AD87" s="230"/>
      <c r="AE87" s="230" t="str">
        <f t="shared" si="45"/>
        <v/>
      </c>
      <c r="AF87" s="230"/>
      <c r="AG87" s="230" t="str">
        <f t="shared" si="46"/>
        <v/>
      </c>
      <c r="AH87" s="230"/>
      <c r="AI87" s="223" t="str">
        <f t="shared" si="47"/>
        <v/>
      </c>
      <c r="AJ87" s="220" t="str">
        <f t="shared" si="48"/>
        <v/>
      </c>
      <c r="AK87" s="220" t="str">
        <f t="shared" si="49"/>
        <v/>
      </c>
      <c r="AL87" s="209"/>
      <c r="AM87" s="209"/>
      <c r="AN87" s="209"/>
      <c r="AO87" s="209"/>
      <c r="AP87" s="209"/>
      <c r="AQ87" s="84"/>
      <c r="AR87" s="84"/>
      <c r="AS87" s="59" t="e">
        <f>#VALUE!</f>
        <v>#VALUE!</v>
      </c>
      <c r="AT87" s="59"/>
      <c r="AU87" s="30"/>
      <c r="AV87" s="58" t="str">
        <f t="shared" si="50"/>
        <v>Débil</v>
      </c>
      <c r="AW87" s="58" t="str">
        <f t="shared" si="51"/>
        <v>Débil</v>
      </c>
      <c r="AX87" s="220">
        <f t="shared" si="52"/>
        <v>0</v>
      </c>
      <c r="AY87" s="414">
        <f t="shared" ref="AY87" si="59">SUM(AX87:AX92)</f>
        <v>0</v>
      </c>
      <c r="AZ87" s="414">
        <v>0</v>
      </c>
      <c r="BA87" s="313" t="e">
        <f t="shared" ref="BA87" si="60">AY87/AZ87</f>
        <v>#DIV/0!</v>
      </c>
      <c r="BB87" s="414" t="e">
        <f t="shared" ref="BB87" si="61">IF(BA87&lt;=50, "Débil", IF(BA87&lt;=99,"Moderado","Fuerte"))</f>
        <v>#DIV/0!</v>
      </c>
      <c r="BC87" s="131" t="e">
        <f>+IF(AND(U87="Preventivo",BB87="Fuerte"),2,IF(AND(U87="Preventivo",BB87="Moderado"),1,0))</f>
        <v>#DIV/0!</v>
      </c>
      <c r="BD87" s="131" t="e">
        <f>+IF(AND(U87="Detectivo/Correctivo",$BB87="Fuerte"),2,IF(AND(U87="Detectivo/Correctivo",$BB87="Moderado"),1,IF(AND(U87="Preventivo",$BB87="Fuerte"),1,0)))</f>
        <v>#DIV/0!</v>
      </c>
      <c r="BE87" s="131" t="e">
        <f>+L87-BC87</f>
        <v>#DIV/0!</v>
      </c>
      <c r="BF87" s="131" t="e">
        <f>+N87-BD87</f>
        <v>#N/A</v>
      </c>
      <c r="BG87" s="412" t="e">
        <f>+VLOOKUP(MIN(BE87,BE88,BE89,BE90,BE91,BE92),Listados!$J$18:$K$24,2,TRUE)</f>
        <v>#DIV/0!</v>
      </c>
      <c r="BH87" s="412" t="e">
        <f>+VLOOKUP(MIN(BF87,BF88,BF89,BF90,BF91,BF92),Listados!$J$27:$K$32,2,TRUE)</f>
        <v>#N/A</v>
      </c>
      <c r="BI87" s="404" t="e">
        <f>IF(AND(BG87&lt;&gt;"",BH87&lt;&gt;""),VLOOKUP(BG87&amp;BH87,Listados!$M$3:$N$27,2,FALSE),"")</f>
        <v>#DIV/0!</v>
      </c>
      <c r="BJ87" s="422" t="e">
        <f>+IF($P87="Asumir el riesgo","NA","")</f>
        <v>#N/A</v>
      </c>
      <c r="BK87" s="422" t="e">
        <f>+IF($P87="Asumir el riesgo","NA","")</f>
        <v>#N/A</v>
      </c>
      <c r="BL87" s="422" t="e">
        <f>+IF($P87="Asumir el riesgo","NA","")</f>
        <v>#N/A</v>
      </c>
      <c r="BM87" s="423" t="e">
        <f>+IF($P87="Asumir el riesgo","NA","")</f>
        <v>#N/A</v>
      </c>
    </row>
    <row r="88" spans="1:65" ht="65.150000000000006" customHeight="1">
      <c r="A88" s="415"/>
      <c r="B88" s="409"/>
      <c r="C88" s="224"/>
      <c r="D88" s="409"/>
      <c r="E88" s="416"/>
      <c r="F88" s="34"/>
      <c r="G88" s="34"/>
      <c r="H88" s="34"/>
      <c r="I88" s="36"/>
      <c r="J88" s="29"/>
      <c r="K88" s="417"/>
      <c r="L88" s="410"/>
      <c r="M88" s="411"/>
      <c r="N88" s="413"/>
      <c r="O88" s="404"/>
      <c r="P88" s="412"/>
      <c r="Q88" s="230"/>
      <c r="R88" s="230"/>
      <c r="S88" s="54"/>
      <c r="T88" s="56"/>
      <c r="U88" s="55"/>
      <c r="V88" s="230"/>
      <c r="W88" s="230" t="str">
        <f t="shared" si="41"/>
        <v/>
      </c>
      <c r="X88" s="230"/>
      <c r="Y88" s="230" t="str">
        <f t="shared" si="42"/>
        <v/>
      </c>
      <c r="Z88" s="230"/>
      <c r="AA88" s="230" t="str">
        <f t="shared" si="43"/>
        <v/>
      </c>
      <c r="AB88" s="230"/>
      <c r="AC88" s="230" t="str">
        <f t="shared" si="44"/>
        <v/>
      </c>
      <c r="AD88" s="230"/>
      <c r="AE88" s="230" t="str">
        <f t="shared" si="45"/>
        <v/>
      </c>
      <c r="AF88" s="230"/>
      <c r="AG88" s="230" t="str">
        <f t="shared" si="46"/>
        <v/>
      </c>
      <c r="AH88" s="230"/>
      <c r="AI88" s="223" t="str">
        <f t="shared" si="47"/>
        <v/>
      </c>
      <c r="AJ88" s="220" t="str">
        <f t="shared" si="48"/>
        <v/>
      </c>
      <c r="AK88" s="220" t="str">
        <f t="shared" si="49"/>
        <v/>
      </c>
      <c r="AL88" s="209"/>
      <c r="AM88" s="209"/>
      <c r="AN88" s="209"/>
      <c r="AO88" s="209"/>
      <c r="AP88" s="209"/>
      <c r="AQ88" s="84"/>
      <c r="AR88" s="84"/>
      <c r="AS88" s="59" t="e">
        <f>#VALUE!</f>
        <v>#VALUE!</v>
      </c>
      <c r="AT88" s="59"/>
      <c r="AU88" s="30"/>
      <c r="AV88" s="58" t="str">
        <f t="shared" si="50"/>
        <v>Débil</v>
      </c>
      <c r="AW88" s="58" t="str">
        <f t="shared" si="51"/>
        <v>Débil</v>
      </c>
      <c r="AX88" s="220">
        <f t="shared" si="52"/>
        <v>0</v>
      </c>
      <c r="AY88" s="414"/>
      <c r="AZ88" s="414"/>
      <c r="BA88" s="314"/>
      <c r="BB88" s="414"/>
      <c r="BC88" s="131" t="e">
        <f>+IF(AND(U88="Preventivo",BB87="Fuerte"),2,IF(AND(U88="Preventivo",BB87="Moderado"),1,0))</f>
        <v>#DIV/0!</v>
      </c>
      <c r="BD88" s="131" t="e">
        <f>+IF(AND(U88="Detectivo/Correctivo",$BB87="Fuerte"),2,IF(AND(U88="Detectivo/Correctivo",$BB88="Moderado"),1,IF(AND(U88="Preventivo",$BB87="Fuerte"),1,0)))</f>
        <v>#DIV/0!</v>
      </c>
      <c r="BE88" s="131" t="e">
        <f>+L87-BC88</f>
        <v>#DIV/0!</v>
      </c>
      <c r="BF88" s="131" t="e">
        <f>+N87-BD88</f>
        <v>#N/A</v>
      </c>
      <c r="BG88" s="412"/>
      <c r="BH88" s="412"/>
      <c r="BI88" s="404"/>
      <c r="BJ88" s="422"/>
      <c r="BK88" s="422"/>
      <c r="BL88" s="422"/>
      <c r="BM88" s="423"/>
    </row>
    <row r="89" spans="1:65" ht="65.150000000000006" customHeight="1">
      <c r="A89" s="415"/>
      <c r="B89" s="409"/>
      <c r="C89" s="224"/>
      <c r="D89" s="409"/>
      <c r="E89" s="416"/>
      <c r="F89" s="34"/>
      <c r="G89" s="34"/>
      <c r="H89" s="34"/>
      <c r="I89" s="36"/>
      <c r="J89" s="29"/>
      <c r="K89" s="417"/>
      <c r="L89" s="410"/>
      <c r="M89" s="411"/>
      <c r="N89" s="413"/>
      <c r="O89" s="404"/>
      <c r="P89" s="412"/>
      <c r="Q89" s="230"/>
      <c r="R89" s="230"/>
      <c r="S89" s="54"/>
      <c r="T89" s="56"/>
      <c r="U89" s="55"/>
      <c r="V89" s="230"/>
      <c r="W89" s="230" t="str">
        <f t="shared" si="41"/>
        <v/>
      </c>
      <c r="X89" s="230"/>
      <c r="Y89" s="230" t="str">
        <f t="shared" si="42"/>
        <v/>
      </c>
      <c r="Z89" s="230"/>
      <c r="AA89" s="230" t="str">
        <f t="shared" si="43"/>
        <v/>
      </c>
      <c r="AB89" s="230"/>
      <c r="AC89" s="230" t="str">
        <f t="shared" si="44"/>
        <v/>
      </c>
      <c r="AD89" s="230"/>
      <c r="AE89" s="230" t="str">
        <f t="shared" si="45"/>
        <v/>
      </c>
      <c r="AF89" s="230"/>
      <c r="AG89" s="230" t="str">
        <f t="shared" si="46"/>
        <v/>
      </c>
      <c r="AH89" s="230"/>
      <c r="AI89" s="223" t="str">
        <f t="shared" si="47"/>
        <v/>
      </c>
      <c r="AJ89" s="220" t="str">
        <f t="shared" si="48"/>
        <v/>
      </c>
      <c r="AK89" s="220" t="str">
        <f t="shared" si="49"/>
        <v/>
      </c>
      <c r="AL89" s="209"/>
      <c r="AM89" s="209"/>
      <c r="AN89" s="209"/>
      <c r="AO89" s="209"/>
      <c r="AP89" s="209"/>
      <c r="AQ89" s="84"/>
      <c r="AR89" s="84"/>
      <c r="AS89" s="59" t="e">
        <f>#VALUE!</f>
        <v>#VALUE!</v>
      </c>
      <c r="AT89" s="59"/>
      <c r="AU89" s="30"/>
      <c r="AV89" s="58" t="str">
        <f t="shared" si="50"/>
        <v>Débil</v>
      </c>
      <c r="AW89" s="58" t="str">
        <f t="shared" si="51"/>
        <v>Débil</v>
      </c>
      <c r="AX89" s="220">
        <f t="shared" si="52"/>
        <v>0</v>
      </c>
      <c r="AY89" s="414"/>
      <c r="AZ89" s="414"/>
      <c r="BA89" s="314"/>
      <c r="BB89" s="414"/>
      <c r="BC89" s="131" t="e">
        <f>+IF(AND(U89="Preventivo",BB87="Fuerte"),2,IF(AND(U89="Preventivo",BB87="Moderado"),1,0))</f>
        <v>#DIV/0!</v>
      </c>
      <c r="BD89" s="131" t="e">
        <f>+IF(AND(U89="Detectivo/Correctivo",$BB87="Fuerte"),2,IF(AND(U89="Detectivo/Correctivo",$BB89="Moderado"),1,IF(AND(U89="Preventivo",$BB87="Fuerte"),1,0)))</f>
        <v>#DIV/0!</v>
      </c>
      <c r="BE89" s="131" t="e">
        <f>+L87-BC89</f>
        <v>#DIV/0!</v>
      </c>
      <c r="BF89" s="131" t="e">
        <f>+N87-BD89</f>
        <v>#N/A</v>
      </c>
      <c r="BG89" s="412"/>
      <c r="BH89" s="412"/>
      <c r="BI89" s="404"/>
      <c r="BJ89" s="422"/>
      <c r="BK89" s="422"/>
      <c r="BL89" s="422"/>
      <c r="BM89" s="423"/>
    </row>
    <row r="90" spans="1:65" ht="65.150000000000006" customHeight="1">
      <c r="A90" s="415"/>
      <c r="B90" s="409"/>
      <c r="C90" s="224"/>
      <c r="D90" s="409"/>
      <c r="E90" s="416"/>
      <c r="F90" s="34"/>
      <c r="G90" s="34"/>
      <c r="H90" s="34"/>
      <c r="I90" s="36"/>
      <c r="J90" s="29"/>
      <c r="K90" s="417"/>
      <c r="L90" s="410"/>
      <c r="M90" s="411"/>
      <c r="N90" s="413"/>
      <c r="O90" s="404"/>
      <c r="P90" s="412"/>
      <c r="Q90" s="230"/>
      <c r="R90" s="230"/>
      <c r="S90" s="54"/>
      <c r="T90" s="56"/>
      <c r="U90" s="55"/>
      <c r="V90" s="230"/>
      <c r="W90" s="230" t="str">
        <f t="shared" si="41"/>
        <v/>
      </c>
      <c r="X90" s="230"/>
      <c r="Y90" s="230" t="str">
        <f t="shared" si="42"/>
        <v/>
      </c>
      <c r="Z90" s="230"/>
      <c r="AA90" s="230" t="str">
        <f t="shared" si="43"/>
        <v/>
      </c>
      <c r="AB90" s="230"/>
      <c r="AC90" s="230" t="str">
        <f t="shared" si="44"/>
        <v/>
      </c>
      <c r="AD90" s="230"/>
      <c r="AE90" s="230" t="str">
        <f t="shared" si="45"/>
        <v/>
      </c>
      <c r="AF90" s="230"/>
      <c r="AG90" s="230" t="str">
        <f t="shared" si="46"/>
        <v/>
      </c>
      <c r="AH90" s="230"/>
      <c r="AI90" s="223" t="str">
        <f t="shared" si="47"/>
        <v/>
      </c>
      <c r="AJ90" s="220" t="str">
        <f t="shared" si="48"/>
        <v/>
      </c>
      <c r="AK90" s="220" t="str">
        <f t="shared" si="49"/>
        <v/>
      </c>
      <c r="AL90" s="209"/>
      <c r="AM90" s="209"/>
      <c r="AN90" s="209"/>
      <c r="AO90" s="209"/>
      <c r="AP90" s="209"/>
      <c r="AQ90" s="84"/>
      <c r="AR90" s="84"/>
      <c r="AS90" s="59" t="e">
        <f>#VALUE!</f>
        <v>#VALUE!</v>
      </c>
      <c r="AT90" s="59"/>
      <c r="AU90" s="30"/>
      <c r="AV90" s="58" t="str">
        <f t="shared" si="50"/>
        <v>Débil</v>
      </c>
      <c r="AW90" s="58" t="str">
        <f t="shared" si="51"/>
        <v>Débil</v>
      </c>
      <c r="AX90" s="220">
        <f t="shared" si="52"/>
        <v>0</v>
      </c>
      <c r="AY90" s="414"/>
      <c r="AZ90" s="414"/>
      <c r="BA90" s="314"/>
      <c r="BB90" s="414"/>
      <c r="BC90" s="131" t="e">
        <f>+IF(AND(U90="Preventivo",BB87="Fuerte"),2,IF(AND(U90="Preventivo",BB87="Moderado"),1,0))</f>
        <v>#DIV/0!</v>
      </c>
      <c r="BD90" s="131" t="e">
        <f>+IF(AND(U90="Detectivo/Correctivo",$BB87="Fuerte"),2,IF(AND(U90="Detectivo/Correctivo",$BB90="Moderado"),1,IF(AND(U90="Preventivo",$BB87="Fuerte"),1,0)))</f>
        <v>#DIV/0!</v>
      </c>
      <c r="BE90" s="131" t="e">
        <f>+L87-BC90</f>
        <v>#DIV/0!</v>
      </c>
      <c r="BF90" s="131" t="e">
        <f>+N87-BD90</f>
        <v>#N/A</v>
      </c>
      <c r="BG90" s="412"/>
      <c r="BH90" s="412"/>
      <c r="BI90" s="404"/>
      <c r="BJ90" s="422"/>
      <c r="BK90" s="422"/>
      <c r="BL90" s="422"/>
      <c r="BM90" s="423"/>
    </row>
    <row r="91" spans="1:65" ht="65.150000000000006" customHeight="1">
      <c r="A91" s="415"/>
      <c r="B91" s="409"/>
      <c r="C91" s="224"/>
      <c r="D91" s="409"/>
      <c r="E91" s="416"/>
      <c r="F91" s="34"/>
      <c r="G91" s="34"/>
      <c r="H91" s="34"/>
      <c r="I91" s="36"/>
      <c r="J91" s="29"/>
      <c r="K91" s="417"/>
      <c r="L91" s="410"/>
      <c r="M91" s="411"/>
      <c r="N91" s="413"/>
      <c r="O91" s="404"/>
      <c r="P91" s="412"/>
      <c r="Q91" s="230"/>
      <c r="R91" s="230"/>
      <c r="S91" s="54"/>
      <c r="T91" s="56"/>
      <c r="U91" s="55"/>
      <c r="V91" s="230"/>
      <c r="W91" s="230" t="str">
        <f t="shared" si="41"/>
        <v/>
      </c>
      <c r="X91" s="230"/>
      <c r="Y91" s="230" t="str">
        <f t="shared" si="42"/>
        <v/>
      </c>
      <c r="Z91" s="230"/>
      <c r="AA91" s="230" t="str">
        <f t="shared" si="43"/>
        <v/>
      </c>
      <c r="AB91" s="230"/>
      <c r="AC91" s="230" t="str">
        <f t="shared" si="44"/>
        <v/>
      </c>
      <c r="AD91" s="230"/>
      <c r="AE91" s="230" t="str">
        <f t="shared" si="45"/>
        <v/>
      </c>
      <c r="AF91" s="230"/>
      <c r="AG91" s="230" t="str">
        <f t="shared" si="46"/>
        <v/>
      </c>
      <c r="AH91" s="230"/>
      <c r="AI91" s="223" t="str">
        <f t="shared" si="47"/>
        <v/>
      </c>
      <c r="AJ91" s="220" t="str">
        <f t="shared" si="48"/>
        <v/>
      </c>
      <c r="AK91" s="220" t="str">
        <f t="shared" si="49"/>
        <v/>
      </c>
      <c r="AL91" s="209"/>
      <c r="AM91" s="209"/>
      <c r="AN91" s="209"/>
      <c r="AO91" s="209"/>
      <c r="AP91" s="209"/>
      <c r="AQ91" s="84"/>
      <c r="AR91" s="84"/>
      <c r="AS91" s="59" t="e">
        <f>#VALUE!</f>
        <v>#VALUE!</v>
      </c>
      <c r="AT91" s="59"/>
      <c r="AU91" s="30"/>
      <c r="AV91" s="58" t="str">
        <f t="shared" si="50"/>
        <v>Débil</v>
      </c>
      <c r="AW91" s="58" t="str">
        <f t="shared" si="51"/>
        <v>Débil</v>
      </c>
      <c r="AX91" s="220">
        <f t="shared" si="52"/>
        <v>0</v>
      </c>
      <c r="AY91" s="414"/>
      <c r="AZ91" s="414"/>
      <c r="BA91" s="314"/>
      <c r="BB91" s="414"/>
      <c r="BC91" s="131" t="e">
        <f>+IF(AND(U91="Preventivo",BB87="Fuerte"),2,IF(AND(U91="Preventivo",BB87="Moderado"),1,0))</f>
        <v>#DIV/0!</v>
      </c>
      <c r="BD91" s="131" t="e">
        <f>+IF(AND(U91="Detectivo/Correctivo",$BB87="Fuerte"),2,IF(AND(U91="Detectivo/Correctivo",$BB91="Moderado"),1,IF(AND(U91="Preventivo",$BB87="Fuerte"),1,0)))</f>
        <v>#DIV/0!</v>
      </c>
      <c r="BE91" s="131" t="e">
        <f>+L87-BC91</f>
        <v>#DIV/0!</v>
      </c>
      <c r="BF91" s="131" t="e">
        <f>+N87-BD91</f>
        <v>#N/A</v>
      </c>
      <c r="BG91" s="412"/>
      <c r="BH91" s="412"/>
      <c r="BI91" s="404"/>
      <c r="BJ91" s="422"/>
      <c r="BK91" s="422"/>
      <c r="BL91" s="422"/>
      <c r="BM91" s="423"/>
    </row>
    <row r="92" spans="1:65" ht="65.150000000000006" customHeight="1">
      <c r="A92" s="415"/>
      <c r="B92" s="409"/>
      <c r="C92" s="224"/>
      <c r="D92" s="409"/>
      <c r="E92" s="416"/>
      <c r="F92" s="34"/>
      <c r="G92" s="34"/>
      <c r="H92" s="34"/>
      <c r="I92" s="36"/>
      <c r="J92" s="29"/>
      <c r="K92" s="417"/>
      <c r="L92" s="410"/>
      <c r="M92" s="411"/>
      <c r="N92" s="413"/>
      <c r="O92" s="404"/>
      <c r="P92" s="412"/>
      <c r="Q92" s="230"/>
      <c r="R92" s="230"/>
      <c r="S92" s="54"/>
      <c r="T92" s="56"/>
      <c r="U92" s="55"/>
      <c r="V92" s="230"/>
      <c r="W92" s="230" t="str">
        <f t="shared" si="41"/>
        <v/>
      </c>
      <c r="X92" s="230"/>
      <c r="Y92" s="230" t="str">
        <f t="shared" si="42"/>
        <v/>
      </c>
      <c r="Z92" s="230"/>
      <c r="AA92" s="230" t="str">
        <f t="shared" si="43"/>
        <v/>
      </c>
      <c r="AB92" s="230"/>
      <c r="AC92" s="230" t="str">
        <f t="shared" si="44"/>
        <v/>
      </c>
      <c r="AD92" s="230"/>
      <c r="AE92" s="230" t="str">
        <f t="shared" si="45"/>
        <v/>
      </c>
      <c r="AF92" s="230"/>
      <c r="AG92" s="230" t="str">
        <f t="shared" si="46"/>
        <v/>
      </c>
      <c r="AH92" s="230"/>
      <c r="AI92" s="223" t="str">
        <f t="shared" si="47"/>
        <v/>
      </c>
      <c r="AJ92" s="220" t="str">
        <f t="shared" si="48"/>
        <v/>
      </c>
      <c r="AK92" s="220" t="str">
        <f t="shared" si="49"/>
        <v/>
      </c>
      <c r="AL92" s="209"/>
      <c r="AM92" s="209"/>
      <c r="AN92" s="209"/>
      <c r="AO92" s="209"/>
      <c r="AP92" s="209"/>
      <c r="AQ92" s="84"/>
      <c r="AR92" s="84"/>
      <c r="AS92" s="59" t="e">
        <f>#VALUE!</f>
        <v>#VALUE!</v>
      </c>
      <c r="AT92" s="59"/>
      <c r="AU92" s="30"/>
      <c r="AV92" s="58" t="str">
        <f t="shared" si="50"/>
        <v>Débil</v>
      </c>
      <c r="AW92" s="58" t="str">
        <f t="shared" si="51"/>
        <v>Débil</v>
      </c>
      <c r="AX92" s="220">
        <f t="shared" si="52"/>
        <v>0</v>
      </c>
      <c r="AY92" s="414"/>
      <c r="AZ92" s="414"/>
      <c r="BA92" s="315"/>
      <c r="BB92" s="414"/>
      <c r="BC92" s="131" t="e">
        <f>+IF(AND(U92="Preventivo",BB87="Fuerte"),2,IF(AND(U92="Preventivo",BB87="Moderado"),1,0))</f>
        <v>#DIV/0!</v>
      </c>
      <c r="BD92" s="131" t="e">
        <f>+IF(AND(U92="Detectivo/Correctivo",$BB87="Fuerte"),2,IF(AND(U92="Detectivo/Correctivo",$BB92="Moderado"),1,IF(AND(U92="Preventivo",$BB87="Fuerte"),1,0)))</f>
        <v>#DIV/0!</v>
      </c>
      <c r="BE92" s="131" t="e">
        <f>+L87-BC92</f>
        <v>#DIV/0!</v>
      </c>
      <c r="BF92" s="131" t="e">
        <f>+N87-BD92</f>
        <v>#N/A</v>
      </c>
      <c r="BG92" s="412"/>
      <c r="BH92" s="412"/>
      <c r="BI92" s="404"/>
      <c r="BJ92" s="422"/>
      <c r="BK92" s="422"/>
      <c r="BL92" s="422"/>
      <c r="BM92" s="423"/>
    </row>
    <row r="93" spans="1:65" ht="65.150000000000006" customHeight="1">
      <c r="A93" s="415" t="s">
        <v>150</v>
      </c>
      <c r="B93" s="409"/>
      <c r="C93" s="224"/>
      <c r="D93" s="409"/>
      <c r="E93" s="416"/>
      <c r="F93" s="34"/>
      <c r="G93" s="34"/>
      <c r="H93" s="34"/>
      <c r="I93" s="36"/>
      <c r="J93" s="29"/>
      <c r="K93" s="417"/>
      <c r="L93" s="410"/>
      <c r="M93" s="411"/>
      <c r="N93" s="413" t="e">
        <f>+VLOOKUP(M93,Listados!$K$13:$L$17,2,0)</f>
        <v>#N/A</v>
      </c>
      <c r="O93" s="404" t="str">
        <f>IF(AND(K93&lt;&gt;"",M93&lt;&gt;""),VLOOKUP(K93&amp;M93,Listados!$M$3:$N$27,2,FALSE),"")</f>
        <v/>
      </c>
      <c r="P93" s="412" t="e">
        <f>+VLOOKUP(O93,Listados!$P$3:$Q$6,2,FALSE)</f>
        <v>#N/A</v>
      </c>
      <c r="Q93" s="230"/>
      <c r="R93" s="230"/>
      <c r="S93" s="54"/>
      <c r="T93" s="56"/>
      <c r="U93" s="55"/>
      <c r="V93" s="230"/>
      <c r="W93" s="230" t="str">
        <f t="shared" si="41"/>
        <v/>
      </c>
      <c r="X93" s="230"/>
      <c r="Y93" s="230" t="str">
        <f t="shared" si="42"/>
        <v/>
      </c>
      <c r="Z93" s="230"/>
      <c r="AA93" s="230" t="str">
        <f t="shared" si="43"/>
        <v/>
      </c>
      <c r="AB93" s="230"/>
      <c r="AC93" s="230" t="str">
        <f t="shared" si="44"/>
        <v/>
      </c>
      <c r="AD93" s="230"/>
      <c r="AE93" s="230" t="str">
        <f t="shared" si="45"/>
        <v/>
      </c>
      <c r="AF93" s="230"/>
      <c r="AG93" s="230" t="str">
        <f t="shared" si="46"/>
        <v/>
      </c>
      <c r="AH93" s="230"/>
      <c r="AI93" s="223" t="str">
        <f t="shared" si="47"/>
        <v/>
      </c>
      <c r="AJ93" s="220" t="str">
        <f t="shared" si="48"/>
        <v/>
      </c>
      <c r="AK93" s="220" t="str">
        <f t="shared" si="49"/>
        <v/>
      </c>
      <c r="AL93" s="209"/>
      <c r="AM93" s="209"/>
      <c r="AN93" s="209"/>
      <c r="AO93" s="209"/>
      <c r="AP93" s="209"/>
      <c r="AQ93" s="84"/>
      <c r="AR93" s="84"/>
      <c r="AS93" s="59" t="e">
        <f>#VALUE!</f>
        <v>#VALUE!</v>
      </c>
      <c r="AT93" s="59"/>
      <c r="AU93" s="30"/>
      <c r="AV93" s="58" t="str">
        <f t="shared" si="50"/>
        <v>Débil</v>
      </c>
      <c r="AW93" s="58" t="str">
        <f t="shared" si="51"/>
        <v>Débil</v>
      </c>
      <c r="AX93" s="220">
        <f t="shared" si="52"/>
        <v>0</v>
      </c>
      <c r="AY93" s="414">
        <f t="shared" ref="AY93" si="62">SUM(AX93:AX98)</f>
        <v>0</v>
      </c>
      <c r="AZ93" s="414">
        <v>0</v>
      </c>
      <c r="BA93" s="313" t="e">
        <f t="shared" ref="BA93" si="63">AY93/AZ93</f>
        <v>#DIV/0!</v>
      </c>
      <c r="BB93" s="414" t="e">
        <f t="shared" ref="BB93" si="64">IF(BA93&lt;=50, "Débil", IF(BA93&lt;=99,"Moderado","Fuerte"))</f>
        <v>#DIV/0!</v>
      </c>
      <c r="BC93" s="131" t="e">
        <f>+IF(AND(U93="Preventivo",BB93="Fuerte"),2,IF(AND(U93="Preventivo",BB93="Moderado"),1,0))</f>
        <v>#DIV/0!</v>
      </c>
      <c r="BD93" s="131" t="e">
        <f>+IF(AND(U93="Detectivo/Correctivo",$BB93="Fuerte"),2,IF(AND(U93="Detectivo/Correctivo",$BB93="Moderado"),1,IF(AND(U93="Preventivo",$BB93="Fuerte"),1,0)))</f>
        <v>#DIV/0!</v>
      </c>
      <c r="BE93" s="131" t="e">
        <f>+L93-BC93</f>
        <v>#DIV/0!</v>
      </c>
      <c r="BF93" s="131" t="e">
        <f>+N93-BD93</f>
        <v>#N/A</v>
      </c>
      <c r="BG93" s="412" t="e">
        <f>+VLOOKUP(MIN(BE93,BE94,BE95,BE96,BE97,BE98),Listados!$J$18:$K$24,2,TRUE)</f>
        <v>#DIV/0!</v>
      </c>
      <c r="BH93" s="412" t="e">
        <f>+VLOOKUP(MIN(BF93,BF94,BF95,BF96,BF97,BF98),Listados!$J$27:$K$32,2,TRUE)</f>
        <v>#N/A</v>
      </c>
      <c r="BI93" s="404" t="e">
        <f>IF(AND(BG93&lt;&gt;"",BH93&lt;&gt;""),VLOOKUP(BG93&amp;BH93,Listados!$M$3:$N$27,2,FALSE),"")</f>
        <v>#DIV/0!</v>
      </c>
      <c r="BJ93" s="422" t="e">
        <f>+IF($P93="Asumir el riesgo","NA","")</f>
        <v>#N/A</v>
      </c>
      <c r="BK93" s="422" t="e">
        <f>+IF($P93="Asumir el riesgo","NA","")</f>
        <v>#N/A</v>
      </c>
      <c r="BL93" s="422" t="e">
        <f>+IF($P93="Asumir el riesgo","NA","")</f>
        <v>#N/A</v>
      </c>
      <c r="BM93" s="423" t="e">
        <f>+IF($P93="Asumir el riesgo","NA","")</f>
        <v>#N/A</v>
      </c>
    </row>
    <row r="94" spans="1:65" ht="65.150000000000006" customHeight="1">
      <c r="A94" s="415"/>
      <c r="B94" s="409"/>
      <c r="C94" s="224"/>
      <c r="D94" s="409"/>
      <c r="E94" s="416"/>
      <c r="F94" s="34"/>
      <c r="G94" s="34"/>
      <c r="H94" s="34"/>
      <c r="I94" s="36"/>
      <c r="J94" s="29"/>
      <c r="K94" s="417"/>
      <c r="L94" s="410"/>
      <c r="M94" s="411"/>
      <c r="N94" s="413"/>
      <c r="O94" s="404"/>
      <c r="P94" s="412"/>
      <c r="Q94" s="230"/>
      <c r="R94" s="230"/>
      <c r="S94" s="54"/>
      <c r="T94" s="56"/>
      <c r="U94" s="55"/>
      <c r="V94" s="230"/>
      <c r="W94" s="230" t="str">
        <f t="shared" si="41"/>
        <v/>
      </c>
      <c r="X94" s="230"/>
      <c r="Y94" s="230" t="str">
        <f t="shared" si="42"/>
        <v/>
      </c>
      <c r="Z94" s="230"/>
      <c r="AA94" s="230" t="str">
        <f t="shared" si="43"/>
        <v/>
      </c>
      <c r="AB94" s="230"/>
      <c r="AC94" s="230" t="str">
        <f t="shared" si="44"/>
        <v/>
      </c>
      <c r="AD94" s="230"/>
      <c r="AE94" s="230" t="str">
        <f t="shared" si="45"/>
        <v/>
      </c>
      <c r="AF94" s="230"/>
      <c r="AG94" s="230" t="str">
        <f t="shared" si="46"/>
        <v/>
      </c>
      <c r="AH94" s="230"/>
      <c r="AI94" s="223" t="str">
        <f t="shared" si="47"/>
        <v/>
      </c>
      <c r="AJ94" s="220" t="str">
        <f t="shared" si="48"/>
        <v/>
      </c>
      <c r="AK94" s="220" t="str">
        <f t="shared" si="49"/>
        <v/>
      </c>
      <c r="AL94" s="209"/>
      <c r="AM94" s="209"/>
      <c r="AN94" s="209"/>
      <c r="AO94" s="209"/>
      <c r="AP94" s="209"/>
      <c r="AQ94" s="84"/>
      <c r="AR94" s="84"/>
      <c r="AS94" s="59" t="e">
        <f>#VALUE!</f>
        <v>#VALUE!</v>
      </c>
      <c r="AT94" s="59"/>
      <c r="AU94" s="30"/>
      <c r="AV94" s="58" t="str">
        <f t="shared" si="50"/>
        <v>Débil</v>
      </c>
      <c r="AW94" s="58" t="str">
        <f t="shared" si="51"/>
        <v>Débil</v>
      </c>
      <c r="AX94" s="220">
        <f t="shared" si="52"/>
        <v>0</v>
      </c>
      <c r="AY94" s="414"/>
      <c r="AZ94" s="414"/>
      <c r="BA94" s="314"/>
      <c r="BB94" s="414"/>
      <c r="BC94" s="131" t="e">
        <f>+IF(AND(U94="Preventivo",BB93="Fuerte"),2,IF(AND(U94="Preventivo",BB93="Moderado"),1,0))</f>
        <v>#DIV/0!</v>
      </c>
      <c r="BD94" s="131" t="e">
        <f>+IF(AND(U94="Detectivo/Correctivo",$BB93="Fuerte"),2,IF(AND(U94="Detectivo/Correctivo",$BB94="Moderado"),1,IF(AND(U94="Preventivo",$BB93="Fuerte"),1,0)))</f>
        <v>#DIV/0!</v>
      </c>
      <c r="BE94" s="131" t="e">
        <f>+L93-BC94</f>
        <v>#DIV/0!</v>
      </c>
      <c r="BF94" s="131" t="e">
        <f>+N93-BD94</f>
        <v>#N/A</v>
      </c>
      <c r="BG94" s="412"/>
      <c r="BH94" s="412"/>
      <c r="BI94" s="404"/>
      <c r="BJ94" s="422"/>
      <c r="BK94" s="422"/>
      <c r="BL94" s="422"/>
      <c r="BM94" s="423"/>
    </row>
    <row r="95" spans="1:65" ht="65.150000000000006" customHeight="1">
      <c r="A95" s="415"/>
      <c r="B95" s="409"/>
      <c r="C95" s="224"/>
      <c r="D95" s="409"/>
      <c r="E95" s="416"/>
      <c r="F95" s="34"/>
      <c r="G95" s="34"/>
      <c r="H95" s="34"/>
      <c r="I95" s="36"/>
      <c r="J95" s="29"/>
      <c r="K95" s="417"/>
      <c r="L95" s="410"/>
      <c r="M95" s="411"/>
      <c r="N95" s="413"/>
      <c r="O95" s="404"/>
      <c r="P95" s="412"/>
      <c r="Q95" s="230"/>
      <c r="R95" s="230"/>
      <c r="S95" s="54"/>
      <c r="T95" s="56"/>
      <c r="U95" s="55"/>
      <c r="V95" s="230"/>
      <c r="W95" s="230" t="str">
        <f t="shared" si="41"/>
        <v/>
      </c>
      <c r="X95" s="230"/>
      <c r="Y95" s="230" t="str">
        <f t="shared" si="42"/>
        <v/>
      </c>
      <c r="Z95" s="230"/>
      <c r="AA95" s="230" t="str">
        <f t="shared" si="43"/>
        <v/>
      </c>
      <c r="AB95" s="230"/>
      <c r="AC95" s="230" t="str">
        <f t="shared" si="44"/>
        <v/>
      </c>
      <c r="AD95" s="230"/>
      <c r="AE95" s="230" t="str">
        <f t="shared" si="45"/>
        <v/>
      </c>
      <c r="AF95" s="230"/>
      <c r="AG95" s="230" t="str">
        <f t="shared" si="46"/>
        <v/>
      </c>
      <c r="AH95" s="230"/>
      <c r="AI95" s="223" t="str">
        <f t="shared" si="47"/>
        <v/>
      </c>
      <c r="AJ95" s="220" t="str">
        <f t="shared" si="48"/>
        <v/>
      </c>
      <c r="AK95" s="220" t="str">
        <f t="shared" si="49"/>
        <v/>
      </c>
      <c r="AL95" s="209"/>
      <c r="AM95" s="209"/>
      <c r="AN95" s="209"/>
      <c r="AO95" s="209"/>
      <c r="AP95" s="209"/>
      <c r="AQ95" s="84"/>
      <c r="AR95" s="84"/>
      <c r="AS95" s="59" t="e">
        <f>#VALUE!</f>
        <v>#VALUE!</v>
      </c>
      <c r="AT95" s="59"/>
      <c r="AU95" s="30"/>
      <c r="AV95" s="58" t="str">
        <f t="shared" si="50"/>
        <v>Débil</v>
      </c>
      <c r="AW95" s="58" t="str">
        <f t="shared" si="51"/>
        <v>Débil</v>
      </c>
      <c r="AX95" s="220">
        <f t="shared" si="52"/>
        <v>0</v>
      </c>
      <c r="AY95" s="414"/>
      <c r="AZ95" s="414"/>
      <c r="BA95" s="314"/>
      <c r="BB95" s="414"/>
      <c r="BC95" s="131" t="e">
        <f>+IF(AND(U95="Preventivo",BB93="Fuerte"),2,IF(AND(U95="Preventivo",BB93="Moderado"),1,0))</f>
        <v>#DIV/0!</v>
      </c>
      <c r="BD95" s="131" t="e">
        <f>+IF(AND(U95="Detectivo/Correctivo",$BB93="Fuerte"),2,IF(AND(U95="Detectivo/Correctivo",$BB95="Moderado"),1,IF(AND(U95="Preventivo",$BB93="Fuerte"),1,0)))</f>
        <v>#DIV/0!</v>
      </c>
      <c r="BE95" s="131" t="e">
        <f>+L93-BC95</f>
        <v>#DIV/0!</v>
      </c>
      <c r="BF95" s="131" t="e">
        <f>+N93-BD95</f>
        <v>#N/A</v>
      </c>
      <c r="BG95" s="412"/>
      <c r="BH95" s="412"/>
      <c r="BI95" s="404"/>
      <c r="BJ95" s="422"/>
      <c r="BK95" s="422"/>
      <c r="BL95" s="422"/>
      <c r="BM95" s="423"/>
    </row>
    <row r="96" spans="1:65" ht="65.150000000000006" customHeight="1">
      <c r="A96" s="415"/>
      <c r="B96" s="409"/>
      <c r="C96" s="224"/>
      <c r="D96" s="409"/>
      <c r="E96" s="416"/>
      <c r="F96" s="34"/>
      <c r="G96" s="34"/>
      <c r="H96" s="34"/>
      <c r="I96" s="36"/>
      <c r="J96" s="29"/>
      <c r="K96" s="417"/>
      <c r="L96" s="410"/>
      <c r="M96" s="411"/>
      <c r="N96" s="413"/>
      <c r="O96" s="404"/>
      <c r="P96" s="412"/>
      <c r="Q96" s="230"/>
      <c r="R96" s="230"/>
      <c r="S96" s="54"/>
      <c r="T96" s="56"/>
      <c r="U96" s="55"/>
      <c r="V96" s="230"/>
      <c r="W96" s="230" t="str">
        <f t="shared" si="41"/>
        <v/>
      </c>
      <c r="X96" s="230"/>
      <c r="Y96" s="230" t="str">
        <f t="shared" si="42"/>
        <v/>
      </c>
      <c r="Z96" s="230"/>
      <c r="AA96" s="230" t="str">
        <f t="shared" si="43"/>
        <v/>
      </c>
      <c r="AB96" s="230"/>
      <c r="AC96" s="230" t="str">
        <f t="shared" si="44"/>
        <v/>
      </c>
      <c r="AD96" s="230"/>
      <c r="AE96" s="230" t="str">
        <f t="shared" si="45"/>
        <v/>
      </c>
      <c r="AF96" s="230"/>
      <c r="AG96" s="230" t="str">
        <f t="shared" si="46"/>
        <v/>
      </c>
      <c r="AH96" s="230"/>
      <c r="AI96" s="223" t="str">
        <f t="shared" si="47"/>
        <v/>
      </c>
      <c r="AJ96" s="220" t="str">
        <f t="shared" si="48"/>
        <v/>
      </c>
      <c r="AK96" s="220" t="str">
        <f t="shared" si="49"/>
        <v/>
      </c>
      <c r="AL96" s="209"/>
      <c r="AM96" s="209"/>
      <c r="AN96" s="209"/>
      <c r="AO96" s="209"/>
      <c r="AP96" s="209"/>
      <c r="AQ96" s="84"/>
      <c r="AR96" s="84"/>
      <c r="AS96" s="59" t="e">
        <f>#VALUE!</f>
        <v>#VALUE!</v>
      </c>
      <c r="AT96" s="59"/>
      <c r="AU96" s="30"/>
      <c r="AV96" s="58" t="str">
        <f t="shared" si="50"/>
        <v>Débil</v>
      </c>
      <c r="AW96" s="58" t="str">
        <f t="shared" si="51"/>
        <v>Débil</v>
      </c>
      <c r="AX96" s="220">
        <f t="shared" si="52"/>
        <v>0</v>
      </c>
      <c r="AY96" s="414"/>
      <c r="AZ96" s="414"/>
      <c r="BA96" s="314"/>
      <c r="BB96" s="414"/>
      <c r="BC96" s="131" t="e">
        <f>+IF(AND(U96="Preventivo",BB93="Fuerte"),2,IF(AND(U96="Preventivo",BB93="Moderado"),1,0))</f>
        <v>#DIV/0!</v>
      </c>
      <c r="BD96" s="131" t="e">
        <f>+IF(AND(U96="Detectivo/Correctivo",$BB93="Fuerte"),2,IF(AND(U96="Detectivo/Correctivo",$BB96="Moderado"),1,IF(AND(U96="Preventivo",$BB93="Fuerte"),1,0)))</f>
        <v>#DIV/0!</v>
      </c>
      <c r="BE96" s="131" t="e">
        <f>+L93-BC96</f>
        <v>#DIV/0!</v>
      </c>
      <c r="BF96" s="131" t="e">
        <f>+N93-BD96</f>
        <v>#N/A</v>
      </c>
      <c r="BG96" s="412"/>
      <c r="BH96" s="412"/>
      <c r="BI96" s="404"/>
      <c r="BJ96" s="422"/>
      <c r="BK96" s="422"/>
      <c r="BL96" s="422"/>
      <c r="BM96" s="423"/>
    </row>
    <row r="97" spans="1:65" ht="65.150000000000006" customHeight="1">
      <c r="A97" s="415"/>
      <c r="B97" s="409"/>
      <c r="C97" s="224"/>
      <c r="D97" s="409"/>
      <c r="E97" s="416"/>
      <c r="F97" s="34"/>
      <c r="G97" s="34"/>
      <c r="H97" s="34"/>
      <c r="I97" s="36"/>
      <c r="J97" s="29"/>
      <c r="K97" s="417"/>
      <c r="L97" s="410"/>
      <c r="M97" s="411"/>
      <c r="N97" s="413"/>
      <c r="O97" s="404"/>
      <c r="P97" s="412"/>
      <c r="Q97" s="230"/>
      <c r="R97" s="230"/>
      <c r="S97" s="54"/>
      <c r="T97" s="56"/>
      <c r="U97" s="55"/>
      <c r="V97" s="230"/>
      <c r="W97" s="230" t="str">
        <f t="shared" si="41"/>
        <v/>
      </c>
      <c r="X97" s="230"/>
      <c r="Y97" s="230" t="str">
        <f t="shared" si="42"/>
        <v/>
      </c>
      <c r="Z97" s="230"/>
      <c r="AA97" s="230" t="str">
        <f t="shared" si="43"/>
        <v/>
      </c>
      <c r="AB97" s="230"/>
      <c r="AC97" s="230" t="str">
        <f t="shared" si="44"/>
        <v/>
      </c>
      <c r="AD97" s="230"/>
      <c r="AE97" s="230" t="str">
        <f t="shared" si="45"/>
        <v/>
      </c>
      <c r="AF97" s="230"/>
      <c r="AG97" s="230" t="str">
        <f t="shared" si="46"/>
        <v/>
      </c>
      <c r="AH97" s="230"/>
      <c r="AI97" s="223" t="str">
        <f t="shared" si="47"/>
        <v/>
      </c>
      <c r="AJ97" s="220" t="str">
        <f t="shared" si="48"/>
        <v/>
      </c>
      <c r="AK97" s="220" t="str">
        <f t="shared" si="49"/>
        <v/>
      </c>
      <c r="AL97" s="209"/>
      <c r="AM97" s="209"/>
      <c r="AN97" s="209"/>
      <c r="AO97" s="209"/>
      <c r="AP97" s="209"/>
      <c r="AQ97" s="84"/>
      <c r="AR97" s="84"/>
      <c r="AS97" s="59" t="e">
        <f>#VALUE!</f>
        <v>#VALUE!</v>
      </c>
      <c r="AT97" s="59"/>
      <c r="AU97" s="30"/>
      <c r="AV97" s="58" t="str">
        <f t="shared" si="50"/>
        <v>Débil</v>
      </c>
      <c r="AW97" s="58" t="str">
        <f t="shared" si="51"/>
        <v>Débil</v>
      </c>
      <c r="AX97" s="220">
        <f t="shared" si="52"/>
        <v>0</v>
      </c>
      <c r="AY97" s="414"/>
      <c r="AZ97" s="414"/>
      <c r="BA97" s="314"/>
      <c r="BB97" s="414"/>
      <c r="BC97" s="131" t="e">
        <f>+IF(AND(U97="Preventivo",BB93="Fuerte"),2,IF(AND(U97="Preventivo",BB93="Moderado"),1,0))</f>
        <v>#DIV/0!</v>
      </c>
      <c r="BD97" s="131" t="e">
        <f>+IF(AND(U97="Detectivo/Correctivo",$BB93="Fuerte"),2,IF(AND(U97="Detectivo/Correctivo",$BB97="Moderado"),1,IF(AND(U97="Preventivo",$BB93="Fuerte"),1,0)))</f>
        <v>#DIV/0!</v>
      </c>
      <c r="BE97" s="131" t="e">
        <f>+L93-BC97</f>
        <v>#DIV/0!</v>
      </c>
      <c r="BF97" s="131" t="e">
        <f>+N93-BD97</f>
        <v>#N/A</v>
      </c>
      <c r="BG97" s="412"/>
      <c r="BH97" s="412"/>
      <c r="BI97" s="404"/>
      <c r="BJ97" s="422"/>
      <c r="BK97" s="422"/>
      <c r="BL97" s="422"/>
      <c r="BM97" s="423"/>
    </row>
    <row r="98" spans="1:65" ht="65.150000000000006" customHeight="1">
      <c r="A98" s="415"/>
      <c r="B98" s="409"/>
      <c r="C98" s="224"/>
      <c r="D98" s="409"/>
      <c r="E98" s="416"/>
      <c r="F98" s="34"/>
      <c r="G98" s="34"/>
      <c r="H98" s="34"/>
      <c r="I98" s="36"/>
      <c r="J98" s="29"/>
      <c r="K98" s="417"/>
      <c r="L98" s="410"/>
      <c r="M98" s="411"/>
      <c r="N98" s="413"/>
      <c r="O98" s="404"/>
      <c r="P98" s="412"/>
      <c r="Q98" s="230"/>
      <c r="R98" s="230"/>
      <c r="S98" s="54"/>
      <c r="T98" s="56"/>
      <c r="U98" s="55"/>
      <c r="V98" s="230"/>
      <c r="W98" s="230" t="str">
        <f t="shared" si="41"/>
        <v/>
      </c>
      <c r="X98" s="230"/>
      <c r="Y98" s="230" t="str">
        <f t="shared" si="42"/>
        <v/>
      </c>
      <c r="Z98" s="230"/>
      <c r="AA98" s="230" t="str">
        <f t="shared" si="43"/>
        <v/>
      </c>
      <c r="AB98" s="230"/>
      <c r="AC98" s="230" t="str">
        <f t="shared" si="44"/>
        <v/>
      </c>
      <c r="AD98" s="230"/>
      <c r="AE98" s="230" t="str">
        <f t="shared" si="45"/>
        <v/>
      </c>
      <c r="AF98" s="230"/>
      <c r="AG98" s="230" t="str">
        <f t="shared" si="46"/>
        <v/>
      </c>
      <c r="AH98" s="230"/>
      <c r="AI98" s="223" t="str">
        <f t="shared" si="47"/>
        <v/>
      </c>
      <c r="AJ98" s="220" t="str">
        <f t="shared" si="48"/>
        <v/>
      </c>
      <c r="AK98" s="220" t="str">
        <f t="shared" si="49"/>
        <v/>
      </c>
      <c r="AL98" s="209"/>
      <c r="AM98" s="209"/>
      <c r="AN98" s="209"/>
      <c r="AO98" s="209"/>
      <c r="AP98" s="209"/>
      <c r="AQ98" s="84"/>
      <c r="AR98" s="84"/>
      <c r="AS98" s="59" t="e">
        <f>#VALUE!</f>
        <v>#VALUE!</v>
      </c>
      <c r="AT98" s="59"/>
      <c r="AU98" s="30"/>
      <c r="AV98" s="58" t="str">
        <f t="shared" si="50"/>
        <v>Débil</v>
      </c>
      <c r="AW98" s="58" t="str">
        <f t="shared" si="51"/>
        <v>Débil</v>
      </c>
      <c r="AX98" s="220">
        <f t="shared" si="52"/>
        <v>0</v>
      </c>
      <c r="AY98" s="414"/>
      <c r="AZ98" s="414"/>
      <c r="BA98" s="315"/>
      <c r="BB98" s="414"/>
      <c r="BC98" s="131" t="e">
        <f>+IF(AND(U98="Preventivo",BB93="Fuerte"),2,IF(AND(U98="Preventivo",BB93="Moderado"),1,0))</f>
        <v>#DIV/0!</v>
      </c>
      <c r="BD98" s="131" t="e">
        <f>+IF(AND(U98="Detectivo/Correctivo",$BB93="Fuerte"),2,IF(AND(U98="Detectivo/Correctivo",$BB98="Moderado"),1,IF(AND(U98="Preventivo",$BB93="Fuerte"),1,0)))</f>
        <v>#DIV/0!</v>
      </c>
      <c r="BE98" s="131" t="e">
        <f>+L93-BC98</f>
        <v>#DIV/0!</v>
      </c>
      <c r="BF98" s="131" t="e">
        <f>+N93-BD98</f>
        <v>#N/A</v>
      </c>
      <c r="BG98" s="412"/>
      <c r="BH98" s="412"/>
      <c r="BI98" s="404"/>
      <c r="BJ98" s="422"/>
      <c r="BK98" s="422"/>
      <c r="BL98" s="422"/>
      <c r="BM98" s="423"/>
    </row>
    <row r="99" spans="1:65" ht="65.150000000000006" customHeight="1">
      <c r="A99" s="415" t="s">
        <v>151</v>
      </c>
      <c r="B99" s="409"/>
      <c r="C99" s="224"/>
      <c r="D99" s="409"/>
      <c r="E99" s="416"/>
      <c r="F99" s="34"/>
      <c r="G99" s="34"/>
      <c r="H99" s="34"/>
      <c r="I99" s="36"/>
      <c r="J99" s="29"/>
      <c r="K99" s="417"/>
      <c r="L99" s="410"/>
      <c r="M99" s="411"/>
      <c r="N99" s="413" t="e">
        <f>+VLOOKUP(M99,Listados!$K$13:$L$17,2,0)</f>
        <v>#N/A</v>
      </c>
      <c r="O99" s="404" t="str">
        <f>IF(AND(K99&lt;&gt;"",M99&lt;&gt;""),VLOOKUP(K99&amp;M99,Listados!$M$3:$N$27,2,FALSE),"")</f>
        <v/>
      </c>
      <c r="P99" s="412" t="e">
        <f>+VLOOKUP(O99,Listados!$P$3:$Q$6,2,FALSE)</f>
        <v>#N/A</v>
      </c>
      <c r="Q99" s="230"/>
      <c r="R99" s="230"/>
      <c r="S99" s="54"/>
      <c r="T99" s="56"/>
      <c r="U99" s="55"/>
      <c r="V99" s="230"/>
      <c r="W99" s="230" t="str">
        <f t="shared" si="41"/>
        <v/>
      </c>
      <c r="X99" s="230"/>
      <c r="Y99" s="230" t="str">
        <f t="shared" si="42"/>
        <v/>
      </c>
      <c r="Z99" s="230"/>
      <c r="AA99" s="230" t="str">
        <f t="shared" si="43"/>
        <v/>
      </c>
      <c r="AB99" s="230"/>
      <c r="AC99" s="230" t="str">
        <f t="shared" si="44"/>
        <v/>
      </c>
      <c r="AD99" s="230"/>
      <c r="AE99" s="230" t="str">
        <f t="shared" si="45"/>
        <v/>
      </c>
      <c r="AF99" s="230"/>
      <c r="AG99" s="230" t="str">
        <f t="shared" si="46"/>
        <v/>
      </c>
      <c r="AH99" s="230"/>
      <c r="AI99" s="223" t="str">
        <f t="shared" si="47"/>
        <v/>
      </c>
      <c r="AJ99" s="220" t="str">
        <f t="shared" si="48"/>
        <v/>
      </c>
      <c r="AK99" s="220" t="str">
        <f t="shared" si="49"/>
        <v/>
      </c>
      <c r="AL99" s="209"/>
      <c r="AM99" s="209"/>
      <c r="AN99" s="209"/>
      <c r="AO99" s="209"/>
      <c r="AP99" s="209"/>
      <c r="AQ99" s="84"/>
      <c r="AR99" s="84"/>
      <c r="AS99" s="59" t="e">
        <f>#VALUE!</f>
        <v>#VALUE!</v>
      </c>
      <c r="AT99" s="59"/>
      <c r="AU99" s="30"/>
      <c r="AV99" s="58" t="str">
        <f t="shared" si="50"/>
        <v>Débil</v>
      </c>
      <c r="AW99" s="58" t="str">
        <f t="shared" si="51"/>
        <v>Débil</v>
      </c>
      <c r="AX99" s="220">
        <f t="shared" si="52"/>
        <v>0</v>
      </c>
      <c r="AY99" s="414">
        <f t="shared" ref="AY99" si="65">SUM(AX99:AX104)</f>
        <v>0</v>
      </c>
      <c r="AZ99" s="414">
        <v>0</v>
      </c>
      <c r="BA99" s="313" t="e">
        <f t="shared" ref="BA99" si="66">AY99/AZ99</f>
        <v>#DIV/0!</v>
      </c>
      <c r="BB99" s="414" t="e">
        <f t="shared" ref="BB99" si="67">IF(BA99&lt;=50, "Débil", IF(BA99&lt;=99,"Moderado","Fuerte"))</f>
        <v>#DIV/0!</v>
      </c>
      <c r="BC99" s="131" t="e">
        <f>+IF(AND(U99="Preventivo",BB99="Fuerte"),2,IF(AND(U99="Preventivo",BB99="Moderado"),1,0))</f>
        <v>#DIV/0!</v>
      </c>
      <c r="BD99" s="131" t="e">
        <f>+IF(AND(U99="Detectivo/Correctivo",$BB99="Fuerte"),2,IF(AND(U99="Detectivo/Correctivo",$BB99="Moderado"),1,IF(AND(U99="Preventivo",$BB99="Fuerte"),1,0)))</f>
        <v>#DIV/0!</v>
      </c>
      <c r="BE99" s="131" t="e">
        <f>+L99-BC99</f>
        <v>#DIV/0!</v>
      </c>
      <c r="BF99" s="131" t="e">
        <f>+N99-BD99</f>
        <v>#N/A</v>
      </c>
      <c r="BG99" s="412" t="e">
        <f>+VLOOKUP(MIN(BE99,BE100,BE101,BE102,BE103,BE104),Listados!$J$18:$K$24,2,TRUE)</f>
        <v>#DIV/0!</v>
      </c>
      <c r="BH99" s="412" t="e">
        <f>+VLOOKUP(MIN(BF99,BF100,BF101,BF102,BF103,BF104),Listados!$J$27:$K$32,2,TRUE)</f>
        <v>#N/A</v>
      </c>
      <c r="BI99" s="404" t="e">
        <f>IF(AND(BG99&lt;&gt;"",BH99&lt;&gt;""),VLOOKUP(BG99&amp;BH99,Listados!$M$3:$N$27,2,FALSE),"")</f>
        <v>#DIV/0!</v>
      </c>
      <c r="BJ99" s="422" t="e">
        <f>+IF($P99="Asumir el riesgo","NA","")</f>
        <v>#N/A</v>
      </c>
      <c r="BK99" s="422" t="e">
        <f>+IF($P99="Asumir el riesgo","NA","")</f>
        <v>#N/A</v>
      </c>
      <c r="BL99" s="422" t="e">
        <f>+IF($P99="Asumir el riesgo","NA","")</f>
        <v>#N/A</v>
      </c>
      <c r="BM99" s="423" t="e">
        <f>+IF($P99="Asumir el riesgo","NA","")</f>
        <v>#N/A</v>
      </c>
    </row>
    <row r="100" spans="1:65" ht="65.150000000000006" customHeight="1">
      <c r="A100" s="415"/>
      <c r="B100" s="409"/>
      <c r="C100" s="224"/>
      <c r="D100" s="409"/>
      <c r="E100" s="416"/>
      <c r="F100" s="34"/>
      <c r="G100" s="34"/>
      <c r="H100" s="34"/>
      <c r="I100" s="36"/>
      <c r="J100" s="29"/>
      <c r="K100" s="417"/>
      <c r="L100" s="410"/>
      <c r="M100" s="411"/>
      <c r="N100" s="413"/>
      <c r="O100" s="404"/>
      <c r="P100" s="412"/>
      <c r="Q100" s="230"/>
      <c r="R100" s="230"/>
      <c r="S100" s="54"/>
      <c r="T100" s="56"/>
      <c r="U100" s="55"/>
      <c r="V100" s="230"/>
      <c r="W100" s="230" t="str">
        <f t="shared" si="41"/>
        <v/>
      </c>
      <c r="X100" s="230"/>
      <c r="Y100" s="230" t="str">
        <f t="shared" si="42"/>
        <v/>
      </c>
      <c r="Z100" s="230"/>
      <c r="AA100" s="230" t="str">
        <f t="shared" si="43"/>
        <v/>
      </c>
      <c r="AB100" s="230"/>
      <c r="AC100" s="230" t="str">
        <f t="shared" si="44"/>
        <v/>
      </c>
      <c r="AD100" s="230"/>
      <c r="AE100" s="230" t="str">
        <f t="shared" si="45"/>
        <v/>
      </c>
      <c r="AF100" s="230"/>
      <c r="AG100" s="230" t="str">
        <f t="shared" si="46"/>
        <v/>
      </c>
      <c r="AH100" s="230"/>
      <c r="AI100" s="223" t="str">
        <f t="shared" si="47"/>
        <v/>
      </c>
      <c r="AJ100" s="220" t="str">
        <f t="shared" si="48"/>
        <v/>
      </c>
      <c r="AK100" s="220" t="str">
        <f t="shared" si="49"/>
        <v/>
      </c>
      <c r="AL100" s="209"/>
      <c r="AM100" s="209"/>
      <c r="AN100" s="209"/>
      <c r="AO100" s="209"/>
      <c r="AP100" s="209"/>
      <c r="AQ100" s="84"/>
      <c r="AR100" s="84"/>
      <c r="AS100" s="59" t="e">
        <f>#VALUE!</f>
        <v>#VALUE!</v>
      </c>
      <c r="AT100" s="59"/>
      <c r="AU100" s="30"/>
      <c r="AV100" s="58" t="str">
        <f t="shared" si="50"/>
        <v>Débil</v>
      </c>
      <c r="AW100" s="58" t="str">
        <f t="shared" si="51"/>
        <v>Débil</v>
      </c>
      <c r="AX100" s="220">
        <f t="shared" si="52"/>
        <v>0</v>
      </c>
      <c r="AY100" s="414"/>
      <c r="AZ100" s="414"/>
      <c r="BA100" s="314"/>
      <c r="BB100" s="414"/>
      <c r="BC100" s="131" t="e">
        <f>+IF(AND(U100="Preventivo",BB99="Fuerte"),2,IF(AND(U100="Preventivo",BB99="Moderado"),1,0))</f>
        <v>#DIV/0!</v>
      </c>
      <c r="BD100" s="131" t="e">
        <f>+IF(AND(U100="Detectivo/Correctivo",$BB99="Fuerte"),2,IF(AND(U100="Detectivo/Correctivo",$BB100="Moderado"),1,IF(AND(U100="Preventivo",$BB99="Fuerte"),1,0)))</f>
        <v>#DIV/0!</v>
      </c>
      <c r="BE100" s="131" t="e">
        <f>+L99-BC100</f>
        <v>#DIV/0!</v>
      </c>
      <c r="BF100" s="131" t="e">
        <f>+N99-BD100</f>
        <v>#N/A</v>
      </c>
      <c r="BG100" s="412"/>
      <c r="BH100" s="412"/>
      <c r="BI100" s="404"/>
      <c r="BJ100" s="422"/>
      <c r="BK100" s="422"/>
      <c r="BL100" s="422"/>
      <c r="BM100" s="423"/>
    </row>
    <row r="101" spans="1:65" ht="65.150000000000006" customHeight="1">
      <c r="A101" s="415"/>
      <c r="B101" s="409"/>
      <c r="C101" s="224"/>
      <c r="D101" s="409"/>
      <c r="E101" s="416"/>
      <c r="F101" s="34"/>
      <c r="G101" s="34"/>
      <c r="H101" s="34"/>
      <c r="I101" s="36"/>
      <c r="J101" s="29"/>
      <c r="K101" s="417"/>
      <c r="L101" s="410"/>
      <c r="M101" s="411"/>
      <c r="N101" s="413"/>
      <c r="O101" s="404"/>
      <c r="P101" s="412"/>
      <c r="Q101" s="230"/>
      <c r="R101" s="230"/>
      <c r="S101" s="54"/>
      <c r="T101" s="56"/>
      <c r="U101" s="55"/>
      <c r="V101" s="230"/>
      <c r="W101" s="230" t="str">
        <f t="shared" si="41"/>
        <v/>
      </c>
      <c r="X101" s="230"/>
      <c r="Y101" s="230" t="str">
        <f t="shared" si="42"/>
        <v/>
      </c>
      <c r="Z101" s="230"/>
      <c r="AA101" s="230" t="str">
        <f t="shared" si="43"/>
        <v/>
      </c>
      <c r="AB101" s="230"/>
      <c r="AC101" s="230" t="str">
        <f t="shared" si="44"/>
        <v/>
      </c>
      <c r="AD101" s="230"/>
      <c r="AE101" s="230" t="str">
        <f t="shared" si="45"/>
        <v/>
      </c>
      <c r="AF101" s="230"/>
      <c r="AG101" s="230" t="str">
        <f t="shared" si="46"/>
        <v/>
      </c>
      <c r="AH101" s="230"/>
      <c r="AI101" s="223" t="str">
        <f t="shared" si="47"/>
        <v/>
      </c>
      <c r="AJ101" s="220" t="str">
        <f t="shared" si="48"/>
        <v/>
      </c>
      <c r="AK101" s="220" t="str">
        <f t="shared" si="49"/>
        <v/>
      </c>
      <c r="AL101" s="209"/>
      <c r="AM101" s="209"/>
      <c r="AN101" s="209"/>
      <c r="AO101" s="209"/>
      <c r="AP101" s="209"/>
      <c r="AQ101" s="84"/>
      <c r="AR101" s="84"/>
      <c r="AS101" s="59" t="e">
        <f>#VALUE!</f>
        <v>#VALUE!</v>
      </c>
      <c r="AT101" s="59"/>
      <c r="AU101" s="30"/>
      <c r="AV101" s="58" t="str">
        <f t="shared" si="50"/>
        <v>Débil</v>
      </c>
      <c r="AW101" s="58" t="str">
        <f t="shared" si="51"/>
        <v>Débil</v>
      </c>
      <c r="AX101" s="220">
        <f t="shared" si="52"/>
        <v>0</v>
      </c>
      <c r="AY101" s="414"/>
      <c r="AZ101" s="414"/>
      <c r="BA101" s="314"/>
      <c r="BB101" s="414"/>
      <c r="BC101" s="131" t="e">
        <f>+IF(AND(U101="Preventivo",BB99="Fuerte"),2,IF(AND(U101="Preventivo",BB99="Moderado"),1,0))</f>
        <v>#DIV/0!</v>
      </c>
      <c r="BD101" s="131" t="e">
        <f>+IF(AND(U101="Detectivo/Correctivo",$BB99="Fuerte"),2,IF(AND(U101="Detectivo/Correctivo",$BB101="Moderado"),1,IF(AND(U101="Preventivo",$BB99="Fuerte"),1,0)))</f>
        <v>#DIV/0!</v>
      </c>
      <c r="BE101" s="131" t="e">
        <f>+L99-BC101</f>
        <v>#DIV/0!</v>
      </c>
      <c r="BF101" s="131" t="e">
        <f>+N99-BD101</f>
        <v>#N/A</v>
      </c>
      <c r="BG101" s="412"/>
      <c r="BH101" s="412"/>
      <c r="BI101" s="404"/>
      <c r="BJ101" s="422"/>
      <c r="BK101" s="422"/>
      <c r="BL101" s="422"/>
      <c r="BM101" s="423"/>
    </row>
    <row r="102" spans="1:65" ht="65.150000000000006" customHeight="1">
      <c r="A102" s="415"/>
      <c r="B102" s="409"/>
      <c r="C102" s="224"/>
      <c r="D102" s="409"/>
      <c r="E102" s="416"/>
      <c r="F102" s="34"/>
      <c r="G102" s="34"/>
      <c r="H102" s="34"/>
      <c r="I102" s="36"/>
      <c r="J102" s="29"/>
      <c r="K102" s="417"/>
      <c r="L102" s="410"/>
      <c r="M102" s="411"/>
      <c r="N102" s="413"/>
      <c r="O102" s="404"/>
      <c r="P102" s="412"/>
      <c r="Q102" s="230"/>
      <c r="R102" s="230"/>
      <c r="S102" s="54"/>
      <c r="T102" s="56"/>
      <c r="U102" s="55"/>
      <c r="V102" s="230"/>
      <c r="W102" s="230" t="str">
        <f t="shared" si="41"/>
        <v/>
      </c>
      <c r="X102" s="230"/>
      <c r="Y102" s="230" t="str">
        <f t="shared" si="42"/>
        <v/>
      </c>
      <c r="Z102" s="230"/>
      <c r="AA102" s="230" t="str">
        <f t="shared" si="43"/>
        <v/>
      </c>
      <c r="AB102" s="230"/>
      <c r="AC102" s="230" t="str">
        <f t="shared" si="44"/>
        <v/>
      </c>
      <c r="AD102" s="230"/>
      <c r="AE102" s="230" t="str">
        <f t="shared" si="45"/>
        <v/>
      </c>
      <c r="AF102" s="230"/>
      <c r="AG102" s="230" t="str">
        <f t="shared" si="46"/>
        <v/>
      </c>
      <c r="AH102" s="230"/>
      <c r="AI102" s="223" t="str">
        <f t="shared" si="47"/>
        <v/>
      </c>
      <c r="AJ102" s="220" t="str">
        <f t="shared" si="48"/>
        <v/>
      </c>
      <c r="AK102" s="220" t="str">
        <f t="shared" si="49"/>
        <v/>
      </c>
      <c r="AL102" s="209"/>
      <c r="AM102" s="209"/>
      <c r="AN102" s="209"/>
      <c r="AO102" s="209"/>
      <c r="AP102" s="209"/>
      <c r="AQ102" s="84"/>
      <c r="AR102" s="84"/>
      <c r="AS102" s="59" t="e">
        <f>#VALUE!</f>
        <v>#VALUE!</v>
      </c>
      <c r="AT102" s="59"/>
      <c r="AU102" s="30"/>
      <c r="AV102" s="58" t="str">
        <f t="shared" si="50"/>
        <v>Débil</v>
      </c>
      <c r="AW102" s="58" t="str">
        <f t="shared" si="51"/>
        <v>Débil</v>
      </c>
      <c r="AX102" s="220">
        <f t="shared" si="52"/>
        <v>0</v>
      </c>
      <c r="AY102" s="414"/>
      <c r="AZ102" s="414"/>
      <c r="BA102" s="314"/>
      <c r="BB102" s="414"/>
      <c r="BC102" s="131" t="e">
        <f>+IF(AND(U102="Preventivo",BB99="Fuerte"),2,IF(AND(U102="Preventivo",BB99="Moderado"),1,0))</f>
        <v>#DIV/0!</v>
      </c>
      <c r="BD102" s="131" t="e">
        <f>+IF(AND(U102="Detectivo/Correctivo",$BB99="Fuerte"),2,IF(AND(U102="Detectivo/Correctivo",$BB102="Moderado"),1,IF(AND(U102="Preventivo",$BB99="Fuerte"),1,0)))</f>
        <v>#DIV/0!</v>
      </c>
      <c r="BE102" s="131" t="e">
        <f>+L99-BC102</f>
        <v>#DIV/0!</v>
      </c>
      <c r="BF102" s="131" t="e">
        <f>+N99-BD102</f>
        <v>#N/A</v>
      </c>
      <c r="BG102" s="412"/>
      <c r="BH102" s="412"/>
      <c r="BI102" s="404"/>
      <c r="BJ102" s="422"/>
      <c r="BK102" s="422"/>
      <c r="BL102" s="422"/>
      <c r="BM102" s="423"/>
    </row>
    <row r="103" spans="1:65" ht="65.150000000000006" customHeight="1">
      <c r="A103" s="415"/>
      <c r="B103" s="409"/>
      <c r="C103" s="224"/>
      <c r="D103" s="409"/>
      <c r="E103" s="416"/>
      <c r="F103" s="34"/>
      <c r="G103" s="34"/>
      <c r="H103" s="34"/>
      <c r="I103" s="36"/>
      <c r="J103" s="29"/>
      <c r="K103" s="417"/>
      <c r="L103" s="410"/>
      <c r="M103" s="411"/>
      <c r="N103" s="413"/>
      <c r="O103" s="404"/>
      <c r="P103" s="412"/>
      <c r="Q103" s="230"/>
      <c r="R103" s="230"/>
      <c r="S103" s="54"/>
      <c r="T103" s="56"/>
      <c r="U103" s="55"/>
      <c r="V103" s="230"/>
      <c r="W103" s="230" t="str">
        <f t="shared" si="41"/>
        <v/>
      </c>
      <c r="X103" s="230"/>
      <c r="Y103" s="230" t="str">
        <f t="shared" si="42"/>
        <v/>
      </c>
      <c r="Z103" s="230"/>
      <c r="AA103" s="230" t="str">
        <f t="shared" si="43"/>
        <v/>
      </c>
      <c r="AB103" s="230"/>
      <c r="AC103" s="230" t="str">
        <f t="shared" si="44"/>
        <v/>
      </c>
      <c r="AD103" s="230"/>
      <c r="AE103" s="230" t="str">
        <f t="shared" si="45"/>
        <v/>
      </c>
      <c r="AF103" s="230"/>
      <c r="AG103" s="230" t="str">
        <f t="shared" si="46"/>
        <v/>
      </c>
      <c r="AH103" s="230"/>
      <c r="AI103" s="223" t="str">
        <f t="shared" si="47"/>
        <v/>
      </c>
      <c r="AJ103" s="220" t="str">
        <f t="shared" si="48"/>
        <v/>
      </c>
      <c r="AK103" s="220" t="str">
        <f t="shared" si="49"/>
        <v/>
      </c>
      <c r="AL103" s="209"/>
      <c r="AM103" s="209"/>
      <c r="AN103" s="209"/>
      <c r="AO103" s="209"/>
      <c r="AP103" s="209"/>
      <c r="AQ103" s="84"/>
      <c r="AR103" s="84"/>
      <c r="AS103" s="59" t="e">
        <f>#VALUE!</f>
        <v>#VALUE!</v>
      </c>
      <c r="AT103" s="59"/>
      <c r="AU103" s="30"/>
      <c r="AV103" s="58" t="str">
        <f t="shared" si="50"/>
        <v>Débil</v>
      </c>
      <c r="AW103" s="58" t="str">
        <f t="shared" si="51"/>
        <v>Débil</v>
      </c>
      <c r="AX103" s="220">
        <f t="shared" si="52"/>
        <v>0</v>
      </c>
      <c r="AY103" s="414"/>
      <c r="AZ103" s="414"/>
      <c r="BA103" s="314"/>
      <c r="BB103" s="414"/>
      <c r="BC103" s="131" t="e">
        <f>+IF(AND(U103="Preventivo",BB99="Fuerte"),2,IF(AND(U103="Preventivo",BB99="Moderado"),1,0))</f>
        <v>#DIV/0!</v>
      </c>
      <c r="BD103" s="131" t="e">
        <f>+IF(AND(U103="Detectivo/Correctivo",$BB99="Fuerte"),2,IF(AND(U103="Detectivo/Correctivo",$BB103="Moderado"),1,IF(AND(U103="Preventivo",$BB99="Fuerte"),1,0)))</f>
        <v>#DIV/0!</v>
      </c>
      <c r="BE103" s="131" t="e">
        <f>+L99-BC103</f>
        <v>#DIV/0!</v>
      </c>
      <c r="BF103" s="131" t="e">
        <f>+N99-BD103</f>
        <v>#N/A</v>
      </c>
      <c r="BG103" s="412"/>
      <c r="BH103" s="412"/>
      <c r="BI103" s="404"/>
      <c r="BJ103" s="422"/>
      <c r="BK103" s="422"/>
      <c r="BL103" s="422"/>
      <c r="BM103" s="423"/>
    </row>
    <row r="104" spans="1:65" ht="65.150000000000006" customHeight="1">
      <c r="A104" s="415"/>
      <c r="B104" s="409"/>
      <c r="C104" s="224"/>
      <c r="D104" s="409"/>
      <c r="E104" s="416"/>
      <c r="F104" s="34"/>
      <c r="G104" s="34"/>
      <c r="H104" s="34"/>
      <c r="I104" s="36"/>
      <c r="J104" s="29"/>
      <c r="K104" s="417"/>
      <c r="L104" s="410"/>
      <c r="M104" s="411"/>
      <c r="N104" s="413"/>
      <c r="O104" s="404"/>
      <c r="P104" s="412"/>
      <c r="Q104" s="230"/>
      <c r="R104" s="230"/>
      <c r="S104" s="54"/>
      <c r="T104" s="56"/>
      <c r="U104" s="55"/>
      <c r="V104" s="230"/>
      <c r="W104" s="230" t="str">
        <f t="shared" si="41"/>
        <v/>
      </c>
      <c r="X104" s="230"/>
      <c r="Y104" s="230" t="str">
        <f t="shared" si="42"/>
        <v/>
      </c>
      <c r="Z104" s="230"/>
      <c r="AA104" s="230" t="str">
        <f t="shared" si="43"/>
        <v/>
      </c>
      <c r="AB104" s="230"/>
      <c r="AC104" s="230" t="str">
        <f t="shared" si="44"/>
        <v/>
      </c>
      <c r="AD104" s="230"/>
      <c r="AE104" s="230" t="str">
        <f t="shared" si="45"/>
        <v/>
      </c>
      <c r="AF104" s="230"/>
      <c r="AG104" s="230" t="str">
        <f t="shared" si="46"/>
        <v/>
      </c>
      <c r="AH104" s="230"/>
      <c r="AI104" s="223" t="str">
        <f t="shared" si="47"/>
        <v/>
      </c>
      <c r="AJ104" s="220" t="str">
        <f t="shared" si="48"/>
        <v/>
      </c>
      <c r="AK104" s="220" t="str">
        <f t="shared" si="49"/>
        <v/>
      </c>
      <c r="AL104" s="209"/>
      <c r="AM104" s="209"/>
      <c r="AN104" s="209"/>
      <c r="AO104" s="209"/>
      <c r="AP104" s="209"/>
      <c r="AQ104" s="84"/>
      <c r="AR104" s="84"/>
      <c r="AS104" s="59" t="e">
        <f>#VALUE!</f>
        <v>#VALUE!</v>
      </c>
      <c r="AT104" s="59"/>
      <c r="AU104" s="30"/>
      <c r="AV104" s="58" t="str">
        <f t="shared" si="50"/>
        <v>Débil</v>
      </c>
      <c r="AW104" s="58" t="str">
        <f t="shared" si="51"/>
        <v>Débil</v>
      </c>
      <c r="AX104" s="220">
        <f t="shared" si="52"/>
        <v>0</v>
      </c>
      <c r="AY104" s="414"/>
      <c r="AZ104" s="414"/>
      <c r="BA104" s="315"/>
      <c r="BB104" s="414"/>
      <c r="BC104" s="131" t="e">
        <f>+IF(AND(U104="Preventivo",BB99="Fuerte"),2,IF(AND(U104="Preventivo",BB99="Moderado"),1,0))</f>
        <v>#DIV/0!</v>
      </c>
      <c r="BD104" s="131" t="e">
        <f>+IF(AND(U104="Detectivo/Correctivo",$BB99="Fuerte"),2,IF(AND(U104="Detectivo/Correctivo",$BB104="Moderado"),1,IF(AND(U104="Preventivo",$BB99="Fuerte"),1,0)))</f>
        <v>#DIV/0!</v>
      </c>
      <c r="BE104" s="131" t="e">
        <f>+L99-BC104</f>
        <v>#DIV/0!</v>
      </c>
      <c r="BF104" s="131" t="e">
        <f>+N99-BD104</f>
        <v>#N/A</v>
      </c>
      <c r="BG104" s="412"/>
      <c r="BH104" s="412"/>
      <c r="BI104" s="404"/>
      <c r="BJ104" s="422"/>
      <c r="BK104" s="422"/>
      <c r="BL104" s="422"/>
      <c r="BM104" s="423"/>
    </row>
    <row r="105" spans="1:65" ht="65.150000000000006" customHeight="1">
      <c r="A105" s="415" t="s">
        <v>152</v>
      </c>
      <c r="B105" s="409"/>
      <c r="C105" s="224"/>
      <c r="D105" s="409"/>
      <c r="E105" s="416"/>
      <c r="F105" s="34"/>
      <c r="G105" s="34"/>
      <c r="H105" s="34"/>
      <c r="I105" s="36"/>
      <c r="J105" s="29"/>
      <c r="K105" s="417"/>
      <c r="L105" s="410"/>
      <c r="M105" s="411"/>
      <c r="N105" s="413" t="e">
        <f>+VLOOKUP(M105,Listados!$K$13:$L$17,2,0)</f>
        <v>#N/A</v>
      </c>
      <c r="O105" s="404" t="str">
        <f>IF(AND(K105&lt;&gt;"",M105&lt;&gt;""),VLOOKUP(K105&amp;M105,Listados!$M$3:$N$27,2,FALSE),"")</f>
        <v/>
      </c>
      <c r="P105" s="412" t="e">
        <f>+VLOOKUP(O105,Listados!$P$3:$Q$6,2,FALSE)</f>
        <v>#N/A</v>
      </c>
      <c r="Q105" s="230"/>
      <c r="R105" s="230"/>
      <c r="S105" s="54"/>
      <c r="T105" s="56"/>
      <c r="U105" s="55"/>
      <c r="V105" s="230"/>
      <c r="W105" s="230" t="str">
        <f t="shared" si="41"/>
        <v/>
      </c>
      <c r="X105" s="230"/>
      <c r="Y105" s="230" t="str">
        <f t="shared" si="42"/>
        <v/>
      </c>
      <c r="Z105" s="230"/>
      <c r="AA105" s="230" t="str">
        <f t="shared" si="43"/>
        <v/>
      </c>
      <c r="AB105" s="230"/>
      <c r="AC105" s="230" t="str">
        <f t="shared" si="44"/>
        <v/>
      </c>
      <c r="AD105" s="230"/>
      <c r="AE105" s="230" t="str">
        <f t="shared" si="45"/>
        <v/>
      </c>
      <c r="AF105" s="230"/>
      <c r="AG105" s="230" t="str">
        <f t="shared" si="46"/>
        <v/>
      </c>
      <c r="AH105" s="230"/>
      <c r="AI105" s="223" t="str">
        <f t="shared" si="47"/>
        <v/>
      </c>
      <c r="AJ105" s="220" t="str">
        <f t="shared" si="48"/>
        <v/>
      </c>
      <c r="AK105" s="220" t="str">
        <f t="shared" si="49"/>
        <v/>
      </c>
      <c r="AL105" s="209"/>
      <c r="AM105" s="209"/>
      <c r="AN105" s="209"/>
      <c r="AO105" s="209"/>
      <c r="AP105" s="209"/>
      <c r="AQ105" s="84"/>
      <c r="AR105" s="84"/>
      <c r="AS105" s="59" t="e">
        <f>#VALUE!</f>
        <v>#VALUE!</v>
      </c>
      <c r="AT105" s="59"/>
      <c r="AU105" s="30"/>
      <c r="AV105" s="58" t="str">
        <f t="shared" si="50"/>
        <v>Débil</v>
      </c>
      <c r="AW105" s="58" t="str">
        <f t="shared" si="51"/>
        <v>Débil</v>
      </c>
      <c r="AX105" s="220">
        <f t="shared" si="52"/>
        <v>0</v>
      </c>
      <c r="AY105" s="414">
        <f t="shared" ref="AY105" si="68">SUM(AX105:AX110)</f>
        <v>0</v>
      </c>
      <c r="AZ105" s="414">
        <v>0</v>
      </c>
      <c r="BA105" s="313" t="e">
        <f t="shared" ref="BA105" si="69">AY105/AZ105</f>
        <v>#DIV/0!</v>
      </c>
      <c r="BB105" s="414" t="e">
        <f t="shared" ref="BB105" si="70">IF(BA105&lt;=50, "Débil", IF(BA105&lt;=99,"Moderado","Fuerte"))</f>
        <v>#DIV/0!</v>
      </c>
      <c r="BC105" s="131" t="e">
        <f>+IF(AND(U105="Preventivo",BB105="Fuerte"),2,IF(AND(U105="Preventivo",BB105="Moderado"),1,0))</f>
        <v>#DIV/0!</v>
      </c>
      <c r="BD105" s="131" t="e">
        <f>+IF(AND(U105="Detectivo/Correctivo",$BB105="Fuerte"),2,IF(AND(U105="Detectivo/Correctivo",$BB105="Moderado"),1,IF(AND(U105="Preventivo",$BB105="Fuerte"),1,0)))</f>
        <v>#DIV/0!</v>
      </c>
      <c r="BE105" s="131" t="e">
        <f>+L105-BC105</f>
        <v>#DIV/0!</v>
      </c>
      <c r="BF105" s="131" t="e">
        <f>+N105-BD105</f>
        <v>#N/A</v>
      </c>
      <c r="BG105" s="412" t="e">
        <f>+VLOOKUP(MIN(BE105,BE106,BE107,BE108,BE109,BE110),Listados!$J$18:$K$24,2,TRUE)</f>
        <v>#DIV/0!</v>
      </c>
      <c r="BH105" s="412" t="e">
        <f>+VLOOKUP(MIN(BF105,BF106,BF107,BF108,BF109,BF110),Listados!$J$27:$K$32,2,TRUE)</f>
        <v>#N/A</v>
      </c>
      <c r="BI105" s="404" t="e">
        <f>IF(AND(BG105&lt;&gt;"",BH105&lt;&gt;""),VLOOKUP(BG105&amp;BH105,Listados!$M$3:$N$27,2,FALSE),"")</f>
        <v>#DIV/0!</v>
      </c>
      <c r="BJ105" s="422" t="e">
        <f>+IF($P105="Asumir el riesgo","NA","")</f>
        <v>#N/A</v>
      </c>
      <c r="BK105" s="422" t="e">
        <f>+IF($P105="Asumir el riesgo","NA","")</f>
        <v>#N/A</v>
      </c>
      <c r="BL105" s="422" t="e">
        <f>+IF($P105="Asumir el riesgo","NA","")</f>
        <v>#N/A</v>
      </c>
      <c r="BM105" s="423" t="e">
        <f>+IF($P105="Asumir el riesgo","NA","")</f>
        <v>#N/A</v>
      </c>
    </row>
    <row r="106" spans="1:65" ht="65.150000000000006" customHeight="1">
      <c r="A106" s="415"/>
      <c r="B106" s="409"/>
      <c r="C106" s="224"/>
      <c r="D106" s="409"/>
      <c r="E106" s="416"/>
      <c r="F106" s="34"/>
      <c r="G106" s="34"/>
      <c r="H106" s="34"/>
      <c r="I106" s="36"/>
      <c r="J106" s="29"/>
      <c r="K106" s="417"/>
      <c r="L106" s="410"/>
      <c r="M106" s="411"/>
      <c r="N106" s="413"/>
      <c r="O106" s="404"/>
      <c r="P106" s="412"/>
      <c r="Q106" s="230"/>
      <c r="R106" s="230"/>
      <c r="S106" s="54"/>
      <c r="T106" s="56"/>
      <c r="U106" s="55"/>
      <c r="V106" s="230"/>
      <c r="W106" s="230" t="str">
        <f t="shared" si="41"/>
        <v/>
      </c>
      <c r="X106" s="230"/>
      <c r="Y106" s="230" t="str">
        <f t="shared" si="42"/>
        <v/>
      </c>
      <c r="Z106" s="230"/>
      <c r="AA106" s="230" t="str">
        <f t="shared" si="43"/>
        <v/>
      </c>
      <c r="AB106" s="230"/>
      <c r="AC106" s="230" t="str">
        <f t="shared" si="44"/>
        <v/>
      </c>
      <c r="AD106" s="230"/>
      <c r="AE106" s="230" t="str">
        <f t="shared" si="45"/>
        <v/>
      </c>
      <c r="AF106" s="230"/>
      <c r="AG106" s="230" t="str">
        <f t="shared" si="46"/>
        <v/>
      </c>
      <c r="AH106" s="230"/>
      <c r="AI106" s="223" t="str">
        <f t="shared" si="47"/>
        <v/>
      </c>
      <c r="AJ106" s="220" t="str">
        <f t="shared" si="48"/>
        <v/>
      </c>
      <c r="AK106" s="220" t="str">
        <f t="shared" si="49"/>
        <v/>
      </c>
      <c r="AL106" s="209"/>
      <c r="AM106" s="209"/>
      <c r="AN106" s="209"/>
      <c r="AO106" s="209"/>
      <c r="AP106" s="209"/>
      <c r="AQ106" s="84"/>
      <c r="AR106" s="84"/>
      <c r="AS106" s="59" t="e">
        <f>#VALUE!</f>
        <v>#VALUE!</v>
      </c>
      <c r="AT106" s="59"/>
      <c r="AU106" s="30"/>
      <c r="AV106" s="58" t="str">
        <f t="shared" si="50"/>
        <v>Débil</v>
      </c>
      <c r="AW106" s="58" t="str">
        <f t="shared" si="51"/>
        <v>Débil</v>
      </c>
      <c r="AX106" s="220">
        <f t="shared" si="52"/>
        <v>0</v>
      </c>
      <c r="AY106" s="414"/>
      <c r="AZ106" s="414"/>
      <c r="BA106" s="314"/>
      <c r="BB106" s="414"/>
      <c r="BC106" s="131" t="e">
        <f>+IF(AND(U106="Preventivo",BB105="Fuerte"),2,IF(AND(U106="Preventivo",BB105="Moderado"),1,0))</f>
        <v>#DIV/0!</v>
      </c>
      <c r="BD106" s="131" t="e">
        <f>+IF(AND(U106="Detectivo/Correctivo",$BB105="Fuerte"),2,IF(AND(U106="Detectivo/Correctivo",$BB106="Moderado"),1,IF(AND(U106="Preventivo",$BB105="Fuerte"),1,0)))</f>
        <v>#DIV/0!</v>
      </c>
      <c r="BE106" s="131" t="e">
        <f>+L105-BC106</f>
        <v>#DIV/0!</v>
      </c>
      <c r="BF106" s="131" t="e">
        <f>+N105-BD106</f>
        <v>#N/A</v>
      </c>
      <c r="BG106" s="412"/>
      <c r="BH106" s="412"/>
      <c r="BI106" s="404"/>
      <c r="BJ106" s="422"/>
      <c r="BK106" s="422"/>
      <c r="BL106" s="422"/>
      <c r="BM106" s="423"/>
    </row>
    <row r="107" spans="1:65" ht="65.150000000000006" customHeight="1">
      <c r="A107" s="415"/>
      <c r="B107" s="409"/>
      <c r="C107" s="224"/>
      <c r="D107" s="409"/>
      <c r="E107" s="416"/>
      <c r="F107" s="34"/>
      <c r="G107" s="34"/>
      <c r="H107" s="34"/>
      <c r="I107" s="36"/>
      <c r="J107" s="29"/>
      <c r="K107" s="417"/>
      <c r="L107" s="410"/>
      <c r="M107" s="411"/>
      <c r="N107" s="413"/>
      <c r="O107" s="404"/>
      <c r="P107" s="412"/>
      <c r="Q107" s="230"/>
      <c r="R107" s="230"/>
      <c r="S107" s="54"/>
      <c r="T107" s="56"/>
      <c r="U107" s="55"/>
      <c r="V107" s="230"/>
      <c r="W107" s="230" t="str">
        <f t="shared" si="41"/>
        <v/>
      </c>
      <c r="X107" s="230"/>
      <c r="Y107" s="230" t="str">
        <f t="shared" si="42"/>
        <v/>
      </c>
      <c r="Z107" s="230"/>
      <c r="AA107" s="230" t="str">
        <f t="shared" si="43"/>
        <v/>
      </c>
      <c r="AB107" s="230"/>
      <c r="AC107" s="230" t="str">
        <f t="shared" si="44"/>
        <v/>
      </c>
      <c r="AD107" s="230"/>
      <c r="AE107" s="230" t="str">
        <f t="shared" si="45"/>
        <v/>
      </c>
      <c r="AF107" s="230"/>
      <c r="AG107" s="230" t="str">
        <f t="shared" si="46"/>
        <v/>
      </c>
      <c r="AH107" s="230"/>
      <c r="AI107" s="223" t="str">
        <f t="shared" si="47"/>
        <v/>
      </c>
      <c r="AJ107" s="220" t="str">
        <f t="shared" si="48"/>
        <v/>
      </c>
      <c r="AK107" s="220" t="str">
        <f t="shared" si="49"/>
        <v/>
      </c>
      <c r="AL107" s="209"/>
      <c r="AM107" s="209"/>
      <c r="AN107" s="209"/>
      <c r="AO107" s="209"/>
      <c r="AP107" s="209"/>
      <c r="AQ107" s="84"/>
      <c r="AR107" s="84"/>
      <c r="AS107" s="59" t="e">
        <f>#VALUE!</f>
        <v>#VALUE!</v>
      </c>
      <c r="AT107" s="59"/>
      <c r="AU107" s="30"/>
      <c r="AV107" s="58" t="str">
        <f t="shared" si="50"/>
        <v>Débil</v>
      </c>
      <c r="AW107" s="58" t="str">
        <f t="shared" si="51"/>
        <v>Débil</v>
      </c>
      <c r="AX107" s="220">
        <f t="shared" si="52"/>
        <v>0</v>
      </c>
      <c r="AY107" s="414"/>
      <c r="AZ107" s="414"/>
      <c r="BA107" s="314"/>
      <c r="BB107" s="414"/>
      <c r="BC107" s="131" t="e">
        <f>+IF(AND(U107="Preventivo",BB105="Fuerte"),2,IF(AND(U107="Preventivo",BB105="Moderado"),1,0))</f>
        <v>#DIV/0!</v>
      </c>
      <c r="BD107" s="131" t="e">
        <f>+IF(AND(U107="Detectivo/Correctivo",$BB105="Fuerte"),2,IF(AND(U107="Detectivo/Correctivo",$BB107="Moderado"),1,IF(AND(U107="Preventivo",$BB105="Fuerte"),1,0)))</f>
        <v>#DIV/0!</v>
      </c>
      <c r="BE107" s="131" t="e">
        <f>+L105-BC107</f>
        <v>#DIV/0!</v>
      </c>
      <c r="BF107" s="131" t="e">
        <f>+N105-BD107</f>
        <v>#N/A</v>
      </c>
      <c r="BG107" s="412"/>
      <c r="BH107" s="412"/>
      <c r="BI107" s="404"/>
      <c r="BJ107" s="422"/>
      <c r="BK107" s="422"/>
      <c r="BL107" s="422"/>
      <c r="BM107" s="423"/>
    </row>
    <row r="108" spans="1:65" ht="65.150000000000006" customHeight="1">
      <c r="A108" s="415"/>
      <c r="B108" s="409"/>
      <c r="C108" s="224"/>
      <c r="D108" s="409"/>
      <c r="E108" s="416"/>
      <c r="F108" s="34"/>
      <c r="G108" s="34"/>
      <c r="H108" s="34"/>
      <c r="I108" s="36"/>
      <c r="J108" s="29"/>
      <c r="K108" s="417"/>
      <c r="L108" s="410"/>
      <c r="M108" s="411"/>
      <c r="N108" s="413"/>
      <c r="O108" s="404"/>
      <c r="P108" s="412"/>
      <c r="Q108" s="230"/>
      <c r="R108" s="230"/>
      <c r="S108" s="54"/>
      <c r="T108" s="56"/>
      <c r="U108" s="55"/>
      <c r="V108" s="230"/>
      <c r="W108" s="230" t="str">
        <f t="shared" si="41"/>
        <v/>
      </c>
      <c r="X108" s="230"/>
      <c r="Y108" s="230" t="str">
        <f t="shared" si="42"/>
        <v/>
      </c>
      <c r="Z108" s="230"/>
      <c r="AA108" s="230" t="str">
        <f t="shared" si="43"/>
        <v/>
      </c>
      <c r="AB108" s="230"/>
      <c r="AC108" s="230" t="str">
        <f t="shared" si="44"/>
        <v/>
      </c>
      <c r="AD108" s="230"/>
      <c r="AE108" s="230" t="str">
        <f t="shared" si="45"/>
        <v/>
      </c>
      <c r="AF108" s="230"/>
      <c r="AG108" s="230" t="str">
        <f t="shared" si="46"/>
        <v/>
      </c>
      <c r="AH108" s="230"/>
      <c r="AI108" s="223" t="str">
        <f t="shared" si="47"/>
        <v/>
      </c>
      <c r="AJ108" s="220" t="str">
        <f t="shared" si="48"/>
        <v/>
      </c>
      <c r="AK108" s="220" t="str">
        <f t="shared" si="49"/>
        <v/>
      </c>
      <c r="AL108" s="209"/>
      <c r="AM108" s="209"/>
      <c r="AN108" s="209"/>
      <c r="AO108" s="209"/>
      <c r="AP108" s="209"/>
      <c r="AQ108" s="84"/>
      <c r="AR108" s="84"/>
      <c r="AS108" s="59" t="e">
        <f>#VALUE!</f>
        <v>#VALUE!</v>
      </c>
      <c r="AT108" s="59"/>
      <c r="AU108" s="30"/>
      <c r="AV108" s="58" t="str">
        <f t="shared" si="50"/>
        <v>Débil</v>
      </c>
      <c r="AW108" s="58" t="str">
        <f t="shared" si="51"/>
        <v>Débil</v>
      </c>
      <c r="AX108" s="220">
        <f t="shared" si="52"/>
        <v>0</v>
      </c>
      <c r="AY108" s="414"/>
      <c r="AZ108" s="414"/>
      <c r="BA108" s="314"/>
      <c r="BB108" s="414"/>
      <c r="BC108" s="131" t="e">
        <f>+IF(AND(U108="Preventivo",BB105="Fuerte"),2,IF(AND(U108="Preventivo",BB105="Moderado"),1,0))</f>
        <v>#DIV/0!</v>
      </c>
      <c r="BD108" s="131" t="e">
        <f>+IF(AND(U108="Detectivo/Correctivo",$BB105="Fuerte"),2,IF(AND(U108="Detectivo/Correctivo",$BB108="Moderado"),1,IF(AND(U108="Preventivo",$BB105="Fuerte"),1,0)))</f>
        <v>#DIV/0!</v>
      </c>
      <c r="BE108" s="131" t="e">
        <f>+L105-BC108</f>
        <v>#DIV/0!</v>
      </c>
      <c r="BF108" s="131" t="e">
        <f>+N105-BD108</f>
        <v>#N/A</v>
      </c>
      <c r="BG108" s="412"/>
      <c r="BH108" s="412"/>
      <c r="BI108" s="404"/>
      <c r="BJ108" s="422"/>
      <c r="BK108" s="422"/>
      <c r="BL108" s="422"/>
      <c r="BM108" s="423"/>
    </row>
    <row r="109" spans="1:65" ht="65.150000000000006" customHeight="1">
      <c r="A109" s="415"/>
      <c r="B109" s="409"/>
      <c r="C109" s="224"/>
      <c r="D109" s="409"/>
      <c r="E109" s="416"/>
      <c r="F109" s="34"/>
      <c r="G109" s="34"/>
      <c r="H109" s="34"/>
      <c r="I109" s="36"/>
      <c r="J109" s="29"/>
      <c r="K109" s="417"/>
      <c r="L109" s="410"/>
      <c r="M109" s="411"/>
      <c r="N109" s="413"/>
      <c r="O109" s="404"/>
      <c r="P109" s="412"/>
      <c r="Q109" s="230"/>
      <c r="R109" s="230"/>
      <c r="S109" s="54"/>
      <c r="T109" s="56"/>
      <c r="U109" s="55"/>
      <c r="V109" s="230"/>
      <c r="W109" s="230" t="str">
        <f t="shared" si="41"/>
        <v/>
      </c>
      <c r="X109" s="230"/>
      <c r="Y109" s="230" t="str">
        <f t="shared" si="42"/>
        <v/>
      </c>
      <c r="Z109" s="230"/>
      <c r="AA109" s="230" t="str">
        <f t="shared" si="43"/>
        <v/>
      </c>
      <c r="AB109" s="230"/>
      <c r="AC109" s="230" t="str">
        <f t="shared" si="44"/>
        <v/>
      </c>
      <c r="AD109" s="230"/>
      <c r="AE109" s="230" t="str">
        <f t="shared" si="45"/>
        <v/>
      </c>
      <c r="AF109" s="230"/>
      <c r="AG109" s="230" t="str">
        <f t="shared" si="46"/>
        <v/>
      </c>
      <c r="AH109" s="230"/>
      <c r="AI109" s="223" t="str">
        <f t="shared" si="47"/>
        <v/>
      </c>
      <c r="AJ109" s="220" t="str">
        <f t="shared" si="48"/>
        <v/>
      </c>
      <c r="AK109" s="220" t="str">
        <f t="shared" si="49"/>
        <v/>
      </c>
      <c r="AL109" s="209"/>
      <c r="AM109" s="209"/>
      <c r="AN109" s="209"/>
      <c r="AO109" s="209"/>
      <c r="AP109" s="209"/>
      <c r="AQ109" s="84"/>
      <c r="AR109" s="84"/>
      <c r="AS109" s="59" t="e">
        <f>#VALUE!</f>
        <v>#VALUE!</v>
      </c>
      <c r="AT109" s="59"/>
      <c r="AU109" s="30"/>
      <c r="AV109" s="58" t="str">
        <f t="shared" si="50"/>
        <v>Débil</v>
      </c>
      <c r="AW109" s="58" t="str">
        <f t="shared" si="51"/>
        <v>Débil</v>
      </c>
      <c r="AX109" s="220">
        <f t="shared" si="52"/>
        <v>0</v>
      </c>
      <c r="AY109" s="414"/>
      <c r="AZ109" s="414"/>
      <c r="BA109" s="314"/>
      <c r="BB109" s="414"/>
      <c r="BC109" s="131" t="e">
        <f>+IF(AND(U109="Preventivo",BB105="Fuerte"),2,IF(AND(U109="Preventivo",BB105="Moderado"),1,0))</f>
        <v>#DIV/0!</v>
      </c>
      <c r="BD109" s="131" t="e">
        <f>+IF(AND(U109="Detectivo/Correctivo",$BB105="Fuerte"),2,IF(AND(U109="Detectivo/Correctivo",$BB109="Moderado"),1,IF(AND(U109="Preventivo",$BB105="Fuerte"),1,0)))</f>
        <v>#DIV/0!</v>
      </c>
      <c r="BE109" s="131" t="e">
        <f>+L105-BC109</f>
        <v>#DIV/0!</v>
      </c>
      <c r="BF109" s="131" t="e">
        <f>+N105-BD109</f>
        <v>#N/A</v>
      </c>
      <c r="BG109" s="412"/>
      <c r="BH109" s="412"/>
      <c r="BI109" s="404"/>
      <c r="BJ109" s="422"/>
      <c r="BK109" s="422"/>
      <c r="BL109" s="422"/>
      <c r="BM109" s="423"/>
    </row>
    <row r="110" spans="1:65" ht="65.150000000000006" customHeight="1">
      <c r="A110" s="415"/>
      <c r="B110" s="409"/>
      <c r="C110" s="224"/>
      <c r="D110" s="409"/>
      <c r="E110" s="416"/>
      <c r="F110" s="34"/>
      <c r="G110" s="34"/>
      <c r="H110" s="34"/>
      <c r="I110" s="36"/>
      <c r="J110" s="29"/>
      <c r="K110" s="417"/>
      <c r="L110" s="410"/>
      <c r="M110" s="411"/>
      <c r="N110" s="413"/>
      <c r="O110" s="404"/>
      <c r="P110" s="412"/>
      <c r="Q110" s="230"/>
      <c r="R110" s="230"/>
      <c r="S110" s="54"/>
      <c r="T110" s="56"/>
      <c r="U110" s="55"/>
      <c r="V110" s="230"/>
      <c r="W110" s="230" t="str">
        <f t="shared" si="41"/>
        <v/>
      </c>
      <c r="X110" s="230"/>
      <c r="Y110" s="230" t="str">
        <f t="shared" si="42"/>
        <v/>
      </c>
      <c r="Z110" s="230"/>
      <c r="AA110" s="230" t="str">
        <f t="shared" si="43"/>
        <v/>
      </c>
      <c r="AB110" s="230"/>
      <c r="AC110" s="230" t="str">
        <f t="shared" si="44"/>
        <v/>
      </c>
      <c r="AD110" s="230"/>
      <c r="AE110" s="230" t="str">
        <f t="shared" si="45"/>
        <v/>
      </c>
      <c r="AF110" s="230"/>
      <c r="AG110" s="230" t="str">
        <f t="shared" si="46"/>
        <v/>
      </c>
      <c r="AH110" s="230"/>
      <c r="AI110" s="223" t="str">
        <f t="shared" si="47"/>
        <v/>
      </c>
      <c r="AJ110" s="220" t="str">
        <f t="shared" si="48"/>
        <v/>
      </c>
      <c r="AK110" s="220" t="str">
        <f t="shared" si="49"/>
        <v/>
      </c>
      <c r="AL110" s="209"/>
      <c r="AM110" s="209"/>
      <c r="AN110" s="209"/>
      <c r="AO110" s="209"/>
      <c r="AP110" s="209"/>
      <c r="AQ110" s="84"/>
      <c r="AR110" s="84"/>
      <c r="AS110" s="59" t="e">
        <f>#VALUE!</f>
        <v>#VALUE!</v>
      </c>
      <c r="AT110" s="59"/>
      <c r="AU110" s="30"/>
      <c r="AV110" s="58" t="str">
        <f t="shared" si="50"/>
        <v>Débil</v>
      </c>
      <c r="AW110" s="58" t="str">
        <f t="shared" si="51"/>
        <v>Débil</v>
      </c>
      <c r="AX110" s="220">
        <f t="shared" si="52"/>
        <v>0</v>
      </c>
      <c r="AY110" s="414"/>
      <c r="AZ110" s="414"/>
      <c r="BA110" s="315"/>
      <c r="BB110" s="414"/>
      <c r="BC110" s="131" t="e">
        <f>+IF(AND(U110="Preventivo",BB105="Fuerte"),2,IF(AND(U110="Preventivo",BB105="Moderado"),1,0))</f>
        <v>#DIV/0!</v>
      </c>
      <c r="BD110" s="131" t="e">
        <f>+IF(AND(U110="Detectivo/Correctivo",$BB105="Fuerte"),2,IF(AND(U110="Detectivo/Correctivo",$BB110="Moderado"),1,IF(AND(U110="Preventivo",$BB105="Fuerte"),1,0)))</f>
        <v>#DIV/0!</v>
      </c>
      <c r="BE110" s="131" t="e">
        <f>+L105-BC110</f>
        <v>#DIV/0!</v>
      </c>
      <c r="BF110" s="131" t="e">
        <f>+N105-BD110</f>
        <v>#N/A</v>
      </c>
      <c r="BG110" s="412"/>
      <c r="BH110" s="412"/>
      <c r="BI110" s="404"/>
      <c r="BJ110" s="422"/>
      <c r="BK110" s="422"/>
      <c r="BL110" s="422"/>
      <c r="BM110" s="423"/>
    </row>
    <row r="111" spans="1:65" ht="65.150000000000006" customHeight="1">
      <c r="A111" s="415" t="s">
        <v>153</v>
      </c>
      <c r="B111" s="409"/>
      <c r="C111" s="224"/>
      <c r="D111" s="409"/>
      <c r="E111" s="416"/>
      <c r="F111" s="34"/>
      <c r="G111" s="34"/>
      <c r="H111" s="34"/>
      <c r="I111" s="36"/>
      <c r="J111" s="29"/>
      <c r="K111" s="417"/>
      <c r="L111" s="410"/>
      <c r="M111" s="411"/>
      <c r="N111" s="413" t="e">
        <f>+VLOOKUP(M111,Listados!$K$13:$L$17,2,0)</f>
        <v>#N/A</v>
      </c>
      <c r="O111" s="404" t="str">
        <f>IF(AND(K111&lt;&gt;"",M111&lt;&gt;""),VLOOKUP(K111&amp;M111,Listados!$M$3:$N$27,2,FALSE),"")</f>
        <v/>
      </c>
      <c r="P111" s="412" t="e">
        <f>+VLOOKUP(O111,Listados!$P$3:$Q$6,2,FALSE)</f>
        <v>#N/A</v>
      </c>
      <c r="Q111" s="230"/>
      <c r="R111" s="230"/>
      <c r="S111" s="54"/>
      <c r="T111" s="56"/>
      <c r="U111" s="55"/>
      <c r="V111" s="230"/>
      <c r="W111" s="230" t="str">
        <f t="shared" si="41"/>
        <v/>
      </c>
      <c r="X111" s="230"/>
      <c r="Y111" s="230" t="str">
        <f t="shared" si="42"/>
        <v/>
      </c>
      <c r="Z111" s="230"/>
      <c r="AA111" s="230" t="str">
        <f t="shared" si="43"/>
        <v/>
      </c>
      <c r="AB111" s="230"/>
      <c r="AC111" s="230" t="str">
        <f t="shared" si="44"/>
        <v/>
      </c>
      <c r="AD111" s="230"/>
      <c r="AE111" s="230" t="str">
        <f t="shared" si="45"/>
        <v/>
      </c>
      <c r="AF111" s="230"/>
      <c r="AG111" s="230" t="str">
        <f t="shared" si="46"/>
        <v/>
      </c>
      <c r="AH111" s="230"/>
      <c r="AI111" s="223" t="str">
        <f t="shared" si="47"/>
        <v/>
      </c>
      <c r="AJ111" s="220" t="str">
        <f t="shared" si="48"/>
        <v/>
      </c>
      <c r="AK111" s="220" t="str">
        <f t="shared" si="49"/>
        <v/>
      </c>
      <c r="AL111" s="209"/>
      <c r="AM111" s="209"/>
      <c r="AN111" s="209"/>
      <c r="AO111" s="209"/>
      <c r="AP111" s="209"/>
      <c r="AQ111" s="84"/>
      <c r="AR111" s="84"/>
      <c r="AS111" s="59" t="e">
        <f>#VALUE!</f>
        <v>#VALUE!</v>
      </c>
      <c r="AT111" s="59"/>
      <c r="AU111" s="30"/>
      <c r="AV111" s="58" t="str">
        <f t="shared" si="50"/>
        <v>Débil</v>
      </c>
      <c r="AW111" s="58" t="str">
        <f t="shared" si="51"/>
        <v>Débil</v>
      </c>
      <c r="AX111" s="220">
        <f t="shared" si="52"/>
        <v>0</v>
      </c>
      <c r="AY111" s="414">
        <f t="shared" ref="AY111" si="71">SUM(AX111:AX116)</f>
        <v>0</v>
      </c>
      <c r="AZ111" s="414">
        <v>0</v>
      </c>
      <c r="BA111" s="313" t="e">
        <f t="shared" ref="BA111" si="72">AY111/AZ111</f>
        <v>#DIV/0!</v>
      </c>
      <c r="BB111" s="414" t="e">
        <f t="shared" ref="BB111" si="73">IF(BA111&lt;=50, "Débil", IF(BA111&lt;=99,"Moderado","Fuerte"))</f>
        <v>#DIV/0!</v>
      </c>
      <c r="BC111" s="131" t="e">
        <f>+IF(AND(U111="Preventivo",BB111="Fuerte"),2,IF(AND(U111="Preventivo",BB111="Moderado"),1,0))</f>
        <v>#DIV/0!</v>
      </c>
      <c r="BD111" s="131" t="e">
        <f>+IF(AND(U111="Detectivo/Correctivo",$BB111="Fuerte"),2,IF(AND(U111="Detectivo/Correctivo",$BB111="Moderado"),1,IF(AND(U111="Preventivo",$BB111="Fuerte"),1,0)))</f>
        <v>#DIV/0!</v>
      </c>
      <c r="BE111" s="131" t="e">
        <f>+L111-BC111</f>
        <v>#DIV/0!</v>
      </c>
      <c r="BF111" s="131" t="e">
        <f>+N111-BD111</f>
        <v>#N/A</v>
      </c>
      <c r="BG111" s="412" t="e">
        <f>+VLOOKUP(MIN(BE111,BE112,BE113,BE114,BE115,BE116),Listados!$J$18:$K$24,2,TRUE)</f>
        <v>#DIV/0!</v>
      </c>
      <c r="BH111" s="412" t="e">
        <f>+VLOOKUP(MIN(BF111,BF112,BF113,BF114,BF115,BF116),Listados!$J$27:$K$32,2,TRUE)</f>
        <v>#N/A</v>
      </c>
      <c r="BI111" s="404" t="e">
        <f>IF(AND(BG111&lt;&gt;"",BH111&lt;&gt;""),VLOOKUP(BG111&amp;BH111,Listados!$M$3:$N$27,2,FALSE),"")</f>
        <v>#DIV/0!</v>
      </c>
      <c r="BJ111" s="422" t="e">
        <f>+IF($P111="Asumir el riesgo","NA","")</f>
        <v>#N/A</v>
      </c>
      <c r="BK111" s="422" t="e">
        <f>+IF($P111="Asumir el riesgo","NA","")</f>
        <v>#N/A</v>
      </c>
      <c r="BL111" s="422" t="e">
        <f>+IF($P111="Asumir el riesgo","NA","")</f>
        <v>#N/A</v>
      </c>
      <c r="BM111" s="423" t="e">
        <f>+IF($P111="Asumir el riesgo","NA","")</f>
        <v>#N/A</v>
      </c>
    </row>
    <row r="112" spans="1:65" ht="65.150000000000006" customHeight="1">
      <c r="A112" s="415"/>
      <c r="B112" s="409"/>
      <c r="C112" s="224"/>
      <c r="D112" s="409"/>
      <c r="E112" s="416"/>
      <c r="F112" s="34"/>
      <c r="G112" s="34"/>
      <c r="H112" s="34"/>
      <c r="I112" s="36"/>
      <c r="J112" s="29"/>
      <c r="K112" s="417"/>
      <c r="L112" s="410"/>
      <c r="M112" s="411"/>
      <c r="N112" s="413"/>
      <c r="O112" s="404"/>
      <c r="P112" s="412"/>
      <c r="Q112" s="230"/>
      <c r="R112" s="230"/>
      <c r="S112" s="54"/>
      <c r="T112" s="56"/>
      <c r="U112" s="55"/>
      <c r="V112" s="230"/>
      <c r="W112" s="230" t="str">
        <f t="shared" si="41"/>
        <v/>
      </c>
      <c r="X112" s="230"/>
      <c r="Y112" s="230" t="str">
        <f t="shared" si="42"/>
        <v/>
      </c>
      <c r="Z112" s="230"/>
      <c r="AA112" s="230" t="str">
        <f t="shared" si="43"/>
        <v/>
      </c>
      <c r="AB112" s="230"/>
      <c r="AC112" s="230" t="str">
        <f t="shared" si="44"/>
        <v/>
      </c>
      <c r="AD112" s="230"/>
      <c r="AE112" s="230" t="str">
        <f t="shared" si="45"/>
        <v/>
      </c>
      <c r="AF112" s="230"/>
      <c r="AG112" s="230" t="str">
        <f t="shared" si="46"/>
        <v/>
      </c>
      <c r="AH112" s="230"/>
      <c r="AI112" s="223" t="str">
        <f t="shared" si="47"/>
        <v/>
      </c>
      <c r="AJ112" s="220" t="str">
        <f t="shared" si="48"/>
        <v/>
      </c>
      <c r="AK112" s="220" t="str">
        <f t="shared" si="49"/>
        <v/>
      </c>
      <c r="AL112" s="209"/>
      <c r="AM112" s="209"/>
      <c r="AN112" s="209"/>
      <c r="AO112" s="209"/>
      <c r="AP112" s="209"/>
      <c r="AQ112" s="84"/>
      <c r="AR112" s="84"/>
      <c r="AS112" s="59" t="e">
        <f>#VALUE!</f>
        <v>#VALUE!</v>
      </c>
      <c r="AT112" s="59"/>
      <c r="AU112" s="30"/>
      <c r="AV112" s="58" t="str">
        <f t="shared" si="50"/>
        <v>Débil</v>
      </c>
      <c r="AW112" s="58" t="str">
        <f t="shared" si="51"/>
        <v>Débil</v>
      </c>
      <c r="AX112" s="220">
        <f t="shared" si="52"/>
        <v>0</v>
      </c>
      <c r="AY112" s="414"/>
      <c r="AZ112" s="414"/>
      <c r="BA112" s="314"/>
      <c r="BB112" s="414"/>
      <c r="BC112" s="131" t="e">
        <f>+IF(AND(U112="Preventivo",BB111="Fuerte"),2,IF(AND(U112="Preventivo",BB111="Moderado"),1,0))</f>
        <v>#DIV/0!</v>
      </c>
      <c r="BD112" s="131" t="e">
        <f>+IF(AND(U112="Detectivo/Correctivo",$BB111="Fuerte"),2,IF(AND(U112="Detectivo/Correctivo",$BB112="Moderado"),1,IF(AND(U112="Preventivo",$BB111="Fuerte"),1,0)))</f>
        <v>#DIV/0!</v>
      </c>
      <c r="BE112" s="131" t="e">
        <f>+L111-BC112</f>
        <v>#DIV/0!</v>
      </c>
      <c r="BF112" s="131" t="e">
        <f>+N111-BD112</f>
        <v>#N/A</v>
      </c>
      <c r="BG112" s="412"/>
      <c r="BH112" s="412"/>
      <c r="BI112" s="404"/>
      <c r="BJ112" s="422"/>
      <c r="BK112" s="422"/>
      <c r="BL112" s="422"/>
      <c r="BM112" s="423"/>
    </row>
    <row r="113" spans="1:65" ht="65.150000000000006" customHeight="1">
      <c r="A113" s="415"/>
      <c r="B113" s="409"/>
      <c r="C113" s="224"/>
      <c r="D113" s="409"/>
      <c r="E113" s="416"/>
      <c r="F113" s="34"/>
      <c r="G113" s="34"/>
      <c r="H113" s="34"/>
      <c r="I113" s="36"/>
      <c r="J113" s="29"/>
      <c r="K113" s="417"/>
      <c r="L113" s="410"/>
      <c r="M113" s="411"/>
      <c r="N113" s="413"/>
      <c r="O113" s="404"/>
      <c r="P113" s="412"/>
      <c r="Q113" s="230"/>
      <c r="R113" s="230"/>
      <c r="S113" s="54"/>
      <c r="T113" s="56"/>
      <c r="U113" s="55"/>
      <c r="V113" s="230"/>
      <c r="W113" s="230" t="str">
        <f t="shared" si="41"/>
        <v/>
      </c>
      <c r="X113" s="230"/>
      <c r="Y113" s="230" t="str">
        <f t="shared" si="42"/>
        <v/>
      </c>
      <c r="Z113" s="230"/>
      <c r="AA113" s="230" t="str">
        <f t="shared" si="43"/>
        <v/>
      </c>
      <c r="AB113" s="230"/>
      <c r="AC113" s="230" t="str">
        <f t="shared" si="44"/>
        <v/>
      </c>
      <c r="AD113" s="230"/>
      <c r="AE113" s="230" t="str">
        <f t="shared" si="45"/>
        <v/>
      </c>
      <c r="AF113" s="230"/>
      <c r="AG113" s="230" t="str">
        <f t="shared" si="46"/>
        <v/>
      </c>
      <c r="AH113" s="230"/>
      <c r="AI113" s="223" t="str">
        <f t="shared" si="47"/>
        <v/>
      </c>
      <c r="AJ113" s="220" t="str">
        <f t="shared" si="48"/>
        <v/>
      </c>
      <c r="AK113" s="220" t="str">
        <f t="shared" si="49"/>
        <v/>
      </c>
      <c r="AL113" s="209"/>
      <c r="AM113" s="209"/>
      <c r="AN113" s="209"/>
      <c r="AO113" s="209"/>
      <c r="AP113" s="209"/>
      <c r="AQ113" s="84"/>
      <c r="AR113" s="84"/>
      <c r="AS113" s="59" t="e">
        <f>#VALUE!</f>
        <v>#VALUE!</v>
      </c>
      <c r="AT113" s="59"/>
      <c r="AU113" s="30"/>
      <c r="AV113" s="58" t="str">
        <f t="shared" si="50"/>
        <v>Débil</v>
      </c>
      <c r="AW113" s="58" t="str">
        <f t="shared" si="51"/>
        <v>Débil</v>
      </c>
      <c r="AX113" s="220">
        <f t="shared" si="52"/>
        <v>0</v>
      </c>
      <c r="AY113" s="414"/>
      <c r="AZ113" s="414"/>
      <c r="BA113" s="314"/>
      <c r="BB113" s="414"/>
      <c r="BC113" s="131" t="e">
        <f>+IF(AND(U113="Preventivo",BB111="Fuerte"),2,IF(AND(U113="Preventivo",BB111="Moderado"),1,0))</f>
        <v>#DIV/0!</v>
      </c>
      <c r="BD113" s="131" t="e">
        <f>+IF(AND(U113="Detectivo/Correctivo",$BB111="Fuerte"),2,IF(AND(U113="Detectivo/Correctivo",$BB113="Moderado"),1,IF(AND(U113="Preventivo",$BB111="Fuerte"),1,0)))</f>
        <v>#DIV/0!</v>
      </c>
      <c r="BE113" s="131" t="e">
        <f>+L111-BC113</f>
        <v>#DIV/0!</v>
      </c>
      <c r="BF113" s="131" t="e">
        <f>+N111-BD113</f>
        <v>#N/A</v>
      </c>
      <c r="BG113" s="412"/>
      <c r="BH113" s="412"/>
      <c r="BI113" s="404"/>
      <c r="BJ113" s="422"/>
      <c r="BK113" s="422"/>
      <c r="BL113" s="422"/>
      <c r="BM113" s="423"/>
    </row>
    <row r="114" spans="1:65" ht="65.150000000000006" customHeight="1">
      <c r="A114" s="415"/>
      <c r="B114" s="409"/>
      <c r="C114" s="224"/>
      <c r="D114" s="409"/>
      <c r="E114" s="416"/>
      <c r="F114" s="34"/>
      <c r="G114" s="34"/>
      <c r="H114" s="34"/>
      <c r="I114" s="36"/>
      <c r="J114" s="29"/>
      <c r="K114" s="417"/>
      <c r="L114" s="410"/>
      <c r="M114" s="411"/>
      <c r="N114" s="413"/>
      <c r="O114" s="404"/>
      <c r="P114" s="412"/>
      <c r="Q114" s="230"/>
      <c r="R114" s="230"/>
      <c r="S114" s="54"/>
      <c r="T114" s="56"/>
      <c r="U114" s="55"/>
      <c r="V114" s="230"/>
      <c r="W114" s="230" t="str">
        <f t="shared" si="41"/>
        <v/>
      </c>
      <c r="X114" s="230"/>
      <c r="Y114" s="230" t="str">
        <f t="shared" si="42"/>
        <v/>
      </c>
      <c r="Z114" s="230"/>
      <c r="AA114" s="230" t="str">
        <f t="shared" si="43"/>
        <v/>
      </c>
      <c r="AB114" s="230"/>
      <c r="AC114" s="230" t="str">
        <f t="shared" si="44"/>
        <v/>
      </c>
      <c r="AD114" s="230"/>
      <c r="AE114" s="230" t="str">
        <f t="shared" si="45"/>
        <v/>
      </c>
      <c r="AF114" s="230"/>
      <c r="AG114" s="230" t="str">
        <f t="shared" si="46"/>
        <v/>
      </c>
      <c r="AH114" s="230"/>
      <c r="AI114" s="223" t="str">
        <f t="shared" si="47"/>
        <v/>
      </c>
      <c r="AJ114" s="220" t="str">
        <f t="shared" si="48"/>
        <v/>
      </c>
      <c r="AK114" s="220" t="str">
        <f t="shared" si="49"/>
        <v/>
      </c>
      <c r="AL114" s="209"/>
      <c r="AM114" s="209"/>
      <c r="AN114" s="209"/>
      <c r="AO114" s="209"/>
      <c r="AP114" s="209"/>
      <c r="AQ114" s="84"/>
      <c r="AR114" s="84"/>
      <c r="AS114" s="59" t="e">
        <f>#VALUE!</f>
        <v>#VALUE!</v>
      </c>
      <c r="AT114" s="59"/>
      <c r="AU114" s="30"/>
      <c r="AV114" s="58" t="str">
        <f t="shared" si="50"/>
        <v>Débil</v>
      </c>
      <c r="AW114" s="58" t="str">
        <f t="shared" si="51"/>
        <v>Débil</v>
      </c>
      <c r="AX114" s="220">
        <f t="shared" si="52"/>
        <v>0</v>
      </c>
      <c r="AY114" s="414"/>
      <c r="AZ114" s="414"/>
      <c r="BA114" s="314"/>
      <c r="BB114" s="414"/>
      <c r="BC114" s="131" t="e">
        <f>+IF(AND(U114="Preventivo",BB111="Fuerte"),2,IF(AND(U114="Preventivo",BB111="Moderado"),1,0))</f>
        <v>#DIV/0!</v>
      </c>
      <c r="BD114" s="131" t="e">
        <f>+IF(AND(U114="Detectivo/Correctivo",$BB111="Fuerte"),2,IF(AND(U114="Detectivo/Correctivo",$BB114="Moderado"),1,IF(AND(U114="Preventivo",$BB111="Fuerte"),1,0)))</f>
        <v>#DIV/0!</v>
      </c>
      <c r="BE114" s="131" t="e">
        <f>+L111-BC114</f>
        <v>#DIV/0!</v>
      </c>
      <c r="BF114" s="131" t="e">
        <f>+N111-BD114</f>
        <v>#N/A</v>
      </c>
      <c r="BG114" s="412"/>
      <c r="BH114" s="412"/>
      <c r="BI114" s="404"/>
      <c r="BJ114" s="422"/>
      <c r="BK114" s="422"/>
      <c r="BL114" s="422"/>
      <c r="BM114" s="423"/>
    </row>
    <row r="115" spans="1:65" ht="65.150000000000006" customHeight="1">
      <c r="A115" s="415"/>
      <c r="B115" s="409"/>
      <c r="C115" s="224"/>
      <c r="D115" s="409"/>
      <c r="E115" s="416"/>
      <c r="F115" s="34"/>
      <c r="G115" s="34"/>
      <c r="H115" s="34"/>
      <c r="I115" s="36"/>
      <c r="J115" s="29"/>
      <c r="K115" s="417"/>
      <c r="L115" s="410"/>
      <c r="M115" s="411"/>
      <c r="N115" s="413"/>
      <c r="O115" s="404"/>
      <c r="P115" s="412"/>
      <c r="Q115" s="230"/>
      <c r="R115" s="230"/>
      <c r="S115" s="54"/>
      <c r="T115" s="56"/>
      <c r="U115" s="55"/>
      <c r="V115" s="230"/>
      <c r="W115" s="230" t="str">
        <f t="shared" si="41"/>
        <v/>
      </c>
      <c r="X115" s="230"/>
      <c r="Y115" s="230" t="str">
        <f t="shared" si="42"/>
        <v/>
      </c>
      <c r="Z115" s="230"/>
      <c r="AA115" s="230" t="str">
        <f t="shared" si="43"/>
        <v/>
      </c>
      <c r="AB115" s="230"/>
      <c r="AC115" s="230" t="str">
        <f t="shared" si="44"/>
        <v/>
      </c>
      <c r="AD115" s="230"/>
      <c r="AE115" s="230" t="str">
        <f t="shared" si="45"/>
        <v/>
      </c>
      <c r="AF115" s="230"/>
      <c r="AG115" s="230" t="str">
        <f t="shared" si="46"/>
        <v/>
      </c>
      <c r="AH115" s="230"/>
      <c r="AI115" s="223" t="str">
        <f t="shared" si="47"/>
        <v/>
      </c>
      <c r="AJ115" s="220" t="str">
        <f t="shared" si="48"/>
        <v/>
      </c>
      <c r="AK115" s="220" t="str">
        <f t="shared" si="49"/>
        <v/>
      </c>
      <c r="AL115" s="209"/>
      <c r="AM115" s="209"/>
      <c r="AN115" s="209"/>
      <c r="AO115" s="209"/>
      <c r="AP115" s="209"/>
      <c r="AQ115" s="84"/>
      <c r="AR115" s="84"/>
      <c r="AS115" s="59" t="e">
        <f>#VALUE!</f>
        <v>#VALUE!</v>
      </c>
      <c r="AT115" s="59"/>
      <c r="AU115" s="30"/>
      <c r="AV115" s="58" t="str">
        <f t="shared" si="50"/>
        <v>Débil</v>
      </c>
      <c r="AW115" s="58" t="str">
        <f t="shared" si="51"/>
        <v>Débil</v>
      </c>
      <c r="AX115" s="220">
        <f t="shared" si="52"/>
        <v>0</v>
      </c>
      <c r="AY115" s="414"/>
      <c r="AZ115" s="414"/>
      <c r="BA115" s="314"/>
      <c r="BB115" s="414"/>
      <c r="BC115" s="131" t="e">
        <f>+IF(AND(U115="Preventivo",BB111="Fuerte"),2,IF(AND(U115="Preventivo",BB111="Moderado"),1,0))</f>
        <v>#DIV/0!</v>
      </c>
      <c r="BD115" s="131" t="e">
        <f>+IF(AND(U115="Detectivo/Correctivo",$BB111="Fuerte"),2,IF(AND(U115="Detectivo/Correctivo",$BB115="Moderado"),1,IF(AND(U115="Preventivo",$BB111="Fuerte"),1,0)))</f>
        <v>#DIV/0!</v>
      </c>
      <c r="BE115" s="131" t="e">
        <f>+L111-BC115</f>
        <v>#DIV/0!</v>
      </c>
      <c r="BF115" s="131" t="e">
        <f>+N111-BD115</f>
        <v>#N/A</v>
      </c>
      <c r="BG115" s="412"/>
      <c r="BH115" s="412"/>
      <c r="BI115" s="404"/>
      <c r="BJ115" s="422"/>
      <c r="BK115" s="422"/>
      <c r="BL115" s="422"/>
      <c r="BM115" s="423"/>
    </row>
    <row r="116" spans="1:65" ht="65.150000000000006" customHeight="1">
      <c r="A116" s="415"/>
      <c r="B116" s="409"/>
      <c r="C116" s="224"/>
      <c r="D116" s="409"/>
      <c r="E116" s="416"/>
      <c r="F116" s="34"/>
      <c r="G116" s="34"/>
      <c r="H116" s="34"/>
      <c r="I116" s="36"/>
      <c r="J116" s="29"/>
      <c r="K116" s="417"/>
      <c r="L116" s="410"/>
      <c r="M116" s="411"/>
      <c r="N116" s="413"/>
      <c r="O116" s="404"/>
      <c r="P116" s="412"/>
      <c r="Q116" s="230"/>
      <c r="R116" s="230"/>
      <c r="S116" s="54"/>
      <c r="T116" s="56"/>
      <c r="U116" s="55"/>
      <c r="V116" s="230"/>
      <c r="W116" s="230" t="str">
        <f t="shared" si="41"/>
        <v/>
      </c>
      <c r="X116" s="230"/>
      <c r="Y116" s="230" t="str">
        <f t="shared" si="42"/>
        <v/>
      </c>
      <c r="Z116" s="230"/>
      <c r="AA116" s="230" t="str">
        <f t="shared" si="43"/>
        <v/>
      </c>
      <c r="AB116" s="230"/>
      <c r="AC116" s="230" t="str">
        <f t="shared" si="44"/>
        <v/>
      </c>
      <c r="AD116" s="230"/>
      <c r="AE116" s="230" t="str">
        <f t="shared" si="45"/>
        <v/>
      </c>
      <c r="AF116" s="230"/>
      <c r="AG116" s="230" t="str">
        <f t="shared" si="46"/>
        <v/>
      </c>
      <c r="AH116" s="230"/>
      <c r="AI116" s="223" t="str">
        <f t="shared" si="47"/>
        <v/>
      </c>
      <c r="AJ116" s="220" t="str">
        <f t="shared" si="48"/>
        <v/>
      </c>
      <c r="AK116" s="220" t="str">
        <f t="shared" si="49"/>
        <v/>
      </c>
      <c r="AL116" s="209"/>
      <c r="AM116" s="209"/>
      <c r="AN116" s="209"/>
      <c r="AO116" s="209"/>
      <c r="AP116" s="209"/>
      <c r="AQ116" s="84"/>
      <c r="AR116" s="84"/>
      <c r="AS116" s="59" t="e">
        <f>#VALUE!</f>
        <v>#VALUE!</v>
      </c>
      <c r="AT116" s="59"/>
      <c r="AU116" s="30"/>
      <c r="AV116" s="58" t="str">
        <f t="shared" si="50"/>
        <v>Débil</v>
      </c>
      <c r="AW116" s="58" t="str">
        <f t="shared" si="51"/>
        <v>Débil</v>
      </c>
      <c r="AX116" s="220">
        <f t="shared" si="52"/>
        <v>0</v>
      </c>
      <c r="AY116" s="414"/>
      <c r="AZ116" s="414"/>
      <c r="BA116" s="315"/>
      <c r="BB116" s="414"/>
      <c r="BC116" s="131" t="e">
        <f>+IF(AND(U116="Preventivo",BB111="Fuerte"),2,IF(AND(U116="Preventivo",BB111="Moderado"),1,0))</f>
        <v>#DIV/0!</v>
      </c>
      <c r="BD116" s="131" t="e">
        <f>+IF(AND(U116="Detectivo/Correctivo",$BB111="Fuerte"),2,IF(AND(U116="Detectivo/Correctivo",$BB116="Moderado"),1,IF(AND(U116="Preventivo",$BB111="Fuerte"),1,0)))</f>
        <v>#DIV/0!</v>
      </c>
      <c r="BE116" s="131" t="e">
        <f>+L111-BC116</f>
        <v>#DIV/0!</v>
      </c>
      <c r="BF116" s="131" t="e">
        <f>+N111-BD116</f>
        <v>#N/A</v>
      </c>
      <c r="BG116" s="412"/>
      <c r="BH116" s="412"/>
      <c r="BI116" s="404"/>
      <c r="BJ116" s="422"/>
      <c r="BK116" s="422"/>
      <c r="BL116" s="422"/>
      <c r="BM116" s="423"/>
    </row>
    <row r="117" spans="1:65" ht="65.150000000000006" customHeight="1">
      <c r="A117" s="415" t="s">
        <v>154</v>
      </c>
      <c r="B117" s="409"/>
      <c r="C117" s="224"/>
      <c r="D117" s="409"/>
      <c r="E117" s="416"/>
      <c r="F117" s="34"/>
      <c r="G117" s="34"/>
      <c r="H117" s="34"/>
      <c r="I117" s="36"/>
      <c r="J117" s="29"/>
      <c r="K117" s="417"/>
      <c r="L117" s="410"/>
      <c r="M117" s="411"/>
      <c r="N117" s="413" t="e">
        <f>+VLOOKUP(M117,Listados!$K$13:$L$17,2,0)</f>
        <v>#N/A</v>
      </c>
      <c r="O117" s="404" t="str">
        <f>IF(AND(K117&lt;&gt;"",M117&lt;&gt;""),VLOOKUP(K117&amp;M117,Listados!$M$3:$N$27,2,FALSE),"")</f>
        <v/>
      </c>
      <c r="P117" s="412" t="e">
        <f>+VLOOKUP(O117,Listados!$P$3:$Q$6,2,FALSE)</f>
        <v>#N/A</v>
      </c>
      <c r="Q117" s="230"/>
      <c r="R117" s="230"/>
      <c r="S117" s="54"/>
      <c r="T117" s="56"/>
      <c r="U117" s="55"/>
      <c r="V117" s="230"/>
      <c r="W117" s="230" t="str">
        <f t="shared" si="41"/>
        <v/>
      </c>
      <c r="X117" s="230"/>
      <c r="Y117" s="230" t="str">
        <f t="shared" si="42"/>
        <v/>
      </c>
      <c r="Z117" s="230"/>
      <c r="AA117" s="230" t="str">
        <f t="shared" si="43"/>
        <v/>
      </c>
      <c r="AB117" s="230"/>
      <c r="AC117" s="230" t="str">
        <f t="shared" si="44"/>
        <v/>
      </c>
      <c r="AD117" s="230"/>
      <c r="AE117" s="230" t="str">
        <f t="shared" si="45"/>
        <v/>
      </c>
      <c r="AF117" s="230"/>
      <c r="AG117" s="230" t="str">
        <f t="shared" si="46"/>
        <v/>
      </c>
      <c r="AH117" s="230"/>
      <c r="AI117" s="223" t="str">
        <f t="shared" si="47"/>
        <v/>
      </c>
      <c r="AJ117" s="220" t="str">
        <f t="shared" si="48"/>
        <v/>
      </c>
      <c r="AK117" s="220" t="str">
        <f t="shared" si="49"/>
        <v/>
      </c>
      <c r="AL117" s="209"/>
      <c r="AM117" s="209"/>
      <c r="AN117" s="209"/>
      <c r="AO117" s="209"/>
      <c r="AP117" s="209"/>
      <c r="AQ117" s="84"/>
      <c r="AR117" s="84"/>
      <c r="AS117" s="59" t="e">
        <f>#VALUE!</f>
        <v>#VALUE!</v>
      </c>
      <c r="AT117" s="59"/>
      <c r="AU117" s="30"/>
      <c r="AV117" s="58" t="str">
        <f t="shared" si="50"/>
        <v>Débil</v>
      </c>
      <c r="AW117" s="58" t="str">
        <f t="shared" si="51"/>
        <v>Débil</v>
      </c>
      <c r="AX117" s="220">
        <f t="shared" si="52"/>
        <v>0</v>
      </c>
      <c r="AY117" s="414">
        <f t="shared" ref="AY117" si="74">SUM(AX117:AX122)</f>
        <v>0</v>
      </c>
      <c r="AZ117" s="414">
        <v>0</v>
      </c>
      <c r="BA117" s="313" t="e">
        <f t="shared" ref="BA117" si="75">AY117/AZ117</f>
        <v>#DIV/0!</v>
      </c>
      <c r="BB117" s="414" t="e">
        <f t="shared" ref="BB117" si="76">IF(BA117&lt;=50, "Débil", IF(BA117&lt;=99,"Moderado","Fuerte"))</f>
        <v>#DIV/0!</v>
      </c>
      <c r="BC117" s="131" t="e">
        <f>+IF(AND(U117="Preventivo",BB117="Fuerte"),2,IF(AND(U117="Preventivo",BB117="Moderado"),1,0))</f>
        <v>#DIV/0!</v>
      </c>
      <c r="BD117" s="131" t="e">
        <f>+IF(AND(U117="Detectivo/Correctivo",$BB117="Fuerte"),2,IF(AND(U117="Detectivo/Correctivo",$BB117="Moderado"),1,IF(AND(U117="Preventivo",$BB117="Fuerte"),1,0)))</f>
        <v>#DIV/0!</v>
      </c>
      <c r="BE117" s="131" t="e">
        <f>+L117-BC117</f>
        <v>#DIV/0!</v>
      </c>
      <c r="BF117" s="131" t="e">
        <f>+N117-BD117</f>
        <v>#N/A</v>
      </c>
      <c r="BG117" s="412" t="e">
        <f>+VLOOKUP(MIN(BE117,BE118,BE119,BE120,BE121,BE122),Listados!$J$18:$K$24,2,TRUE)</f>
        <v>#DIV/0!</v>
      </c>
      <c r="BH117" s="412" t="e">
        <f>+VLOOKUP(MIN(BF117,BF118,BF119,BF120,BF121,BF122),Listados!$J$27:$K$32,2,TRUE)</f>
        <v>#N/A</v>
      </c>
      <c r="BI117" s="404" t="e">
        <f>IF(AND(BG117&lt;&gt;"",BH117&lt;&gt;""),VLOOKUP(BG117&amp;BH117,Listados!$M$3:$N$27,2,FALSE),"")</f>
        <v>#DIV/0!</v>
      </c>
      <c r="BJ117" s="422" t="e">
        <f>+IF($P117="Asumir el riesgo","NA","")</f>
        <v>#N/A</v>
      </c>
      <c r="BK117" s="422" t="e">
        <f>+IF($P117="Asumir el riesgo","NA","")</f>
        <v>#N/A</v>
      </c>
      <c r="BL117" s="422" t="e">
        <f>+IF($P117="Asumir el riesgo","NA","")</f>
        <v>#N/A</v>
      </c>
      <c r="BM117" s="423" t="e">
        <f>+IF($P117="Asumir el riesgo","NA","")</f>
        <v>#N/A</v>
      </c>
    </row>
    <row r="118" spans="1:65" ht="65.150000000000006" customHeight="1">
      <c r="A118" s="415"/>
      <c r="B118" s="409"/>
      <c r="C118" s="224"/>
      <c r="D118" s="409"/>
      <c r="E118" s="416"/>
      <c r="F118" s="34"/>
      <c r="G118" s="34"/>
      <c r="H118" s="34"/>
      <c r="I118" s="36"/>
      <c r="J118" s="29"/>
      <c r="K118" s="417"/>
      <c r="L118" s="410"/>
      <c r="M118" s="411"/>
      <c r="N118" s="413"/>
      <c r="O118" s="404"/>
      <c r="P118" s="412"/>
      <c r="Q118" s="230"/>
      <c r="R118" s="230"/>
      <c r="S118" s="54"/>
      <c r="T118" s="56"/>
      <c r="U118" s="55"/>
      <c r="V118" s="230"/>
      <c r="W118" s="230" t="str">
        <f t="shared" si="41"/>
        <v/>
      </c>
      <c r="X118" s="230"/>
      <c r="Y118" s="230" t="str">
        <f t="shared" si="42"/>
        <v/>
      </c>
      <c r="Z118" s="230"/>
      <c r="AA118" s="230" t="str">
        <f t="shared" si="43"/>
        <v/>
      </c>
      <c r="AB118" s="230"/>
      <c r="AC118" s="230" t="str">
        <f t="shared" si="44"/>
        <v/>
      </c>
      <c r="AD118" s="230"/>
      <c r="AE118" s="230" t="str">
        <f t="shared" si="45"/>
        <v/>
      </c>
      <c r="AF118" s="230"/>
      <c r="AG118" s="230" t="str">
        <f t="shared" si="46"/>
        <v/>
      </c>
      <c r="AH118" s="230"/>
      <c r="AI118" s="223" t="str">
        <f t="shared" si="47"/>
        <v/>
      </c>
      <c r="AJ118" s="220" t="str">
        <f t="shared" si="48"/>
        <v/>
      </c>
      <c r="AK118" s="220" t="str">
        <f t="shared" si="49"/>
        <v/>
      </c>
      <c r="AL118" s="209"/>
      <c r="AM118" s="209"/>
      <c r="AN118" s="209"/>
      <c r="AO118" s="209"/>
      <c r="AP118" s="209"/>
      <c r="AQ118" s="84"/>
      <c r="AR118" s="84"/>
      <c r="AS118" s="59" t="e">
        <f>#VALUE!</f>
        <v>#VALUE!</v>
      </c>
      <c r="AT118" s="59"/>
      <c r="AU118" s="30"/>
      <c r="AV118" s="58" t="str">
        <f t="shared" si="50"/>
        <v>Débil</v>
      </c>
      <c r="AW118" s="58" t="str">
        <f t="shared" si="51"/>
        <v>Débil</v>
      </c>
      <c r="AX118" s="220">
        <f t="shared" si="52"/>
        <v>0</v>
      </c>
      <c r="AY118" s="414"/>
      <c r="AZ118" s="414"/>
      <c r="BA118" s="314"/>
      <c r="BB118" s="414"/>
      <c r="BC118" s="131" t="e">
        <f>+IF(AND(U118="Preventivo",BB117="Fuerte"),2,IF(AND(U118="Preventivo",BB117="Moderado"),1,0))</f>
        <v>#DIV/0!</v>
      </c>
      <c r="BD118" s="131" t="e">
        <f>+IF(AND(U118="Detectivo/Correctivo",$BB117="Fuerte"),2,IF(AND(U118="Detectivo/Correctivo",$BB118="Moderado"),1,IF(AND(U118="Preventivo",$BB117="Fuerte"),1,0)))</f>
        <v>#DIV/0!</v>
      </c>
      <c r="BE118" s="131" t="e">
        <f>+L117-BC118</f>
        <v>#DIV/0!</v>
      </c>
      <c r="BF118" s="131" t="e">
        <f>+N117-BD118</f>
        <v>#N/A</v>
      </c>
      <c r="BG118" s="412"/>
      <c r="BH118" s="412"/>
      <c r="BI118" s="404"/>
      <c r="BJ118" s="422"/>
      <c r="BK118" s="422"/>
      <c r="BL118" s="422"/>
      <c r="BM118" s="423"/>
    </row>
    <row r="119" spans="1:65" ht="65.150000000000006" customHeight="1">
      <c r="A119" s="415"/>
      <c r="B119" s="409"/>
      <c r="C119" s="224"/>
      <c r="D119" s="409"/>
      <c r="E119" s="416"/>
      <c r="F119" s="34"/>
      <c r="G119" s="34"/>
      <c r="H119" s="34"/>
      <c r="I119" s="36"/>
      <c r="J119" s="29"/>
      <c r="K119" s="417"/>
      <c r="L119" s="410"/>
      <c r="M119" s="411"/>
      <c r="N119" s="413"/>
      <c r="O119" s="404"/>
      <c r="P119" s="412"/>
      <c r="Q119" s="230"/>
      <c r="R119" s="230"/>
      <c r="S119" s="54"/>
      <c r="T119" s="56"/>
      <c r="U119" s="55"/>
      <c r="V119" s="230"/>
      <c r="W119" s="230" t="str">
        <f t="shared" si="41"/>
        <v/>
      </c>
      <c r="X119" s="230"/>
      <c r="Y119" s="230" t="str">
        <f t="shared" si="42"/>
        <v/>
      </c>
      <c r="Z119" s="230"/>
      <c r="AA119" s="230" t="str">
        <f t="shared" si="43"/>
        <v/>
      </c>
      <c r="AB119" s="230"/>
      <c r="AC119" s="230" t="str">
        <f t="shared" si="44"/>
        <v/>
      </c>
      <c r="AD119" s="230"/>
      <c r="AE119" s="230" t="str">
        <f t="shared" si="45"/>
        <v/>
      </c>
      <c r="AF119" s="230"/>
      <c r="AG119" s="230" t="str">
        <f t="shared" si="46"/>
        <v/>
      </c>
      <c r="AH119" s="230"/>
      <c r="AI119" s="223" t="str">
        <f t="shared" si="47"/>
        <v/>
      </c>
      <c r="AJ119" s="220" t="str">
        <f t="shared" si="48"/>
        <v/>
      </c>
      <c r="AK119" s="220" t="str">
        <f t="shared" si="49"/>
        <v/>
      </c>
      <c r="AL119" s="209"/>
      <c r="AM119" s="209"/>
      <c r="AN119" s="209"/>
      <c r="AO119" s="209"/>
      <c r="AP119" s="209"/>
      <c r="AQ119" s="84"/>
      <c r="AR119" s="84"/>
      <c r="AS119" s="59" t="e">
        <f>#VALUE!</f>
        <v>#VALUE!</v>
      </c>
      <c r="AT119" s="59"/>
      <c r="AU119" s="30"/>
      <c r="AV119" s="58" t="str">
        <f t="shared" si="50"/>
        <v>Débil</v>
      </c>
      <c r="AW119" s="58" t="str">
        <f t="shared" si="51"/>
        <v>Débil</v>
      </c>
      <c r="AX119" s="220">
        <f t="shared" si="52"/>
        <v>0</v>
      </c>
      <c r="AY119" s="414"/>
      <c r="AZ119" s="414"/>
      <c r="BA119" s="314"/>
      <c r="BB119" s="414"/>
      <c r="BC119" s="131" t="e">
        <f>+IF(AND(U119="Preventivo",BB117="Fuerte"),2,IF(AND(U119="Preventivo",BB117="Moderado"),1,0))</f>
        <v>#DIV/0!</v>
      </c>
      <c r="BD119" s="131" t="e">
        <f>+IF(AND(U119="Detectivo/Correctivo",$BB117="Fuerte"),2,IF(AND(U119="Detectivo/Correctivo",$BB119="Moderado"),1,IF(AND(U119="Preventivo",$BB117="Fuerte"),1,0)))</f>
        <v>#DIV/0!</v>
      </c>
      <c r="BE119" s="131" t="e">
        <f>+L117-BC119</f>
        <v>#DIV/0!</v>
      </c>
      <c r="BF119" s="131" t="e">
        <f>+N117-BD119</f>
        <v>#N/A</v>
      </c>
      <c r="BG119" s="412"/>
      <c r="BH119" s="412"/>
      <c r="BI119" s="404"/>
      <c r="BJ119" s="422"/>
      <c r="BK119" s="422"/>
      <c r="BL119" s="422"/>
      <c r="BM119" s="423"/>
    </row>
    <row r="120" spans="1:65" ht="65.150000000000006" customHeight="1">
      <c r="A120" s="415"/>
      <c r="B120" s="409"/>
      <c r="C120" s="224"/>
      <c r="D120" s="409"/>
      <c r="E120" s="416"/>
      <c r="F120" s="34"/>
      <c r="G120" s="34"/>
      <c r="H120" s="34"/>
      <c r="I120" s="36"/>
      <c r="J120" s="29"/>
      <c r="K120" s="417"/>
      <c r="L120" s="410"/>
      <c r="M120" s="411"/>
      <c r="N120" s="413"/>
      <c r="O120" s="404"/>
      <c r="P120" s="412"/>
      <c r="Q120" s="230"/>
      <c r="R120" s="230"/>
      <c r="S120" s="54"/>
      <c r="T120" s="56"/>
      <c r="U120" s="55"/>
      <c r="V120" s="230"/>
      <c r="W120" s="230" t="str">
        <f t="shared" si="41"/>
        <v/>
      </c>
      <c r="X120" s="230"/>
      <c r="Y120" s="230" t="str">
        <f t="shared" si="42"/>
        <v/>
      </c>
      <c r="Z120" s="230"/>
      <c r="AA120" s="230" t="str">
        <f t="shared" si="43"/>
        <v/>
      </c>
      <c r="AB120" s="230"/>
      <c r="AC120" s="230" t="str">
        <f t="shared" si="44"/>
        <v/>
      </c>
      <c r="AD120" s="230"/>
      <c r="AE120" s="230" t="str">
        <f t="shared" si="45"/>
        <v/>
      </c>
      <c r="AF120" s="230"/>
      <c r="AG120" s="230" t="str">
        <f t="shared" si="46"/>
        <v/>
      </c>
      <c r="AH120" s="230"/>
      <c r="AI120" s="223" t="str">
        <f t="shared" si="47"/>
        <v/>
      </c>
      <c r="AJ120" s="220" t="str">
        <f t="shared" si="48"/>
        <v/>
      </c>
      <c r="AK120" s="220" t="str">
        <f t="shared" si="49"/>
        <v/>
      </c>
      <c r="AL120" s="209"/>
      <c r="AM120" s="209"/>
      <c r="AN120" s="209"/>
      <c r="AO120" s="209"/>
      <c r="AP120" s="209"/>
      <c r="AQ120" s="84"/>
      <c r="AR120" s="84"/>
      <c r="AS120" s="59" t="e">
        <f>#VALUE!</f>
        <v>#VALUE!</v>
      </c>
      <c r="AT120" s="59"/>
      <c r="AU120" s="30"/>
      <c r="AV120" s="58" t="str">
        <f t="shared" si="50"/>
        <v>Débil</v>
      </c>
      <c r="AW120" s="58" t="str">
        <f t="shared" si="51"/>
        <v>Débil</v>
      </c>
      <c r="AX120" s="220">
        <f t="shared" si="52"/>
        <v>0</v>
      </c>
      <c r="AY120" s="414"/>
      <c r="AZ120" s="414"/>
      <c r="BA120" s="314"/>
      <c r="BB120" s="414"/>
      <c r="BC120" s="131" t="e">
        <f>+IF(AND(U120="Preventivo",BB117="Fuerte"),2,IF(AND(U120="Preventivo",BB117="Moderado"),1,0))</f>
        <v>#DIV/0!</v>
      </c>
      <c r="BD120" s="131" t="e">
        <f>+IF(AND(U120="Detectivo/Correctivo",$BB117="Fuerte"),2,IF(AND(U120="Detectivo/Correctivo",$BB120="Moderado"),1,IF(AND(U120="Preventivo",$BB117="Fuerte"),1,0)))</f>
        <v>#DIV/0!</v>
      </c>
      <c r="BE120" s="131" t="e">
        <f>+L117-BC120</f>
        <v>#DIV/0!</v>
      </c>
      <c r="BF120" s="131" t="e">
        <f>+N117-BD120</f>
        <v>#N/A</v>
      </c>
      <c r="BG120" s="412"/>
      <c r="BH120" s="412"/>
      <c r="BI120" s="404"/>
      <c r="BJ120" s="422"/>
      <c r="BK120" s="422"/>
      <c r="BL120" s="422"/>
      <c r="BM120" s="423"/>
    </row>
    <row r="121" spans="1:65" ht="65.150000000000006" customHeight="1">
      <c r="A121" s="415"/>
      <c r="B121" s="409"/>
      <c r="C121" s="224"/>
      <c r="D121" s="409"/>
      <c r="E121" s="416"/>
      <c r="F121" s="34"/>
      <c r="G121" s="34"/>
      <c r="H121" s="34"/>
      <c r="I121" s="36"/>
      <c r="J121" s="29"/>
      <c r="K121" s="417"/>
      <c r="L121" s="410"/>
      <c r="M121" s="411"/>
      <c r="N121" s="413"/>
      <c r="O121" s="404"/>
      <c r="P121" s="412"/>
      <c r="Q121" s="230"/>
      <c r="R121" s="230"/>
      <c r="S121" s="54"/>
      <c r="T121" s="56"/>
      <c r="U121" s="55"/>
      <c r="V121" s="230"/>
      <c r="W121" s="230" t="str">
        <f t="shared" si="41"/>
        <v/>
      </c>
      <c r="X121" s="230"/>
      <c r="Y121" s="230" t="str">
        <f t="shared" si="42"/>
        <v/>
      </c>
      <c r="Z121" s="230"/>
      <c r="AA121" s="230" t="str">
        <f t="shared" si="43"/>
        <v/>
      </c>
      <c r="AB121" s="230"/>
      <c r="AC121" s="230" t="str">
        <f t="shared" si="44"/>
        <v/>
      </c>
      <c r="AD121" s="230"/>
      <c r="AE121" s="230" t="str">
        <f t="shared" si="45"/>
        <v/>
      </c>
      <c r="AF121" s="230"/>
      <c r="AG121" s="230" t="str">
        <f t="shared" si="46"/>
        <v/>
      </c>
      <c r="AH121" s="230"/>
      <c r="AI121" s="223" t="str">
        <f t="shared" si="47"/>
        <v/>
      </c>
      <c r="AJ121" s="220" t="str">
        <f t="shared" si="48"/>
        <v/>
      </c>
      <c r="AK121" s="220" t="str">
        <f t="shared" si="49"/>
        <v/>
      </c>
      <c r="AL121" s="209"/>
      <c r="AM121" s="209"/>
      <c r="AN121" s="209"/>
      <c r="AO121" s="209"/>
      <c r="AP121" s="209"/>
      <c r="AQ121" s="84"/>
      <c r="AR121" s="84"/>
      <c r="AS121" s="59" t="e">
        <f>#VALUE!</f>
        <v>#VALUE!</v>
      </c>
      <c r="AT121" s="59"/>
      <c r="AU121" s="30"/>
      <c r="AV121" s="58" t="str">
        <f t="shared" si="50"/>
        <v>Débil</v>
      </c>
      <c r="AW121" s="58" t="str">
        <f t="shared" si="51"/>
        <v>Débil</v>
      </c>
      <c r="AX121" s="220">
        <f t="shared" si="52"/>
        <v>0</v>
      </c>
      <c r="AY121" s="414"/>
      <c r="AZ121" s="414"/>
      <c r="BA121" s="314"/>
      <c r="BB121" s="414"/>
      <c r="BC121" s="131" t="e">
        <f>+IF(AND(U121="Preventivo",BB117="Fuerte"),2,IF(AND(U121="Preventivo",BB117="Moderado"),1,0))</f>
        <v>#DIV/0!</v>
      </c>
      <c r="BD121" s="131" t="e">
        <f>+IF(AND(U121="Detectivo/Correctivo",$BB117="Fuerte"),2,IF(AND(U121="Detectivo/Correctivo",$BB121="Moderado"),1,IF(AND(U121="Preventivo",$BB117="Fuerte"),1,0)))</f>
        <v>#DIV/0!</v>
      </c>
      <c r="BE121" s="131" t="e">
        <f>+L117-BC121</f>
        <v>#DIV/0!</v>
      </c>
      <c r="BF121" s="131" t="e">
        <f>+N117-BD121</f>
        <v>#N/A</v>
      </c>
      <c r="BG121" s="412"/>
      <c r="BH121" s="412"/>
      <c r="BI121" s="404"/>
      <c r="BJ121" s="422"/>
      <c r="BK121" s="422"/>
      <c r="BL121" s="422"/>
      <c r="BM121" s="423"/>
    </row>
    <row r="122" spans="1:65" ht="65.150000000000006" customHeight="1">
      <c r="A122" s="415"/>
      <c r="B122" s="409"/>
      <c r="C122" s="224"/>
      <c r="D122" s="409"/>
      <c r="E122" s="416"/>
      <c r="F122" s="34"/>
      <c r="G122" s="34"/>
      <c r="H122" s="34"/>
      <c r="I122" s="36"/>
      <c r="J122" s="29"/>
      <c r="K122" s="417"/>
      <c r="L122" s="410"/>
      <c r="M122" s="411"/>
      <c r="N122" s="413"/>
      <c r="O122" s="404"/>
      <c r="P122" s="412"/>
      <c r="Q122" s="230"/>
      <c r="R122" s="230"/>
      <c r="S122" s="54"/>
      <c r="T122" s="56"/>
      <c r="U122" s="55"/>
      <c r="V122" s="230"/>
      <c r="W122" s="230" t="str">
        <f t="shared" si="41"/>
        <v/>
      </c>
      <c r="X122" s="230"/>
      <c r="Y122" s="230" t="str">
        <f t="shared" si="42"/>
        <v/>
      </c>
      <c r="Z122" s="230"/>
      <c r="AA122" s="230" t="str">
        <f t="shared" si="43"/>
        <v/>
      </c>
      <c r="AB122" s="230"/>
      <c r="AC122" s="230" t="str">
        <f t="shared" si="44"/>
        <v/>
      </c>
      <c r="AD122" s="230"/>
      <c r="AE122" s="230" t="str">
        <f t="shared" si="45"/>
        <v/>
      </c>
      <c r="AF122" s="230"/>
      <c r="AG122" s="230" t="str">
        <f t="shared" si="46"/>
        <v/>
      </c>
      <c r="AH122" s="230"/>
      <c r="AI122" s="223" t="str">
        <f t="shared" si="47"/>
        <v/>
      </c>
      <c r="AJ122" s="220" t="str">
        <f t="shared" si="48"/>
        <v/>
      </c>
      <c r="AK122" s="220" t="str">
        <f t="shared" si="49"/>
        <v/>
      </c>
      <c r="AL122" s="209"/>
      <c r="AM122" s="209"/>
      <c r="AN122" s="209"/>
      <c r="AO122" s="209"/>
      <c r="AP122" s="209"/>
      <c r="AQ122" s="84"/>
      <c r="AR122" s="84"/>
      <c r="AS122" s="59" t="e">
        <f>#VALUE!</f>
        <v>#VALUE!</v>
      </c>
      <c r="AT122" s="59"/>
      <c r="AU122" s="30"/>
      <c r="AV122" s="58" t="str">
        <f t="shared" si="50"/>
        <v>Débil</v>
      </c>
      <c r="AW122" s="58" t="str">
        <f t="shared" si="51"/>
        <v>Débil</v>
      </c>
      <c r="AX122" s="220">
        <f t="shared" si="52"/>
        <v>0</v>
      </c>
      <c r="AY122" s="414"/>
      <c r="AZ122" s="414"/>
      <c r="BA122" s="315"/>
      <c r="BB122" s="414"/>
      <c r="BC122" s="131" t="e">
        <f>+IF(AND(U122="Preventivo",BB117="Fuerte"),2,IF(AND(U122="Preventivo",BB117="Moderado"),1,0))</f>
        <v>#DIV/0!</v>
      </c>
      <c r="BD122" s="131" t="e">
        <f>+IF(AND(U122="Detectivo/Correctivo",$BB117="Fuerte"),2,IF(AND(U122="Detectivo/Correctivo",$BB122="Moderado"),1,IF(AND(U122="Preventivo",$BB117="Fuerte"),1,0)))</f>
        <v>#DIV/0!</v>
      </c>
      <c r="BE122" s="131" t="e">
        <f>+L117-BC122</f>
        <v>#DIV/0!</v>
      </c>
      <c r="BF122" s="131" t="e">
        <f>+N117-BD122</f>
        <v>#N/A</v>
      </c>
      <c r="BG122" s="412"/>
      <c r="BH122" s="412"/>
      <c r="BI122" s="404"/>
      <c r="BJ122" s="422"/>
      <c r="BK122" s="422"/>
      <c r="BL122" s="422"/>
      <c r="BM122" s="423"/>
    </row>
    <row r="123" spans="1:65" ht="65.150000000000006" customHeight="1">
      <c r="A123" s="415" t="s">
        <v>155</v>
      </c>
      <c r="B123" s="409"/>
      <c r="C123" s="224"/>
      <c r="D123" s="409"/>
      <c r="E123" s="416"/>
      <c r="F123" s="34"/>
      <c r="G123" s="34"/>
      <c r="H123" s="34"/>
      <c r="I123" s="36"/>
      <c r="J123" s="29"/>
      <c r="K123" s="417"/>
      <c r="L123" s="410"/>
      <c r="M123" s="411"/>
      <c r="N123" s="413" t="e">
        <f>+VLOOKUP(M123,Listados!$K$13:$L$17,2,0)</f>
        <v>#N/A</v>
      </c>
      <c r="O123" s="404" t="str">
        <f>IF(AND(K123&lt;&gt;"",M123&lt;&gt;""),VLOOKUP(K123&amp;M123,Listados!$M$3:$N$27,2,FALSE),"")</f>
        <v/>
      </c>
      <c r="P123" s="412" t="e">
        <f>+VLOOKUP(O123,Listados!$P$3:$Q$6,2,FALSE)</f>
        <v>#N/A</v>
      </c>
      <c r="Q123" s="230"/>
      <c r="R123" s="230"/>
      <c r="S123" s="54"/>
      <c r="T123" s="56"/>
      <c r="U123" s="55"/>
      <c r="V123" s="230"/>
      <c r="W123" s="230" t="str">
        <f t="shared" si="41"/>
        <v/>
      </c>
      <c r="X123" s="230"/>
      <c r="Y123" s="230" t="str">
        <f t="shared" si="42"/>
        <v/>
      </c>
      <c r="Z123" s="230"/>
      <c r="AA123" s="230" t="str">
        <f t="shared" si="43"/>
        <v/>
      </c>
      <c r="AB123" s="230"/>
      <c r="AC123" s="230" t="str">
        <f t="shared" si="44"/>
        <v/>
      </c>
      <c r="AD123" s="230"/>
      <c r="AE123" s="230" t="str">
        <f t="shared" si="45"/>
        <v/>
      </c>
      <c r="AF123" s="230"/>
      <c r="AG123" s="230" t="str">
        <f t="shared" si="46"/>
        <v/>
      </c>
      <c r="AH123" s="230"/>
      <c r="AI123" s="223" t="str">
        <f t="shared" si="47"/>
        <v/>
      </c>
      <c r="AJ123" s="220" t="str">
        <f t="shared" si="48"/>
        <v/>
      </c>
      <c r="AK123" s="220" t="str">
        <f t="shared" si="49"/>
        <v/>
      </c>
      <c r="AL123" s="209"/>
      <c r="AM123" s="209"/>
      <c r="AN123" s="209"/>
      <c r="AO123" s="209"/>
      <c r="AP123" s="209"/>
      <c r="AQ123" s="84"/>
      <c r="AR123" s="84"/>
      <c r="AS123" s="59" t="e">
        <f>#VALUE!</f>
        <v>#VALUE!</v>
      </c>
      <c r="AT123" s="59"/>
      <c r="AU123" s="30"/>
      <c r="AV123" s="58" t="str">
        <f t="shared" si="50"/>
        <v>Débil</v>
      </c>
      <c r="AW123" s="58" t="str">
        <f t="shared" si="51"/>
        <v>Débil</v>
      </c>
      <c r="AX123" s="220">
        <f t="shared" si="52"/>
        <v>0</v>
      </c>
      <c r="AY123" s="414">
        <f t="shared" ref="AY123" si="77">SUM(AX123:AX128)</f>
        <v>0</v>
      </c>
      <c r="AZ123" s="414">
        <v>0</v>
      </c>
      <c r="BA123" s="313" t="e">
        <f t="shared" ref="BA123" si="78">AY123/AZ123</f>
        <v>#DIV/0!</v>
      </c>
      <c r="BB123" s="414" t="e">
        <f t="shared" ref="BB123" si="79">IF(BA123&lt;=50, "Débil", IF(BA123&lt;=99,"Moderado","Fuerte"))</f>
        <v>#DIV/0!</v>
      </c>
      <c r="BC123" s="131" t="e">
        <f>+IF(AND(U123="Preventivo",BB123="Fuerte"),2,IF(AND(U123="Preventivo",BB123="Moderado"),1,0))</f>
        <v>#DIV/0!</v>
      </c>
      <c r="BD123" s="131" t="e">
        <f>+IF(AND(U123="Detectivo/Correctivo",$BB123="Fuerte"),2,IF(AND(U123="Detectivo/Correctivo",$BB123="Moderado"),1,IF(AND(U123="Preventivo",$BB123="Fuerte"),1,0)))</f>
        <v>#DIV/0!</v>
      </c>
      <c r="BE123" s="131" t="e">
        <f>+L123-BC123</f>
        <v>#DIV/0!</v>
      </c>
      <c r="BF123" s="131" t="e">
        <f>+N123-BD123</f>
        <v>#N/A</v>
      </c>
      <c r="BG123" s="412" t="e">
        <f>+VLOOKUP(MIN(BE123,BE124,BE125,BE126,BE127,BE128),Listados!$J$18:$K$24,2,TRUE)</f>
        <v>#DIV/0!</v>
      </c>
      <c r="BH123" s="412" t="e">
        <f>+VLOOKUP(MIN(BF123,BF124,BF125,BF126,BF127,BF128),Listados!$J$27:$K$32,2,TRUE)</f>
        <v>#N/A</v>
      </c>
      <c r="BI123" s="404" t="e">
        <f>IF(AND(BG123&lt;&gt;"",BH123&lt;&gt;""),VLOOKUP(BG123&amp;BH123,Listados!$M$3:$N$27,2,FALSE),"")</f>
        <v>#DIV/0!</v>
      </c>
      <c r="BJ123" s="422" t="e">
        <f>+IF($P123="Asumir el riesgo","NA","")</f>
        <v>#N/A</v>
      </c>
      <c r="BK123" s="422" t="e">
        <f>+IF($P123="Asumir el riesgo","NA","")</f>
        <v>#N/A</v>
      </c>
      <c r="BL123" s="422" t="e">
        <f>+IF($P123="Asumir el riesgo","NA","")</f>
        <v>#N/A</v>
      </c>
      <c r="BM123" s="423" t="e">
        <f>+IF($P123="Asumir el riesgo","NA","")</f>
        <v>#N/A</v>
      </c>
    </row>
    <row r="124" spans="1:65" ht="65.150000000000006" customHeight="1">
      <c r="A124" s="415"/>
      <c r="B124" s="409"/>
      <c r="C124" s="224"/>
      <c r="D124" s="409"/>
      <c r="E124" s="416"/>
      <c r="F124" s="34"/>
      <c r="G124" s="34"/>
      <c r="H124" s="34"/>
      <c r="I124" s="36"/>
      <c r="J124" s="29"/>
      <c r="K124" s="417"/>
      <c r="L124" s="410"/>
      <c r="M124" s="411"/>
      <c r="N124" s="413"/>
      <c r="O124" s="404"/>
      <c r="P124" s="412"/>
      <c r="Q124" s="230"/>
      <c r="R124" s="230"/>
      <c r="S124" s="54"/>
      <c r="T124" s="56"/>
      <c r="U124" s="55"/>
      <c r="V124" s="230"/>
      <c r="W124" s="230" t="str">
        <f t="shared" si="41"/>
        <v/>
      </c>
      <c r="X124" s="230"/>
      <c r="Y124" s="230" t="str">
        <f t="shared" si="42"/>
        <v/>
      </c>
      <c r="Z124" s="230"/>
      <c r="AA124" s="230" t="str">
        <f t="shared" si="43"/>
        <v/>
      </c>
      <c r="AB124" s="230"/>
      <c r="AC124" s="230" t="str">
        <f t="shared" si="44"/>
        <v/>
      </c>
      <c r="AD124" s="230"/>
      <c r="AE124" s="230" t="str">
        <f t="shared" si="45"/>
        <v/>
      </c>
      <c r="AF124" s="230"/>
      <c r="AG124" s="230" t="str">
        <f t="shared" si="46"/>
        <v/>
      </c>
      <c r="AH124" s="230"/>
      <c r="AI124" s="223" t="str">
        <f t="shared" si="47"/>
        <v/>
      </c>
      <c r="AJ124" s="220" t="str">
        <f t="shared" si="48"/>
        <v/>
      </c>
      <c r="AK124" s="220" t="str">
        <f t="shared" si="49"/>
        <v/>
      </c>
      <c r="AL124" s="209"/>
      <c r="AM124" s="209"/>
      <c r="AN124" s="209"/>
      <c r="AO124" s="209"/>
      <c r="AP124" s="209"/>
      <c r="AQ124" s="84"/>
      <c r="AR124" s="84"/>
      <c r="AS124" s="59" t="e">
        <f>#VALUE!</f>
        <v>#VALUE!</v>
      </c>
      <c r="AT124" s="59"/>
      <c r="AU124" s="30"/>
      <c r="AV124" s="58" t="str">
        <f t="shared" si="50"/>
        <v>Débil</v>
      </c>
      <c r="AW124" s="58" t="str">
        <f t="shared" si="51"/>
        <v>Débil</v>
      </c>
      <c r="AX124" s="220">
        <f t="shared" si="52"/>
        <v>0</v>
      </c>
      <c r="AY124" s="414"/>
      <c r="AZ124" s="414"/>
      <c r="BA124" s="314"/>
      <c r="BB124" s="414"/>
      <c r="BC124" s="131" t="e">
        <f>+IF(AND(U124="Preventivo",BB123="Fuerte"),2,IF(AND(U124="Preventivo",BB123="Moderado"),1,0))</f>
        <v>#DIV/0!</v>
      </c>
      <c r="BD124" s="131" t="e">
        <f>+IF(AND(U124="Detectivo/Correctivo",$BB123="Fuerte"),2,IF(AND(U124="Detectivo/Correctivo",$BB124="Moderado"),1,IF(AND(U124="Preventivo",$BB123="Fuerte"),1,0)))</f>
        <v>#DIV/0!</v>
      </c>
      <c r="BE124" s="131" t="e">
        <f>+L123-BC124</f>
        <v>#DIV/0!</v>
      </c>
      <c r="BF124" s="131" t="e">
        <f>+N123-BD124</f>
        <v>#N/A</v>
      </c>
      <c r="BG124" s="412"/>
      <c r="BH124" s="412"/>
      <c r="BI124" s="404"/>
      <c r="BJ124" s="422"/>
      <c r="BK124" s="422"/>
      <c r="BL124" s="422"/>
      <c r="BM124" s="423"/>
    </row>
    <row r="125" spans="1:65" ht="65.150000000000006" customHeight="1">
      <c r="A125" s="415"/>
      <c r="B125" s="409"/>
      <c r="C125" s="224"/>
      <c r="D125" s="409"/>
      <c r="E125" s="416"/>
      <c r="F125" s="34"/>
      <c r="G125" s="34"/>
      <c r="H125" s="34"/>
      <c r="I125" s="36"/>
      <c r="J125" s="29"/>
      <c r="K125" s="417"/>
      <c r="L125" s="410"/>
      <c r="M125" s="411"/>
      <c r="N125" s="413"/>
      <c r="O125" s="404"/>
      <c r="P125" s="412"/>
      <c r="Q125" s="230"/>
      <c r="R125" s="230"/>
      <c r="S125" s="54"/>
      <c r="T125" s="56"/>
      <c r="U125" s="55"/>
      <c r="V125" s="230"/>
      <c r="W125" s="230" t="str">
        <f t="shared" si="41"/>
        <v/>
      </c>
      <c r="X125" s="230"/>
      <c r="Y125" s="230" t="str">
        <f t="shared" si="42"/>
        <v/>
      </c>
      <c r="Z125" s="230"/>
      <c r="AA125" s="230" t="str">
        <f t="shared" si="43"/>
        <v/>
      </c>
      <c r="AB125" s="230"/>
      <c r="AC125" s="230" t="str">
        <f t="shared" si="44"/>
        <v/>
      </c>
      <c r="AD125" s="230"/>
      <c r="AE125" s="230" t="str">
        <f t="shared" si="45"/>
        <v/>
      </c>
      <c r="AF125" s="230"/>
      <c r="AG125" s="230" t="str">
        <f t="shared" si="46"/>
        <v/>
      </c>
      <c r="AH125" s="230"/>
      <c r="AI125" s="223" t="str">
        <f t="shared" si="47"/>
        <v/>
      </c>
      <c r="AJ125" s="220" t="str">
        <f t="shared" si="48"/>
        <v/>
      </c>
      <c r="AK125" s="220" t="str">
        <f t="shared" si="49"/>
        <v/>
      </c>
      <c r="AL125" s="209"/>
      <c r="AM125" s="209"/>
      <c r="AN125" s="209"/>
      <c r="AO125" s="209"/>
      <c r="AP125" s="209"/>
      <c r="AQ125" s="84"/>
      <c r="AR125" s="84"/>
      <c r="AS125" s="59" t="e">
        <f>#VALUE!</f>
        <v>#VALUE!</v>
      </c>
      <c r="AT125" s="59"/>
      <c r="AU125" s="30"/>
      <c r="AV125" s="58" t="str">
        <f t="shared" si="50"/>
        <v>Débil</v>
      </c>
      <c r="AW125" s="58" t="str">
        <f t="shared" si="51"/>
        <v>Débil</v>
      </c>
      <c r="AX125" s="220">
        <f t="shared" si="52"/>
        <v>0</v>
      </c>
      <c r="AY125" s="414"/>
      <c r="AZ125" s="414"/>
      <c r="BA125" s="314"/>
      <c r="BB125" s="414"/>
      <c r="BC125" s="131" t="e">
        <f>+IF(AND(U125="Preventivo",BB123="Fuerte"),2,IF(AND(U125="Preventivo",BB123="Moderado"),1,0))</f>
        <v>#DIV/0!</v>
      </c>
      <c r="BD125" s="131" t="e">
        <f>+IF(AND(U125="Detectivo/Correctivo",$BB123="Fuerte"),2,IF(AND(U125="Detectivo/Correctivo",$BB125="Moderado"),1,IF(AND(U125="Preventivo",$BB123="Fuerte"),1,0)))</f>
        <v>#DIV/0!</v>
      </c>
      <c r="BE125" s="131" t="e">
        <f>+L123-BC125</f>
        <v>#DIV/0!</v>
      </c>
      <c r="BF125" s="131" t="e">
        <f>+N123-BD125</f>
        <v>#N/A</v>
      </c>
      <c r="BG125" s="412"/>
      <c r="BH125" s="412"/>
      <c r="BI125" s="404"/>
      <c r="BJ125" s="422"/>
      <c r="BK125" s="422"/>
      <c r="BL125" s="422"/>
      <c r="BM125" s="423"/>
    </row>
    <row r="126" spans="1:65" ht="65.150000000000006" customHeight="1">
      <c r="A126" s="415"/>
      <c r="B126" s="409"/>
      <c r="C126" s="224"/>
      <c r="D126" s="409"/>
      <c r="E126" s="416"/>
      <c r="F126" s="34"/>
      <c r="G126" s="34"/>
      <c r="H126" s="34"/>
      <c r="I126" s="36"/>
      <c r="J126" s="29"/>
      <c r="K126" s="417"/>
      <c r="L126" s="410"/>
      <c r="M126" s="411"/>
      <c r="N126" s="413"/>
      <c r="O126" s="404"/>
      <c r="P126" s="412"/>
      <c r="Q126" s="230"/>
      <c r="R126" s="230"/>
      <c r="S126" s="54"/>
      <c r="T126" s="56"/>
      <c r="U126" s="55"/>
      <c r="V126" s="230"/>
      <c r="W126" s="230" t="str">
        <f t="shared" si="41"/>
        <v/>
      </c>
      <c r="X126" s="230"/>
      <c r="Y126" s="230" t="str">
        <f t="shared" si="42"/>
        <v/>
      </c>
      <c r="Z126" s="230"/>
      <c r="AA126" s="230" t="str">
        <f t="shared" si="43"/>
        <v/>
      </c>
      <c r="AB126" s="230"/>
      <c r="AC126" s="230" t="str">
        <f t="shared" si="44"/>
        <v/>
      </c>
      <c r="AD126" s="230"/>
      <c r="AE126" s="230" t="str">
        <f t="shared" si="45"/>
        <v/>
      </c>
      <c r="AF126" s="230"/>
      <c r="AG126" s="230" t="str">
        <f t="shared" si="46"/>
        <v/>
      </c>
      <c r="AH126" s="230"/>
      <c r="AI126" s="223" t="str">
        <f t="shared" si="47"/>
        <v/>
      </c>
      <c r="AJ126" s="220" t="str">
        <f t="shared" si="48"/>
        <v/>
      </c>
      <c r="AK126" s="220" t="str">
        <f t="shared" si="49"/>
        <v/>
      </c>
      <c r="AL126" s="209"/>
      <c r="AM126" s="209"/>
      <c r="AN126" s="209"/>
      <c r="AO126" s="209"/>
      <c r="AP126" s="209"/>
      <c r="AQ126" s="84"/>
      <c r="AR126" s="84"/>
      <c r="AS126" s="59" t="e">
        <f>#VALUE!</f>
        <v>#VALUE!</v>
      </c>
      <c r="AT126" s="59"/>
      <c r="AU126" s="30"/>
      <c r="AV126" s="58" t="str">
        <f t="shared" si="50"/>
        <v>Débil</v>
      </c>
      <c r="AW126" s="58" t="str">
        <f t="shared" si="51"/>
        <v>Débil</v>
      </c>
      <c r="AX126" s="220">
        <f t="shared" si="52"/>
        <v>0</v>
      </c>
      <c r="AY126" s="414"/>
      <c r="AZ126" s="414"/>
      <c r="BA126" s="314"/>
      <c r="BB126" s="414"/>
      <c r="BC126" s="131" t="e">
        <f>+IF(AND(U126="Preventivo",BB123="Fuerte"),2,IF(AND(U126="Preventivo",BB123="Moderado"),1,0))</f>
        <v>#DIV/0!</v>
      </c>
      <c r="BD126" s="131" t="e">
        <f>+IF(AND(U126="Detectivo/Correctivo",$BB123="Fuerte"),2,IF(AND(U126="Detectivo/Correctivo",$BB126="Moderado"),1,IF(AND(U126="Preventivo",$BB123="Fuerte"),1,0)))</f>
        <v>#DIV/0!</v>
      </c>
      <c r="BE126" s="131" t="e">
        <f>+L123-BC126</f>
        <v>#DIV/0!</v>
      </c>
      <c r="BF126" s="131" t="e">
        <f>+N123-BD126</f>
        <v>#N/A</v>
      </c>
      <c r="BG126" s="412"/>
      <c r="BH126" s="412"/>
      <c r="BI126" s="404"/>
      <c r="BJ126" s="422"/>
      <c r="BK126" s="422"/>
      <c r="BL126" s="422"/>
      <c r="BM126" s="423"/>
    </row>
    <row r="127" spans="1:65" ht="65.150000000000006" customHeight="1">
      <c r="A127" s="415"/>
      <c r="B127" s="409"/>
      <c r="C127" s="224"/>
      <c r="D127" s="409"/>
      <c r="E127" s="416"/>
      <c r="F127" s="34"/>
      <c r="G127" s="34"/>
      <c r="H127" s="34"/>
      <c r="I127" s="36"/>
      <c r="J127" s="29"/>
      <c r="K127" s="417"/>
      <c r="L127" s="410"/>
      <c r="M127" s="411"/>
      <c r="N127" s="413"/>
      <c r="O127" s="404"/>
      <c r="P127" s="412"/>
      <c r="Q127" s="230"/>
      <c r="R127" s="230"/>
      <c r="S127" s="54"/>
      <c r="T127" s="56"/>
      <c r="U127" s="55"/>
      <c r="V127" s="230"/>
      <c r="W127" s="230" t="str">
        <f t="shared" si="41"/>
        <v/>
      </c>
      <c r="X127" s="230"/>
      <c r="Y127" s="230" t="str">
        <f t="shared" si="42"/>
        <v/>
      </c>
      <c r="Z127" s="230"/>
      <c r="AA127" s="230" t="str">
        <f t="shared" si="43"/>
        <v/>
      </c>
      <c r="AB127" s="230"/>
      <c r="AC127" s="230" t="str">
        <f t="shared" si="44"/>
        <v/>
      </c>
      <c r="AD127" s="230"/>
      <c r="AE127" s="230" t="str">
        <f t="shared" si="45"/>
        <v/>
      </c>
      <c r="AF127" s="230"/>
      <c r="AG127" s="230" t="str">
        <f t="shared" si="46"/>
        <v/>
      </c>
      <c r="AH127" s="230"/>
      <c r="AI127" s="223" t="str">
        <f t="shared" si="47"/>
        <v/>
      </c>
      <c r="AJ127" s="220" t="str">
        <f t="shared" si="48"/>
        <v/>
      </c>
      <c r="AK127" s="220" t="str">
        <f t="shared" si="49"/>
        <v/>
      </c>
      <c r="AL127" s="209"/>
      <c r="AM127" s="209"/>
      <c r="AN127" s="209"/>
      <c r="AO127" s="209"/>
      <c r="AP127" s="209"/>
      <c r="AQ127" s="84"/>
      <c r="AR127" s="84"/>
      <c r="AS127" s="59" t="e">
        <f>#VALUE!</f>
        <v>#VALUE!</v>
      </c>
      <c r="AT127" s="59"/>
      <c r="AU127" s="30"/>
      <c r="AV127" s="58" t="str">
        <f t="shared" si="50"/>
        <v>Débil</v>
      </c>
      <c r="AW127" s="58" t="str">
        <f t="shared" si="51"/>
        <v>Débil</v>
      </c>
      <c r="AX127" s="220">
        <f t="shared" si="52"/>
        <v>0</v>
      </c>
      <c r="AY127" s="414"/>
      <c r="AZ127" s="414"/>
      <c r="BA127" s="314"/>
      <c r="BB127" s="414"/>
      <c r="BC127" s="131" t="e">
        <f>+IF(AND(U127="Preventivo",BB123="Fuerte"),2,IF(AND(U127="Preventivo",BB123="Moderado"),1,0))</f>
        <v>#DIV/0!</v>
      </c>
      <c r="BD127" s="131" t="e">
        <f>+IF(AND(U127="Detectivo/Correctivo",$BB123="Fuerte"),2,IF(AND(U127="Detectivo/Correctivo",$BB127="Moderado"),1,IF(AND(U127="Preventivo",$BB123="Fuerte"),1,0)))</f>
        <v>#DIV/0!</v>
      </c>
      <c r="BE127" s="131" t="e">
        <f>+L123-BC127</f>
        <v>#DIV/0!</v>
      </c>
      <c r="BF127" s="131" t="e">
        <f>+N123-BD127</f>
        <v>#N/A</v>
      </c>
      <c r="BG127" s="412"/>
      <c r="BH127" s="412"/>
      <c r="BI127" s="404"/>
      <c r="BJ127" s="422"/>
      <c r="BK127" s="422"/>
      <c r="BL127" s="422"/>
      <c r="BM127" s="423"/>
    </row>
    <row r="128" spans="1:65" ht="65.150000000000006" customHeight="1">
      <c r="A128" s="415"/>
      <c r="B128" s="409"/>
      <c r="C128" s="224"/>
      <c r="D128" s="409"/>
      <c r="E128" s="416"/>
      <c r="F128" s="34"/>
      <c r="G128" s="34"/>
      <c r="H128" s="34"/>
      <c r="I128" s="36"/>
      <c r="J128" s="29"/>
      <c r="K128" s="417"/>
      <c r="L128" s="410"/>
      <c r="M128" s="411"/>
      <c r="N128" s="413"/>
      <c r="O128" s="404"/>
      <c r="P128" s="412"/>
      <c r="Q128" s="230"/>
      <c r="R128" s="230"/>
      <c r="S128" s="54"/>
      <c r="T128" s="56"/>
      <c r="U128" s="55"/>
      <c r="V128" s="230"/>
      <c r="W128" s="230" t="str">
        <f t="shared" si="41"/>
        <v/>
      </c>
      <c r="X128" s="230"/>
      <c r="Y128" s="230" t="str">
        <f t="shared" si="42"/>
        <v/>
      </c>
      <c r="Z128" s="230"/>
      <c r="AA128" s="230" t="str">
        <f t="shared" si="43"/>
        <v/>
      </c>
      <c r="AB128" s="230"/>
      <c r="AC128" s="230" t="str">
        <f t="shared" si="44"/>
        <v/>
      </c>
      <c r="AD128" s="230"/>
      <c r="AE128" s="230" t="str">
        <f t="shared" si="45"/>
        <v/>
      </c>
      <c r="AF128" s="230"/>
      <c r="AG128" s="230" t="str">
        <f t="shared" si="46"/>
        <v/>
      </c>
      <c r="AH128" s="230"/>
      <c r="AI128" s="223" t="str">
        <f t="shared" si="47"/>
        <v/>
      </c>
      <c r="AJ128" s="220" t="str">
        <f t="shared" si="48"/>
        <v/>
      </c>
      <c r="AK128" s="220" t="str">
        <f t="shared" si="49"/>
        <v/>
      </c>
      <c r="AL128" s="209"/>
      <c r="AM128" s="209"/>
      <c r="AN128" s="209"/>
      <c r="AO128" s="209"/>
      <c r="AP128" s="209"/>
      <c r="AQ128" s="84"/>
      <c r="AR128" s="84"/>
      <c r="AS128" s="59" t="e">
        <f>#VALUE!</f>
        <v>#VALUE!</v>
      </c>
      <c r="AT128" s="59"/>
      <c r="AU128" s="30"/>
      <c r="AV128" s="58" t="str">
        <f t="shared" si="50"/>
        <v>Débil</v>
      </c>
      <c r="AW128" s="58" t="str">
        <f t="shared" si="51"/>
        <v>Débil</v>
      </c>
      <c r="AX128" s="220">
        <f t="shared" si="52"/>
        <v>0</v>
      </c>
      <c r="AY128" s="414"/>
      <c r="AZ128" s="414"/>
      <c r="BA128" s="315"/>
      <c r="BB128" s="414"/>
      <c r="BC128" s="131" t="e">
        <f>+IF(AND(U128="Preventivo",BB123="Fuerte"),2,IF(AND(U128="Preventivo",BB123="Moderado"),1,0))</f>
        <v>#DIV/0!</v>
      </c>
      <c r="BD128" s="131" t="e">
        <f>+IF(AND(U128="Detectivo/Correctivo",$BB123="Fuerte"),2,IF(AND(U128="Detectivo/Correctivo",$BB128="Moderado"),1,IF(AND(U128="Preventivo",$BB123="Fuerte"),1,0)))</f>
        <v>#DIV/0!</v>
      </c>
      <c r="BE128" s="131" t="e">
        <f>+L123-BC128</f>
        <v>#DIV/0!</v>
      </c>
      <c r="BF128" s="131" t="e">
        <f>+N123-BD128</f>
        <v>#N/A</v>
      </c>
      <c r="BG128" s="412"/>
      <c r="BH128" s="412"/>
      <c r="BI128" s="404"/>
      <c r="BJ128" s="422"/>
      <c r="BK128" s="422"/>
      <c r="BL128" s="422"/>
      <c r="BM128" s="423"/>
    </row>
    <row r="129" spans="1:65" ht="65.150000000000006" customHeight="1">
      <c r="A129" s="415" t="s">
        <v>156</v>
      </c>
      <c r="B129" s="409"/>
      <c r="C129" s="224"/>
      <c r="D129" s="409"/>
      <c r="E129" s="416"/>
      <c r="F129" s="34"/>
      <c r="G129" s="34"/>
      <c r="H129" s="34"/>
      <c r="I129" s="36"/>
      <c r="J129" s="29"/>
      <c r="K129" s="417"/>
      <c r="L129" s="410"/>
      <c r="M129" s="411"/>
      <c r="N129" s="413" t="e">
        <f>+VLOOKUP(M129,Listados!$K$13:$L$17,2,0)</f>
        <v>#N/A</v>
      </c>
      <c r="O129" s="404" t="str">
        <f>IF(AND(K129&lt;&gt;"",M129&lt;&gt;""),VLOOKUP(K129&amp;M129,Listados!$M$3:$N$27,2,FALSE),"")</f>
        <v/>
      </c>
      <c r="P129" s="412" t="e">
        <f>+VLOOKUP(O129,Listados!$P$3:$Q$6,2,FALSE)</f>
        <v>#N/A</v>
      </c>
      <c r="Q129" s="230"/>
      <c r="R129" s="230"/>
      <c r="S129" s="54"/>
      <c r="T129" s="56"/>
      <c r="U129" s="55"/>
      <c r="V129" s="230"/>
      <c r="W129" s="230" t="str">
        <f t="shared" si="41"/>
        <v/>
      </c>
      <c r="X129" s="230"/>
      <c r="Y129" s="230" t="str">
        <f t="shared" si="42"/>
        <v/>
      </c>
      <c r="Z129" s="230"/>
      <c r="AA129" s="230" t="str">
        <f t="shared" si="43"/>
        <v/>
      </c>
      <c r="AB129" s="230"/>
      <c r="AC129" s="230" t="str">
        <f t="shared" si="44"/>
        <v/>
      </c>
      <c r="AD129" s="230"/>
      <c r="AE129" s="230" t="str">
        <f t="shared" si="45"/>
        <v/>
      </c>
      <c r="AF129" s="230"/>
      <c r="AG129" s="230" t="str">
        <f t="shared" si="46"/>
        <v/>
      </c>
      <c r="AH129" s="230"/>
      <c r="AI129" s="223" t="str">
        <f t="shared" si="47"/>
        <v/>
      </c>
      <c r="AJ129" s="220" t="str">
        <f t="shared" si="48"/>
        <v/>
      </c>
      <c r="AK129" s="220" t="str">
        <f t="shared" si="49"/>
        <v/>
      </c>
      <c r="AL129" s="209"/>
      <c r="AM129" s="209"/>
      <c r="AN129" s="209"/>
      <c r="AO129" s="209"/>
      <c r="AP129" s="209"/>
      <c r="AQ129" s="84"/>
      <c r="AR129" s="84"/>
      <c r="AS129" s="59" t="e">
        <f>#VALUE!</f>
        <v>#VALUE!</v>
      </c>
      <c r="AT129" s="59"/>
      <c r="AU129" s="30"/>
      <c r="AV129" s="58" t="str">
        <f t="shared" si="50"/>
        <v>Débil</v>
      </c>
      <c r="AW129" s="58" t="str">
        <f t="shared" si="51"/>
        <v>Débil</v>
      </c>
      <c r="AX129" s="220">
        <f t="shared" si="52"/>
        <v>0</v>
      </c>
      <c r="AY129" s="414">
        <f t="shared" ref="AY129" si="80">SUM(AX129:AX134)</f>
        <v>0</v>
      </c>
      <c r="AZ129" s="414">
        <v>0</v>
      </c>
      <c r="BA129" s="313" t="e">
        <f t="shared" ref="BA129" si="81">AY129/AZ129</f>
        <v>#DIV/0!</v>
      </c>
      <c r="BB129" s="414" t="e">
        <f t="shared" ref="BB129" si="82">IF(BA129&lt;=50, "Débil", IF(BA129&lt;=99,"Moderado","Fuerte"))</f>
        <v>#DIV/0!</v>
      </c>
      <c r="BC129" s="131" t="e">
        <f>+IF(AND(U129="Preventivo",BB129="Fuerte"),2,IF(AND(U129="Preventivo",BB129="Moderado"),1,0))</f>
        <v>#DIV/0!</v>
      </c>
      <c r="BD129" s="131" t="e">
        <f>+IF(AND(U129="Detectivo/Correctivo",$BB129="Fuerte"),2,IF(AND(U129="Detectivo/Correctivo",$BB129="Moderado"),1,IF(AND(U129="Preventivo",$BB129="Fuerte"),1,0)))</f>
        <v>#DIV/0!</v>
      </c>
      <c r="BE129" s="131" t="e">
        <f>+L129-BC129</f>
        <v>#DIV/0!</v>
      </c>
      <c r="BF129" s="131" t="e">
        <f>+N129-BD129</f>
        <v>#N/A</v>
      </c>
      <c r="BG129" s="412" t="e">
        <f>+VLOOKUP(MIN(BE129,BE130,BE131,BE132,BE133,BE134),Listados!$J$18:$K$24,2,TRUE)</f>
        <v>#DIV/0!</v>
      </c>
      <c r="BH129" s="412" t="e">
        <f>+VLOOKUP(MIN(BF129,BF130,BF131,BF132,BF133,BF134),Listados!$J$27:$K$32,2,TRUE)</f>
        <v>#N/A</v>
      </c>
      <c r="BI129" s="404" t="e">
        <f>IF(AND(BG129&lt;&gt;"",BH129&lt;&gt;""),VLOOKUP(BG129&amp;BH129,Listados!$M$3:$N$27,2,FALSE),"")</f>
        <v>#DIV/0!</v>
      </c>
      <c r="BJ129" s="422" t="e">
        <f>+IF($P129="Asumir el riesgo","NA","")</f>
        <v>#N/A</v>
      </c>
      <c r="BK129" s="422" t="e">
        <f>+IF($P129="Asumir el riesgo","NA","")</f>
        <v>#N/A</v>
      </c>
      <c r="BL129" s="422" t="e">
        <f>+IF($P129="Asumir el riesgo","NA","")</f>
        <v>#N/A</v>
      </c>
      <c r="BM129" s="423" t="e">
        <f>+IF($P129="Asumir el riesgo","NA","")</f>
        <v>#N/A</v>
      </c>
    </row>
    <row r="130" spans="1:65" ht="65.150000000000006" customHeight="1">
      <c r="A130" s="415"/>
      <c r="B130" s="409"/>
      <c r="C130" s="224"/>
      <c r="D130" s="409"/>
      <c r="E130" s="416"/>
      <c r="F130" s="34"/>
      <c r="G130" s="34"/>
      <c r="H130" s="34"/>
      <c r="I130" s="36"/>
      <c r="J130" s="29"/>
      <c r="K130" s="417"/>
      <c r="L130" s="410"/>
      <c r="M130" s="411"/>
      <c r="N130" s="413"/>
      <c r="O130" s="404"/>
      <c r="P130" s="412"/>
      <c r="Q130" s="230"/>
      <c r="R130" s="230"/>
      <c r="S130" s="54"/>
      <c r="T130" s="56"/>
      <c r="U130" s="55"/>
      <c r="V130" s="230"/>
      <c r="W130" s="230" t="str">
        <f t="shared" si="41"/>
        <v/>
      </c>
      <c r="X130" s="230"/>
      <c r="Y130" s="230" t="str">
        <f t="shared" si="42"/>
        <v/>
      </c>
      <c r="Z130" s="230"/>
      <c r="AA130" s="230" t="str">
        <f t="shared" si="43"/>
        <v/>
      </c>
      <c r="AB130" s="230"/>
      <c r="AC130" s="230" t="str">
        <f t="shared" si="44"/>
        <v/>
      </c>
      <c r="AD130" s="230"/>
      <c r="AE130" s="230" t="str">
        <f t="shared" si="45"/>
        <v/>
      </c>
      <c r="AF130" s="230"/>
      <c r="AG130" s="230" t="str">
        <f t="shared" si="46"/>
        <v/>
      </c>
      <c r="AH130" s="230"/>
      <c r="AI130" s="223" t="str">
        <f t="shared" si="47"/>
        <v/>
      </c>
      <c r="AJ130" s="220" t="str">
        <f t="shared" si="48"/>
        <v/>
      </c>
      <c r="AK130" s="220" t="str">
        <f t="shared" si="49"/>
        <v/>
      </c>
      <c r="AL130" s="209"/>
      <c r="AM130" s="209"/>
      <c r="AN130" s="209"/>
      <c r="AO130" s="209"/>
      <c r="AP130" s="209"/>
      <c r="AQ130" s="84"/>
      <c r="AR130" s="84"/>
      <c r="AS130" s="59" t="e">
        <f>#VALUE!</f>
        <v>#VALUE!</v>
      </c>
      <c r="AT130" s="59"/>
      <c r="AU130" s="30"/>
      <c r="AV130" s="58" t="str">
        <f t="shared" si="50"/>
        <v>Débil</v>
      </c>
      <c r="AW130" s="58" t="str">
        <f t="shared" si="51"/>
        <v>Débil</v>
      </c>
      <c r="AX130" s="220">
        <f t="shared" si="52"/>
        <v>0</v>
      </c>
      <c r="AY130" s="414"/>
      <c r="AZ130" s="414"/>
      <c r="BA130" s="314"/>
      <c r="BB130" s="414"/>
      <c r="BC130" s="131" t="e">
        <f>+IF(AND(U130="Preventivo",BB129="Fuerte"),2,IF(AND(U130="Preventivo",BB129="Moderado"),1,0))</f>
        <v>#DIV/0!</v>
      </c>
      <c r="BD130" s="131" t="e">
        <f>+IF(AND(U130="Detectivo/Correctivo",$BB129="Fuerte"),2,IF(AND(U130="Detectivo/Correctivo",$BB130="Moderado"),1,IF(AND(U130="Preventivo",$BB129="Fuerte"),1,0)))</f>
        <v>#DIV/0!</v>
      </c>
      <c r="BE130" s="131" t="e">
        <f>+L129-BC130</f>
        <v>#DIV/0!</v>
      </c>
      <c r="BF130" s="131" t="e">
        <f>+N129-BD130</f>
        <v>#N/A</v>
      </c>
      <c r="BG130" s="412"/>
      <c r="BH130" s="412"/>
      <c r="BI130" s="404"/>
      <c r="BJ130" s="422"/>
      <c r="BK130" s="422"/>
      <c r="BL130" s="422"/>
      <c r="BM130" s="423"/>
    </row>
    <row r="131" spans="1:65" ht="65.150000000000006" customHeight="1">
      <c r="A131" s="415"/>
      <c r="B131" s="409"/>
      <c r="C131" s="224"/>
      <c r="D131" s="409"/>
      <c r="E131" s="416"/>
      <c r="F131" s="34"/>
      <c r="G131" s="34"/>
      <c r="H131" s="34"/>
      <c r="I131" s="36"/>
      <c r="J131" s="29"/>
      <c r="K131" s="417"/>
      <c r="L131" s="410"/>
      <c r="M131" s="411"/>
      <c r="N131" s="413"/>
      <c r="O131" s="404"/>
      <c r="P131" s="412"/>
      <c r="Q131" s="230"/>
      <c r="R131" s="230"/>
      <c r="S131" s="54"/>
      <c r="T131" s="56"/>
      <c r="U131" s="55"/>
      <c r="V131" s="230"/>
      <c r="W131" s="230" t="str">
        <f t="shared" si="41"/>
        <v/>
      </c>
      <c r="X131" s="230"/>
      <c r="Y131" s="230" t="str">
        <f t="shared" si="42"/>
        <v/>
      </c>
      <c r="Z131" s="230"/>
      <c r="AA131" s="230" t="str">
        <f t="shared" si="43"/>
        <v/>
      </c>
      <c r="AB131" s="230"/>
      <c r="AC131" s="230" t="str">
        <f t="shared" si="44"/>
        <v/>
      </c>
      <c r="AD131" s="230"/>
      <c r="AE131" s="230" t="str">
        <f t="shared" si="45"/>
        <v/>
      </c>
      <c r="AF131" s="230"/>
      <c r="AG131" s="230" t="str">
        <f t="shared" si="46"/>
        <v/>
      </c>
      <c r="AH131" s="230"/>
      <c r="AI131" s="223" t="str">
        <f t="shared" si="47"/>
        <v/>
      </c>
      <c r="AJ131" s="220" t="str">
        <f t="shared" si="48"/>
        <v/>
      </c>
      <c r="AK131" s="220" t="str">
        <f t="shared" si="49"/>
        <v/>
      </c>
      <c r="AL131" s="209"/>
      <c r="AM131" s="209"/>
      <c r="AN131" s="209"/>
      <c r="AO131" s="209"/>
      <c r="AP131" s="209"/>
      <c r="AQ131" s="84"/>
      <c r="AR131" s="84"/>
      <c r="AS131" s="59" t="e">
        <f>#VALUE!</f>
        <v>#VALUE!</v>
      </c>
      <c r="AT131" s="59"/>
      <c r="AU131" s="30"/>
      <c r="AV131" s="58" t="str">
        <f t="shared" si="50"/>
        <v>Débil</v>
      </c>
      <c r="AW131" s="58" t="str">
        <f t="shared" si="51"/>
        <v>Débil</v>
      </c>
      <c r="AX131" s="220">
        <f t="shared" si="52"/>
        <v>0</v>
      </c>
      <c r="AY131" s="414"/>
      <c r="AZ131" s="414"/>
      <c r="BA131" s="314"/>
      <c r="BB131" s="414"/>
      <c r="BC131" s="131" t="e">
        <f>+IF(AND(U131="Preventivo",BB129="Fuerte"),2,IF(AND(U131="Preventivo",BB129="Moderado"),1,0))</f>
        <v>#DIV/0!</v>
      </c>
      <c r="BD131" s="131" t="e">
        <f>+IF(AND(U131="Detectivo/Correctivo",$BB129="Fuerte"),2,IF(AND(U131="Detectivo/Correctivo",$BB131="Moderado"),1,IF(AND(U131="Preventivo",$BB129="Fuerte"),1,0)))</f>
        <v>#DIV/0!</v>
      </c>
      <c r="BE131" s="131" t="e">
        <f>+L129-BC131</f>
        <v>#DIV/0!</v>
      </c>
      <c r="BF131" s="131" t="e">
        <f>+N129-BD131</f>
        <v>#N/A</v>
      </c>
      <c r="BG131" s="412"/>
      <c r="BH131" s="412"/>
      <c r="BI131" s="404"/>
      <c r="BJ131" s="422"/>
      <c r="BK131" s="422"/>
      <c r="BL131" s="422"/>
      <c r="BM131" s="423"/>
    </row>
    <row r="132" spans="1:65" ht="65.150000000000006" customHeight="1">
      <c r="A132" s="415"/>
      <c r="B132" s="409"/>
      <c r="C132" s="224"/>
      <c r="D132" s="409"/>
      <c r="E132" s="416"/>
      <c r="F132" s="34"/>
      <c r="G132" s="34"/>
      <c r="H132" s="34"/>
      <c r="I132" s="36"/>
      <c r="J132" s="29"/>
      <c r="K132" s="417"/>
      <c r="L132" s="410"/>
      <c r="M132" s="411"/>
      <c r="N132" s="413"/>
      <c r="O132" s="404"/>
      <c r="P132" s="412"/>
      <c r="Q132" s="230"/>
      <c r="R132" s="230"/>
      <c r="S132" s="54"/>
      <c r="T132" s="56"/>
      <c r="U132" s="55"/>
      <c r="V132" s="230"/>
      <c r="W132" s="230" t="str">
        <f t="shared" si="41"/>
        <v/>
      </c>
      <c r="X132" s="230"/>
      <c r="Y132" s="230" t="str">
        <f t="shared" si="42"/>
        <v/>
      </c>
      <c r="Z132" s="230"/>
      <c r="AA132" s="230" t="str">
        <f t="shared" si="43"/>
        <v/>
      </c>
      <c r="AB132" s="230"/>
      <c r="AC132" s="230" t="str">
        <f t="shared" si="44"/>
        <v/>
      </c>
      <c r="AD132" s="230"/>
      <c r="AE132" s="230" t="str">
        <f t="shared" si="45"/>
        <v/>
      </c>
      <c r="AF132" s="230"/>
      <c r="AG132" s="230" t="str">
        <f t="shared" si="46"/>
        <v/>
      </c>
      <c r="AH132" s="230"/>
      <c r="AI132" s="223" t="str">
        <f t="shared" si="47"/>
        <v/>
      </c>
      <c r="AJ132" s="220" t="str">
        <f t="shared" si="48"/>
        <v/>
      </c>
      <c r="AK132" s="220" t="str">
        <f t="shared" si="49"/>
        <v/>
      </c>
      <c r="AL132" s="209"/>
      <c r="AM132" s="209"/>
      <c r="AN132" s="209"/>
      <c r="AO132" s="209"/>
      <c r="AP132" s="209"/>
      <c r="AQ132" s="84"/>
      <c r="AR132" s="84"/>
      <c r="AS132" s="59" t="e">
        <f>#VALUE!</f>
        <v>#VALUE!</v>
      </c>
      <c r="AT132" s="59"/>
      <c r="AU132" s="30"/>
      <c r="AV132" s="58" t="str">
        <f t="shared" si="50"/>
        <v>Débil</v>
      </c>
      <c r="AW132" s="58" t="str">
        <f t="shared" si="51"/>
        <v>Débil</v>
      </c>
      <c r="AX132" s="220">
        <f t="shared" si="52"/>
        <v>0</v>
      </c>
      <c r="AY132" s="414"/>
      <c r="AZ132" s="414"/>
      <c r="BA132" s="314"/>
      <c r="BB132" s="414"/>
      <c r="BC132" s="131" t="e">
        <f>+IF(AND(U132="Preventivo",BB129="Fuerte"),2,IF(AND(U132="Preventivo",BB129="Moderado"),1,0))</f>
        <v>#DIV/0!</v>
      </c>
      <c r="BD132" s="131" t="e">
        <f>+IF(AND(U132="Detectivo/Correctivo",$BB129="Fuerte"),2,IF(AND(U132="Detectivo/Correctivo",$BB132="Moderado"),1,IF(AND(U132="Preventivo",$BB129="Fuerte"),1,0)))</f>
        <v>#DIV/0!</v>
      </c>
      <c r="BE132" s="131" t="e">
        <f>+L129-BC132</f>
        <v>#DIV/0!</v>
      </c>
      <c r="BF132" s="131" t="e">
        <f>+N129-BD132</f>
        <v>#N/A</v>
      </c>
      <c r="BG132" s="412"/>
      <c r="BH132" s="412"/>
      <c r="BI132" s="404"/>
      <c r="BJ132" s="422"/>
      <c r="BK132" s="422"/>
      <c r="BL132" s="422"/>
      <c r="BM132" s="423"/>
    </row>
    <row r="133" spans="1:65" ht="65.150000000000006" customHeight="1">
      <c r="A133" s="415"/>
      <c r="B133" s="409"/>
      <c r="C133" s="224"/>
      <c r="D133" s="409"/>
      <c r="E133" s="416"/>
      <c r="F133" s="34"/>
      <c r="G133" s="34"/>
      <c r="H133" s="34"/>
      <c r="I133" s="36"/>
      <c r="J133" s="29"/>
      <c r="K133" s="417"/>
      <c r="L133" s="410"/>
      <c r="M133" s="411"/>
      <c r="N133" s="413"/>
      <c r="O133" s="404"/>
      <c r="P133" s="412"/>
      <c r="Q133" s="230"/>
      <c r="R133" s="230"/>
      <c r="S133" s="54"/>
      <c r="T133" s="56"/>
      <c r="U133" s="55"/>
      <c r="V133" s="230"/>
      <c r="W133" s="230" t="str">
        <f t="shared" si="41"/>
        <v/>
      </c>
      <c r="X133" s="230"/>
      <c r="Y133" s="230" t="str">
        <f t="shared" si="42"/>
        <v/>
      </c>
      <c r="Z133" s="230"/>
      <c r="AA133" s="230" t="str">
        <f t="shared" si="43"/>
        <v/>
      </c>
      <c r="AB133" s="230"/>
      <c r="AC133" s="230" t="str">
        <f t="shared" si="44"/>
        <v/>
      </c>
      <c r="AD133" s="230"/>
      <c r="AE133" s="230" t="str">
        <f t="shared" si="45"/>
        <v/>
      </c>
      <c r="AF133" s="230"/>
      <c r="AG133" s="230" t="str">
        <f t="shared" si="46"/>
        <v/>
      </c>
      <c r="AH133" s="230"/>
      <c r="AI133" s="223" t="str">
        <f t="shared" si="47"/>
        <v/>
      </c>
      <c r="AJ133" s="220" t="str">
        <f t="shared" si="48"/>
        <v/>
      </c>
      <c r="AK133" s="220" t="str">
        <f t="shared" si="49"/>
        <v/>
      </c>
      <c r="AL133" s="209"/>
      <c r="AM133" s="209"/>
      <c r="AN133" s="209"/>
      <c r="AO133" s="209"/>
      <c r="AP133" s="209"/>
      <c r="AQ133" s="84"/>
      <c r="AR133" s="84"/>
      <c r="AS133" s="59" t="e">
        <f>#VALUE!</f>
        <v>#VALUE!</v>
      </c>
      <c r="AT133" s="59"/>
      <c r="AU133" s="30"/>
      <c r="AV133" s="58" t="str">
        <f t="shared" si="50"/>
        <v>Débil</v>
      </c>
      <c r="AW133" s="58" t="str">
        <f t="shared" si="51"/>
        <v>Débil</v>
      </c>
      <c r="AX133" s="220">
        <f t="shared" si="52"/>
        <v>0</v>
      </c>
      <c r="AY133" s="414"/>
      <c r="AZ133" s="414"/>
      <c r="BA133" s="314"/>
      <c r="BB133" s="414"/>
      <c r="BC133" s="131" t="e">
        <f>+IF(AND(U133="Preventivo",BB129="Fuerte"),2,IF(AND(U133="Preventivo",BB129="Moderado"),1,0))</f>
        <v>#DIV/0!</v>
      </c>
      <c r="BD133" s="131" t="e">
        <f>+IF(AND(U133="Detectivo/Correctivo",$BB129="Fuerte"),2,IF(AND(U133="Detectivo/Correctivo",$BB133="Moderado"),1,IF(AND(U133="Preventivo",$BB129="Fuerte"),1,0)))</f>
        <v>#DIV/0!</v>
      </c>
      <c r="BE133" s="131" t="e">
        <f>+L129-BC133</f>
        <v>#DIV/0!</v>
      </c>
      <c r="BF133" s="131" t="e">
        <f>+N129-BD133</f>
        <v>#N/A</v>
      </c>
      <c r="BG133" s="412"/>
      <c r="BH133" s="412"/>
      <c r="BI133" s="404"/>
      <c r="BJ133" s="422"/>
      <c r="BK133" s="422"/>
      <c r="BL133" s="422"/>
      <c r="BM133" s="423"/>
    </row>
    <row r="134" spans="1:65" ht="65.150000000000006" customHeight="1">
      <c r="A134" s="415"/>
      <c r="B134" s="409"/>
      <c r="C134" s="224"/>
      <c r="D134" s="409"/>
      <c r="E134" s="416"/>
      <c r="F134" s="34"/>
      <c r="G134" s="34"/>
      <c r="H134" s="34"/>
      <c r="I134" s="36"/>
      <c r="J134" s="29"/>
      <c r="K134" s="417"/>
      <c r="L134" s="410"/>
      <c r="M134" s="411"/>
      <c r="N134" s="413"/>
      <c r="O134" s="404"/>
      <c r="P134" s="412"/>
      <c r="Q134" s="230"/>
      <c r="R134" s="230"/>
      <c r="S134" s="54"/>
      <c r="T134" s="56"/>
      <c r="U134" s="55"/>
      <c r="V134" s="230"/>
      <c r="W134" s="230" t="str">
        <f t="shared" si="41"/>
        <v/>
      </c>
      <c r="X134" s="230"/>
      <c r="Y134" s="230" t="str">
        <f t="shared" si="42"/>
        <v/>
      </c>
      <c r="Z134" s="230"/>
      <c r="AA134" s="230" t="str">
        <f t="shared" si="43"/>
        <v/>
      </c>
      <c r="AB134" s="230"/>
      <c r="AC134" s="230" t="str">
        <f t="shared" si="44"/>
        <v/>
      </c>
      <c r="AD134" s="230"/>
      <c r="AE134" s="230" t="str">
        <f t="shared" si="45"/>
        <v/>
      </c>
      <c r="AF134" s="230"/>
      <c r="AG134" s="230" t="str">
        <f t="shared" si="46"/>
        <v/>
      </c>
      <c r="AH134" s="230"/>
      <c r="AI134" s="223" t="str">
        <f t="shared" si="47"/>
        <v/>
      </c>
      <c r="AJ134" s="220" t="str">
        <f t="shared" si="48"/>
        <v/>
      </c>
      <c r="AK134" s="220" t="str">
        <f t="shared" si="49"/>
        <v/>
      </c>
      <c r="AL134" s="209"/>
      <c r="AM134" s="209"/>
      <c r="AN134" s="209"/>
      <c r="AO134" s="209"/>
      <c r="AP134" s="209"/>
      <c r="AQ134" s="84"/>
      <c r="AR134" s="84"/>
      <c r="AS134" s="59" t="e">
        <f>#VALUE!</f>
        <v>#VALUE!</v>
      </c>
      <c r="AT134" s="59"/>
      <c r="AU134" s="30"/>
      <c r="AV134" s="58" t="str">
        <f t="shared" si="50"/>
        <v>Débil</v>
      </c>
      <c r="AW134" s="58" t="str">
        <f t="shared" si="51"/>
        <v>Débil</v>
      </c>
      <c r="AX134" s="220">
        <f t="shared" si="52"/>
        <v>0</v>
      </c>
      <c r="AY134" s="414"/>
      <c r="AZ134" s="414"/>
      <c r="BA134" s="315"/>
      <c r="BB134" s="414"/>
      <c r="BC134" s="131" t="e">
        <f>+IF(AND(U134="Preventivo",BB129="Fuerte"),2,IF(AND(U134="Preventivo",BB129="Moderado"),1,0))</f>
        <v>#DIV/0!</v>
      </c>
      <c r="BD134" s="131" t="e">
        <f>+IF(AND(U134="Detectivo/Correctivo",$BB129="Fuerte"),2,IF(AND(U134="Detectivo/Correctivo",$BB134="Moderado"),1,IF(AND(U134="Preventivo",$BB129="Fuerte"),1,0)))</f>
        <v>#DIV/0!</v>
      </c>
      <c r="BE134" s="131" t="e">
        <f>+L129-BC134</f>
        <v>#DIV/0!</v>
      </c>
      <c r="BF134" s="131" t="e">
        <f>+N129-BD134</f>
        <v>#N/A</v>
      </c>
      <c r="BG134" s="412"/>
      <c r="BH134" s="412"/>
      <c r="BI134" s="404"/>
      <c r="BJ134" s="422"/>
      <c r="BK134" s="422"/>
      <c r="BL134" s="422"/>
      <c r="BM134" s="423"/>
    </row>
    <row r="135" spans="1:65" ht="65.150000000000006" customHeight="1">
      <c r="A135" s="415" t="s">
        <v>157</v>
      </c>
      <c r="B135" s="409"/>
      <c r="C135" s="224"/>
      <c r="D135" s="409"/>
      <c r="E135" s="416"/>
      <c r="F135" s="34"/>
      <c r="G135" s="34"/>
      <c r="H135" s="34"/>
      <c r="I135" s="36"/>
      <c r="J135" s="29"/>
      <c r="K135" s="417"/>
      <c r="L135" s="410"/>
      <c r="M135" s="411"/>
      <c r="N135" s="413" t="e">
        <f>+VLOOKUP(M135,Listados!$K$13:$L$17,2,0)</f>
        <v>#N/A</v>
      </c>
      <c r="O135" s="404" t="str">
        <f>IF(AND(K135&lt;&gt;"",M135&lt;&gt;""),VLOOKUP(K135&amp;M135,Listados!$M$3:$N$27,2,FALSE),"")</f>
        <v/>
      </c>
      <c r="P135" s="412" t="e">
        <f>+VLOOKUP(O135,Listados!$P$3:$Q$6,2,FALSE)</f>
        <v>#N/A</v>
      </c>
      <c r="Q135" s="230"/>
      <c r="R135" s="230"/>
      <c r="S135" s="54"/>
      <c r="T135" s="56"/>
      <c r="U135" s="55"/>
      <c r="V135" s="230"/>
      <c r="W135" s="230" t="str">
        <f t="shared" si="41"/>
        <v/>
      </c>
      <c r="X135" s="230"/>
      <c r="Y135" s="230" t="str">
        <f t="shared" si="42"/>
        <v/>
      </c>
      <c r="Z135" s="230"/>
      <c r="AA135" s="230" t="str">
        <f t="shared" si="43"/>
        <v/>
      </c>
      <c r="AB135" s="230"/>
      <c r="AC135" s="230" t="str">
        <f t="shared" si="44"/>
        <v/>
      </c>
      <c r="AD135" s="230"/>
      <c r="AE135" s="230" t="str">
        <f t="shared" si="45"/>
        <v/>
      </c>
      <c r="AF135" s="230"/>
      <c r="AG135" s="230" t="str">
        <f t="shared" si="46"/>
        <v/>
      </c>
      <c r="AH135" s="230"/>
      <c r="AI135" s="223" t="str">
        <f t="shared" si="47"/>
        <v/>
      </c>
      <c r="AJ135" s="220" t="str">
        <f t="shared" si="48"/>
        <v/>
      </c>
      <c r="AK135" s="220" t="str">
        <f t="shared" si="49"/>
        <v/>
      </c>
      <c r="AL135" s="209"/>
      <c r="AM135" s="209"/>
      <c r="AN135" s="209"/>
      <c r="AO135" s="209"/>
      <c r="AP135" s="209"/>
      <c r="AQ135" s="84"/>
      <c r="AR135" s="84"/>
      <c r="AS135" s="59" t="e">
        <f>#VALUE!</f>
        <v>#VALUE!</v>
      </c>
      <c r="AT135" s="59"/>
      <c r="AU135" s="30"/>
      <c r="AV135" s="58" t="str">
        <f t="shared" si="50"/>
        <v>Débil</v>
      </c>
      <c r="AW135" s="58" t="str">
        <f t="shared" si="51"/>
        <v>Débil</v>
      </c>
      <c r="AX135" s="220">
        <f t="shared" si="52"/>
        <v>0</v>
      </c>
      <c r="AY135" s="414">
        <f t="shared" ref="AY135" si="83">SUM(AX135:AX140)</f>
        <v>0</v>
      </c>
      <c r="AZ135" s="414">
        <v>0</v>
      </c>
      <c r="BA135" s="313" t="e">
        <f t="shared" ref="BA135" si="84">AY135/AZ135</f>
        <v>#DIV/0!</v>
      </c>
      <c r="BB135" s="414" t="e">
        <f t="shared" ref="BB135" si="85">IF(BA135&lt;=50, "Débil", IF(BA135&lt;=99,"Moderado","Fuerte"))</f>
        <v>#DIV/0!</v>
      </c>
      <c r="BC135" s="131" t="e">
        <f>+IF(AND(U135="Preventivo",BB135="Fuerte"),2,IF(AND(U135="Preventivo",BB135="Moderado"),1,0))</f>
        <v>#DIV/0!</v>
      </c>
      <c r="BD135" s="131" t="e">
        <f>+IF(AND(U135="Detectivo/Correctivo",$BB135="Fuerte"),2,IF(AND(U135="Detectivo/Correctivo",$BB135="Moderado"),1,IF(AND(U135="Preventivo",$BB135="Fuerte"),1,0)))</f>
        <v>#DIV/0!</v>
      </c>
      <c r="BE135" s="131" t="e">
        <f>+L135-BC135</f>
        <v>#DIV/0!</v>
      </c>
      <c r="BF135" s="131" t="e">
        <f>+N135-BD135</f>
        <v>#N/A</v>
      </c>
      <c r="BG135" s="412" t="e">
        <f>+VLOOKUP(MIN(BE135,BE136,BE137,BE138,BE139,BE140),Listados!$J$18:$K$24,2,TRUE)</f>
        <v>#DIV/0!</v>
      </c>
      <c r="BH135" s="412" t="e">
        <f>+VLOOKUP(MIN(BF135,BF136,BF137,BF138,BF139,BF140),Listados!$J$27:$K$32,2,TRUE)</f>
        <v>#N/A</v>
      </c>
      <c r="BI135" s="404" t="e">
        <f>IF(AND(BG135&lt;&gt;"",BH135&lt;&gt;""),VLOOKUP(BG135&amp;BH135,Listados!$M$3:$N$27,2,FALSE),"")</f>
        <v>#DIV/0!</v>
      </c>
      <c r="BJ135" s="422" t="e">
        <f>+IF($P135="Asumir el riesgo","NA","")</f>
        <v>#N/A</v>
      </c>
      <c r="BK135" s="422" t="e">
        <f>+IF($P135="Asumir el riesgo","NA","")</f>
        <v>#N/A</v>
      </c>
      <c r="BL135" s="422" t="e">
        <f>+IF($P135="Asumir el riesgo","NA","")</f>
        <v>#N/A</v>
      </c>
      <c r="BM135" s="423" t="e">
        <f>+IF($P135="Asumir el riesgo","NA","")</f>
        <v>#N/A</v>
      </c>
    </row>
    <row r="136" spans="1:65" ht="65.150000000000006" customHeight="1">
      <c r="A136" s="415"/>
      <c r="B136" s="409"/>
      <c r="C136" s="224"/>
      <c r="D136" s="409"/>
      <c r="E136" s="416"/>
      <c r="F136" s="34"/>
      <c r="G136" s="34"/>
      <c r="H136" s="34"/>
      <c r="I136" s="36"/>
      <c r="J136" s="29"/>
      <c r="K136" s="417"/>
      <c r="L136" s="410"/>
      <c r="M136" s="411"/>
      <c r="N136" s="413"/>
      <c r="O136" s="404"/>
      <c r="P136" s="412"/>
      <c r="Q136" s="230"/>
      <c r="R136" s="230"/>
      <c r="S136" s="54"/>
      <c r="T136" s="56"/>
      <c r="U136" s="55"/>
      <c r="V136" s="230"/>
      <c r="W136" s="230" t="str">
        <f t="shared" si="41"/>
        <v/>
      </c>
      <c r="X136" s="230"/>
      <c r="Y136" s="230" t="str">
        <f t="shared" si="42"/>
        <v/>
      </c>
      <c r="Z136" s="230"/>
      <c r="AA136" s="230" t="str">
        <f t="shared" si="43"/>
        <v/>
      </c>
      <c r="AB136" s="230"/>
      <c r="AC136" s="230" t="str">
        <f t="shared" si="44"/>
        <v/>
      </c>
      <c r="AD136" s="230"/>
      <c r="AE136" s="230" t="str">
        <f t="shared" si="45"/>
        <v/>
      </c>
      <c r="AF136" s="230"/>
      <c r="AG136" s="230" t="str">
        <f t="shared" si="46"/>
        <v/>
      </c>
      <c r="AH136" s="230"/>
      <c r="AI136" s="223" t="str">
        <f t="shared" si="47"/>
        <v/>
      </c>
      <c r="AJ136" s="220" t="str">
        <f t="shared" si="48"/>
        <v/>
      </c>
      <c r="AK136" s="220" t="str">
        <f t="shared" si="49"/>
        <v/>
      </c>
      <c r="AL136" s="209"/>
      <c r="AM136" s="209"/>
      <c r="AN136" s="209"/>
      <c r="AO136" s="209"/>
      <c r="AP136" s="209"/>
      <c r="AQ136" s="84"/>
      <c r="AR136" s="84"/>
      <c r="AS136" s="59" t="e">
        <f>#VALUE!</f>
        <v>#VALUE!</v>
      </c>
      <c r="AT136" s="59"/>
      <c r="AU136" s="30"/>
      <c r="AV136" s="58" t="str">
        <f t="shared" si="50"/>
        <v>Débil</v>
      </c>
      <c r="AW136" s="58" t="str">
        <f t="shared" si="51"/>
        <v>Débil</v>
      </c>
      <c r="AX136" s="220">
        <f t="shared" si="52"/>
        <v>0</v>
      </c>
      <c r="AY136" s="414"/>
      <c r="AZ136" s="414"/>
      <c r="BA136" s="314"/>
      <c r="BB136" s="414"/>
      <c r="BC136" s="131" t="e">
        <f>+IF(AND(U136="Preventivo",BB135="Fuerte"),2,IF(AND(U136="Preventivo",BB135="Moderado"),1,0))</f>
        <v>#DIV/0!</v>
      </c>
      <c r="BD136" s="131" t="e">
        <f>+IF(AND(U136="Detectivo/Correctivo",$BB135="Fuerte"),2,IF(AND(U136="Detectivo/Correctivo",$BB136="Moderado"),1,IF(AND(U136="Preventivo",$BB135="Fuerte"),1,0)))</f>
        <v>#DIV/0!</v>
      </c>
      <c r="BE136" s="131" t="e">
        <f>+L135-BC136</f>
        <v>#DIV/0!</v>
      </c>
      <c r="BF136" s="131" t="e">
        <f>+N135-BD136</f>
        <v>#N/A</v>
      </c>
      <c r="BG136" s="412"/>
      <c r="BH136" s="412"/>
      <c r="BI136" s="404"/>
      <c r="BJ136" s="422"/>
      <c r="BK136" s="422"/>
      <c r="BL136" s="422"/>
      <c r="BM136" s="423"/>
    </row>
    <row r="137" spans="1:65" ht="65.150000000000006" customHeight="1">
      <c r="A137" s="415"/>
      <c r="B137" s="409"/>
      <c r="C137" s="224"/>
      <c r="D137" s="409"/>
      <c r="E137" s="416"/>
      <c r="F137" s="34"/>
      <c r="G137" s="34"/>
      <c r="H137" s="34"/>
      <c r="I137" s="36"/>
      <c r="J137" s="29"/>
      <c r="K137" s="417"/>
      <c r="L137" s="410"/>
      <c r="M137" s="411"/>
      <c r="N137" s="413"/>
      <c r="O137" s="404"/>
      <c r="P137" s="412"/>
      <c r="Q137" s="230"/>
      <c r="R137" s="230"/>
      <c r="S137" s="54"/>
      <c r="T137" s="56"/>
      <c r="U137" s="55"/>
      <c r="V137" s="230"/>
      <c r="W137" s="230" t="str">
        <f t="shared" si="41"/>
        <v/>
      </c>
      <c r="X137" s="230"/>
      <c r="Y137" s="230" t="str">
        <f t="shared" si="42"/>
        <v/>
      </c>
      <c r="Z137" s="230"/>
      <c r="AA137" s="230" t="str">
        <f t="shared" si="43"/>
        <v/>
      </c>
      <c r="AB137" s="230"/>
      <c r="AC137" s="230" t="str">
        <f t="shared" si="44"/>
        <v/>
      </c>
      <c r="AD137" s="230"/>
      <c r="AE137" s="230" t="str">
        <f t="shared" si="45"/>
        <v/>
      </c>
      <c r="AF137" s="230"/>
      <c r="AG137" s="230" t="str">
        <f t="shared" si="46"/>
        <v/>
      </c>
      <c r="AH137" s="230"/>
      <c r="AI137" s="223" t="str">
        <f t="shared" si="47"/>
        <v/>
      </c>
      <c r="AJ137" s="220" t="str">
        <f t="shared" si="48"/>
        <v/>
      </c>
      <c r="AK137" s="220" t="str">
        <f t="shared" si="49"/>
        <v/>
      </c>
      <c r="AL137" s="209"/>
      <c r="AM137" s="209"/>
      <c r="AN137" s="209"/>
      <c r="AO137" s="209"/>
      <c r="AP137" s="209"/>
      <c r="AQ137" s="84"/>
      <c r="AR137" s="84"/>
      <c r="AS137" s="59" t="e">
        <f>#VALUE!</f>
        <v>#VALUE!</v>
      </c>
      <c r="AT137" s="59"/>
      <c r="AU137" s="30"/>
      <c r="AV137" s="58" t="str">
        <f t="shared" si="50"/>
        <v>Débil</v>
      </c>
      <c r="AW137" s="58" t="str">
        <f t="shared" si="51"/>
        <v>Débil</v>
      </c>
      <c r="AX137" s="220">
        <f t="shared" si="52"/>
        <v>0</v>
      </c>
      <c r="AY137" s="414"/>
      <c r="AZ137" s="414"/>
      <c r="BA137" s="314"/>
      <c r="BB137" s="414"/>
      <c r="BC137" s="131" t="e">
        <f>+IF(AND(U137="Preventivo",BB135="Fuerte"),2,IF(AND(U137="Preventivo",BB135="Moderado"),1,0))</f>
        <v>#DIV/0!</v>
      </c>
      <c r="BD137" s="131" t="e">
        <f>+IF(AND(U137="Detectivo/Correctivo",$BB135="Fuerte"),2,IF(AND(U137="Detectivo/Correctivo",$BB137="Moderado"),1,IF(AND(U137="Preventivo",$BB135="Fuerte"),1,0)))</f>
        <v>#DIV/0!</v>
      </c>
      <c r="BE137" s="131" t="e">
        <f>+L135-BC137</f>
        <v>#DIV/0!</v>
      </c>
      <c r="BF137" s="131" t="e">
        <f>+N135-BD137</f>
        <v>#N/A</v>
      </c>
      <c r="BG137" s="412"/>
      <c r="BH137" s="412"/>
      <c r="BI137" s="404"/>
      <c r="BJ137" s="422"/>
      <c r="BK137" s="422"/>
      <c r="BL137" s="422"/>
      <c r="BM137" s="423"/>
    </row>
    <row r="138" spans="1:65" ht="65.150000000000006" customHeight="1">
      <c r="A138" s="415"/>
      <c r="B138" s="409"/>
      <c r="C138" s="224"/>
      <c r="D138" s="409"/>
      <c r="E138" s="416"/>
      <c r="F138" s="34"/>
      <c r="G138" s="34"/>
      <c r="H138" s="34"/>
      <c r="I138" s="36"/>
      <c r="J138" s="29"/>
      <c r="K138" s="417"/>
      <c r="L138" s="410"/>
      <c r="M138" s="411"/>
      <c r="N138" s="413"/>
      <c r="O138" s="404"/>
      <c r="P138" s="412"/>
      <c r="Q138" s="230"/>
      <c r="R138" s="230"/>
      <c r="S138" s="54"/>
      <c r="T138" s="56"/>
      <c r="U138" s="55"/>
      <c r="V138" s="230"/>
      <c r="W138" s="230" t="str">
        <f t="shared" ref="W138:W188" si="86">+IF(V138="si",15,"")</f>
        <v/>
      </c>
      <c r="X138" s="230"/>
      <c r="Y138" s="230" t="str">
        <f t="shared" ref="Y138:Y188" si="87">+IF(X138="si",15,"")</f>
        <v/>
      </c>
      <c r="Z138" s="230"/>
      <c r="AA138" s="230" t="str">
        <f t="shared" ref="AA138:AA188" si="88">+IF(Z138="si",15,"")</f>
        <v/>
      </c>
      <c r="AB138" s="230"/>
      <c r="AC138" s="230" t="str">
        <f t="shared" ref="AC138:AC188" si="89">+IF(AB138="si",15,"")</f>
        <v/>
      </c>
      <c r="AD138" s="230"/>
      <c r="AE138" s="230" t="str">
        <f t="shared" ref="AE138:AE188" si="90">+IF(AD138="si",15,"")</f>
        <v/>
      </c>
      <c r="AF138" s="230"/>
      <c r="AG138" s="230" t="str">
        <f t="shared" ref="AG138:AG188" si="91">+IF(AF138="si",15,"")</f>
        <v/>
      </c>
      <c r="AH138" s="230"/>
      <c r="AI138" s="223" t="str">
        <f t="shared" ref="AI138:AI188" si="92">+IF(AH138="Completa",10,IF(AH138="Incompleta",5,""))</f>
        <v/>
      </c>
      <c r="AJ138" s="220" t="str">
        <f t="shared" ref="AJ138:AJ188" si="93">IF((SUM(W138,Y138,AA138,AC138,AE138,AG138,AI138)=0),"",(SUM(W138,Y138,AA138,AC138,AE138,AG138,AI138)))</f>
        <v/>
      </c>
      <c r="AK138" s="220" t="str">
        <f t="shared" ref="AK138:AK188" si="94">IF(AJ138&lt;=85,"Débil",IF(AJ138&lt;=95,"Moderado",IF(AJ138=100,"Fuerte","")))</f>
        <v/>
      </c>
      <c r="AL138" s="209"/>
      <c r="AM138" s="209"/>
      <c r="AN138" s="209"/>
      <c r="AO138" s="209"/>
      <c r="AP138" s="209"/>
      <c r="AQ138" s="84"/>
      <c r="AR138" s="84"/>
      <c r="AS138" s="59" t="e">
        <f>#VALUE!</f>
        <v>#VALUE!</v>
      </c>
      <c r="AT138" s="59"/>
      <c r="AU138" s="30"/>
      <c r="AV138" s="58" t="str">
        <f t="shared" ref="AV138:AV188" si="95">+IF(AU138="siempre","Fuerte",IF(AU138="Algunas veces","Moderado","Débil"))</f>
        <v>Débil</v>
      </c>
      <c r="AW138" s="58" t="str">
        <f t="shared" ref="AW138:AW188" si="96">IF(AND(AK138="Fuerte",AV138="Fuerte"),"Fuerte",IF(AND(AK138="Fuerte",AV138="Moderado"),"Moderado",IF(AND(AK138="Moderado",AV138="Fuerte"),"Moderado",IF(AND(AK138="Moderado",AV138="Moderado"),"Moderado","Débil"))))</f>
        <v>Débil</v>
      </c>
      <c r="AX138" s="220">
        <f t="shared" si="52"/>
        <v>0</v>
      </c>
      <c r="AY138" s="414"/>
      <c r="AZ138" s="414"/>
      <c r="BA138" s="314"/>
      <c r="BB138" s="414"/>
      <c r="BC138" s="131" t="e">
        <f>+IF(AND(U138="Preventivo",BB135="Fuerte"),2,IF(AND(U138="Preventivo",BB135="Moderado"),1,0))</f>
        <v>#DIV/0!</v>
      </c>
      <c r="BD138" s="131" t="e">
        <f>+IF(AND(U138="Detectivo/Correctivo",$BB135="Fuerte"),2,IF(AND(U138="Detectivo/Correctivo",$BB138="Moderado"),1,IF(AND(U138="Preventivo",$BB135="Fuerte"),1,0)))</f>
        <v>#DIV/0!</v>
      </c>
      <c r="BE138" s="131" t="e">
        <f>+L135-BC138</f>
        <v>#DIV/0!</v>
      </c>
      <c r="BF138" s="131" t="e">
        <f>+N135-BD138</f>
        <v>#N/A</v>
      </c>
      <c r="BG138" s="412"/>
      <c r="BH138" s="412"/>
      <c r="BI138" s="404"/>
      <c r="BJ138" s="422"/>
      <c r="BK138" s="422"/>
      <c r="BL138" s="422"/>
      <c r="BM138" s="423"/>
    </row>
    <row r="139" spans="1:65" ht="65.150000000000006" customHeight="1">
      <c r="A139" s="415"/>
      <c r="B139" s="409"/>
      <c r="C139" s="224"/>
      <c r="D139" s="409"/>
      <c r="E139" s="416"/>
      <c r="F139" s="34"/>
      <c r="G139" s="34"/>
      <c r="H139" s="34"/>
      <c r="I139" s="36"/>
      <c r="J139" s="29"/>
      <c r="K139" s="417"/>
      <c r="L139" s="410"/>
      <c r="M139" s="411"/>
      <c r="N139" s="413"/>
      <c r="O139" s="404"/>
      <c r="P139" s="412"/>
      <c r="Q139" s="230"/>
      <c r="R139" s="230"/>
      <c r="S139" s="54"/>
      <c r="T139" s="56"/>
      <c r="U139" s="55"/>
      <c r="V139" s="230"/>
      <c r="W139" s="230" t="str">
        <f t="shared" si="86"/>
        <v/>
      </c>
      <c r="X139" s="230"/>
      <c r="Y139" s="230" t="str">
        <f t="shared" si="87"/>
        <v/>
      </c>
      <c r="Z139" s="230"/>
      <c r="AA139" s="230" t="str">
        <f t="shared" si="88"/>
        <v/>
      </c>
      <c r="AB139" s="230"/>
      <c r="AC139" s="230" t="str">
        <f t="shared" si="89"/>
        <v/>
      </c>
      <c r="AD139" s="230"/>
      <c r="AE139" s="230" t="str">
        <f t="shared" si="90"/>
        <v/>
      </c>
      <c r="AF139" s="230"/>
      <c r="AG139" s="230" t="str">
        <f t="shared" si="91"/>
        <v/>
      </c>
      <c r="AH139" s="230"/>
      <c r="AI139" s="223" t="str">
        <f t="shared" si="92"/>
        <v/>
      </c>
      <c r="AJ139" s="220" t="str">
        <f t="shared" si="93"/>
        <v/>
      </c>
      <c r="AK139" s="220" t="str">
        <f t="shared" si="94"/>
        <v/>
      </c>
      <c r="AL139" s="209"/>
      <c r="AM139" s="209"/>
      <c r="AN139" s="209"/>
      <c r="AO139" s="209"/>
      <c r="AP139" s="209"/>
      <c r="AQ139" s="84"/>
      <c r="AR139" s="84"/>
      <c r="AS139" s="59" t="e">
        <f>#VALUE!</f>
        <v>#VALUE!</v>
      </c>
      <c r="AT139" s="59"/>
      <c r="AU139" s="30"/>
      <c r="AV139" s="58" t="str">
        <f t="shared" si="95"/>
        <v>Débil</v>
      </c>
      <c r="AW139" s="58" t="str">
        <f t="shared" si="96"/>
        <v>Débil</v>
      </c>
      <c r="AX139" s="220">
        <f t="shared" ref="AX139:AX188" si="97">IF(ISBLANK(AW139),"",IF(AW139="Débil", 0, IF(AW139="Moderado",50,100)))</f>
        <v>0</v>
      </c>
      <c r="AY139" s="414"/>
      <c r="AZ139" s="414"/>
      <c r="BA139" s="314"/>
      <c r="BB139" s="414"/>
      <c r="BC139" s="131" t="e">
        <f>+IF(AND(U139="Preventivo",BB135="Fuerte"),2,IF(AND(U139="Preventivo",BB135="Moderado"),1,0))</f>
        <v>#DIV/0!</v>
      </c>
      <c r="BD139" s="131" t="e">
        <f>+IF(AND(U139="Detectivo/Correctivo",$BB135="Fuerte"),2,IF(AND(U139="Detectivo/Correctivo",$BB139="Moderado"),1,IF(AND(U139="Preventivo",$BB135="Fuerte"),1,0)))</f>
        <v>#DIV/0!</v>
      </c>
      <c r="BE139" s="131" t="e">
        <f>+L135-BC139</f>
        <v>#DIV/0!</v>
      </c>
      <c r="BF139" s="131" t="e">
        <f>+N135-BD139</f>
        <v>#N/A</v>
      </c>
      <c r="BG139" s="412"/>
      <c r="BH139" s="412"/>
      <c r="BI139" s="404"/>
      <c r="BJ139" s="422"/>
      <c r="BK139" s="422"/>
      <c r="BL139" s="422"/>
      <c r="BM139" s="423"/>
    </row>
    <row r="140" spans="1:65" ht="65.150000000000006" customHeight="1">
      <c r="A140" s="415"/>
      <c r="B140" s="409"/>
      <c r="C140" s="224"/>
      <c r="D140" s="409"/>
      <c r="E140" s="416"/>
      <c r="F140" s="34"/>
      <c r="G140" s="34"/>
      <c r="H140" s="34"/>
      <c r="I140" s="36"/>
      <c r="J140" s="29"/>
      <c r="K140" s="417"/>
      <c r="L140" s="410"/>
      <c r="M140" s="411"/>
      <c r="N140" s="413"/>
      <c r="O140" s="404"/>
      <c r="P140" s="412"/>
      <c r="Q140" s="230"/>
      <c r="R140" s="230"/>
      <c r="S140" s="54"/>
      <c r="T140" s="56"/>
      <c r="U140" s="55"/>
      <c r="V140" s="230"/>
      <c r="W140" s="230" t="str">
        <f t="shared" si="86"/>
        <v/>
      </c>
      <c r="X140" s="230"/>
      <c r="Y140" s="230" t="str">
        <f t="shared" si="87"/>
        <v/>
      </c>
      <c r="Z140" s="230"/>
      <c r="AA140" s="230" t="str">
        <f t="shared" si="88"/>
        <v/>
      </c>
      <c r="AB140" s="230"/>
      <c r="AC140" s="230" t="str">
        <f t="shared" si="89"/>
        <v/>
      </c>
      <c r="AD140" s="230"/>
      <c r="AE140" s="230" t="str">
        <f t="shared" si="90"/>
        <v/>
      </c>
      <c r="AF140" s="230"/>
      <c r="AG140" s="230" t="str">
        <f t="shared" si="91"/>
        <v/>
      </c>
      <c r="AH140" s="230"/>
      <c r="AI140" s="223" t="str">
        <f t="shared" si="92"/>
        <v/>
      </c>
      <c r="AJ140" s="220" t="str">
        <f t="shared" si="93"/>
        <v/>
      </c>
      <c r="AK140" s="220" t="str">
        <f t="shared" si="94"/>
        <v/>
      </c>
      <c r="AL140" s="209"/>
      <c r="AM140" s="209"/>
      <c r="AN140" s="209"/>
      <c r="AO140" s="209"/>
      <c r="AP140" s="209"/>
      <c r="AQ140" s="84"/>
      <c r="AR140" s="84"/>
      <c r="AS140" s="59" t="e">
        <f>#VALUE!</f>
        <v>#VALUE!</v>
      </c>
      <c r="AT140" s="59"/>
      <c r="AU140" s="30"/>
      <c r="AV140" s="58" t="str">
        <f t="shared" si="95"/>
        <v>Débil</v>
      </c>
      <c r="AW140" s="58" t="str">
        <f t="shared" si="96"/>
        <v>Débil</v>
      </c>
      <c r="AX140" s="220">
        <f t="shared" si="97"/>
        <v>0</v>
      </c>
      <c r="AY140" s="414"/>
      <c r="AZ140" s="414"/>
      <c r="BA140" s="315"/>
      <c r="BB140" s="414"/>
      <c r="BC140" s="131" t="e">
        <f>+IF(AND(U140="Preventivo",BB135="Fuerte"),2,IF(AND(U140="Preventivo",BB135="Moderado"),1,0))</f>
        <v>#DIV/0!</v>
      </c>
      <c r="BD140" s="131" t="e">
        <f>+IF(AND(U140="Detectivo/Correctivo",$BB135="Fuerte"),2,IF(AND(U140="Detectivo/Correctivo",$BB140="Moderado"),1,IF(AND(U140="Preventivo",$BB135="Fuerte"),1,0)))</f>
        <v>#DIV/0!</v>
      </c>
      <c r="BE140" s="131" t="e">
        <f>+L135-BC140</f>
        <v>#DIV/0!</v>
      </c>
      <c r="BF140" s="131" t="e">
        <f>+N135-BD140</f>
        <v>#N/A</v>
      </c>
      <c r="BG140" s="412"/>
      <c r="BH140" s="412"/>
      <c r="BI140" s="404"/>
      <c r="BJ140" s="422"/>
      <c r="BK140" s="422"/>
      <c r="BL140" s="422"/>
      <c r="BM140" s="423"/>
    </row>
    <row r="141" spans="1:65" ht="65.150000000000006" customHeight="1">
      <c r="A141" s="415" t="s">
        <v>158</v>
      </c>
      <c r="B141" s="409"/>
      <c r="C141" s="224"/>
      <c r="D141" s="409"/>
      <c r="E141" s="416"/>
      <c r="F141" s="34"/>
      <c r="G141" s="34"/>
      <c r="H141" s="34"/>
      <c r="I141" s="36"/>
      <c r="J141" s="29"/>
      <c r="K141" s="417"/>
      <c r="L141" s="410"/>
      <c r="M141" s="411"/>
      <c r="N141" s="413" t="e">
        <f>+VLOOKUP(M141,Listados!$K$13:$L$17,2,0)</f>
        <v>#N/A</v>
      </c>
      <c r="O141" s="404" t="str">
        <f>IF(AND(K141&lt;&gt;"",M141&lt;&gt;""),VLOOKUP(K141&amp;M141,Listados!$M$3:$N$27,2,FALSE),"")</f>
        <v/>
      </c>
      <c r="P141" s="412" t="e">
        <f>+VLOOKUP(O141,Listados!$P$3:$Q$6,2,FALSE)</f>
        <v>#N/A</v>
      </c>
      <c r="Q141" s="230"/>
      <c r="R141" s="230"/>
      <c r="S141" s="54"/>
      <c r="T141" s="56"/>
      <c r="U141" s="55"/>
      <c r="V141" s="230"/>
      <c r="W141" s="230" t="str">
        <f t="shared" si="86"/>
        <v/>
      </c>
      <c r="X141" s="230"/>
      <c r="Y141" s="230" t="str">
        <f t="shared" si="87"/>
        <v/>
      </c>
      <c r="Z141" s="230"/>
      <c r="AA141" s="230" t="str">
        <f t="shared" si="88"/>
        <v/>
      </c>
      <c r="AB141" s="230"/>
      <c r="AC141" s="230" t="str">
        <f t="shared" si="89"/>
        <v/>
      </c>
      <c r="AD141" s="230"/>
      <c r="AE141" s="230" t="str">
        <f t="shared" si="90"/>
        <v/>
      </c>
      <c r="AF141" s="230"/>
      <c r="AG141" s="230" t="str">
        <f t="shared" si="91"/>
        <v/>
      </c>
      <c r="AH141" s="230"/>
      <c r="AI141" s="223" t="str">
        <f t="shared" si="92"/>
        <v/>
      </c>
      <c r="AJ141" s="220" t="str">
        <f t="shared" si="93"/>
        <v/>
      </c>
      <c r="AK141" s="220" t="str">
        <f t="shared" si="94"/>
        <v/>
      </c>
      <c r="AL141" s="209"/>
      <c r="AM141" s="209"/>
      <c r="AN141" s="209"/>
      <c r="AO141" s="209"/>
      <c r="AP141" s="209"/>
      <c r="AQ141" s="84"/>
      <c r="AR141" s="84"/>
      <c r="AS141" s="59" t="e">
        <f>#VALUE!</f>
        <v>#VALUE!</v>
      </c>
      <c r="AT141" s="59"/>
      <c r="AU141" s="30"/>
      <c r="AV141" s="58" t="str">
        <f t="shared" si="95"/>
        <v>Débil</v>
      </c>
      <c r="AW141" s="58" t="str">
        <f t="shared" si="96"/>
        <v>Débil</v>
      </c>
      <c r="AX141" s="220">
        <f t="shared" si="97"/>
        <v>0</v>
      </c>
      <c r="AY141" s="414">
        <f t="shared" ref="AY141" si="98">SUM(AX141:AX146)</f>
        <v>0</v>
      </c>
      <c r="AZ141" s="414">
        <v>0</v>
      </c>
      <c r="BA141" s="313" t="e">
        <f t="shared" ref="BA141" si="99">AY141/AZ141</f>
        <v>#DIV/0!</v>
      </c>
      <c r="BB141" s="414" t="e">
        <f t="shared" ref="BB141" si="100">IF(BA141&lt;=50, "Débil", IF(BA141&lt;=99,"Moderado","Fuerte"))</f>
        <v>#DIV/0!</v>
      </c>
      <c r="BC141" s="131" t="e">
        <f>+IF(AND(U141="Preventivo",BB141="Fuerte"),2,IF(AND(U141="Preventivo",BB141="Moderado"),1,0))</f>
        <v>#DIV/0!</v>
      </c>
      <c r="BD141" s="131" t="e">
        <f>+IF(AND(U141="Detectivo/Correctivo",$BB141="Fuerte"),2,IF(AND(U141="Detectivo/Correctivo",$BB141="Moderado"),1,IF(AND(U141="Preventivo",$BB141="Fuerte"),1,0)))</f>
        <v>#DIV/0!</v>
      </c>
      <c r="BE141" s="131" t="e">
        <f>+L141-BC141</f>
        <v>#DIV/0!</v>
      </c>
      <c r="BF141" s="131" t="e">
        <f>+N141-BD141</f>
        <v>#N/A</v>
      </c>
      <c r="BG141" s="412" t="e">
        <f>+VLOOKUP(MIN(BE141,BE142,BE143,BE144,BE145,BE146),Listados!$J$18:$K$24,2,TRUE)</f>
        <v>#DIV/0!</v>
      </c>
      <c r="BH141" s="412" t="e">
        <f>+VLOOKUP(MIN(BF141,BF142,BF143,BF144,BF145,BF146),Listados!$J$27:$K$32,2,TRUE)</f>
        <v>#N/A</v>
      </c>
      <c r="BI141" s="404" t="e">
        <f>IF(AND(BG141&lt;&gt;"",BH141&lt;&gt;""),VLOOKUP(BG141&amp;BH141,Listados!$M$3:$N$27,2,FALSE),"")</f>
        <v>#DIV/0!</v>
      </c>
      <c r="BJ141" s="422" t="e">
        <f>+IF($P141="Asumir el riesgo","NA","")</f>
        <v>#N/A</v>
      </c>
      <c r="BK141" s="422" t="e">
        <f>+IF($P141="Asumir el riesgo","NA","")</f>
        <v>#N/A</v>
      </c>
      <c r="BL141" s="422" t="e">
        <f>+IF($P141="Asumir el riesgo","NA","")</f>
        <v>#N/A</v>
      </c>
      <c r="BM141" s="423" t="e">
        <f>+IF($P141="Asumir el riesgo","NA","")</f>
        <v>#N/A</v>
      </c>
    </row>
    <row r="142" spans="1:65" ht="65.150000000000006" customHeight="1">
      <c r="A142" s="415"/>
      <c r="B142" s="409"/>
      <c r="C142" s="224"/>
      <c r="D142" s="409"/>
      <c r="E142" s="416"/>
      <c r="F142" s="34"/>
      <c r="G142" s="34"/>
      <c r="H142" s="34"/>
      <c r="I142" s="36"/>
      <c r="J142" s="29"/>
      <c r="K142" s="417"/>
      <c r="L142" s="410"/>
      <c r="M142" s="411"/>
      <c r="N142" s="413"/>
      <c r="O142" s="404"/>
      <c r="P142" s="412"/>
      <c r="Q142" s="230"/>
      <c r="R142" s="230"/>
      <c r="S142" s="54"/>
      <c r="T142" s="56"/>
      <c r="U142" s="55"/>
      <c r="V142" s="230"/>
      <c r="W142" s="230" t="str">
        <f t="shared" si="86"/>
        <v/>
      </c>
      <c r="X142" s="230"/>
      <c r="Y142" s="230" t="str">
        <f t="shared" si="87"/>
        <v/>
      </c>
      <c r="Z142" s="230"/>
      <c r="AA142" s="230" t="str">
        <f t="shared" si="88"/>
        <v/>
      </c>
      <c r="AB142" s="230"/>
      <c r="AC142" s="230" t="str">
        <f t="shared" si="89"/>
        <v/>
      </c>
      <c r="AD142" s="230"/>
      <c r="AE142" s="230" t="str">
        <f t="shared" si="90"/>
        <v/>
      </c>
      <c r="AF142" s="230"/>
      <c r="AG142" s="230" t="str">
        <f t="shared" si="91"/>
        <v/>
      </c>
      <c r="AH142" s="230"/>
      <c r="AI142" s="223" t="str">
        <f t="shared" si="92"/>
        <v/>
      </c>
      <c r="AJ142" s="220" t="str">
        <f t="shared" si="93"/>
        <v/>
      </c>
      <c r="AK142" s="220" t="str">
        <f t="shared" si="94"/>
        <v/>
      </c>
      <c r="AL142" s="209"/>
      <c r="AM142" s="209"/>
      <c r="AN142" s="209"/>
      <c r="AO142" s="209"/>
      <c r="AP142" s="209"/>
      <c r="AQ142" s="84"/>
      <c r="AR142" s="84"/>
      <c r="AS142" s="59" t="e">
        <f>#VALUE!</f>
        <v>#VALUE!</v>
      </c>
      <c r="AT142" s="59"/>
      <c r="AU142" s="30"/>
      <c r="AV142" s="58" t="str">
        <f t="shared" si="95"/>
        <v>Débil</v>
      </c>
      <c r="AW142" s="58" t="str">
        <f t="shared" si="96"/>
        <v>Débil</v>
      </c>
      <c r="AX142" s="220">
        <f t="shared" si="97"/>
        <v>0</v>
      </c>
      <c r="AY142" s="414"/>
      <c r="AZ142" s="414"/>
      <c r="BA142" s="314"/>
      <c r="BB142" s="414"/>
      <c r="BC142" s="131" t="e">
        <f>+IF(AND(U142="Preventivo",BB141="Fuerte"),2,IF(AND(U142="Preventivo",BB141="Moderado"),1,0))</f>
        <v>#DIV/0!</v>
      </c>
      <c r="BD142" s="131" t="e">
        <f>+IF(AND(U142="Detectivo/Correctivo",$BB141="Fuerte"),2,IF(AND(U142="Detectivo/Correctivo",$BB142="Moderado"),1,IF(AND(U142="Preventivo",$BB141="Fuerte"),1,0)))</f>
        <v>#DIV/0!</v>
      </c>
      <c r="BE142" s="131" t="e">
        <f>+L141-BC142</f>
        <v>#DIV/0!</v>
      </c>
      <c r="BF142" s="131" t="e">
        <f>+N141-BD142</f>
        <v>#N/A</v>
      </c>
      <c r="BG142" s="412"/>
      <c r="BH142" s="412"/>
      <c r="BI142" s="404"/>
      <c r="BJ142" s="422"/>
      <c r="BK142" s="422"/>
      <c r="BL142" s="422"/>
      <c r="BM142" s="423"/>
    </row>
    <row r="143" spans="1:65" ht="65.150000000000006" customHeight="1">
      <c r="A143" s="415"/>
      <c r="B143" s="409"/>
      <c r="C143" s="224"/>
      <c r="D143" s="409"/>
      <c r="E143" s="416"/>
      <c r="F143" s="34"/>
      <c r="G143" s="34"/>
      <c r="H143" s="34"/>
      <c r="I143" s="36"/>
      <c r="J143" s="29"/>
      <c r="K143" s="417"/>
      <c r="L143" s="410"/>
      <c r="M143" s="411"/>
      <c r="N143" s="413"/>
      <c r="O143" s="404"/>
      <c r="P143" s="412"/>
      <c r="Q143" s="230"/>
      <c r="R143" s="230"/>
      <c r="S143" s="54"/>
      <c r="T143" s="56"/>
      <c r="U143" s="55"/>
      <c r="V143" s="230"/>
      <c r="W143" s="230" t="str">
        <f t="shared" si="86"/>
        <v/>
      </c>
      <c r="X143" s="230"/>
      <c r="Y143" s="230" t="str">
        <f t="shared" si="87"/>
        <v/>
      </c>
      <c r="Z143" s="230"/>
      <c r="AA143" s="230" t="str">
        <f t="shared" si="88"/>
        <v/>
      </c>
      <c r="AB143" s="230"/>
      <c r="AC143" s="230" t="str">
        <f t="shared" si="89"/>
        <v/>
      </c>
      <c r="AD143" s="230"/>
      <c r="AE143" s="230" t="str">
        <f t="shared" si="90"/>
        <v/>
      </c>
      <c r="AF143" s="230"/>
      <c r="AG143" s="230" t="str">
        <f t="shared" si="91"/>
        <v/>
      </c>
      <c r="AH143" s="230"/>
      <c r="AI143" s="223" t="str">
        <f t="shared" si="92"/>
        <v/>
      </c>
      <c r="AJ143" s="220" t="str">
        <f t="shared" si="93"/>
        <v/>
      </c>
      <c r="AK143" s="220" t="str">
        <f t="shared" si="94"/>
        <v/>
      </c>
      <c r="AL143" s="209"/>
      <c r="AM143" s="209"/>
      <c r="AN143" s="209"/>
      <c r="AO143" s="209"/>
      <c r="AP143" s="209"/>
      <c r="AQ143" s="84"/>
      <c r="AR143" s="84"/>
      <c r="AS143" s="59" t="e">
        <f>#VALUE!</f>
        <v>#VALUE!</v>
      </c>
      <c r="AT143" s="59"/>
      <c r="AU143" s="30"/>
      <c r="AV143" s="58" t="str">
        <f t="shared" si="95"/>
        <v>Débil</v>
      </c>
      <c r="AW143" s="58" t="str">
        <f t="shared" si="96"/>
        <v>Débil</v>
      </c>
      <c r="AX143" s="220">
        <f t="shared" si="97"/>
        <v>0</v>
      </c>
      <c r="AY143" s="414"/>
      <c r="AZ143" s="414"/>
      <c r="BA143" s="314"/>
      <c r="BB143" s="414"/>
      <c r="BC143" s="131" t="e">
        <f>+IF(AND(U143="Preventivo",BB141="Fuerte"),2,IF(AND(U143="Preventivo",BB141="Moderado"),1,0))</f>
        <v>#DIV/0!</v>
      </c>
      <c r="BD143" s="131" t="e">
        <f>+IF(AND(U143="Detectivo/Correctivo",$BB141="Fuerte"),2,IF(AND(U143="Detectivo/Correctivo",$BB143="Moderado"),1,IF(AND(U143="Preventivo",$BB141="Fuerte"),1,0)))</f>
        <v>#DIV/0!</v>
      </c>
      <c r="BE143" s="131" t="e">
        <f>+L141-BC143</f>
        <v>#DIV/0!</v>
      </c>
      <c r="BF143" s="131" t="e">
        <f>+N141-BD143</f>
        <v>#N/A</v>
      </c>
      <c r="BG143" s="412"/>
      <c r="BH143" s="412"/>
      <c r="BI143" s="404"/>
      <c r="BJ143" s="422"/>
      <c r="BK143" s="422"/>
      <c r="BL143" s="422"/>
      <c r="BM143" s="423"/>
    </row>
    <row r="144" spans="1:65" ht="65.150000000000006" customHeight="1">
      <c r="A144" s="415"/>
      <c r="B144" s="409"/>
      <c r="C144" s="224"/>
      <c r="D144" s="409"/>
      <c r="E144" s="416"/>
      <c r="F144" s="34"/>
      <c r="G144" s="34"/>
      <c r="H144" s="34"/>
      <c r="I144" s="36"/>
      <c r="J144" s="29"/>
      <c r="K144" s="417"/>
      <c r="L144" s="410"/>
      <c r="M144" s="411"/>
      <c r="N144" s="413"/>
      <c r="O144" s="404"/>
      <c r="P144" s="412"/>
      <c r="Q144" s="230"/>
      <c r="R144" s="230"/>
      <c r="S144" s="54"/>
      <c r="T144" s="56"/>
      <c r="U144" s="55"/>
      <c r="V144" s="230"/>
      <c r="W144" s="230" t="str">
        <f t="shared" si="86"/>
        <v/>
      </c>
      <c r="X144" s="230"/>
      <c r="Y144" s="230" t="str">
        <f t="shared" si="87"/>
        <v/>
      </c>
      <c r="Z144" s="230"/>
      <c r="AA144" s="230" t="str">
        <f t="shared" si="88"/>
        <v/>
      </c>
      <c r="AB144" s="230"/>
      <c r="AC144" s="230" t="str">
        <f t="shared" si="89"/>
        <v/>
      </c>
      <c r="AD144" s="230"/>
      <c r="AE144" s="230" t="str">
        <f t="shared" si="90"/>
        <v/>
      </c>
      <c r="AF144" s="230"/>
      <c r="AG144" s="230" t="str">
        <f t="shared" si="91"/>
        <v/>
      </c>
      <c r="AH144" s="230"/>
      <c r="AI144" s="223" t="str">
        <f t="shared" si="92"/>
        <v/>
      </c>
      <c r="AJ144" s="220" t="str">
        <f t="shared" si="93"/>
        <v/>
      </c>
      <c r="AK144" s="220" t="str">
        <f t="shared" si="94"/>
        <v/>
      </c>
      <c r="AL144" s="209"/>
      <c r="AM144" s="209"/>
      <c r="AN144" s="209"/>
      <c r="AO144" s="209"/>
      <c r="AP144" s="209"/>
      <c r="AQ144" s="84"/>
      <c r="AR144" s="84"/>
      <c r="AS144" s="59" t="e">
        <f>#VALUE!</f>
        <v>#VALUE!</v>
      </c>
      <c r="AT144" s="59"/>
      <c r="AU144" s="30"/>
      <c r="AV144" s="58" t="str">
        <f t="shared" si="95"/>
        <v>Débil</v>
      </c>
      <c r="AW144" s="58" t="str">
        <f t="shared" si="96"/>
        <v>Débil</v>
      </c>
      <c r="AX144" s="220">
        <f t="shared" si="97"/>
        <v>0</v>
      </c>
      <c r="AY144" s="414"/>
      <c r="AZ144" s="414"/>
      <c r="BA144" s="314"/>
      <c r="BB144" s="414"/>
      <c r="BC144" s="131" t="e">
        <f>+IF(AND(U144="Preventivo",BB141="Fuerte"),2,IF(AND(U144="Preventivo",BB141="Moderado"),1,0))</f>
        <v>#DIV/0!</v>
      </c>
      <c r="BD144" s="131" t="e">
        <f>+IF(AND(U144="Detectivo/Correctivo",$BB141="Fuerte"),2,IF(AND(U144="Detectivo/Correctivo",$BB144="Moderado"),1,IF(AND(U144="Preventivo",$BB141="Fuerte"),1,0)))</f>
        <v>#DIV/0!</v>
      </c>
      <c r="BE144" s="131" t="e">
        <f>+L141-BC144</f>
        <v>#DIV/0!</v>
      </c>
      <c r="BF144" s="131" t="e">
        <f>+N141-BD144</f>
        <v>#N/A</v>
      </c>
      <c r="BG144" s="412"/>
      <c r="BH144" s="412"/>
      <c r="BI144" s="404"/>
      <c r="BJ144" s="422"/>
      <c r="BK144" s="422"/>
      <c r="BL144" s="422"/>
      <c r="BM144" s="423"/>
    </row>
    <row r="145" spans="1:65" ht="65.150000000000006" customHeight="1">
      <c r="A145" s="415"/>
      <c r="B145" s="409"/>
      <c r="C145" s="224"/>
      <c r="D145" s="409"/>
      <c r="E145" s="416"/>
      <c r="F145" s="34"/>
      <c r="G145" s="34"/>
      <c r="H145" s="34"/>
      <c r="I145" s="36"/>
      <c r="J145" s="29"/>
      <c r="K145" s="417"/>
      <c r="L145" s="410"/>
      <c r="M145" s="411"/>
      <c r="N145" s="413"/>
      <c r="O145" s="404"/>
      <c r="P145" s="412"/>
      <c r="Q145" s="230"/>
      <c r="R145" s="230"/>
      <c r="S145" s="54"/>
      <c r="T145" s="56"/>
      <c r="U145" s="55"/>
      <c r="V145" s="230"/>
      <c r="W145" s="230" t="str">
        <f t="shared" si="86"/>
        <v/>
      </c>
      <c r="X145" s="230"/>
      <c r="Y145" s="230" t="str">
        <f t="shared" si="87"/>
        <v/>
      </c>
      <c r="Z145" s="230"/>
      <c r="AA145" s="230" t="str">
        <f t="shared" si="88"/>
        <v/>
      </c>
      <c r="AB145" s="230"/>
      <c r="AC145" s="230" t="str">
        <f t="shared" si="89"/>
        <v/>
      </c>
      <c r="AD145" s="230"/>
      <c r="AE145" s="230" t="str">
        <f t="shared" si="90"/>
        <v/>
      </c>
      <c r="AF145" s="230"/>
      <c r="AG145" s="230" t="str">
        <f t="shared" si="91"/>
        <v/>
      </c>
      <c r="AH145" s="230"/>
      <c r="AI145" s="223" t="str">
        <f t="shared" si="92"/>
        <v/>
      </c>
      <c r="AJ145" s="220" t="str">
        <f t="shared" si="93"/>
        <v/>
      </c>
      <c r="AK145" s="220" t="str">
        <f t="shared" si="94"/>
        <v/>
      </c>
      <c r="AL145" s="209"/>
      <c r="AM145" s="209"/>
      <c r="AN145" s="209"/>
      <c r="AO145" s="209"/>
      <c r="AP145" s="209"/>
      <c r="AQ145" s="84"/>
      <c r="AR145" s="84"/>
      <c r="AS145" s="59" t="e">
        <f>#VALUE!</f>
        <v>#VALUE!</v>
      </c>
      <c r="AT145" s="59"/>
      <c r="AU145" s="30"/>
      <c r="AV145" s="58" t="str">
        <f t="shared" si="95"/>
        <v>Débil</v>
      </c>
      <c r="AW145" s="58" t="str">
        <f t="shared" si="96"/>
        <v>Débil</v>
      </c>
      <c r="AX145" s="220">
        <f t="shared" si="97"/>
        <v>0</v>
      </c>
      <c r="AY145" s="414"/>
      <c r="AZ145" s="414"/>
      <c r="BA145" s="314"/>
      <c r="BB145" s="414"/>
      <c r="BC145" s="131" t="e">
        <f>+IF(AND(U145="Preventivo",BB141="Fuerte"),2,IF(AND(U145="Preventivo",BB141="Moderado"),1,0))</f>
        <v>#DIV/0!</v>
      </c>
      <c r="BD145" s="131" t="e">
        <f>+IF(AND(U145="Detectivo/Correctivo",$BB141="Fuerte"),2,IF(AND(U145="Detectivo/Correctivo",$BB145="Moderado"),1,IF(AND(U145="Preventivo",$BB141="Fuerte"),1,0)))</f>
        <v>#DIV/0!</v>
      </c>
      <c r="BE145" s="131" t="e">
        <f>+L141-BC145</f>
        <v>#DIV/0!</v>
      </c>
      <c r="BF145" s="131" t="e">
        <f>+N141-BD145</f>
        <v>#N/A</v>
      </c>
      <c r="BG145" s="412"/>
      <c r="BH145" s="412"/>
      <c r="BI145" s="404"/>
      <c r="BJ145" s="422"/>
      <c r="BK145" s="422"/>
      <c r="BL145" s="422"/>
      <c r="BM145" s="423"/>
    </row>
    <row r="146" spans="1:65" ht="65.150000000000006" customHeight="1">
      <c r="A146" s="415"/>
      <c r="B146" s="409"/>
      <c r="C146" s="224"/>
      <c r="D146" s="409"/>
      <c r="E146" s="416"/>
      <c r="F146" s="34"/>
      <c r="G146" s="34"/>
      <c r="H146" s="34"/>
      <c r="I146" s="36"/>
      <c r="J146" s="29"/>
      <c r="K146" s="417"/>
      <c r="L146" s="410"/>
      <c r="M146" s="411"/>
      <c r="N146" s="413"/>
      <c r="O146" s="404"/>
      <c r="P146" s="412"/>
      <c r="Q146" s="230"/>
      <c r="R146" s="230"/>
      <c r="S146" s="54"/>
      <c r="T146" s="56"/>
      <c r="U146" s="55"/>
      <c r="V146" s="230"/>
      <c r="W146" s="230" t="str">
        <f t="shared" si="86"/>
        <v/>
      </c>
      <c r="X146" s="230"/>
      <c r="Y146" s="230" t="str">
        <f t="shared" si="87"/>
        <v/>
      </c>
      <c r="Z146" s="230"/>
      <c r="AA146" s="230" t="str">
        <f t="shared" si="88"/>
        <v/>
      </c>
      <c r="AB146" s="230"/>
      <c r="AC146" s="230" t="str">
        <f t="shared" si="89"/>
        <v/>
      </c>
      <c r="AD146" s="230"/>
      <c r="AE146" s="230" t="str">
        <f t="shared" si="90"/>
        <v/>
      </c>
      <c r="AF146" s="230"/>
      <c r="AG146" s="230" t="str">
        <f t="shared" si="91"/>
        <v/>
      </c>
      <c r="AH146" s="230"/>
      <c r="AI146" s="223" t="str">
        <f t="shared" si="92"/>
        <v/>
      </c>
      <c r="AJ146" s="220" t="str">
        <f t="shared" si="93"/>
        <v/>
      </c>
      <c r="AK146" s="220" t="str">
        <f t="shared" si="94"/>
        <v/>
      </c>
      <c r="AL146" s="209"/>
      <c r="AM146" s="209"/>
      <c r="AN146" s="209"/>
      <c r="AO146" s="209"/>
      <c r="AP146" s="209"/>
      <c r="AQ146" s="84"/>
      <c r="AR146" s="84"/>
      <c r="AS146" s="59" t="e">
        <f>#VALUE!</f>
        <v>#VALUE!</v>
      </c>
      <c r="AT146" s="59"/>
      <c r="AU146" s="30"/>
      <c r="AV146" s="58" t="str">
        <f t="shared" si="95"/>
        <v>Débil</v>
      </c>
      <c r="AW146" s="58" t="str">
        <f t="shared" si="96"/>
        <v>Débil</v>
      </c>
      <c r="AX146" s="220">
        <f t="shared" si="97"/>
        <v>0</v>
      </c>
      <c r="AY146" s="414"/>
      <c r="AZ146" s="414"/>
      <c r="BA146" s="315"/>
      <c r="BB146" s="414"/>
      <c r="BC146" s="131" t="e">
        <f>+IF(AND(U146="Preventivo",BB141="Fuerte"),2,IF(AND(U146="Preventivo",BB141="Moderado"),1,0))</f>
        <v>#DIV/0!</v>
      </c>
      <c r="BD146" s="131" t="e">
        <f>+IF(AND(U146="Detectivo/Correctivo",$BB141="Fuerte"),2,IF(AND(U146="Detectivo/Correctivo",$BB146="Moderado"),1,IF(AND(U146="Preventivo",$BB141="Fuerte"),1,0)))</f>
        <v>#DIV/0!</v>
      </c>
      <c r="BE146" s="131" t="e">
        <f>+L141-BC146</f>
        <v>#DIV/0!</v>
      </c>
      <c r="BF146" s="131" t="e">
        <f>+N141-BD146</f>
        <v>#N/A</v>
      </c>
      <c r="BG146" s="412"/>
      <c r="BH146" s="412"/>
      <c r="BI146" s="404"/>
      <c r="BJ146" s="422"/>
      <c r="BK146" s="422"/>
      <c r="BL146" s="422"/>
      <c r="BM146" s="423"/>
    </row>
    <row r="147" spans="1:65" ht="65.150000000000006" customHeight="1">
      <c r="A147" s="415" t="s">
        <v>159</v>
      </c>
      <c r="B147" s="409"/>
      <c r="C147" s="224"/>
      <c r="D147" s="409"/>
      <c r="E147" s="416"/>
      <c r="F147" s="34"/>
      <c r="G147" s="34"/>
      <c r="H147" s="34"/>
      <c r="I147" s="36"/>
      <c r="J147" s="29"/>
      <c r="K147" s="417"/>
      <c r="L147" s="410"/>
      <c r="M147" s="411"/>
      <c r="N147" s="413" t="e">
        <f>+VLOOKUP(M147,Listados!$K$13:$L$17,2,0)</f>
        <v>#N/A</v>
      </c>
      <c r="O147" s="404" t="str">
        <f>IF(AND(K147&lt;&gt;"",M147&lt;&gt;""),VLOOKUP(K147&amp;M147,Listados!$M$3:$N$27,2,FALSE),"")</f>
        <v/>
      </c>
      <c r="P147" s="412" t="e">
        <f>+VLOOKUP(O147,Listados!$P$3:$Q$6,2,FALSE)</f>
        <v>#N/A</v>
      </c>
      <c r="Q147" s="230"/>
      <c r="R147" s="230"/>
      <c r="S147" s="54"/>
      <c r="T147" s="56"/>
      <c r="U147" s="55"/>
      <c r="V147" s="230"/>
      <c r="W147" s="230" t="str">
        <f t="shared" si="86"/>
        <v/>
      </c>
      <c r="X147" s="230"/>
      <c r="Y147" s="230" t="str">
        <f t="shared" si="87"/>
        <v/>
      </c>
      <c r="Z147" s="230"/>
      <c r="AA147" s="230" t="str">
        <f t="shared" si="88"/>
        <v/>
      </c>
      <c r="AB147" s="230"/>
      <c r="AC147" s="230" t="str">
        <f t="shared" si="89"/>
        <v/>
      </c>
      <c r="AD147" s="230"/>
      <c r="AE147" s="230" t="str">
        <f t="shared" si="90"/>
        <v/>
      </c>
      <c r="AF147" s="230"/>
      <c r="AG147" s="230" t="str">
        <f t="shared" si="91"/>
        <v/>
      </c>
      <c r="AH147" s="230"/>
      <c r="AI147" s="223" t="str">
        <f t="shared" si="92"/>
        <v/>
      </c>
      <c r="AJ147" s="220" t="str">
        <f t="shared" si="93"/>
        <v/>
      </c>
      <c r="AK147" s="220" t="str">
        <f t="shared" si="94"/>
        <v/>
      </c>
      <c r="AL147" s="209"/>
      <c r="AM147" s="209"/>
      <c r="AN147" s="209"/>
      <c r="AO147" s="209"/>
      <c r="AP147" s="209"/>
      <c r="AQ147" s="84"/>
      <c r="AR147" s="84"/>
      <c r="AS147" s="59" t="e">
        <f>#VALUE!</f>
        <v>#VALUE!</v>
      </c>
      <c r="AT147" s="59"/>
      <c r="AU147" s="30"/>
      <c r="AV147" s="58" t="str">
        <f t="shared" si="95"/>
        <v>Débil</v>
      </c>
      <c r="AW147" s="58" t="str">
        <f t="shared" si="96"/>
        <v>Débil</v>
      </c>
      <c r="AX147" s="220">
        <f t="shared" si="97"/>
        <v>0</v>
      </c>
      <c r="AY147" s="414">
        <f t="shared" ref="AY147" si="101">SUM(AX147:AX152)</f>
        <v>0</v>
      </c>
      <c r="AZ147" s="414">
        <v>0</v>
      </c>
      <c r="BA147" s="313" t="e">
        <f t="shared" ref="BA147" si="102">AY147/AZ147</f>
        <v>#DIV/0!</v>
      </c>
      <c r="BB147" s="414" t="e">
        <f t="shared" ref="BB147" si="103">IF(BA147&lt;=50, "Débil", IF(BA147&lt;=99,"Moderado","Fuerte"))</f>
        <v>#DIV/0!</v>
      </c>
      <c r="BC147" s="131" t="e">
        <f>+IF(AND(U147="Preventivo",BB147="Fuerte"),2,IF(AND(U147="Preventivo",BB147="Moderado"),1,0))</f>
        <v>#DIV/0!</v>
      </c>
      <c r="BD147" s="131" t="e">
        <f>+IF(AND(U147="Detectivo/Correctivo",$BB147="Fuerte"),2,IF(AND(U147="Detectivo/Correctivo",$BB147="Moderado"),1,IF(AND(U147="Preventivo",$BB147="Fuerte"),1,0)))</f>
        <v>#DIV/0!</v>
      </c>
      <c r="BE147" s="131" t="e">
        <f>+L147-BC147</f>
        <v>#DIV/0!</v>
      </c>
      <c r="BF147" s="131" t="e">
        <f>+N147-BD147</f>
        <v>#N/A</v>
      </c>
      <c r="BG147" s="412" t="e">
        <f>+VLOOKUP(MIN(BE147,BE148,BE149,BE150,BE151,BE152),Listados!$J$18:$K$24,2,TRUE)</f>
        <v>#DIV/0!</v>
      </c>
      <c r="BH147" s="412" t="e">
        <f>+VLOOKUP(MIN(BF147,BF148,BF149,BF150,BF151,BF152),Listados!$J$27:$K$32,2,TRUE)</f>
        <v>#N/A</v>
      </c>
      <c r="BI147" s="404" t="e">
        <f>IF(AND(BG147&lt;&gt;"",BH147&lt;&gt;""),VLOOKUP(BG147&amp;BH147,Listados!$M$3:$N$27,2,FALSE),"")</f>
        <v>#DIV/0!</v>
      </c>
      <c r="BJ147" s="422" t="e">
        <f>+IF($P147="Asumir el riesgo","NA","")</f>
        <v>#N/A</v>
      </c>
      <c r="BK147" s="422" t="e">
        <f>+IF($P147="Asumir el riesgo","NA","")</f>
        <v>#N/A</v>
      </c>
      <c r="BL147" s="422" t="e">
        <f>+IF($P147="Asumir el riesgo","NA","")</f>
        <v>#N/A</v>
      </c>
      <c r="BM147" s="423" t="e">
        <f>+IF($P147="Asumir el riesgo","NA","")</f>
        <v>#N/A</v>
      </c>
    </row>
    <row r="148" spans="1:65" ht="65.150000000000006" customHeight="1">
      <c r="A148" s="415"/>
      <c r="B148" s="409"/>
      <c r="C148" s="224"/>
      <c r="D148" s="409"/>
      <c r="E148" s="416"/>
      <c r="F148" s="34"/>
      <c r="G148" s="34"/>
      <c r="H148" s="34"/>
      <c r="I148" s="36"/>
      <c r="J148" s="29"/>
      <c r="K148" s="417"/>
      <c r="L148" s="410"/>
      <c r="M148" s="411"/>
      <c r="N148" s="413"/>
      <c r="O148" s="404"/>
      <c r="P148" s="412"/>
      <c r="Q148" s="230"/>
      <c r="R148" s="230"/>
      <c r="S148" s="54"/>
      <c r="T148" s="56"/>
      <c r="U148" s="55"/>
      <c r="V148" s="230"/>
      <c r="W148" s="230" t="str">
        <f t="shared" si="86"/>
        <v/>
      </c>
      <c r="X148" s="230"/>
      <c r="Y148" s="230" t="str">
        <f t="shared" si="87"/>
        <v/>
      </c>
      <c r="Z148" s="230"/>
      <c r="AA148" s="230" t="str">
        <f t="shared" si="88"/>
        <v/>
      </c>
      <c r="AB148" s="230"/>
      <c r="AC148" s="230" t="str">
        <f t="shared" si="89"/>
        <v/>
      </c>
      <c r="AD148" s="230"/>
      <c r="AE148" s="230" t="str">
        <f t="shared" si="90"/>
        <v/>
      </c>
      <c r="AF148" s="230"/>
      <c r="AG148" s="230" t="str">
        <f t="shared" si="91"/>
        <v/>
      </c>
      <c r="AH148" s="230"/>
      <c r="AI148" s="223" t="str">
        <f t="shared" si="92"/>
        <v/>
      </c>
      <c r="AJ148" s="220" t="str">
        <f t="shared" si="93"/>
        <v/>
      </c>
      <c r="AK148" s="220" t="str">
        <f t="shared" si="94"/>
        <v/>
      </c>
      <c r="AL148" s="209"/>
      <c r="AM148" s="209"/>
      <c r="AN148" s="209"/>
      <c r="AO148" s="209"/>
      <c r="AP148" s="209"/>
      <c r="AQ148" s="84"/>
      <c r="AR148" s="84"/>
      <c r="AS148" s="59" t="e">
        <f>#VALUE!</f>
        <v>#VALUE!</v>
      </c>
      <c r="AT148" s="59"/>
      <c r="AU148" s="30"/>
      <c r="AV148" s="58" t="str">
        <f t="shared" si="95"/>
        <v>Débil</v>
      </c>
      <c r="AW148" s="58" t="str">
        <f t="shared" si="96"/>
        <v>Débil</v>
      </c>
      <c r="AX148" s="220">
        <f t="shared" si="97"/>
        <v>0</v>
      </c>
      <c r="AY148" s="414"/>
      <c r="AZ148" s="414"/>
      <c r="BA148" s="314"/>
      <c r="BB148" s="414"/>
      <c r="BC148" s="131" t="e">
        <f>+IF(AND(U148="Preventivo",BB147="Fuerte"),2,IF(AND(U148="Preventivo",BB147="Moderado"),1,0))</f>
        <v>#DIV/0!</v>
      </c>
      <c r="BD148" s="131" t="e">
        <f>+IF(AND(U148="Detectivo/Correctivo",$BB147="Fuerte"),2,IF(AND(U148="Detectivo/Correctivo",$BB148="Moderado"),1,IF(AND(U148="Preventivo",$BB147="Fuerte"),1,0)))</f>
        <v>#DIV/0!</v>
      </c>
      <c r="BE148" s="131" t="e">
        <f>+L147-BC148</f>
        <v>#DIV/0!</v>
      </c>
      <c r="BF148" s="131" t="e">
        <f>+N147-BD148</f>
        <v>#N/A</v>
      </c>
      <c r="BG148" s="412"/>
      <c r="BH148" s="412"/>
      <c r="BI148" s="404"/>
      <c r="BJ148" s="422"/>
      <c r="BK148" s="422"/>
      <c r="BL148" s="422"/>
      <c r="BM148" s="423"/>
    </row>
    <row r="149" spans="1:65" ht="65.150000000000006" customHeight="1">
      <c r="A149" s="415"/>
      <c r="B149" s="409"/>
      <c r="C149" s="224"/>
      <c r="D149" s="409"/>
      <c r="E149" s="416"/>
      <c r="F149" s="34"/>
      <c r="G149" s="34"/>
      <c r="H149" s="34"/>
      <c r="I149" s="36"/>
      <c r="J149" s="29"/>
      <c r="K149" s="417"/>
      <c r="L149" s="410"/>
      <c r="M149" s="411"/>
      <c r="N149" s="413"/>
      <c r="O149" s="404"/>
      <c r="P149" s="412"/>
      <c r="Q149" s="230"/>
      <c r="R149" s="230"/>
      <c r="S149" s="54"/>
      <c r="T149" s="56"/>
      <c r="U149" s="55"/>
      <c r="V149" s="230"/>
      <c r="W149" s="230" t="str">
        <f t="shared" si="86"/>
        <v/>
      </c>
      <c r="X149" s="230"/>
      <c r="Y149" s="230" t="str">
        <f t="shared" si="87"/>
        <v/>
      </c>
      <c r="Z149" s="230"/>
      <c r="AA149" s="230" t="str">
        <f t="shared" si="88"/>
        <v/>
      </c>
      <c r="AB149" s="230"/>
      <c r="AC149" s="230" t="str">
        <f t="shared" si="89"/>
        <v/>
      </c>
      <c r="AD149" s="230"/>
      <c r="AE149" s="230" t="str">
        <f t="shared" si="90"/>
        <v/>
      </c>
      <c r="AF149" s="230"/>
      <c r="AG149" s="230" t="str">
        <f t="shared" si="91"/>
        <v/>
      </c>
      <c r="AH149" s="230"/>
      <c r="AI149" s="223" t="str">
        <f t="shared" si="92"/>
        <v/>
      </c>
      <c r="AJ149" s="220" t="str">
        <f t="shared" si="93"/>
        <v/>
      </c>
      <c r="AK149" s="220" t="str">
        <f t="shared" si="94"/>
        <v/>
      </c>
      <c r="AL149" s="209"/>
      <c r="AM149" s="209"/>
      <c r="AN149" s="209"/>
      <c r="AO149" s="209"/>
      <c r="AP149" s="209"/>
      <c r="AQ149" s="84"/>
      <c r="AR149" s="84"/>
      <c r="AS149" s="59" t="e">
        <f>#VALUE!</f>
        <v>#VALUE!</v>
      </c>
      <c r="AT149" s="59"/>
      <c r="AU149" s="30"/>
      <c r="AV149" s="58" t="str">
        <f t="shared" si="95"/>
        <v>Débil</v>
      </c>
      <c r="AW149" s="58" t="str">
        <f t="shared" si="96"/>
        <v>Débil</v>
      </c>
      <c r="AX149" s="220">
        <f t="shared" si="97"/>
        <v>0</v>
      </c>
      <c r="AY149" s="414"/>
      <c r="AZ149" s="414"/>
      <c r="BA149" s="314"/>
      <c r="BB149" s="414"/>
      <c r="BC149" s="131" t="e">
        <f>+IF(AND(U149="Preventivo",BB147="Fuerte"),2,IF(AND(U149="Preventivo",BB147="Moderado"),1,0))</f>
        <v>#DIV/0!</v>
      </c>
      <c r="BD149" s="131" t="e">
        <f>+IF(AND(U149="Detectivo/Correctivo",$BB147="Fuerte"),2,IF(AND(U149="Detectivo/Correctivo",$BB149="Moderado"),1,IF(AND(U149="Preventivo",$BB147="Fuerte"),1,0)))</f>
        <v>#DIV/0!</v>
      </c>
      <c r="BE149" s="131" t="e">
        <f>+L147-BC149</f>
        <v>#DIV/0!</v>
      </c>
      <c r="BF149" s="131" t="e">
        <f>+N147-BD149</f>
        <v>#N/A</v>
      </c>
      <c r="BG149" s="412"/>
      <c r="BH149" s="412"/>
      <c r="BI149" s="404"/>
      <c r="BJ149" s="422"/>
      <c r="BK149" s="422"/>
      <c r="BL149" s="422"/>
      <c r="BM149" s="423"/>
    </row>
    <row r="150" spans="1:65" ht="65.150000000000006" customHeight="1">
      <c r="A150" s="415"/>
      <c r="B150" s="409"/>
      <c r="C150" s="224"/>
      <c r="D150" s="409"/>
      <c r="E150" s="416"/>
      <c r="F150" s="34"/>
      <c r="G150" s="34"/>
      <c r="H150" s="34"/>
      <c r="I150" s="36"/>
      <c r="J150" s="29"/>
      <c r="K150" s="417"/>
      <c r="L150" s="410"/>
      <c r="M150" s="411"/>
      <c r="N150" s="413"/>
      <c r="O150" s="404"/>
      <c r="P150" s="412"/>
      <c r="Q150" s="230"/>
      <c r="R150" s="230"/>
      <c r="S150" s="54"/>
      <c r="T150" s="56"/>
      <c r="U150" s="55"/>
      <c r="V150" s="230"/>
      <c r="W150" s="230" t="str">
        <f t="shared" si="86"/>
        <v/>
      </c>
      <c r="X150" s="230"/>
      <c r="Y150" s="230" t="str">
        <f t="shared" si="87"/>
        <v/>
      </c>
      <c r="Z150" s="230"/>
      <c r="AA150" s="230" t="str">
        <f t="shared" si="88"/>
        <v/>
      </c>
      <c r="AB150" s="230"/>
      <c r="AC150" s="230" t="str">
        <f t="shared" si="89"/>
        <v/>
      </c>
      <c r="AD150" s="230"/>
      <c r="AE150" s="230" t="str">
        <f t="shared" si="90"/>
        <v/>
      </c>
      <c r="AF150" s="230"/>
      <c r="AG150" s="230" t="str">
        <f t="shared" si="91"/>
        <v/>
      </c>
      <c r="AH150" s="230"/>
      <c r="AI150" s="223" t="str">
        <f t="shared" si="92"/>
        <v/>
      </c>
      <c r="AJ150" s="220" t="str">
        <f t="shared" si="93"/>
        <v/>
      </c>
      <c r="AK150" s="220" t="str">
        <f t="shared" si="94"/>
        <v/>
      </c>
      <c r="AL150" s="209"/>
      <c r="AM150" s="209"/>
      <c r="AN150" s="209"/>
      <c r="AO150" s="209"/>
      <c r="AP150" s="209"/>
      <c r="AQ150" s="84"/>
      <c r="AR150" s="84"/>
      <c r="AS150" s="59" t="e">
        <f>#VALUE!</f>
        <v>#VALUE!</v>
      </c>
      <c r="AT150" s="59"/>
      <c r="AU150" s="30"/>
      <c r="AV150" s="58" t="str">
        <f t="shared" si="95"/>
        <v>Débil</v>
      </c>
      <c r="AW150" s="58" t="str">
        <f t="shared" si="96"/>
        <v>Débil</v>
      </c>
      <c r="AX150" s="220">
        <f t="shared" si="97"/>
        <v>0</v>
      </c>
      <c r="AY150" s="414"/>
      <c r="AZ150" s="414"/>
      <c r="BA150" s="314"/>
      <c r="BB150" s="414"/>
      <c r="BC150" s="131" t="e">
        <f>+IF(AND(U150="Preventivo",BB147="Fuerte"),2,IF(AND(U150="Preventivo",BB147="Moderado"),1,0))</f>
        <v>#DIV/0!</v>
      </c>
      <c r="BD150" s="131" t="e">
        <f>+IF(AND(U150="Detectivo/Correctivo",$BB147="Fuerte"),2,IF(AND(U150="Detectivo/Correctivo",$BB150="Moderado"),1,IF(AND(U150="Preventivo",$BB147="Fuerte"),1,0)))</f>
        <v>#DIV/0!</v>
      </c>
      <c r="BE150" s="131" t="e">
        <f>+L147-BC150</f>
        <v>#DIV/0!</v>
      </c>
      <c r="BF150" s="131" t="e">
        <f>+N147-BD150</f>
        <v>#N/A</v>
      </c>
      <c r="BG150" s="412"/>
      <c r="BH150" s="412"/>
      <c r="BI150" s="404"/>
      <c r="BJ150" s="422"/>
      <c r="BK150" s="422"/>
      <c r="BL150" s="422"/>
      <c r="BM150" s="423"/>
    </row>
    <row r="151" spans="1:65" ht="65.150000000000006" customHeight="1">
      <c r="A151" s="415"/>
      <c r="B151" s="409"/>
      <c r="C151" s="224"/>
      <c r="D151" s="409"/>
      <c r="E151" s="416"/>
      <c r="F151" s="34"/>
      <c r="G151" s="34"/>
      <c r="H151" s="34"/>
      <c r="I151" s="36"/>
      <c r="J151" s="29"/>
      <c r="K151" s="417"/>
      <c r="L151" s="410"/>
      <c r="M151" s="411"/>
      <c r="N151" s="413"/>
      <c r="O151" s="404"/>
      <c r="P151" s="412"/>
      <c r="Q151" s="230"/>
      <c r="R151" s="230"/>
      <c r="S151" s="54"/>
      <c r="T151" s="56"/>
      <c r="U151" s="55"/>
      <c r="V151" s="230"/>
      <c r="W151" s="230" t="str">
        <f t="shared" si="86"/>
        <v/>
      </c>
      <c r="X151" s="230"/>
      <c r="Y151" s="230" t="str">
        <f t="shared" si="87"/>
        <v/>
      </c>
      <c r="Z151" s="230"/>
      <c r="AA151" s="230" t="str">
        <f t="shared" si="88"/>
        <v/>
      </c>
      <c r="AB151" s="230"/>
      <c r="AC151" s="230" t="str">
        <f t="shared" si="89"/>
        <v/>
      </c>
      <c r="AD151" s="230"/>
      <c r="AE151" s="230" t="str">
        <f t="shared" si="90"/>
        <v/>
      </c>
      <c r="AF151" s="230"/>
      <c r="AG151" s="230" t="str">
        <f t="shared" si="91"/>
        <v/>
      </c>
      <c r="AH151" s="230"/>
      <c r="AI151" s="223" t="str">
        <f t="shared" si="92"/>
        <v/>
      </c>
      <c r="AJ151" s="220" t="str">
        <f t="shared" si="93"/>
        <v/>
      </c>
      <c r="AK151" s="220" t="str">
        <f t="shared" si="94"/>
        <v/>
      </c>
      <c r="AL151" s="209"/>
      <c r="AM151" s="209"/>
      <c r="AN151" s="209"/>
      <c r="AO151" s="209"/>
      <c r="AP151" s="209"/>
      <c r="AQ151" s="84"/>
      <c r="AR151" s="84"/>
      <c r="AS151" s="59" t="e">
        <f>#VALUE!</f>
        <v>#VALUE!</v>
      </c>
      <c r="AT151" s="59"/>
      <c r="AU151" s="30"/>
      <c r="AV151" s="58" t="str">
        <f t="shared" si="95"/>
        <v>Débil</v>
      </c>
      <c r="AW151" s="58" t="str">
        <f t="shared" si="96"/>
        <v>Débil</v>
      </c>
      <c r="AX151" s="220">
        <f t="shared" si="97"/>
        <v>0</v>
      </c>
      <c r="AY151" s="414"/>
      <c r="AZ151" s="414"/>
      <c r="BA151" s="314"/>
      <c r="BB151" s="414"/>
      <c r="BC151" s="131" t="e">
        <f>+IF(AND(U151="Preventivo",BB147="Fuerte"),2,IF(AND(U151="Preventivo",BB147="Moderado"),1,0))</f>
        <v>#DIV/0!</v>
      </c>
      <c r="BD151" s="131" t="e">
        <f>+IF(AND(U151="Detectivo/Correctivo",$BB147="Fuerte"),2,IF(AND(U151="Detectivo/Correctivo",$BB151="Moderado"),1,IF(AND(U151="Preventivo",$BB147="Fuerte"),1,0)))</f>
        <v>#DIV/0!</v>
      </c>
      <c r="BE151" s="131" t="e">
        <f>+L147-BC151</f>
        <v>#DIV/0!</v>
      </c>
      <c r="BF151" s="131" t="e">
        <f>+N147-BD151</f>
        <v>#N/A</v>
      </c>
      <c r="BG151" s="412"/>
      <c r="BH151" s="412"/>
      <c r="BI151" s="404"/>
      <c r="BJ151" s="422"/>
      <c r="BK151" s="422"/>
      <c r="BL151" s="422"/>
      <c r="BM151" s="423"/>
    </row>
    <row r="152" spans="1:65" ht="65.150000000000006" customHeight="1">
      <c r="A152" s="415"/>
      <c r="B152" s="409"/>
      <c r="C152" s="224"/>
      <c r="D152" s="409"/>
      <c r="E152" s="416"/>
      <c r="F152" s="34"/>
      <c r="G152" s="34"/>
      <c r="H152" s="34"/>
      <c r="I152" s="36"/>
      <c r="J152" s="29"/>
      <c r="K152" s="417"/>
      <c r="L152" s="410"/>
      <c r="M152" s="411"/>
      <c r="N152" s="413"/>
      <c r="O152" s="404"/>
      <c r="P152" s="412"/>
      <c r="Q152" s="230"/>
      <c r="R152" s="230"/>
      <c r="S152" s="54"/>
      <c r="T152" s="56"/>
      <c r="U152" s="55"/>
      <c r="V152" s="230"/>
      <c r="W152" s="230" t="str">
        <f t="shared" si="86"/>
        <v/>
      </c>
      <c r="X152" s="230"/>
      <c r="Y152" s="230" t="str">
        <f t="shared" si="87"/>
        <v/>
      </c>
      <c r="Z152" s="230"/>
      <c r="AA152" s="230" t="str">
        <f t="shared" si="88"/>
        <v/>
      </c>
      <c r="AB152" s="230"/>
      <c r="AC152" s="230" t="str">
        <f t="shared" si="89"/>
        <v/>
      </c>
      <c r="AD152" s="230"/>
      <c r="AE152" s="230" t="str">
        <f t="shared" si="90"/>
        <v/>
      </c>
      <c r="AF152" s="230"/>
      <c r="AG152" s="230" t="str">
        <f t="shared" si="91"/>
        <v/>
      </c>
      <c r="AH152" s="230"/>
      <c r="AI152" s="223" t="str">
        <f t="shared" si="92"/>
        <v/>
      </c>
      <c r="AJ152" s="220" t="str">
        <f t="shared" si="93"/>
        <v/>
      </c>
      <c r="AK152" s="220" t="str">
        <f t="shared" si="94"/>
        <v/>
      </c>
      <c r="AL152" s="209"/>
      <c r="AM152" s="209"/>
      <c r="AN152" s="209"/>
      <c r="AO152" s="209"/>
      <c r="AP152" s="209"/>
      <c r="AQ152" s="84"/>
      <c r="AR152" s="84"/>
      <c r="AS152" s="59" t="e">
        <f>#VALUE!</f>
        <v>#VALUE!</v>
      </c>
      <c r="AT152" s="59"/>
      <c r="AU152" s="30"/>
      <c r="AV152" s="58" t="str">
        <f t="shared" si="95"/>
        <v>Débil</v>
      </c>
      <c r="AW152" s="58" t="str">
        <f t="shared" si="96"/>
        <v>Débil</v>
      </c>
      <c r="AX152" s="220">
        <f t="shared" si="97"/>
        <v>0</v>
      </c>
      <c r="AY152" s="414"/>
      <c r="AZ152" s="414"/>
      <c r="BA152" s="315"/>
      <c r="BB152" s="414"/>
      <c r="BC152" s="131" t="e">
        <f>+IF(AND(U152="Preventivo",BB147="Fuerte"),2,IF(AND(U152="Preventivo",BB147="Moderado"),1,0))</f>
        <v>#DIV/0!</v>
      </c>
      <c r="BD152" s="131" t="e">
        <f>+IF(AND(U152="Detectivo/Correctivo",$BB147="Fuerte"),2,IF(AND(U152="Detectivo/Correctivo",$BB152="Moderado"),1,IF(AND(U152="Preventivo",$BB147="Fuerte"),1,0)))</f>
        <v>#DIV/0!</v>
      </c>
      <c r="BE152" s="131" t="e">
        <f>+L147-BC152</f>
        <v>#DIV/0!</v>
      </c>
      <c r="BF152" s="131" t="e">
        <f>+N147-BD152</f>
        <v>#N/A</v>
      </c>
      <c r="BG152" s="412"/>
      <c r="BH152" s="412"/>
      <c r="BI152" s="404"/>
      <c r="BJ152" s="422"/>
      <c r="BK152" s="422"/>
      <c r="BL152" s="422"/>
      <c r="BM152" s="423"/>
    </row>
    <row r="153" spans="1:65" ht="65.150000000000006" customHeight="1">
      <c r="A153" s="415" t="s">
        <v>160</v>
      </c>
      <c r="B153" s="409"/>
      <c r="C153" s="224"/>
      <c r="D153" s="409"/>
      <c r="E153" s="416"/>
      <c r="F153" s="34"/>
      <c r="G153" s="34"/>
      <c r="H153" s="34"/>
      <c r="I153" s="36"/>
      <c r="J153" s="29"/>
      <c r="K153" s="417"/>
      <c r="L153" s="410"/>
      <c r="M153" s="411"/>
      <c r="N153" s="413" t="e">
        <f>+VLOOKUP(M153,Listados!$K$13:$L$17,2,0)</f>
        <v>#N/A</v>
      </c>
      <c r="O153" s="404" t="str">
        <f>IF(AND(K153&lt;&gt;"",M153&lt;&gt;""),VLOOKUP(K153&amp;M153,Listados!$M$3:$N$27,2,FALSE),"")</f>
        <v/>
      </c>
      <c r="P153" s="412" t="e">
        <f>+VLOOKUP(O153,Listados!$P$3:$Q$6,2,FALSE)</f>
        <v>#N/A</v>
      </c>
      <c r="Q153" s="230"/>
      <c r="R153" s="230"/>
      <c r="S153" s="54"/>
      <c r="T153" s="56"/>
      <c r="U153" s="55"/>
      <c r="V153" s="230"/>
      <c r="W153" s="230" t="str">
        <f t="shared" si="86"/>
        <v/>
      </c>
      <c r="X153" s="230"/>
      <c r="Y153" s="230" t="str">
        <f t="shared" si="87"/>
        <v/>
      </c>
      <c r="Z153" s="230"/>
      <c r="AA153" s="230" t="str">
        <f t="shared" si="88"/>
        <v/>
      </c>
      <c r="AB153" s="230"/>
      <c r="AC153" s="230" t="str">
        <f t="shared" si="89"/>
        <v/>
      </c>
      <c r="AD153" s="230"/>
      <c r="AE153" s="230" t="str">
        <f t="shared" si="90"/>
        <v/>
      </c>
      <c r="AF153" s="230"/>
      <c r="AG153" s="230" t="str">
        <f t="shared" si="91"/>
        <v/>
      </c>
      <c r="AH153" s="230"/>
      <c r="AI153" s="223" t="str">
        <f t="shared" si="92"/>
        <v/>
      </c>
      <c r="AJ153" s="220" t="str">
        <f t="shared" si="93"/>
        <v/>
      </c>
      <c r="AK153" s="220" t="str">
        <f t="shared" si="94"/>
        <v/>
      </c>
      <c r="AL153" s="209"/>
      <c r="AM153" s="209"/>
      <c r="AN153" s="209"/>
      <c r="AO153" s="209"/>
      <c r="AP153" s="209"/>
      <c r="AQ153" s="84"/>
      <c r="AR153" s="84"/>
      <c r="AS153" s="59" t="e">
        <f>#VALUE!</f>
        <v>#VALUE!</v>
      </c>
      <c r="AT153" s="59"/>
      <c r="AU153" s="30"/>
      <c r="AV153" s="58" t="str">
        <f t="shared" si="95"/>
        <v>Débil</v>
      </c>
      <c r="AW153" s="58" t="str">
        <f t="shared" si="96"/>
        <v>Débil</v>
      </c>
      <c r="AX153" s="220">
        <f t="shared" si="97"/>
        <v>0</v>
      </c>
      <c r="AY153" s="414">
        <f t="shared" ref="AY153" si="104">SUM(AX153:AX158)</f>
        <v>0</v>
      </c>
      <c r="AZ153" s="414">
        <v>0</v>
      </c>
      <c r="BA153" s="313" t="e">
        <f t="shared" ref="BA153" si="105">AY153/AZ153</f>
        <v>#DIV/0!</v>
      </c>
      <c r="BB153" s="414" t="e">
        <f t="shared" ref="BB153" si="106">IF(BA153&lt;=50, "Débil", IF(BA153&lt;=99,"Moderado","Fuerte"))</f>
        <v>#DIV/0!</v>
      </c>
      <c r="BC153" s="131" t="e">
        <f>+IF(AND(U153="Preventivo",BB153="Fuerte"),2,IF(AND(U153="Preventivo",BB153="Moderado"),1,0))</f>
        <v>#DIV/0!</v>
      </c>
      <c r="BD153" s="131" t="e">
        <f>+IF(AND(U153="Detectivo/Correctivo",$BB153="Fuerte"),2,IF(AND(U153="Detectivo/Correctivo",$BB153="Moderado"),1,IF(AND(U153="Preventivo",$BB153="Fuerte"),1,0)))</f>
        <v>#DIV/0!</v>
      </c>
      <c r="BE153" s="131" t="e">
        <f>+L153-BC153</f>
        <v>#DIV/0!</v>
      </c>
      <c r="BF153" s="131" t="e">
        <f>+N153-BD153</f>
        <v>#N/A</v>
      </c>
      <c r="BG153" s="412" t="e">
        <f>+VLOOKUP(MIN(BE153,BE154,BE155,BE156,BE157,BE158),Listados!$J$18:$K$24,2,TRUE)</f>
        <v>#DIV/0!</v>
      </c>
      <c r="BH153" s="412" t="e">
        <f>+VLOOKUP(MIN(BF153,BF154,BF155,BF156,BF157,BF158),Listados!$J$27:$K$32,2,TRUE)</f>
        <v>#N/A</v>
      </c>
      <c r="BI153" s="404" t="e">
        <f>IF(AND(BG153&lt;&gt;"",BH153&lt;&gt;""),VLOOKUP(BG153&amp;BH153,Listados!$M$3:$N$27,2,FALSE),"")</f>
        <v>#DIV/0!</v>
      </c>
      <c r="BJ153" s="422" t="e">
        <f>+IF($P153="Asumir el riesgo","NA","")</f>
        <v>#N/A</v>
      </c>
      <c r="BK153" s="422" t="e">
        <f>+IF($P153="Asumir el riesgo","NA","")</f>
        <v>#N/A</v>
      </c>
      <c r="BL153" s="422" t="e">
        <f>+IF($P153="Asumir el riesgo","NA","")</f>
        <v>#N/A</v>
      </c>
      <c r="BM153" s="423" t="e">
        <f>+IF($P153="Asumir el riesgo","NA","")</f>
        <v>#N/A</v>
      </c>
    </row>
    <row r="154" spans="1:65" ht="65.150000000000006" customHeight="1">
      <c r="A154" s="415"/>
      <c r="B154" s="409"/>
      <c r="C154" s="224"/>
      <c r="D154" s="409"/>
      <c r="E154" s="416"/>
      <c r="F154" s="34"/>
      <c r="G154" s="34"/>
      <c r="H154" s="34"/>
      <c r="I154" s="36"/>
      <c r="J154" s="29"/>
      <c r="K154" s="417"/>
      <c r="L154" s="410"/>
      <c r="M154" s="411"/>
      <c r="N154" s="413"/>
      <c r="O154" s="404"/>
      <c r="P154" s="412"/>
      <c r="Q154" s="230"/>
      <c r="R154" s="230"/>
      <c r="S154" s="54"/>
      <c r="T154" s="56"/>
      <c r="U154" s="55"/>
      <c r="V154" s="230"/>
      <c r="W154" s="230" t="str">
        <f t="shared" si="86"/>
        <v/>
      </c>
      <c r="X154" s="230"/>
      <c r="Y154" s="230" t="str">
        <f t="shared" si="87"/>
        <v/>
      </c>
      <c r="Z154" s="230"/>
      <c r="AA154" s="230" t="str">
        <f t="shared" si="88"/>
        <v/>
      </c>
      <c r="AB154" s="230"/>
      <c r="AC154" s="230" t="str">
        <f t="shared" si="89"/>
        <v/>
      </c>
      <c r="AD154" s="230"/>
      <c r="AE154" s="230" t="str">
        <f t="shared" si="90"/>
        <v/>
      </c>
      <c r="AF154" s="230"/>
      <c r="AG154" s="230" t="str">
        <f t="shared" si="91"/>
        <v/>
      </c>
      <c r="AH154" s="230"/>
      <c r="AI154" s="223" t="str">
        <f t="shared" si="92"/>
        <v/>
      </c>
      <c r="AJ154" s="220" t="str">
        <f t="shared" si="93"/>
        <v/>
      </c>
      <c r="AK154" s="220" t="str">
        <f t="shared" si="94"/>
        <v/>
      </c>
      <c r="AL154" s="209"/>
      <c r="AM154" s="209"/>
      <c r="AN154" s="209"/>
      <c r="AO154" s="209"/>
      <c r="AP154" s="209"/>
      <c r="AQ154" s="84"/>
      <c r="AR154" s="84"/>
      <c r="AS154" s="59" t="e">
        <f>#VALUE!</f>
        <v>#VALUE!</v>
      </c>
      <c r="AT154" s="59"/>
      <c r="AU154" s="30"/>
      <c r="AV154" s="58" t="str">
        <f t="shared" si="95"/>
        <v>Débil</v>
      </c>
      <c r="AW154" s="58" t="str">
        <f t="shared" si="96"/>
        <v>Débil</v>
      </c>
      <c r="AX154" s="220">
        <f t="shared" si="97"/>
        <v>0</v>
      </c>
      <c r="AY154" s="414"/>
      <c r="AZ154" s="414"/>
      <c r="BA154" s="314"/>
      <c r="BB154" s="414"/>
      <c r="BC154" s="131" t="e">
        <f>+IF(AND(U154="Preventivo",BB153="Fuerte"),2,IF(AND(U154="Preventivo",BB153="Moderado"),1,0))</f>
        <v>#DIV/0!</v>
      </c>
      <c r="BD154" s="131" t="e">
        <f>+IF(AND(U154="Detectivo/Correctivo",$BB153="Fuerte"),2,IF(AND(U154="Detectivo/Correctivo",$BB154="Moderado"),1,IF(AND(U154="Preventivo",$BB153="Fuerte"),1,0)))</f>
        <v>#DIV/0!</v>
      </c>
      <c r="BE154" s="131" t="e">
        <f>+L153-BC154</f>
        <v>#DIV/0!</v>
      </c>
      <c r="BF154" s="131" t="e">
        <f>+N153-BD154</f>
        <v>#N/A</v>
      </c>
      <c r="BG154" s="412"/>
      <c r="BH154" s="412"/>
      <c r="BI154" s="404"/>
      <c r="BJ154" s="422"/>
      <c r="BK154" s="422"/>
      <c r="BL154" s="422"/>
      <c r="BM154" s="423"/>
    </row>
    <row r="155" spans="1:65" ht="65.150000000000006" customHeight="1">
      <c r="A155" s="415"/>
      <c r="B155" s="409"/>
      <c r="C155" s="224"/>
      <c r="D155" s="409"/>
      <c r="E155" s="416"/>
      <c r="F155" s="34"/>
      <c r="G155" s="34"/>
      <c r="H155" s="34"/>
      <c r="I155" s="36"/>
      <c r="J155" s="29"/>
      <c r="K155" s="417"/>
      <c r="L155" s="410"/>
      <c r="M155" s="411"/>
      <c r="N155" s="413"/>
      <c r="O155" s="404"/>
      <c r="P155" s="412"/>
      <c r="Q155" s="230"/>
      <c r="R155" s="230"/>
      <c r="S155" s="54"/>
      <c r="T155" s="56"/>
      <c r="U155" s="55"/>
      <c r="V155" s="230"/>
      <c r="W155" s="230" t="str">
        <f t="shared" si="86"/>
        <v/>
      </c>
      <c r="X155" s="230"/>
      <c r="Y155" s="230" t="str">
        <f t="shared" si="87"/>
        <v/>
      </c>
      <c r="Z155" s="230"/>
      <c r="AA155" s="230" t="str">
        <f t="shared" si="88"/>
        <v/>
      </c>
      <c r="AB155" s="230"/>
      <c r="AC155" s="230" t="str">
        <f t="shared" si="89"/>
        <v/>
      </c>
      <c r="AD155" s="230"/>
      <c r="AE155" s="230" t="str">
        <f t="shared" si="90"/>
        <v/>
      </c>
      <c r="AF155" s="230"/>
      <c r="AG155" s="230" t="str">
        <f t="shared" si="91"/>
        <v/>
      </c>
      <c r="AH155" s="230"/>
      <c r="AI155" s="223" t="str">
        <f t="shared" si="92"/>
        <v/>
      </c>
      <c r="AJ155" s="220" t="str">
        <f t="shared" si="93"/>
        <v/>
      </c>
      <c r="AK155" s="220" t="str">
        <f t="shared" si="94"/>
        <v/>
      </c>
      <c r="AL155" s="209"/>
      <c r="AM155" s="209"/>
      <c r="AN155" s="209"/>
      <c r="AO155" s="209"/>
      <c r="AP155" s="209"/>
      <c r="AQ155" s="84"/>
      <c r="AR155" s="84"/>
      <c r="AS155" s="59" t="e">
        <f>#VALUE!</f>
        <v>#VALUE!</v>
      </c>
      <c r="AT155" s="59"/>
      <c r="AU155" s="30"/>
      <c r="AV155" s="58" t="str">
        <f t="shared" si="95"/>
        <v>Débil</v>
      </c>
      <c r="AW155" s="58" t="str">
        <f t="shared" si="96"/>
        <v>Débil</v>
      </c>
      <c r="AX155" s="220">
        <f t="shared" si="97"/>
        <v>0</v>
      </c>
      <c r="AY155" s="414"/>
      <c r="AZ155" s="414"/>
      <c r="BA155" s="314"/>
      <c r="BB155" s="414"/>
      <c r="BC155" s="131" t="e">
        <f>+IF(AND(U155="Preventivo",BB153="Fuerte"),2,IF(AND(U155="Preventivo",BB153="Moderado"),1,0))</f>
        <v>#DIV/0!</v>
      </c>
      <c r="BD155" s="131" t="e">
        <f>+IF(AND(U155="Detectivo/Correctivo",$BB153="Fuerte"),2,IF(AND(U155="Detectivo/Correctivo",$BB155="Moderado"),1,IF(AND(U155="Preventivo",$BB153="Fuerte"),1,0)))</f>
        <v>#DIV/0!</v>
      </c>
      <c r="BE155" s="131" t="e">
        <f>+L153-BC155</f>
        <v>#DIV/0!</v>
      </c>
      <c r="BF155" s="131" t="e">
        <f>+N153-BD155</f>
        <v>#N/A</v>
      </c>
      <c r="BG155" s="412"/>
      <c r="BH155" s="412"/>
      <c r="BI155" s="404"/>
      <c r="BJ155" s="422"/>
      <c r="BK155" s="422"/>
      <c r="BL155" s="422"/>
      <c r="BM155" s="423"/>
    </row>
    <row r="156" spans="1:65" ht="65.150000000000006" customHeight="1">
      <c r="A156" s="415"/>
      <c r="B156" s="409"/>
      <c r="C156" s="224"/>
      <c r="D156" s="409"/>
      <c r="E156" s="416"/>
      <c r="F156" s="34"/>
      <c r="G156" s="34"/>
      <c r="H156" s="34"/>
      <c r="I156" s="36"/>
      <c r="J156" s="29"/>
      <c r="K156" s="417"/>
      <c r="L156" s="410"/>
      <c r="M156" s="411"/>
      <c r="N156" s="413"/>
      <c r="O156" s="404"/>
      <c r="P156" s="412"/>
      <c r="Q156" s="230"/>
      <c r="R156" s="230"/>
      <c r="S156" s="54"/>
      <c r="T156" s="56"/>
      <c r="U156" s="55"/>
      <c r="V156" s="230"/>
      <c r="W156" s="230" t="str">
        <f t="shared" si="86"/>
        <v/>
      </c>
      <c r="X156" s="230"/>
      <c r="Y156" s="230" t="str">
        <f t="shared" si="87"/>
        <v/>
      </c>
      <c r="Z156" s="230"/>
      <c r="AA156" s="230" t="str">
        <f t="shared" si="88"/>
        <v/>
      </c>
      <c r="AB156" s="230"/>
      <c r="AC156" s="230" t="str">
        <f t="shared" si="89"/>
        <v/>
      </c>
      <c r="AD156" s="230"/>
      <c r="AE156" s="230" t="str">
        <f t="shared" si="90"/>
        <v/>
      </c>
      <c r="AF156" s="230"/>
      <c r="AG156" s="230" t="str">
        <f t="shared" si="91"/>
        <v/>
      </c>
      <c r="AH156" s="230"/>
      <c r="AI156" s="223" t="str">
        <f t="shared" si="92"/>
        <v/>
      </c>
      <c r="AJ156" s="220" t="str">
        <f t="shared" si="93"/>
        <v/>
      </c>
      <c r="AK156" s="220" t="str">
        <f t="shared" si="94"/>
        <v/>
      </c>
      <c r="AL156" s="209"/>
      <c r="AM156" s="209"/>
      <c r="AN156" s="209"/>
      <c r="AO156" s="209"/>
      <c r="AP156" s="209"/>
      <c r="AQ156" s="84"/>
      <c r="AR156" s="84"/>
      <c r="AS156" s="59" t="e">
        <f>#VALUE!</f>
        <v>#VALUE!</v>
      </c>
      <c r="AT156" s="59"/>
      <c r="AU156" s="30"/>
      <c r="AV156" s="58" t="str">
        <f t="shared" si="95"/>
        <v>Débil</v>
      </c>
      <c r="AW156" s="58" t="str">
        <f t="shared" si="96"/>
        <v>Débil</v>
      </c>
      <c r="AX156" s="220">
        <f t="shared" si="97"/>
        <v>0</v>
      </c>
      <c r="AY156" s="414"/>
      <c r="AZ156" s="414"/>
      <c r="BA156" s="314"/>
      <c r="BB156" s="414"/>
      <c r="BC156" s="131" t="e">
        <f>+IF(AND(U156="Preventivo",BB153="Fuerte"),2,IF(AND(U156="Preventivo",BB153="Moderado"),1,0))</f>
        <v>#DIV/0!</v>
      </c>
      <c r="BD156" s="131" t="e">
        <f>+IF(AND(U156="Detectivo/Correctivo",$BB153="Fuerte"),2,IF(AND(U156="Detectivo/Correctivo",$BB156="Moderado"),1,IF(AND(U156="Preventivo",$BB153="Fuerte"),1,0)))</f>
        <v>#DIV/0!</v>
      </c>
      <c r="BE156" s="131" t="e">
        <f>+L153-BC156</f>
        <v>#DIV/0!</v>
      </c>
      <c r="BF156" s="131" t="e">
        <f>+N153-BD156</f>
        <v>#N/A</v>
      </c>
      <c r="BG156" s="412"/>
      <c r="BH156" s="412"/>
      <c r="BI156" s="404"/>
      <c r="BJ156" s="422"/>
      <c r="BK156" s="422"/>
      <c r="BL156" s="422"/>
      <c r="BM156" s="423"/>
    </row>
    <row r="157" spans="1:65" ht="65.150000000000006" customHeight="1">
      <c r="A157" s="415"/>
      <c r="B157" s="409"/>
      <c r="C157" s="224"/>
      <c r="D157" s="409"/>
      <c r="E157" s="416"/>
      <c r="F157" s="34"/>
      <c r="G157" s="34"/>
      <c r="H157" s="34"/>
      <c r="I157" s="36"/>
      <c r="J157" s="29"/>
      <c r="K157" s="417"/>
      <c r="L157" s="410"/>
      <c r="M157" s="411"/>
      <c r="N157" s="413"/>
      <c r="O157" s="404"/>
      <c r="P157" s="412"/>
      <c r="Q157" s="230"/>
      <c r="R157" s="230"/>
      <c r="S157" s="54"/>
      <c r="T157" s="56"/>
      <c r="U157" s="55"/>
      <c r="V157" s="230"/>
      <c r="W157" s="230" t="str">
        <f t="shared" si="86"/>
        <v/>
      </c>
      <c r="X157" s="230"/>
      <c r="Y157" s="230" t="str">
        <f t="shared" si="87"/>
        <v/>
      </c>
      <c r="Z157" s="230"/>
      <c r="AA157" s="230" t="str">
        <f t="shared" si="88"/>
        <v/>
      </c>
      <c r="AB157" s="230"/>
      <c r="AC157" s="230" t="str">
        <f t="shared" si="89"/>
        <v/>
      </c>
      <c r="AD157" s="230"/>
      <c r="AE157" s="230" t="str">
        <f t="shared" si="90"/>
        <v/>
      </c>
      <c r="AF157" s="230"/>
      <c r="AG157" s="230" t="str">
        <f t="shared" si="91"/>
        <v/>
      </c>
      <c r="AH157" s="230"/>
      <c r="AI157" s="223" t="str">
        <f t="shared" si="92"/>
        <v/>
      </c>
      <c r="AJ157" s="220" t="str">
        <f t="shared" si="93"/>
        <v/>
      </c>
      <c r="AK157" s="220" t="str">
        <f t="shared" si="94"/>
        <v/>
      </c>
      <c r="AL157" s="209"/>
      <c r="AM157" s="209"/>
      <c r="AN157" s="209"/>
      <c r="AO157" s="209"/>
      <c r="AP157" s="209"/>
      <c r="AQ157" s="84"/>
      <c r="AR157" s="84"/>
      <c r="AS157" s="59" t="e">
        <f>#VALUE!</f>
        <v>#VALUE!</v>
      </c>
      <c r="AT157" s="59"/>
      <c r="AU157" s="30"/>
      <c r="AV157" s="58" t="str">
        <f t="shared" si="95"/>
        <v>Débil</v>
      </c>
      <c r="AW157" s="58" t="str">
        <f t="shared" si="96"/>
        <v>Débil</v>
      </c>
      <c r="AX157" s="220">
        <f t="shared" si="97"/>
        <v>0</v>
      </c>
      <c r="AY157" s="414"/>
      <c r="AZ157" s="414"/>
      <c r="BA157" s="314"/>
      <c r="BB157" s="414"/>
      <c r="BC157" s="131" t="e">
        <f>+IF(AND(U157="Preventivo",BB153="Fuerte"),2,IF(AND(U157="Preventivo",BB153="Moderado"),1,0))</f>
        <v>#DIV/0!</v>
      </c>
      <c r="BD157" s="131" t="e">
        <f>+IF(AND(U157="Detectivo/Correctivo",$BB153="Fuerte"),2,IF(AND(U157="Detectivo/Correctivo",$BB157="Moderado"),1,IF(AND(U157="Preventivo",$BB153="Fuerte"),1,0)))</f>
        <v>#DIV/0!</v>
      </c>
      <c r="BE157" s="131" t="e">
        <f>+L153-BC157</f>
        <v>#DIV/0!</v>
      </c>
      <c r="BF157" s="131" t="e">
        <f>+N153-BD157</f>
        <v>#N/A</v>
      </c>
      <c r="BG157" s="412"/>
      <c r="BH157" s="412"/>
      <c r="BI157" s="404"/>
      <c r="BJ157" s="422"/>
      <c r="BK157" s="422"/>
      <c r="BL157" s="422"/>
      <c r="BM157" s="423"/>
    </row>
    <row r="158" spans="1:65" ht="65.150000000000006" customHeight="1">
      <c r="A158" s="415"/>
      <c r="B158" s="409"/>
      <c r="C158" s="224"/>
      <c r="D158" s="409"/>
      <c r="E158" s="416"/>
      <c r="F158" s="34"/>
      <c r="G158" s="34"/>
      <c r="H158" s="34"/>
      <c r="I158" s="36"/>
      <c r="J158" s="29"/>
      <c r="K158" s="417"/>
      <c r="L158" s="410"/>
      <c r="M158" s="411"/>
      <c r="N158" s="413"/>
      <c r="O158" s="404"/>
      <c r="P158" s="412"/>
      <c r="Q158" s="230"/>
      <c r="R158" s="230"/>
      <c r="S158" s="54"/>
      <c r="T158" s="56"/>
      <c r="U158" s="55"/>
      <c r="V158" s="230"/>
      <c r="W158" s="230" t="str">
        <f t="shared" si="86"/>
        <v/>
      </c>
      <c r="X158" s="230"/>
      <c r="Y158" s="230" t="str">
        <f t="shared" si="87"/>
        <v/>
      </c>
      <c r="Z158" s="230"/>
      <c r="AA158" s="230" t="str">
        <f t="shared" si="88"/>
        <v/>
      </c>
      <c r="AB158" s="230"/>
      <c r="AC158" s="230" t="str">
        <f t="shared" si="89"/>
        <v/>
      </c>
      <c r="AD158" s="230"/>
      <c r="AE158" s="230" t="str">
        <f t="shared" si="90"/>
        <v/>
      </c>
      <c r="AF158" s="230"/>
      <c r="AG158" s="230" t="str">
        <f t="shared" si="91"/>
        <v/>
      </c>
      <c r="AH158" s="230"/>
      <c r="AI158" s="223" t="str">
        <f t="shared" si="92"/>
        <v/>
      </c>
      <c r="AJ158" s="220" t="str">
        <f t="shared" si="93"/>
        <v/>
      </c>
      <c r="AK158" s="220" t="str">
        <f t="shared" si="94"/>
        <v/>
      </c>
      <c r="AL158" s="209"/>
      <c r="AM158" s="209"/>
      <c r="AN158" s="209"/>
      <c r="AO158" s="209"/>
      <c r="AP158" s="209"/>
      <c r="AQ158" s="84"/>
      <c r="AR158" s="84"/>
      <c r="AS158" s="59" t="e">
        <f>#VALUE!</f>
        <v>#VALUE!</v>
      </c>
      <c r="AT158" s="59"/>
      <c r="AU158" s="30"/>
      <c r="AV158" s="58" t="str">
        <f t="shared" si="95"/>
        <v>Débil</v>
      </c>
      <c r="AW158" s="58" t="str">
        <f t="shared" si="96"/>
        <v>Débil</v>
      </c>
      <c r="AX158" s="220">
        <f t="shared" si="97"/>
        <v>0</v>
      </c>
      <c r="AY158" s="414"/>
      <c r="AZ158" s="414"/>
      <c r="BA158" s="315"/>
      <c r="BB158" s="414"/>
      <c r="BC158" s="131" t="e">
        <f>+IF(AND(U158="Preventivo",BB153="Fuerte"),2,IF(AND(U158="Preventivo",BB153="Moderado"),1,0))</f>
        <v>#DIV/0!</v>
      </c>
      <c r="BD158" s="131" t="e">
        <f>+IF(AND(U158="Detectivo/Correctivo",$BB153="Fuerte"),2,IF(AND(U158="Detectivo/Correctivo",$BB158="Moderado"),1,IF(AND(U158="Preventivo",$BB153="Fuerte"),1,0)))</f>
        <v>#DIV/0!</v>
      </c>
      <c r="BE158" s="131" t="e">
        <f>+L153-BC158</f>
        <v>#DIV/0!</v>
      </c>
      <c r="BF158" s="131" t="e">
        <f>+N153-BD158</f>
        <v>#N/A</v>
      </c>
      <c r="BG158" s="412"/>
      <c r="BH158" s="412"/>
      <c r="BI158" s="404"/>
      <c r="BJ158" s="422"/>
      <c r="BK158" s="422"/>
      <c r="BL158" s="422"/>
      <c r="BM158" s="423"/>
    </row>
    <row r="159" spans="1:65" ht="65.150000000000006" customHeight="1">
      <c r="A159" s="415" t="s">
        <v>161</v>
      </c>
      <c r="B159" s="409"/>
      <c r="C159" s="224"/>
      <c r="D159" s="409"/>
      <c r="E159" s="416"/>
      <c r="F159" s="34"/>
      <c r="G159" s="34"/>
      <c r="H159" s="34"/>
      <c r="I159" s="36"/>
      <c r="J159" s="29"/>
      <c r="K159" s="417"/>
      <c r="L159" s="410"/>
      <c r="M159" s="411"/>
      <c r="N159" s="413" t="e">
        <f>+VLOOKUP(M159,Listados!$K$13:$L$17,2,0)</f>
        <v>#N/A</v>
      </c>
      <c r="O159" s="404" t="str">
        <f>IF(AND(K159&lt;&gt;"",M159&lt;&gt;""),VLOOKUP(K159&amp;M159,Listados!$M$3:$N$27,2,FALSE),"")</f>
        <v/>
      </c>
      <c r="P159" s="412" t="e">
        <f>+VLOOKUP(O159,Listados!$P$3:$Q$6,2,FALSE)</f>
        <v>#N/A</v>
      </c>
      <c r="Q159" s="230"/>
      <c r="R159" s="230"/>
      <c r="S159" s="54"/>
      <c r="T159" s="56"/>
      <c r="U159" s="55"/>
      <c r="V159" s="230"/>
      <c r="W159" s="230" t="str">
        <f t="shared" si="86"/>
        <v/>
      </c>
      <c r="X159" s="230"/>
      <c r="Y159" s="230" t="str">
        <f t="shared" si="87"/>
        <v/>
      </c>
      <c r="Z159" s="230"/>
      <c r="AA159" s="230" t="str">
        <f t="shared" si="88"/>
        <v/>
      </c>
      <c r="AB159" s="230"/>
      <c r="AC159" s="230" t="str">
        <f t="shared" si="89"/>
        <v/>
      </c>
      <c r="AD159" s="230"/>
      <c r="AE159" s="230" t="str">
        <f t="shared" si="90"/>
        <v/>
      </c>
      <c r="AF159" s="230"/>
      <c r="AG159" s="230" t="str">
        <f t="shared" si="91"/>
        <v/>
      </c>
      <c r="AH159" s="230"/>
      <c r="AI159" s="223" t="str">
        <f t="shared" si="92"/>
        <v/>
      </c>
      <c r="AJ159" s="220" t="str">
        <f t="shared" si="93"/>
        <v/>
      </c>
      <c r="AK159" s="220" t="str">
        <f t="shared" si="94"/>
        <v/>
      </c>
      <c r="AL159" s="209"/>
      <c r="AM159" s="209"/>
      <c r="AN159" s="209"/>
      <c r="AO159" s="209"/>
      <c r="AP159" s="209"/>
      <c r="AQ159" s="84"/>
      <c r="AR159" s="84"/>
      <c r="AS159" s="59" t="e">
        <f>#VALUE!</f>
        <v>#VALUE!</v>
      </c>
      <c r="AT159" s="59"/>
      <c r="AU159" s="30"/>
      <c r="AV159" s="58" t="str">
        <f t="shared" si="95"/>
        <v>Débil</v>
      </c>
      <c r="AW159" s="58" t="str">
        <f t="shared" si="96"/>
        <v>Débil</v>
      </c>
      <c r="AX159" s="220">
        <f t="shared" si="97"/>
        <v>0</v>
      </c>
      <c r="AY159" s="414">
        <f t="shared" ref="AY159" si="107">SUM(AX159:AX164)</f>
        <v>0</v>
      </c>
      <c r="AZ159" s="414">
        <v>0</v>
      </c>
      <c r="BA159" s="313" t="e">
        <f t="shared" ref="BA159" si="108">AY159/AZ159</f>
        <v>#DIV/0!</v>
      </c>
      <c r="BB159" s="414" t="e">
        <f t="shared" ref="BB159" si="109">IF(BA159&lt;=50, "Débil", IF(BA159&lt;=99,"Moderado","Fuerte"))</f>
        <v>#DIV/0!</v>
      </c>
      <c r="BC159" s="131" t="e">
        <f>+IF(AND(U159="Preventivo",BB159="Fuerte"),2,IF(AND(U159="Preventivo",BB159="Moderado"),1,0))</f>
        <v>#DIV/0!</v>
      </c>
      <c r="BD159" s="131" t="e">
        <f>+IF(AND(U159="Detectivo/Correctivo",$BB159="Fuerte"),2,IF(AND(U159="Detectivo/Correctivo",$BB159="Moderado"),1,IF(AND(U159="Preventivo",$BB159="Fuerte"),1,0)))</f>
        <v>#DIV/0!</v>
      </c>
      <c r="BE159" s="131" t="e">
        <f>+L159-BC159</f>
        <v>#DIV/0!</v>
      </c>
      <c r="BF159" s="131" t="e">
        <f>+N159-BD159</f>
        <v>#N/A</v>
      </c>
      <c r="BG159" s="412" t="e">
        <f>+VLOOKUP(MIN(BE159,BE160,BE161,BE162,BE163,BE164),Listados!$J$18:$K$24,2,TRUE)</f>
        <v>#DIV/0!</v>
      </c>
      <c r="BH159" s="412" t="e">
        <f>+VLOOKUP(MIN(BF159,BF160,BF161,BF162,BF163,BF164),Listados!$J$27:$K$32,2,TRUE)</f>
        <v>#N/A</v>
      </c>
      <c r="BI159" s="404" t="e">
        <f>IF(AND(BG159&lt;&gt;"",BH159&lt;&gt;""),VLOOKUP(BG159&amp;BH159,Listados!$M$3:$N$27,2,FALSE),"")</f>
        <v>#DIV/0!</v>
      </c>
      <c r="BJ159" s="422" t="e">
        <f>+IF($P159="Asumir el riesgo","NA","")</f>
        <v>#N/A</v>
      </c>
      <c r="BK159" s="422" t="e">
        <f>+IF($P159="Asumir el riesgo","NA","")</f>
        <v>#N/A</v>
      </c>
      <c r="BL159" s="422" t="e">
        <f>+IF($P159="Asumir el riesgo","NA","")</f>
        <v>#N/A</v>
      </c>
      <c r="BM159" s="423" t="e">
        <f>+IF($P159="Asumir el riesgo","NA","")</f>
        <v>#N/A</v>
      </c>
    </row>
    <row r="160" spans="1:65" ht="65.150000000000006" customHeight="1">
      <c r="A160" s="415"/>
      <c r="B160" s="409"/>
      <c r="C160" s="224"/>
      <c r="D160" s="409"/>
      <c r="E160" s="416"/>
      <c r="F160" s="34"/>
      <c r="G160" s="34"/>
      <c r="H160" s="34"/>
      <c r="I160" s="36"/>
      <c r="J160" s="29"/>
      <c r="K160" s="417"/>
      <c r="L160" s="410"/>
      <c r="M160" s="411"/>
      <c r="N160" s="413"/>
      <c r="O160" s="404"/>
      <c r="P160" s="412"/>
      <c r="Q160" s="230"/>
      <c r="R160" s="230"/>
      <c r="S160" s="54"/>
      <c r="T160" s="56"/>
      <c r="U160" s="55"/>
      <c r="V160" s="230"/>
      <c r="W160" s="230" t="str">
        <f t="shared" si="86"/>
        <v/>
      </c>
      <c r="X160" s="230"/>
      <c r="Y160" s="230" t="str">
        <f t="shared" si="87"/>
        <v/>
      </c>
      <c r="Z160" s="230"/>
      <c r="AA160" s="230" t="str">
        <f t="shared" si="88"/>
        <v/>
      </c>
      <c r="AB160" s="230"/>
      <c r="AC160" s="230" t="str">
        <f t="shared" si="89"/>
        <v/>
      </c>
      <c r="AD160" s="230"/>
      <c r="AE160" s="230" t="str">
        <f t="shared" si="90"/>
        <v/>
      </c>
      <c r="AF160" s="230"/>
      <c r="AG160" s="230" t="str">
        <f t="shared" si="91"/>
        <v/>
      </c>
      <c r="AH160" s="230"/>
      <c r="AI160" s="223" t="str">
        <f t="shared" si="92"/>
        <v/>
      </c>
      <c r="AJ160" s="220" t="str">
        <f t="shared" si="93"/>
        <v/>
      </c>
      <c r="AK160" s="220" t="str">
        <f t="shared" si="94"/>
        <v/>
      </c>
      <c r="AL160" s="209"/>
      <c r="AM160" s="209"/>
      <c r="AN160" s="209"/>
      <c r="AO160" s="209"/>
      <c r="AP160" s="209"/>
      <c r="AQ160" s="84"/>
      <c r="AR160" s="84"/>
      <c r="AS160" s="59" t="e">
        <f>#VALUE!</f>
        <v>#VALUE!</v>
      </c>
      <c r="AT160" s="59"/>
      <c r="AU160" s="30"/>
      <c r="AV160" s="58" t="str">
        <f t="shared" si="95"/>
        <v>Débil</v>
      </c>
      <c r="AW160" s="58" t="str">
        <f t="shared" si="96"/>
        <v>Débil</v>
      </c>
      <c r="AX160" s="220">
        <f t="shared" si="97"/>
        <v>0</v>
      </c>
      <c r="AY160" s="414"/>
      <c r="AZ160" s="414"/>
      <c r="BA160" s="314"/>
      <c r="BB160" s="414"/>
      <c r="BC160" s="131" t="e">
        <f>+IF(AND(U160="Preventivo",BB159="Fuerte"),2,IF(AND(U160="Preventivo",BB159="Moderado"),1,0))</f>
        <v>#DIV/0!</v>
      </c>
      <c r="BD160" s="131" t="e">
        <f>+IF(AND(U160="Detectivo/Correctivo",$BB159="Fuerte"),2,IF(AND(U160="Detectivo/Correctivo",$BB160="Moderado"),1,IF(AND(U160="Preventivo",$BB159="Fuerte"),1,0)))</f>
        <v>#DIV/0!</v>
      </c>
      <c r="BE160" s="131" t="e">
        <f>+L159-BC160</f>
        <v>#DIV/0!</v>
      </c>
      <c r="BF160" s="131" t="e">
        <f>+N159-BD160</f>
        <v>#N/A</v>
      </c>
      <c r="BG160" s="412"/>
      <c r="BH160" s="412"/>
      <c r="BI160" s="404"/>
      <c r="BJ160" s="422"/>
      <c r="BK160" s="422"/>
      <c r="BL160" s="422"/>
      <c r="BM160" s="423"/>
    </row>
    <row r="161" spans="1:65" ht="65.150000000000006" customHeight="1">
      <c r="A161" s="415"/>
      <c r="B161" s="409"/>
      <c r="C161" s="224"/>
      <c r="D161" s="409"/>
      <c r="E161" s="416"/>
      <c r="F161" s="34"/>
      <c r="G161" s="34"/>
      <c r="H161" s="34"/>
      <c r="I161" s="36"/>
      <c r="J161" s="29"/>
      <c r="K161" s="417"/>
      <c r="L161" s="410"/>
      <c r="M161" s="411"/>
      <c r="N161" s="413"/>
      <c r="O161" s="404"/>
      <c r="P161" s="412"/>
      <c r="Q161" s="230"/>
      <c r="R161" s="230"/>
      <c r="S161" s="54"/>
      <c r="T161" s="56"/>
      <c r="U161" s="55"/>
      <c r="V161" s="230"/>
      <c r="W161" s="230" t="str">
        <f t="shared" si="86"/>
        <v/>
      </c>
      <c r="X161" s="230"/>
      <c r="Y161" s="230" t="str">
        <f t="shared" si="87"/>
        <v/>
      </c>
      <c r="Z161" s="230"/>
      <c r="AA161" s="230" t="str">
        <f t="shared" si="88"/>
        <v/>
      </c>
      <c r="AB161" s="230"/>
      <c r="AC161" s="230" t="str">
        <f t="shared" si="89"/>
        <v/>
      </c>
      <c r="AD161" s="230"/>
      <c r="AE161" s="230" t="str">
        <f t="shared" si="90"/>
        <v/>
      </c>
      <c r="AF161" s="230"/>
      <c r="AG161" s="230" t="str">
        <f t="shared" si="91"/>
        <v/>
      </c>
      <c r="AH161" s="230"/>
      <c r="AI161" s="223" t="str">
        <f t="shared" si="92"/>
        <v/>
      </c>
      <c r="AJ161" s="220" t="str">
        <f t="shared" si="93"/>
        <v/>
      </c>
      <c r="AK161" s="220" t="str">
        <f t="shared" si="94"/>
        <v/>
      </c>
      <c r="AL161" s="209"/>
      <c r="AM161" s="209"/>
      <c r="AN161" s="209"/>
      <c r="AO161" s="209"/>
      <c r="AP161" s="209"/>
      <c r="AQ161" s="84"/>
      <c r="AR161" s="84"/>
      <c r="AS161" s="59" t="e">
        <f>#VALUE!</f>
        <v>#VALUE!</v>
      </c>
      <c r="AT161" s="59"/>
      <c r="AU161" s="30"/>
      <c r="AV161" s="58" t="str">
        <f t="shared" si="95"/>
        <v>Débil</v>
      </c>
      <c r="AW161" s="58" t="str">
        <f t="shared" si="96"/>
        <v>Débil</v>
      </c>
      <c r="AX161" s="220">
        <f t="shared" si="97"/>
        <v>0</v>
      </c>
      <c r="AY161" s="414"/>
      <c r="AZ161" s="414"/>
      <c r="BA161" s="314"/>
      <c r="BB161" s="414"/>
      <c r="BC161" s="131" t="e">
        <f>+IF(AND(U161="Preventivo",BB159="Fuerte"),2,IF(AND(U161="Preventivo",BB159="Moderado"),1,0))</f>
        <v>#DIV/0!</v>
      </c>
      <c r="BD161" s="131" t="e">
        <f>+IF(AND(U161="Detectivo/Correctivo",$BB159="Fuerte"),2,IF(AND(U161="Detectivo/Correctivo",$BB161="Moderado"),1,IF(AND(U161="Preventivo",$BB159="Fuerte"),1,0)))</f>
        <v>#DIV/0!</v>
      </c>
      <c r="BE161" s="131" t="e">
        <f>+L159-BC161</f>
        <v>#DIV/0!</v>
      </c>
      <c r="BF161" s="131" t="e">
        <f>+N159-BD161</f>
        <v>#N/A</v>
      </c>
      <c r="BG161" s="412"/>
      <c r="BH161" s="412"/>
      <c r="BI161" s="404"/>
      <c r="BJ161" s="422"/>
      <c r="BK161" s="422"/>
      <c r="BL161" s="422"/>
      <c r="BM161" s="423"/>
    </row>
    <row r="162" spans="1:65" ht="65.150000000000006" customHeight="1">
      <c r="A162" s="415"/>
      <c r="B162" s="409"/>
      <c r="C162" s="224"/>
      <c r="D162" s="409"/>
      <c r="E162" s="416"/>
      <c r="F162" s="34"/>
      <c r="G162" s="34"/>
      <c r="H162" s="34"/>
      <c r="I162" s="36"/>
      <c r="J162" s="29"/>
      <c r="K162" s="417"/>
      <c r="L162" s="410"/>
      <c r="M162" s="411"/>
      <c r="N162" s="413"/>
      <c r="O162" s="404"/>
      <c r="P162" s="412"/>
      <c r="Q162" s="230"/>
      <c r="R162" s="230"/>
      <c r="S162" s="54"/>
      <c r="T162" s="56"/>
      <c r="U162" s="55"/>
      <c r="V162" s="230"/>
      <c r="W162" s="230" t="str">
        <f t="shared" si="86"/>
        <v/>
      </c>
      <c r="X162" s="230"/>
      <c r="Y162" s="230" t="str">
        <f t="shared" si="87"/>
        <v/>
      </c>
      <c r="Z162" s="230"/>
      <c r="AA162" s="230" t="str">
        <f t="shared" si="88"/>
        <v/>
      </c>
      <c r="AB162" s="230"/>
      <c r="AC162" s="230" t="str">
        <f t="shared" si="89"/>
        <v/>
      </c>
      <c r="AD162" s="230"/>
      <c r="AE162" s="230" t="str">
        <f t="shared" si="90"/>
        <v/>
      </c>
      <c r="AF162" s="230"/>
      <c r="AG162" s="230" t="str">
        <f t="shared" si="91"/>
        <v/>
      </c>
      <c r="AH162" s="230"/>
      <c r="AI162" s="223" t="str">
        <f t="shared" si="92"/>
        <v/>
      </c>
      <c r="AJ162" s="220" t="str">
        <f t="shared" si="93"/>
        <v/>
      </c>
      <c r="AK162" s="220" t="str">
        <f t="shared" si="94"/>
        <v/>
      </c>
      <c r="AL162" s="209"/>
      <c r="AM162" s="209"/>
      <c r="AN162" s="209"/>
      <c r="AO162" s="209"/>
      <c r="AP162" s="209"/>
      <c r="AQ162" s="84"/>
      <c r="AR162" s="84"/>
      <c r="AS162" s="59" t="e">
        <f>#VALUE!</f>
        <v>#VALUE!</v>
      </c>
      <c r="AT162" s="59"/>
      <c r="AU162" s="30"/>
      <c r="AV162" s="58" t="str">
        <f t="shared" si="95"/>
        <v>Débil</v>
      </c>
      <c r="AW162" s="58" t="str">
        <f t="shared" si="96"/>
        <v>Débil</v>
      </c>
      <c r="AX162" s="220">
        <f t="shared" si="97"/>
        <v>0</v>
      </c>
      <c r="AY162" s="414"/>
      <c r="AZ162" s="414"/>
      <c r="BA162" s="314"/>
      <c r="BB162" s="414"/>
      <c r="BC162" s="131" t="e">
        <f>+IF(AND(U162="Preventivo",BB159="Fuerte"),2,IF(AND(U162="Preventivo",BB159="Moderado"),1,0))</f>
        <v>#DIV/0!</v>
      </c>
      <c r="BD162" s="131" t="e">
        <f>+IF(AND(U162="Detectivo/Correctivo",$BB159="Fuerte"),2,IF(AND(U162="Detectivo/Correctivo",$BB162="Moderado"),1,IF(AND(U162="Preventivo",$BB159="Fuerte"),1,0)))</f>
        <v>#DIV/0!</v>
      </c>
      <c r="BE162" s="131" t="e">
        <f>+L159-BC162</f>
        <v>#DIV/0!</v>
      </c>
      <c r="BF162" s="131" t="e">
        <f>+N159-BD162</f>
        <v>#N/A</v>
      </c>
      <c r="BG162" s="412"/>
      <c r="BH162" s="412"/>
      <c r="BI162" s="404"/>
      <c r="BJ162" s="422"/>
      <c r="BK162" s="422"/>
      <c r="BL162" s="422"/>
      <c r="BM162" s="423"/>
    </row>
    <row r="163" spans="1:65" ht="65.150000000000006" customHeight="1">
      <c r="A163" s="415"/>
      <c r="B163" s="409"/>
      <c r="C163" s="224"/>
      <c r="D163" s="409"/>
      <c r="E163" s="416"/>
      <c r="F163" s="34"/>
      <c r="G163" s="34"/>
      <c r="H163" s="34"/>
      <c r="I163" s="36"/>
      <c r="J163" s="29"/>
      <c r="K163" s="417"/>
      <c r="L163" s="410"/>
      <c r="M163" s="411"/>
      <c r="N163" s="413"/>
      <c r="O163" s="404"/>
      <c r="P163" s="412"/>
      <c r="Q163" s="230"/>
      <c r="R163" s="230"/>
      <c r="S163" s="54"/>
      <c r="T163" s="56"/>
      <c r="U163" s="55"/>
      <c r="V163" s="230"/>
      <c r="W163" s="230" t="str">
        <f t="shared" si="86"/>
        <v/>
      </c>
      <c r="X163" s="230"/>
      <c r="Y163" s="230" t="str">
        <f t="shared" si="87"/>
        <v/>
      </c>
      <c r="Z163" s="230"/>
      <c r="AA163" s="230" t="str">
        <f t="shared" si="88"/>
        <v/>
      </c>
      <c r="AB163" s="230"/>
      <c r="AC163" s="230" t="str">
        <f t="shared" si="89"/>
        <v/>
      </c>
      <c r="AD163" s="230"/>
      <c r="AE163" s="230" t="str">
        <f t="shared" si="90"/>
        <v/>
      </c>
      <c r="AF163" s="230"/>
      <c r="AG163" s="230" t="str">
        <f t="shared" si="91"/>
        <v/>
      </c>
      <c r="AH163" s="230"/>
      <c r="AI163" s="223" t="str">
        <f t="shared" si="92"/>
        <v/>
      </c>
      <c r="AJ163" s="220" t="str">
        <f t="shared" si="93"/>
        <v/>
      </c>
      <c r="AK163" s="220" t="str">
        <f t="shared" si="94"/>
        <v/>
      </c>
      <c r="AL163" s="209"/>
      <c r="AM163" s="209"/>
      <c r="AN163" s="209"/>
      <c r="AO163" s="209"/>
      <c r="AP163" s="209"/>
      <c r="AQ163" s="84"/>
      <c r="AR163" s="84"/>
      <c r="AS163" s="59" t="e">
        <f>#VALUE!</f>
        <v>#VALUE!</v>
      </c>
      <c r="AT163" s="59"/>
      <c r="AU163" s="30"/>
      <c r="AV163" s="58" t="str">
        <f t="shared" si="95"/>
        <v>Débil</v>
      </c>
      <c r="AW163" s="58" t="str">
        <f t="shared" si="96"/>
        <v>Débil</v>
      </c>
      <c r="AX163" s="220">
        <f t="shared" si="97"/>
        <v>0</v>
      </c>
      <c r="AY163" s="414"/>
      <c r="AZ163" s="414"/>
      <c r="BA163" s="314"/>
      <c r="BB163" s="414"/>
      <c r="BC163" s="131" t="e">
        <f>+IF(AND(U163="Preventivo",BB159="Fuerte"),2,IF(AND(U163="Preventivo",BB159="Moderado"),1,0))</f>
        <v>#DIV/0!</v>
      </c>
      <c r="BD163" s="131" t="e">
        <f>+IF(AND(U163="Detectivo/Correctivo",$BB159="Fuerte"),2,IF(AND(U163="Detectivo/Correctivo",$BB163="Moderado"),1,IF(AND(U163="Preventivo",$BB159="Fuerte"),1,0)))</f>
        <v>#DIV/0!</v>
      </c>
      <c r="BE163" s="131" t="e">
        <f>+L159-BC163</f>
        <v>#DIV/0!</v>
      </c>
      <c r="BF163" s="131" t="e">
        <f>+N159-BD163</f>
        <v>#N/A</v>
      </c>
      <c r="BG163" s="412"/>
      <c r="BH163" s="412"/>
      <c r="BI163" s="404"/>
      <c r="BJ163" s="422"/>
      <c r="BK163" s="422"/>
      <c r="BL163" s="422"/>
      <c r="BM163" s="423"/>
    </row>
    <row r="164" spans="1:65" ht="65.150000000000006" customHeight="1">
      <c r="A164" s="415"/>
      <c r="B164" s="409"/>
      <c r="C164" s="224"/>
      <c r="D164" s="409"/>
      <c r="E164" s="416"/>
      <c r="F164" s="34"/>
      <c r="G164" s="34"/>
      <c r="H164" s="34"/>
      <c r="I164" s="36"/>
      <c r="J164" s="29"/>
      <c r="K164" s="417"/>
      <c r="L164" s="410"/>
      <c r="M164" s="411"/>
      <c r="N164" s="413"/>
      <c r="O164" s="404"/>
      <c r="P164" s="412"/>
      <c r="Q164" s="230"/>
      <c r="R164" s="230"/>
      <c r="S164" s="54"/>
      <c r="T164" s="56"/>
      <c r="U164" s="55"/>
      <c r="V164" s="230"/>
      <c r="W164" s="230" t="str">
        <f t="shared" si="86"/>
        <v/>
      </c>
      <c r="X164" s="230"/>
      <c r="Y164" s="230" t="str">
        <f t="shared" si="87"/>
        <v/>
      </c>
      <c r="Z164" s="230"/>
      <c r="AA164" s="230" t="str">
        <f t="shared" si="88"/>
        <v/>
      </c>
      <c r="AB164" s="230"/>
      <c r="AC164" s="230" t="str">
        <f t="shared" si="89"/>
        <v/>
      </c>
      <c r="AD164" s="230"/>
      <c r="AE164" s="230" t="str">
        <f t="shared" si="90"/>
        <v/>
      </c>
      <c r="AF164" s="230"/>
      <c r="AG164" s="230" t="str">
        <f t="shared" si="91"/>
        <v/>
      </c>
      <c r="AH164" s="230"/>
      <c r="AI164" s="223" t="str">
        <f t="shared" si="92"/>
        <v/>
      </c>
      <c r="AJ164" s="220" t="str">
        <f t="shared" si="93"/>
        <v/>
      </c>
      <c r="AK164" s="220" t="str">
        <f t="shared" si="94"/>
        <v/>
      </c>
      <c r="AL164" s="209"/>
      <c r="AM164" s="209"/>
      <c r="AN164" s="209"/>
      <c r="AO164" s="209"/>
      <c r="AP164" s="209"/>
      <c r="AQ164" s="84"/>
      <c r="AR164" s="84"/>
      <c r="AS164" s="59" t="e">
        <f>#VALUE!</f>
        <v>#VALUE!</v>
      </c>
      <c r="AT164" s="59"/>
      <c r="AU164" s="30"/>
      <c r="AV164" s="58" t="str">
        <f t="shared" si="95"/>
        <v>Débil</v>
      </c>
      <c r="AW164" s="58" t="str">
        <f t="shared" si="96"/>
        <v>Débil</v>
      </c>
      <c r="AX164" s="220">
        <f t="shared" si="97"/>
        <v>0</v>
      </c>
      <c r="AY164" s="414"/>
      <c r="AZ164" s="414"/>
      <c r="BA164" s="315"/>
      <c r="BB164" s="414"/>
      <c r="BC164" s="131" t="e">
        <f>+IF(AND(U164="Preventivo",BB159="Fuerte"),2,IF(AND(U164="Preventivo",BB159="Moderado"),1,0))</f>
        <v>#DIV/0!</v>
      </c>
      <c r="BD164" s="131" t="e">
        <f>+IF(AND(U164="Detectivo/Correctivo",$BB159="Fuerte"),2,IF(AND(U164="Detectivo/Correctivo",$BB164="Moderado"),1,IF(AND(U164="Preventivo",$BB159="Fuerte"),1,0)))</f>
        <v>#DIV/0!</v>
      </c>
      <c r="BE164" s="131" t="e">
        <f>+L159-BC164</f>
        <v>#DIV/0!</v>
      </c>
      <c r="BF164" s="131" t="e">
        <f>+N159-BD164</f>
        <v>#N/A</v>
      </c>
      <c r="BG164" s="412"/>
      <c r="BH164" s="412"/>
      <c r="BI164" s="404"/>
      <c r="BJ164" s="422"/>
      <c r="BK164" s="422"/>
      <c r="BL164" s="422"/>
      <c r="BM164" s="423"/>
    </row>
    <row r="165" spans="1:65" ht="65.150000000000006" customHeight="1">
      <c r="A165" s="415" t="s">
        <v>162</v>
      </c>
      <c r="B165" s="409"/>
      <c r="C165" s="224"/>
      <c r="D165" s="409"/>
      <c r="E165" s="416"/>
      <c r="F165" s="34"/>
      <c r="G165" s="34"/>
      <c r="H165" s="34"/>
      <c r="I165" s="36"/>
      <c r="J165" s="29"/>
      <c r="K165" s="417"/>
      <c r="L165" s="410"/>
      <c r="M165" s="411"/>
      <c r="N165" s="413" t="e">
        <f>+VLOOKUP(M165,Listados!$K$13:$L$17,2,0)</f>
        <v>#N/A</v>
      </c>
      <c r="O165" s="404" t="str">
        <f>IF(AND(K165&lt;&gt;"",M165&lt;&gt;""),VLOOKUP(K165&amp;M165,Listados!$M$3:$N$27,2,FALSE),"")</f>
        <v/>
      </c>
      <c r="P165" s="412" t="e">
        <f>+VLOOKUP(O165,Listados!$P$3:$Q$6,2,FALSE)</f>
        <v>#N/A</v>
      </c>
      <c r="Q165" s="230"/>
      <c r="R165" s="230"/>
      <c r="S165" s="54"/>
      <c r="T165" s="56"/>
      <c r="U165" s="55"/>
      <c r="V165" s="230"/>
      <c r="W165" s="230" t="str">
        <f t="shared" si="86"/>
        <v/>
      </c>
      <c r="X165" s="230"/>
      <c r="Y165" s="230" t="str">
        <f t="shared" si="87"/>
        <v/>
      </c>
      <c r="Z165" s="230"/>
      <c r="AA165" s="230" t="str">
        <f t="shared" si="88"/>
        <v/>
      </c>
      <c r="AB165" s="230"/>
      <c r="AC165" s="230" t="str">
        <f t="shared" si="89"/>
        <v/>
      </c>
      <c r="AD165" s="230"/>
      <c r="AE165" s="230" t="str">
        <f t="shared" si="90"/>
        <v/>
      </c>
      <c r="AF165" s="230"/>
      <c r="AG165" s="230" t="str">
        <f t="shared" si="91"/>
        <v/>
      </c>
      <c r="AH165" s="230"/>
      <c r="AI165" s="223" t="str">
        <f t="shared" si="92"/>
        <v/>
      </c>
      <c r="AJ165" s="220" t="str">
        <f t="shared" si="93"/>
        <v/>
      </c>
      <c r="AK165" s="220" t="str">
        <f t="shared" si="94"/>
        <v/>
      </c>
      <c r="AL165" s="209"/>
      <c r="AM165" s="209"/>
      <c r="AN165" s="209"/>
      <c r="AO165" s="209"/>
      <c r="AP165" s="209"/>
      <c r="AQ165" s="84"/>
      <c r="AR165" s="84"/>
      <c r="AS165" s="59" t="e">
        <f>#VALUE!</f>
        <v>#VALUE!</v>
      </c>
      <c r="AT165" s="59"/>
      <c r="AU165" s="30"/>
      <c r="AV165" s="58" t="str">
        <f t="shared" si="95"/>
        <v>Débil</v>
      </c>
      <c r="AW165" s="58" t="str">
        <f t="shared" si="96"/>
        <v>Débil</v>
      </c>
      <c r="AX165" s="220">
        <f t="shared" si="97"/>
        <v>0</v>
      </c>
      <c r="AY165" s="414">
        <f t="shared" ref="AY165" si="110">SUM(AX165:AX170)</f>
        <v>0</v>
      </c>
      <c r="AZ165" s="414">
        <v>0</v>
      </c>
      <c r="BA165" s="313" t="e">
        <f t="shared" ref="BA165" si="111">AY165/AZ165</f>
        <v>#DIV/0!</v>
      </c>
      <c r="BB165" s="414" t="e">
        <f t="shared" ref="BB165" si="112">IF(BA165&lt;=50, "Débil", IF(BA165&lt;=99,"Moderado","Fuerte"))</f>
        <v>#DIV/0!</v>
      </c>
      <c r="BC165" s="131" t="e">
        <f>+IF(AND(U165="Preventivo",BB165="Fuerte"),2,IF(AND(U165="Preventivo",BB165="Moderado"),1,0))</f>
        <v>#DIV/0!</v>
      </c>
      <c r="BD165" s="131" t="e">
        <f>+IF(AND(U165="Detectivo/Correctivo",$BB165="Fuerte"),2,IF(AND(U165="Detectivo/Correctivo",$BB165="Moderado"),1,IF(AND(U165="Preventivo",$BB165="Fuerte"),1,0)))</f>
        <v>#DIV/0!</v>
      </c>
      <c r="BE165" s="131" t="e">
        <f>+L165-BC165</f>
        <v>#DIV/0!</v>
      </c>
      <c r="BF165" s="131" t="e">
        <f>+N165-BD165</f>
        <v>#N/A</v>
      </c>
      <c r="BG165" s="412" t="e">
        <f>+VLOOKUP(MIN(BE165,BE166,BE167,BE168,BE169,BE170),Listados!$J$18:$K$24,2,TRUE)</f>
        <v>#DIV/0!</v>
      </c>
      <c r="BH165" s="412" t="e">
        <f>+VLOOKUP(MIN(BF165,BF166,BF167,BF168,BF169,BF170),Listados!$J$27:$K$32,2,TRUE)</f>
        <v>#N/A</v>
      </c>
      <c r="BI165" s="404" t="e">
        <f>IF(AND(BG165&lt;&gt;"",BH165&lt;&gt;""),VLOOKUP(BG165&amp;BH165,Listados!$M$3:$N$27,2,FALSE),"")</f>
        <v>#DIV/0!</v>
      </c>
      <c r="BJ165" s="422" t="e">
        <f>+IF($P165="Asumir el riesgo","NA","")</f>
        <v>#N/A</v>
      </c>
      <c r="BK165" s="422" t="e">
        <f>+IF($P165="Asumir el riesgo","NA","")</f>
        <v>#N/A</v>
      </c>
      <c r="BL165" s="422" t="e">
        <f>+IF($P165="Asumir el riesgo","NA","")</f>
        <v>#N/A</v>
      </c>
      <c r="BM165" s="423" t="e">
        <f>+IF($P165="Asumir el riesgo","NA","")</f>
        <v>#N/A</v>
      </c>
    </row>
    <row r="166" spans="1:65" ht="65.150000000000006" customHeight="1">
      <c r="A166" s="415"/>
      <c r="B166" s="409"/>
      <c r="C166" s="224"/>
      <c r="D166" s="409"/>
      <c r="E166" s="416"/>
      <c r="F166" s="34"/>
      <c r="G166" s="34"/>
      <c r="H166" s="34"/>
      <c r="I166" s="36"/>
      <c r="J166" s="29"/>
      <c r="K166" s="417"/>
      <c r="L166" s="410"/>
      <c r="M166" s="411"/>
      <c r="N166" s="413"/>
      <c r="O166" s="404"/>
      <c r="P166" s="412"/>
      <c r="Q166" s="230"/>
      <c r="R166" s="230"/>
      <c r="S166" s="54"/>
      <c r="T166" s="56"/>
      <c r="U166" s="55"/>
      <c r="V166" s="230"/>
      <c r="W166" s="230" t="str">
        <f t="shared" si="86"/>
        <v/>
      </c>
      <c r="X166" s="230"/>
      <c r="Y166" s="230" t="str">
        <f t="shared" si="87"/>
        <v/>
      </c>
      <c r="Z166" s="230"/>
      <c r="AA166" s="230" t="str">
        <f t="shared" si="88"/>
        <v/>
      </c>
      <c r="AB166" s="230"/>
      <c r="AC166" s="230" t="str">
        <f t="shared" si="89"/>
        <v/>
      </c>
      <c r="AD166" s="230"/>
      <c r="AE166" s="230" t="str">
        <f t="shared" si="90"/>
        <v/>
      </c>
      <c r="AF166" s="230"/>
      <c r="AG166" s="230" t="str">
        <f t="shared" si="91"/>
        <v/>
      </c>
      <c r="AH166" s="230"/>
      <c r="AI166" s="223" t="str">
        <f t="shared" si="92"/>
        <v/>
      </c>
      <c r="AJ166" s="220" t="str">
        <f t="shared" si="93"/>
        <v/>
      </c>
      <c r="AK166" s="220" t="str">
        <f t="shared" si="94"/>
        <v/>
      </c>
      <c r="AL166" s="209"/>
      <c r="AM166" s="209"/>
      <c r="AN166" s="209"/>
      <c r="AO166" s="209"/>
      <c r="AP166" s="209"/>
      <c r="AQ166" s="84"/>
      <c r="AR166" s="84"/>
      <c r="AS166" s="59" t="e">
        <f>#VALUE!</f>
        <v>#VALUE!</v>
      </c>
      <c r="AT166" s="59"/>
      <c r="AU166" s="30"/>
      <c r="AV166" s="58" t="str">
        <f t="shared" si="95"/>
        <v>Débil</v>
      </c>
      <c r="AW166" s="58" t="str">
        <f t="shared" si="96"/>
        <v>Débil</v>
      </c>
      <c r="AX166" s="220">
        <f t="shared" si="97"/>
        <v>0</v>
      </c>
      <c r="AY166" s="414"/>
      <c r="AZ166" s="414"/>
      <c r="BA166" s="314"/>
      <c r="BB166" s="414"/>
      <c r="BC166" s="131" t="e">
        <f>+IF(AND(U166="Preventivo",BB165="Fuerte"),2,IF(AND(U166="Preventivo",BB165="Moderado"),1,0))</f>
        <v>#DIV/0!</v>
      </c>
      <c r="BD166" s="131" t="e">
        <f>+IF(AND(U166="Detectivo/Correctivo",$BB165="Fuerte"),2,IF(AND(U166="Detectivo/Correctivo",$BB166="Moderado"),1,IF(AND(U166="Preventivo",$BB165="Fuerte"),1,0)))</f>
        <v>#DIV/0!</v>
      </c>
      <c r="BE166" s="131" t="e">
        <f>+L165-BC166</f>
        <v>#DIV/0!</v>
      </c>
      <c r="BF166" s="131" t="e">
        <f>+N165-BD166</f>
        <v>#N/A</v>
      </c>
      <c r="BG166" s="412"/>
      <c r="BH166" s="412"/>
      <c r="BI166" s="404"/>
      <c r="BJ166" s="422"/>
      <c r="BK166" s="422"/>
      <c r="BL166" s="422"/>
      <c r="BM166" s="423"/>
    </row>
    <row r="167" spans="1:65" ht="65.150000000000006" customHeight="1">
      <c r="A167" s="415"/>
      <c r="B167" s="409"/>
      <c r="C167" s="224"/>
      <c r="D167" s="409"/>
      <c r="E167" s="416"/>
      <c r="F167" s="34"/>
      <c r="G167" s="34"/>
      <c r="H167" s="34"/>
      <c r="I167" s="36"/>
      <c r="J167" s="29"/>
      <c r="K167" s="417"/>
      <c r="L167" s="410"/>
      <c r="M167" s="411"/>
      <c r="N167" s="413"/>
      <c r="O167" s="404"/>
      <c r="P167" s="412"/>
      <c r="Q167" s="230"/>
      <c r="R167" s="230"/>
      <c r="S167" s="54"/>
      <c r="T167" s="56"/>
      <c r="U167" s="55"/>
      <c r="V167" s="230"/>
      <c r="W167" s="230" t="str">
        <f t="shared" si="86"/>
        <v/>
      </c>
      <c r="X167" s="230"/>
      <c r="Y167" s="230" t="str">
        <f t="shared" si="87"/>
        <v/>
      </c>
      <c r="Z167" s="230"/>
      <c r="AA167" s="230" t="str">
        <f t="shared" si="88"/>
        <v/>
      </c>
      <c r="AB167" s="230"/>
      <c r="AC167" s="230" t="str">
        <f t="shared" si="89"/>
        <v/>
      </c>
      <c r="AD167" s="230"/>
      <c r="AE167" s="230" t="str">
        <f t="shared" si="90"/>
        <v/>
      </c>
      <c r="AF167" s="230"/>
      <c r="AG167" s="230" t="str">
        <f t="shared" si="91"/>
        <v/>
      </c>
      <c r="AH167" s="230"/>
      <c r="AI167" s="223" t="str">
        <f t="shared" si="92"/>
        <v/>
      </c>
      <c r="AJ167" s="220" t="str">
        <f t="shared" si="93"/>
        <v/>
      </c>
      <c r="AK167" s="220" t="str">
        <f t="shared" si="94"/>
        <v/>
      </c>
      <c r="AL167" s="209"/>
      <c r="AM167" s="209"/>
      <c r="AN167" s="209"/>
      <c r="AO167" s="209"/>
      <c r="AP167" s="209"/>
      <c r="AQ167" s="84"/>
      <c r="AR167" s="84"/>
      <c r="AS167" s="59" t="e">
        <f>#VALUE!</f>
        <v>#VALUE!</v>
      </c>
      <c r="AT167" s="59"/>
      <c r="AU167" s="30"/>
      <c r="AV167" s="58" t="str">
        <f t="shared" si="95"/>
        <v>Débil</v>
      </c>
      <c r="AW167" s="58" t="str">
        <f t="shared" si="96"/>
        <v>Débil</v>
      </c>
      <c r="AX167" s="220">
        <f t="shared" si="97"/>
        <v>0</v>
      </c>
      <c r="AY167" s="414"/>
      <c r="AZ167" s="414"/>
      <c r="BA167" s="314"/>
      <c r="BB167" s="414"/>
      <c r="BC167" s="131" t="e">
        <f>+IF(AND(U167="Preventivo",BB165="Fuerte"),2,IF(AND(U167="Preventivo",BB165="Moderado"),1,0))</f>
        <v>#DIV/0!</v>
      </c>
      <c r="BD167" s="131" t="e">
        <f>+IF(AND(U167="Detectivo/Correctivo",$BB165="Fuerte"),2,IF(AND(U167="Detectivo/Correctivo",$BB167="Moderado"),1,IF(AND(U167="Preventivo",$BB165="Fuerte"),1,0)))</f>
        <v>#DIV/0!</v>
      </c>
      <c r="BE167" s="131" t="e">
        <f>+L165-BC167</f>
        <v>#DIV/0!</v>
      </c>
      <c r="BF167" s="131" t="e">
        <f>+N165-BD167</f>
        <v>#N/A</v>
      </c>
      <c r="BG167" s="412"/>
      <c r="BH167" s="412"/>
      <c r="BI167" s="404"/>
      <c r="BJ167" s="422"/>
      <c r="BK167" s="422"/>
      <c r="BL167" s="422"/>
      <c r="BM167" s="423"/>
    </row>
    <row r="168" spans="1:65" ht="65.150000000000006" customHeight="1">
      <c r="A168" s="415"/>
      <c r="B168" s="409"/>
      <c r="C168" s="224"/>
      <c r="D168" s="409"/>
      <c r="E168" s="416"/>
      <c r="F168" s="34"/>
      <c r="G168" s="34"/>
      <c r="H168" s="34"/>
      <c r="I168" s="36"/>
      <c r="J168" s="29"/>
      <c r="K168" s="417"/>
      <c r="L168" s="410"/>
      <c r="M168" s="411"/>
      <c r="N168" s="413"/>
      <c r="O168" s="404"/>
      <c r="P168" s="412"/>
      <c r="Q168" s="230"/>
      <c r="R168" s="230"/>
      <c r="S168" s="54"/>
      <c r="T168" s="56"/>
      <c r="U168" s="55"/>
      <c r="V168" s="230"/>
      <c r="W168" s="230" t="str">
        <f t="shared" si="86"/>
        <v/>
      </c>
      <c r="X168" s="230"/>
      <c r="Y168" s="230" t="str">
        <f t="shared" si="87"/>
        <v/>
      </c>
      <c r="Z168" s="230"/>
      <c r="AA168" s="230" t="str">
        <f t="shared" si="88"/>
        <v/>
      </c>
      <c r="AB168" s="230"/>
      <c r="AC168" s="230" t="str">
        <f t="shared" si="89"/>
        <v/>
      </c>
      <c r="AD168" s="230"/>
      <c r="AE168" s="230" t="str">
        <f t="shared" si="90"/>
        <v/>
      </c>
      <c r="AF168" s="230"/>
      <c r="AG168" s="230" t="str">
        <f t="shared" si="91"/>
        <v/>
      </c>
      <c r="AH168" s="230"/>
      <c r="AI168" s="223" t="str">
        <f t="shared" si="92"/>
        <v/>
      </c>
      <c r="AJ168" s="220" t="str">
        <f t="shared" si="93"/>
        <v/>
      </c>
      <c r="AK168" s="220" t="str">
        <f t="shared" si="94"/>
        <v/>
      </c>
      <c r="AL168" s="209"/>
      <c r="AM168" s="209"/>
      <c r="AN168" s="209"/>
      <c r="AO168" s="209"/>
      <c r="AP168" s="209"/>
      <c r="AQ168" s="84"/>
      <c r="AR168" s="84"/>
      <c r="AS168" s="59" t="e">
        <f>#VALUE!</f>
        <v>#VALUE!</v>
      </c>
      <c r="AT168" s="59"/>
      <c r="AU168" s="30"/>
      <c r="AV168" s="58" t="str">
        <f t="shared" si="95"/>
        <v>Débil</v>
      </c>
      <c r="AW168" s="58" t="str">
        <f t="shared" si="96"/>
        <v>Débil</v>
      </c>
      <c r="AX168" s="220">
        <f t="shared" si="97"/>
        <v>0</v>
      </c>
      <c r="AY168" s="414"/>
      <c r="AZ168" s="414"/>
      <c r="BA168" s="314"/>
      <c r="BB168" s="414"/>
      <c r="BC168" s="131" t="e">
        <f>+IF(AND(U168="Preventivo",BB165="Fuerte"),2,IF(AND(U168="Preventivo",BB165="Moderado"),1,0))</f>
        <v>#DIV/0!</v>
      </c>
      <c r="BD168" s="131" t="e">
        <f>+IF(AND(U168="Detectivo/Correctivo",$BB165="Fuerte"),2,IF(AND(U168="Detectivo/Correctivo",$BB168="Moderado"),1,IF(AND(U168="Preventivo",$BB165="Fuerte"),1,0)))</f>
        <v>#DIV/0!</v>
      </c>
      <c r="BE168" s="131" t="e">
        <f>+L165-BC168</f>
        <v>#DIV/0!</v>
      </c>
      <c r="BF168" s="131" t="e">
        <f>+N165-BD168</f>
        <v>#N/A</v>
      </c>
      <c r="BG168" s="412"/>
      <c r="BH168" s="412"/>
      <c r="BI168" s="404"/>
      <c r="BJ168" s="422"/>
      <c r="BK168" s="422"/>
      <c r="BL168" s="422"/>
      <c r="BM168" s="423"/>
    </row>
    <row r="169" spans="1:65" ht="65.150000000000006" customHeight="1">
      <c r="A169" s="415"/>
      <c r="B169" s="409"/>
      <c r="C169" s="224"/>
      <c r="D169" s="409"/>
      <c r="E169" s="416"/>
      <c r="F169" s="34"/>
      <c r="G169" s="34"/>
      <c r="H169" s="34"/>
      <c r="I169" s="36"/>
      <c r="J169" s="29"/>
      <c r="K169" s="417"/>
      <c r="L169" s="410"/>
      <c r="M169" s="411"/>
      <c r="N169" s="413"/>
      <c r="O169" s="404"/>
      <c r="P169" s="412"/>
      <c r="Q169" s="230"/>
      <c r="R169" s="230"/>
      <c r="S169" s="54"/>
      <c r="T169" s="56"/>
      <c r="U169" s="55"/>
      <c r="V169" s="230"/>
      <c r="W169" s="230" t="str">
        <f t="shared" si="86"/>
        <v/>
      </c>
      <c r="X169" s="230"/>
      <c r="Y169" s="230" t="str">
        <f t="shared" si="87"/>
        <v/>
      </c>
      <c r="Z169" s="230"/>
      <c r="AA169" s="230" t="str">
        <f t="shared" si="88"/>
        <v/>
      </c>
      <c r="AB169" s="230"/>
      <c r="AC169" s="230" t="str">
        <f t="shared" si="89"/>
        <v/>
      </c>
      <c r="AD169" s="230"/>
      <c r="AE169" s="230" t="str">
        <f t="shared" si="90"/>
        <v/>
      </c>
      <c r="AF169" s="230"/>
      <c r="AG169" s="230" t="str">
        <f t="shared" si="91"/>
        <v/>
      </c>
      <c r="AH169" s="230"/>
      <c r="AI169" s="223" t="str">
        <f t="shared" si="92"/>
        <v/>
      </c>
      <c r="AJ169" s="220" t="str">
        <f t="shared" si="93"/>
        <v/>
      </c>
      <c r="AK169" s="220" t="str">
        <f t="shared" si="94"/>
        <v/>
      </c>
      <c r="AL169" s="209"/>
      <c r="AM169" s="209"/>
      <c r="AN169" s="209"/>
      <c r="AO169" s="209"/>
      <c r="AP169" s="209"/>
      <c r="AQ169" s="84"/>
      <c r="AR169" s="84"/>
      <c r="AS169" s="59" t="e">
        <f>#VALUE!</f>
        <v>#VALUE!</v>
      </c>
      <c r="AT169" s="59"/>
      <c r="AU169" s="30"/>
      <c r="AV169" s="58" t="str">
        <f t="shared" si="95"/>
        <v>Débil</v>
      </c>
      <c r="AW169" s="58" t="str">
        <f t="shared" si="96"/>
        <v>Débil</v>
      </c>
      <c r="AX169" s="220">
        <f t="shared" si="97"/>
        <v>0</v>
      </c>
      <c r="AY169" s="414"/>
      <c r="AZ169" s="414"/>
      <c r="BA169" s="314"/>
      <c r="BB169" s="414"/>
      <c r="BC169" s="131" t="e">
        <f>+IF(AND(U169="Preventivo",BB165="Fuerte"),2,IF(AND(U169="Preventivo",BB165="Moderado"),1,0))</f>
        <v>#DIV/0!</v>
      </c>
      <c r="BD169" s="131" t="e">
        <f>+IF(AND(U169="Detectivo/Correctivo",$BB165="Fuerte"),2,IF(AND(U169="Detectivo/Correctivo",$BB169="Moderado"),1,IF(AND(U169="Preventivo",$BB165="Fuerte"),1,0)))</f>
        <v>#DIV/0!</v>
      </c>
      <c r="BE169" s="131" t="e">
        <f>+L165-BC169</f>
        <v>#DIV/0!</v>
      </c>
      <c r="BF169" s="131" t="e">
        <f>+N165-BD169</f>
        <v>#N/A</v>
      </c>
      <c r="BG169" s="412"/>
      <c r="BH169" s="412"/>
      <c r="BI169" s="404"/>
      <c r="BJ169" s="422"/>
      <c r="BK169" s="422"/>
      <c r="BL169" s="422"/>
      <c r="BM169" s="423"/>
    </row>
    <row r="170" spans="1:65" ht="65.150000000000006" customHeight="1">
      <c r="A170" s="415"/>
      <c r="B170" s="409"/>
      <c r="C170" s="224"/>
      <c r="D170" s="409"/>
      <c r="E170" s="416"/>
      <c r="F170" s="34"/>
      <c r="G170" s="34"/>
      <c r="H170" s="34"/>
      <c r="I170" s="36"/>
      <c r="J170" s="29"/>
      <c r="K170" s="417"/>
      <c r="L170" s="410"/>
      <c r="M170" s="411"/>
      <c r="N170" s="413"/>
      <c r="O170" s="404"/>
      <c r="P170" s="412"/>
      <c r="Q170" s="230"/>
      <c r="R170" s="230"/>
      <c r="S170" s="54"/>
      <c r="T170" s="56"/>
      <c r="U170" s="55"/>
      <c r="V170" s="230"/>
      <c r="W170" s="230" t="str">
        <f t="shared" si="86"/>
        <v/>
      </c>
      <c r="X170" s="230"/>
      <c r="Y170" s="230" t="str">
        <f t="shared" si="87"/>
        <v/>
      </c>
      <c r="Z170" s="230"/>
      <c r="AA170" s="230" t="str">
        <f t="shared" si="88"/>
        <v/>
      </c>
      <c r="AB170" s="230"/>
      <c r="AC170" s="230" t="str">
        <f t="shared" si="89"/>
        <v/>
      </c>
      <c r="AD170" s="230"/>
      <c r="AE170" s="230" t="str">
        <f t="shared" si="90"/>
        <v/>
      </c>
      <c r="AF170" s="230"/>
      <c r="AG170" s="230" t="str">
        <f t="shared" si="91"/>
        <v/>
      </c>
      <c r="AH170" s="230"/>
      <c r="AI170" s="223" t="str">
        <f t="shared" si="92"/>
        <v/>
      </c>
      <c r="AJ170" s="220" t="str">
        <f t="shared" si="93"/>
        <v/>
      </c>
      <c r="AK170" s="220" t="str">
        <f t="shared" si="94"/>
        <v/>
      </c>
      <c r="AL170" s="209"/>
      <c r="AM170" s="209"/>
      <c r="AN170" s="209"/>
      <c r="AO170" s="209"/>
      <c r="AP170" s="209"/>
      <c r="AQ170" s="84"/>
      <c r="AR170" s="84"/>
      <c r="AS170" s="59" t="e">
        <f>#VALUE!</f>
        <v>#VALUE!</v>
      </c>
      <c r="AT170" s="59"/>
      <c r="AU170" s="30"/>
      <c r="AV170" s="58" t="str">
        <f t="shared" si="95"/>
        <v>Débil</v>
      </c>
      <c r="AW170" s="58" t="str">
        <f t="shared" si="96"/>
        <v>Débil</v>
      </c>
      <c r="AX170" s="220">
        <f t="shared" si="97"/>
        <v>0</v>
      </c>
      <c r="AY170" s="414"/>
      <c r="AZ170" s="414"/>
      <c r="BA170" s="315"/>
      <c r="BB170" s="414"/>
      <c r="BC170" s="131" t="e">
        <f>+IF(AND(U170="Preventivo",BB165="Fuerte"),2,IF(AND(U170="Preventivo",BB165="Moderado"),1,0))</f>
        <v>#DIV/0!</v>
      </c>
      <c r="BD170" s="131" t="e">
        <f>+IF(AND(U170="Detectivo/Correctivo",$BB165="Fuerte"),2,IF(AND(U170="Detectivo/Correctivo",$BB170="Moderado"),1,IF(AND(U170="Preventivo",$BB165="Fuerte"),1,0)))</f>
        <v>#DIV/0!</v>
      </c>
      <c r="BE170" s="131" t="e">
        <f>+L165-BC170</f>
        <v>#DIV/0!</v>
      </c>
      <c r="BF170" s="131" t="e">
        <f>+N165-BD170</f>
        <v>#N/A</v>
      </c>
      <c r="BG170" s="412"/>
      <c r="BH170" s="412"/>
      <c r="BI170" s="404"/>
      <c r="BJ170" s="422"/>
      <c r="BK170" s="422"/>
      <c r="BL170" s="422"/>
      <c r="BM170" s="423"/>
    </row>
    <row r="171" spans="1:65" ht="65.150000000000006" customHeight="1">
      <c r="A171" s="415" t="s">
        <v>163</v>
      </c>
      <c r="B171" s="409"/>
      <c r="C171" s="224"/>
      <c r="D171" s="409"/>
      <c r="E171" s="416"/>
      <c r="F171" s="34"/>
      <c r="G171" s="34"/>
      <c r="H171" s="34"/>
      <c r="I171" s="36"/>
      <c r="J171" s="29"/>
      <c r="K171" s="417"/>
      <c r="L171" s="410"/>
      <c r="M171" s="411"/>
      <c r="N171" s="413" t="e">
        <f>+VLOOKUP(M171,Listados!$K$13:$L$17,2,0)</f>
        <v>#N/A</v>
      </c>
      <c r="O171" s="404" t="str">
        <f>IF(AND(K171&lt;&gt;"",M171&lt;&gt;""),VLOOKUP(K171&amp;M171,Listados!$M$3:$N$27,2,FALSE),"")</f>
        <v/>
      </c>
      <c r="P171" s="412" t="e">
        <f>+VLOOKUP(O171,Listados!$P$3:$Q$6,2,FALSE)</f>
        <v>#N/A</v>
      </c>
      <c r="Q171" s="230"/>
      <c r="R171" s="230"/>
      <c r="S171" s="54"/>
      <c r="T171" s="56"/>
      <c r="U171" s="55"/>
      <c r="V171" s="230"/>
      <c r="W171" s="230" t="str">
        <f t="shared" si="86"/>
        <v/>
      </c>
      <c r="X171" s="230"/>
      <c r="Y171" s="230" t="str">
        <f t="shared" si="87"/>
        <v/>
      </c>
      <c r="Z171" s="230"/>
      <c r="AA171" s="230" t="str">
        <f t="shared" si="88"/>
        <v/>
      </c>
      <c r="AB171" s="230"/>
      <c r="AC171" s="230" t="str">
        <f t="shared" si="89"/>
        <v/>
      </c>
      <c r="AD171" s="230"/>
      <c r="AE171" s="230" t="str">
        <f t="shared" si="90"/>
        <v/>
      </c>
      <c r="AF171" s="230"/>
      <c r="AG171" s="230" t="str">
        <f t="shared" si="91"/>
        <v/>
      </c>
      <c r="AH171" s="230"/>
      <c r="AI171" s="223" t="str">
        <f t="shared" si="92"/>
        <v/>
      </c>
      <c r="AJ171" s="220" t="str">
        <f t="shared" si="93"/>
        <v/>
      </c>
      <c r="AK171" s="220" t="str">
        <f t="shared" si="94"/>
        <v/>
      </c>
      <c r="AL171" s="209"/>
      <c r="AM171" s="209"/>
      <c r="AN171" s="209"/>
      <c r="AO171" s="209"/>
      <c r="AP171" s="209"/>
      <c r="AQ171" s="84"/>
      <c r="AR171" s="84"/>
      <c r="AS171" s="59" t="e">
        <f>#VALUE!</f>
        <v>#VALUE!</v>
      </c>
      <c r="AT171" s="59"/>
      <c r="AU171" s="30"/>
      <c r="AV171" s="58" t="str">
        <f t="shared" si="95"/>
        <v>Débil</v>
      </c>
      <c r="AW171" s="58" t="str">
        <f t="shared" si="96"/>
        <v>Débil</v>
      </c>
      <c r="AX171" s="220">
        <f t="shared" si="97"/>
        <v>0</v>
      </c>
      <c r="AY171" s="414">
        <f t="shared" ref="AY171" si="113">SUM(AX171:AX176)</f>
        <v>0</v>
      </c>
      <c r="AZ171" s="414">
        <v>0</v>
      </c>
      <c r="BA171" s="313" t="e">
        <f t="shared" ref="BA171" si="114">AY171/AZ171</f>
        <v>#DIV/0!</v>
      </c>
      <c r="BB171" s="414" t="e">
        <f t="shared" ref="BB171" si="115">IF(BA171&lt;=50, "Débil", IF(BA171&lt;=99,"Moderado","Fuerte"))</f>
        <v>#DIV/0!</v>
      </c>
      <c r="BC171" s="131" t="e">
        <f>+IF(AND(U171="Preventivo",BB171="Fuerte"),2,IF(AND(U171="Preventivo",BB171="Moderado"),1,0))</f>
        <v>#DIV/0!</v>
      </c>
      <c r="BD171" s="131" t="e">
        <f>+IF(AND(U171="Detectivo/Correctivo",$BB171="Fuerte"),2,IF(AND(U171="Detectivo/Correctivo",$BB171="Moderado"),1,IF(AND(U171="Preventivo",$BB171="Fuerte"),1,0)))</f>
        <v>#DIV/0!</v>
      </c>
      <c r="BE171" s="131" t="e">
        <f>+L171-BC171</f>
        <v>#DIV/0!</v>
      </c>
      <c r="BF171" s="131" t="e">
        <f>+N171-BD171</f>
        <v>#N/A</v>
      </c>
      <c r="BG171" s="412" t="e">
        <f>+VLOOKUP(MIN(BE171,BE172,BE173,BE174,BE175,BE176),Listados!$J$18:$K$24,2,TRUE)</f>
        <v>#DIV/0!</v>
      </c>
      <c r="BH171" s="412" t="e">
        <f>+VLOOKUP(MIN(BF171,BF172,BF173,BF174,BF175,BF176),Listados!$J$27:$K$32,2,TRUE)</f>
        <v>#N/A</v>
      </c>
      <c r="BI171" s="404" t="e">
        <f>IF(AND(BG171&lt;&gt;"",BH171&lt;&gt;""),VLOOKUP(BG171&amp;BH171,Listados!$M$3:$N$27,2,FALSE),"")</f>
        <v>#DIV/0!</v>
      </c>
      <c r="BJ171" s="422" t="e">
        <f>+IF($P171="Asumir el riesgo","NA","")</f>
        <v>#N/A</v>
      </c>
      <c r="BK171" s="422" t="e">
        <f>+IF($P171="Asumir el riesgo","NA","")</f>
        <v>#N/A</v>
      </c>
      <c r="BL171" s="422" t="e">
        <f>+IF($P171="Asumir el riesgo","NA","")</f>
        <v>#N/A</v>
      </c>
      <c r="BM171" s="423" t="e">
        <f>+IF($P171="Asumir el riesgo","NA","")</f>
        <v>#N/A</v>
      </c>
    </row>
    <row r="172" spans="1:65" ht="65.150000000000006" customHeight="1">
      <c r="A172" s="415"/>
      <c r="B172" s="409"/>
      <c r="C172" s="224"/>
      <c r="D172" s="409"/>
      <c r="E172" s="416"/>
      <c r="F172" s="34"/>
      <c r="G172" s="34"/>
      <c r="H172" s="34"/>
      <c r="I172" s="36"/>
      <c r="J172" s="29"/>
      <c r="K172" s="417"/>
      <c r="L172" s="410"/>
      <c r="M172" s="411"/>
      <c r="N172" s="413"/>
      <c r="O172" s="404"/>
      <c r="P172" s="412"/>
      <c r="Q172" s="230"/>
      <c r="R172" s="230"/>
      <c r="S172" s="54"/>
      <c r="T172" s="56"/>
      <c r="U172" s="55"/>
      <c r="V172" s="230"/>
      <c r="W172" s="230" t="str">
        <f t="shared" si="86"/>
        <v/>
      </c>
      <c r="X172" s="230"/>
      <c r="Y172" s="230" t="str">
        <f t="shared" si="87"/>
        <v/>
      </c>
      <c r="Z172" s="230"/>
      <c r="AA172" s="230" t="str">
        <f t="shared" si="88"/>
        <v/>
      </c>
      <c r="AB172" s="230"/>
      <c r="AC172" s="230" t="str">
        <f t="shared" si="89"/>
        <v/>
      </c>
      <c r="AD172" s="230"/>
      <c r="AE172" s="230" t="str">
        <f t="shared" si="90"/>
        <v/>
      </c>
      <c r="AF172" s="230"/>
      <c r="AG172" s="230" t="str">
        <f t="shared" si="91"/>
        <v/>
      </c>
      <c r="AH172" s="230"/>
      <c r="AI172" s="223" t="str">
        <f t="shared" si="92"/>
        <v/>
      </c>
      <c r="AJ172" s="220" t="str">
        <f t="shared" si="93"/>
        <v/>
      </c>
      <c r="AK172" s="220" t="str">
        <f t="shared" si="94"/>
        <v/>
      </c>
      <c r="AL172" s="209"/>
      <c r="AM172" s="209"/>
      <c r="AN172" s="209"/>
      <c r="AO172" s="209"/>
      <c r="AP172" s="209"/>
      <c r="AQ172" s="84"/>
      <c r="AR172" s="84"/>
      <c r="AS172" s="59" t="e">
        <f>#VALUE!</f>
        <v>#VALUE!</v>
      </c>
      <c r="AT172" s="59"/>
      <c r="AU172" s="30"/>
      <c r="AV172" s="58" t="str">
        <f t="shared" si="95"/>
        <v>Débil</v>
      </c>
      <c r="AW172" s="58" t="str">
        <f t="shared" si="96"/>
        <v>Débil</v>
      </c>
      <c r="AX172" s="220">
        <f t="shared" si="97"/>
        <v>0</v>
      </c>
      <c r="AY172" s="414"/>
      <c r="AZ172" s="414"/>
      <c r="BA172" s="314"/>
      <c r="BB172" s="414"/>
      <c r="BC172" s="131" t="e">
        <f>+IF(AND(U172="Preventivo",BB171="Fuerte"),2,IF(AND(U172="Preventivo",BB171="Moderado"),1,0))</f>
        <v>#DIV/0!</v>
      </c>
      <c r="BD172" s="131" t="e">
        <f>+IF(AND(U172="Detectivo/Correctivo",$BB171="Fuerte"),2,IF(AND(U172="Detectivo/Correctivo",$BB172="Moderado"),1,IF(AND(U172="Preventivo",$BB171="Fuerte"),1,0)))</f>
        <v>#DIV/0!</v>
      </c>
      <c r="BE172" s="131" t="e">
        <f>+L171-BC172</f>
        <v>#DIV/0!</v>
      </c>
      <c r="BF172" s="131" t="e">
        <f>+N171-BD172</f>
        <v>#N/A</v>
      </c>
      <c r="BG172" s="412"/>
      <c r="BH172" s="412"/>
      <c r="BI172" s="404"/>
      <c r="BJ172" s="422"/>
      <c r="BK172" s="422"/>
      <c r="BL172" s="422"/>
      <c r="BM172" s="423"/>
    </row>
    <row r="173" spans="1:65" ht="65.150000000000006" customHeight="1">
      <c r="A173" s="415"/>
      <c r="B173" s="409"/>
      <c r="C173" s="224"/>
      <c r="D173" s="409"/>
      <c r="E173" s="416"/>
      <c r="F173" s="34"/>
      <c r="G173" s="34"/>
      <c r="H173" s="34"/>
      <c r="I173" s="36"/>
      <c r="J173" s="29"/>
      <c r="K173" s="417"/>
      <c r="L173" s="410"/>
      <c r="M173" s="411"/>
      <c r="N173" s="413"/>
      <c r="O173" s="404"/>
      <c r="P173" s="412"/>
      <c r="Q173" s="230"/>
      <c r="R173" s="230"/>
      <c r="S173" s="54"/>
      <c r="T173" s="56"/>
      <c r="U173" s="55"/>
      <c r="V173" s="230"/>
      <c r="W173" s="230" t="str">
        <f t="shared" si="86"/>
        <v/>
      </c>
      <c r="X173" s="230"/>
      <c r="Y173" s="230" t="str">
        <f t="shared" si="87"/>
        <v/>
      </c>
      <c r="Z173" s="230"/>
      <c r="AA173" s="230" t="str">
        <f t="shared" si="88"/>
        <v/>
      </c>
      <c r="AB173" s="230"/>
      <c r="AC173" s="230" t="str">
        <f t="shared" si="89"/>
        <v/>
      </c>
      <c r="AD173" s="230"/>
      <c r="AE173" s="230" t="str">
        <f t="shared" si="90"/>
        <v/>
      </c>
      <c r="AF173" s="230"/>
      <c r="AG173" s="230" t="str">
        <f t="shared" si="91"/>
        <v/>
      </c>
      <c r="AH173" s="230"/>
      <c r="AI173" s="223" t="str">
        <f t="shared" si="92"/>
        <v/>
      </c>
      <c r="AJ173" s="220" t="str">
        <f t="shared" si="93"/>
        <v/>
      </c>
      <c r="AK173" s="220" t="str">
        <f t="shared" si="94"/>
        <v/>
      </c>
      <c r="AL173" s="209"/>
      <c r="AM173" s="209"/>
      <c r="AN173" s="209"/>
      <c r="AO173" s="209"/>
      <c r="AP173" s="209"/>
      <c r="AQ173" s="84"/>
      <c r="AR173" s="84"/>
      <c r="AS173" s="59" t="e">
        <f>#VALUE!</f>
        <v>#VALUE!</v>
      </c>
      <c r="AT173" s="59"/>
      <c r="AU173" s="30"/>
      <c r="AV173" s="58" t="str">
        <f t="shared" si="95"/>
        <v>Débil</v>
      </c>
      <c r="AW173" s="58" t="str">
        <f t="shared" si="96"/>
        <v>Débil</v>
      </c>
      <c r="AX173" s="220">
        <f t="shared" si="97"/>
        <v>0</v>
      </c>
      <c r="AY173" s="414"/>
      <c r="AZ173" s="414"/>
      <c r="BA173" s="314"/>
      <c r="BB173" s="414"/>
      <c r="BC173" s="131" t="e">
        <f>+IF(AND(U173="Preventivo",BB171="Fuerte"),2,IF(AND(U173="Preventivo",BB171="Moderado"),1,0))</f>
        <v>#DIV/0!</v>
      </c>
      <c r="BD173" s="131" t="e">
        <f>+IF(AND(U173="Detectivo/Correctivo",$BB171="Fuerte"),2,IF(AND(U173="Detectivo/Correctivo",$BB173="Moderado"),1,IF(AND(U173="Preventivo",$BB171="Fuerte"),1,0)))</f>
        <v>#DIV/0!</v>
      </c>
      <c r="BE173" s="131" t="e">
        <f>+L171-BC173</f>
        <v>#DIV/0!</v>
      </c>
      <c r="BF173" s="131" t="e">
        <f>+N171-BD173</f>
        <v>#N/A</v>
      </c>
      <c r="BG173" s="412"/>
      <c r="BH173" s="412"/>
      <c r="BI173" s="404"/>
      <c r="BJ173" s="422"/>
      <c r="BK173" s="422"/>
      <c r="BL173" s="422"/>
      <c r="BM173" s="423"/>
    </row>
    <row r="174" spans="1:65" ht="65.150000000000006" customHeight="1">
      <c r="A174" s="415"/>
      <c r="B174" s="409"/>
      <c r="C174" s="224"/>
      <c r="D174" s="409"/>
      <c r="E174" s="416"/>
      <c r="F174" s="34"/>
      <c r="G174" s="34"/>
      <c r="H174" s="34"/>
      <c r="I174" s="36"/>
      <c r="J174" s="29"/>
      <c r="K174" s="417"/>
      <c r="L174" s="410"/>
      <c r="M174" s="411"/>
      <c r="N174" s="413"/>
      <c r="O174" s="404"/>
      <c r="P174" s="412"/>
      <c r="Q174" s="230"/>
      <c r="R174" s="230"/>
      <c r="S174" s="54"/>
      <c r="T174" s="56"/>
      <c r="U174" s="55"/>
      <c r="V174" s="230"/>
      <c r="W174" s="230" t="str">
        <f t="shared" si="86"/>
        <v/>
      </c>
      <c r="X174" s="230"/>
      <c r="Y174" s="230" t="str">
        <f t="shared" si="87"/>
        <v/>
      </c>
      <c r="Z174" s="230"/>
      <c r="AA174" s="230" t="str">
        <f t="shared" si="88"/>
        <v/>
      </c>
      <c r="AB174" s="230"/>
      <c r="AC174" s="230" t="str">
        <f t="shared" si="89"/>
        <v/>
      </c>
      <c r="AD174" s="230"/>
      <c r="AE174" s="230" t="str">
        <f t="shared" si="90"/>
        <v/>
      </c>
      <c r="AF174" s="230"/>
      <c r="AG174" s="230" t="str">
        <f t="shared" si="91"/>
        <v/>
      </c>
      <c r="AH174" s="230"/>
      <c r="AI174" s="223" t="str">
        <f t="shared" si="92"/>
        <v/>
      </c>
      <c r="AJ174" s="220" t="str">
        <f t="shared" si="93"/>
        <v/>
      </c>
      <c r="AK174" s="220" t="str">
        <f t="shared" si="94"/>
        <v/>
      </c>
      <c r="AL174" s="209"/>
      <c r="AM174" s="209"/>
      <c r="AN174" s="209"/>
      <c r="AO174" s="209"/>
      <c r="AP174" s="209"/>
      <c r="AQ174" s="84"/>
      <c r="AR174" s="84"/>
      <c r="AS174" s="59" t="e">
        <f>#VALUE!</f>
        <v>#VALUE!</v>
      </c>
      <c r="AT174" s="59"/>
      <c r="AU174" s="30"/>
      <c r="AV174" s="58" t="str">
        <f t="shared" si="95"/>
        <v>Débil</v>
      </c>
      <c r="AW174" s="58" t="str">
        <f t="shared" si="96"/>
        <v>Débil</v>
      </c>
      <c r="AX174" s="220">
        <f t="shared" si="97"/>
        <v>0</v>
      </c>
      <c r="AY174" s="414"/>
      <c r="AZ174" s="414"/>
      <c r="BA174" s="314"/>
      <c r="BB174" s="414"/>
      <c r="BC174" s="131" t="e">
        <f>+IF(AND(U174="Preventivo",BB171="Fuerte"),2,IF(AND(U174="Preventivo",BB171="Moderado"),1,0))</f>
        <v>#DIV/0!</v>
      </c>
      <c r="BD174" s="131" t="e">
        <f>+IF(AND(U174="Detectivo/Correctivo",$BB171="Fuerte"),2,IF(AND(U174="Detectivo/Correctivo",$BB174="Moderado"),1,IF(AND(U174="Preventivo",$BB171="Fuerte"),1,0)))</f>
        <v>#DIV/0!</v>
      </c>
      <c r="BE174" s="131" t="e">
        <f>+L171-BC174</f>
        <v>#DIV/0!</v>
      </c>
      <c r="BF174" s="131" t="e">
        <f>+N171-BD174</f>
        <v>#N/A</v>
      </c>
      <c r="BG174" s="412"/>
      <c r="BH174" s="412"/>
      <c r="BI174" s="404"/>
      <c r="BJ174" s="422"/>
      <c r="BK174" s="422"/>
      <c r="BL174" s="422"/>
      <c r="BM174" s="423"/>
    </row>
    <row r="175" spans="1:65" ht="65.150000000000006" customHeight="1">
      <c r="A175" s="415"/>
      <c r="B175" s="409"/>
      <c r="C175" s="224"/>
      <c r="D175" s="409"/>
      <c r="E175" s="416"/>
      <c r="F175" s="34"/>
      <c r="G175" s="34"/>
      <c r="H175" s="34"/>
      <c r="I175" s="36"/>
      <c r="J175" s="29"/>
      <c r="K175" s="417"/>
      <c r="L175" s="410"/>
      <c r="M175" s="411"/>
      <c r="N175" s="413"/>
      <c r="O175" s="404"/>
      <c r="P175" s="412"/>
      <c r="Q175" s="230"/>
      <c r="R175" s="230"/>
      <c r="S175" s="54"/>
      <c r="T175" s="56"/>
      <c r="U175" s="55"/>
      <c r="V175" s="230"/>
      <c r="W175" s="230" t="str">
        <f t="shared" si="86"/>
        <v/>
      </c>
      <c r="X175" s="230"/>
      <c r="Y175" s="230" t="str">
        <f t="shared" si="87"/>
        <v/>
      </c>
      <c r="Z175" s="230"/>
      <c r="AA175" s="230" t="str">
        <f t="shared" si="88"/>
        <v/>
      </c>
      <c r="AB175" s="230"/>
      <c r="AC175" s="230" t="str">
        <f t="shared" si="89"/>
        <v/>
      </c>
      <c r="AD175" s="230"/>
      <c r="AE175" s="230" t="str">
        <f t="shared" si="90"/>
        <v/>
      </c>
      <c r="AF175" s="230"/>
      <c r="AG175" s="230" t="str">
        <f t="shared" si="91"/>
        <v/>
      </c>
      <c r="AH175" s="230"/>
      <c r="AI175" s="223" t="str">
        <f t="shared" si="92"/>
        <v/>
      </c>
      <c r="AJ175" s="220" t="str">
        <f t="shared" si="93"/>
        <v/>
      </c>
      <c r="AK175" s="220" t="str">
        <f t="shared" si="94"/>
        <v/>
      </c>
      <c r="AL175" s="209"/>
      <c r="AM175" s="209"/>
      <c r="AN175" s="209"/>
      <c r="AO175" s="209"/>
      <c r="AP175" s="209"/>
      <c r="AQ175" s="84"/>
      <c r="AR175" s="84"/>
      <c r="AS175" s="59" t="e">
        <f>#VALUE!</f>
        <v>#VALUE!</v>
      </c>
      <c r="AT175" s="59"/>
      <c r="AU175" s="30"/>
      <c r="AV175" s="58" t="str">
        <f t="shared" si="95"/>
        <v>Débil</v>
      </c>
      <c r="AW175" s="58" t="str">
        <f t="shared" si="96"/>
        <v>Débil</v>
      </c>
      <c r="AX175" s="220">
        <f t="shared" si="97"/>
        <v>0</v>
      </c>
      <c r="AY175" s="414"/>
      <c r="AZ175" s="414"/>
      <c r="BA175" s="314"/>
      <c r="BB175" s="414"/>
      <c r="BC175" s="131" t="e">
        <f>+IF(AND(U175="Preventivo",BB171="Fuerte"),2,IF(AND(U175="Preventivo",BB171="Moderado"),1,0))</f>
        <v>#DIV/0!</v>
      </c>
      <c r="BD175" s="131" t="e">
        <f>+IF(AND(U175="Detectivo/Correctivo",$BB171="Fuerte"),2,IF(AND(U175="Detectivo/Correctivo",$BB175="Moderado"),1,IF(AND(U175="Preventivo",$BB171="Fuerte"),1,0)))</f>
        <v>#DIV/0!</v>
      </c>
      <c r="BE175" s="131" t="e">
        <f>+L171-BC175</f>
        <v>#DIV/0!</v>
      </c>
      <c r="BF175" s="131" t="e">
        <f>+N171-BD175</f>
        <v>#N/A</v>
      </c>
      <c r="BG175" s="412"/>
      <c r="BH175" s="412"/>
      <c r="BI175" s="404"/>
      <c r="BJ175" s="422"/>
      <c r="BK175" s="422"/>
      <c r="BL175" s="422"/>
      <c r="BM175" s="423"/>
    </row>
    <row r="176" spans="1:65" ht="65.150000000000006" customHeight="1">
      <c r="A176" s="415"/>
      <c r="B176" s="409"/>
      <c r="C176" s="224"/>
      <c r="D176" s="409"/>
      <c r="E176" s="416"/>
      <c r="F176" s="34"/>
      <c r="G176" s="34"/>
      <c r="H176" s="34"/>
      <c r="I176" s="36"/>
      <c r="J176" s="29"/>
      <c r="K176" s="417"/>
      <c r="L176" s="410"/>
      <c r="M176" s="411"/>
      <c r="N176" s="413"/>
      <c r="O176" s="404"/>
      <c r="P176" s="412"/>
      <c r="Q176" s="230"/>
      <c r="R176" s="230"/>
      <c r="S176" s="54"/>
      <c r="T176" s="56"/>
      <c r="U176" s="55"/>
      <c r="V176" s="230"/>
      <c r="W176" s="230" t="str">
        <f t="shared" si="86"/>
        <v/>
      </c>
      <c r="X176" s="230"/>
      <c r="Y176" s="230" t="str">
        <f t="shared" si="87"/>
        <v/>
      </c>
      <c r="Z176" s="230"/>
      <c r="AA176" s="230" t="str">
        <f t="shared" si="88"/>
        <v/>
      </c>
      <c r="AB176" s="230"/>
      <c r="AC176" s="230" t="str">
        <f t="shared" si="89"/>
        <v/>
      </c>
      <c r="AD176" s="230"/>
      <c r="AE176" s="230" t="str">
        <f t="shared" si="90"/>
        <v/>
      </c>
      <c r="AF176" s="230"/>
      <c r="AG176" s="230" t="str">
        <f t="shared" si="91"/>
        <v/>
      </c>
      <c r="AH176" s="230"/>
      <c r="AI176" s="223" t="str">
        <f t="shared" si="92"/>
        <v/>
      </c>
      <c r="AJ176" s="220" t="str">
        <f t="shared" si="93"/>
        <v/>
      </c>
      <c r="AK176" s="220" t="str">
        <f t="shared" si="94"/>
        <v/>
      </c>
      <c r="AL176" s="209"/>
      <c r="AM176" s="209"/>
      <c r="AN176" s="209"/>
      <c r="AO176" s="209"/>
      <c r="AP176" s="209"/>
      <c r="AQ176" s="84"/>
      <c r="AR176" s="84"/>
      <c r="AS176" s="59" t="e">
        <f>#VALUE!</f>
        <v>#VALUE!</v>
      </c>
      <c r="AT176" s="59"/>
      <c r="AU176" s="30"/>
      <c r="AV176" s="58" t="str">
        <f t="shared" si="95"/>
        <v>Débil</v>
      </c>
      <c r="AW176" s="58" t="str">
        <f t="shared" si="96"/>
        <v>Débil</v>
      </c>
      <c r="AX176" s="220">
        <f t="shared" si="97"/>
        <v>0</v>
      </c>
      <c r="AY176" s="414"/>
      <c r="AZ176" s="414"/>
      <c r="BA176" s="315"/>
      <c r="BB176" s="414"/>
      <c r="BC176" s="131" t="e">
        <f>+IF(AND(U176="Preventivo",BB171="Fuerte"),2,IF(AND(U176="Preventivo",BB171="Moderado"),1,0))</f>
        <v>#DIV/0!</v>
      </c>
      <c r="BD176" s="131" t="e">
        <f>+IF(AND(U176="Detectivo/Correctivo",$BB171="Fuerte"),2,IF(AND(U176="Detectivo/Correctivo",$BB176="Moderado"),1,IF(AND(U176="Preventivo",$BB171="Fuerte"),1,0)))</f>
        <v>#DIV/0!</v>
      </c>
      <c r="BE176" s="131" t="e">
        <f>+L171-BC176</f>
        <v>#DIV/0!</v>
      </c>
      <c r="BF176" s="131" t="e">
        <f>+N171-BD176</f>
        <v>#N/A</v>
      </c>
      <c r="BG176" s="412"/>
      <c r="BH176" s="412"/>
      <c r="BI176" s="404"/>
      <c r="BJ176" s="422"/>
      <c r="BK176" s="422"/>
      <c r="BL176" s="422"/>
      <c r="BM176" s="423"/>
    </row>
    <row r="177" spans="1:65" ht="65.150000000000006" customHeight="1">
      <c r="A177" s="415" t="s">
        <v>164</v>
      </c>
      <c r="B177" s="409"/>
      <c r="C177" s="224"/>
      <c r="D177" s="409"/>
      <c r="E177" s="416"/>
      <c r="F177" s="34"/>
      <c r="G177" s="34"/>
      <c r="H177" s="34"/>
      <c r="I177" s="36"/>
      <c r="J177" s="29"/>
      <c r="K177" s="417"/>
      <c r="L177" s="410"/>
      <c r="M177" s="411"/>
      <c r="N177" s="413" t="e">
        <f>+VLOOKUP(M177,Listados!$K$13:$L$17,2,0)</f>
        <v>#N/A</v>
      </c>
      <c r="O177" s="404" t="str">
        <f>IF(AND(K177&lt;&gt;"",M177&lt;&gt;""),VLOOKUP(K177&amp;M177,Listados!$M$3:$N$27,2,FALSE),"")</f>
        <v/>
      </c>
      <c r="P177" s="412" t="e">
        <f>+VLOOKUP(O177,Listados!$P$3:$Q$6,2,FALSE)</f>
        <v>#N/A</v>
      </c>
      <c r="Q177" s="230"/>
      <c r="R177" s="230"/>
      <c r="S177" s="54"/>
      <c r="T177" s="56"/>
      <c r="U177" s="55"/>
      <c r="V177" s="230"/>
      <c r="W177" s="230" t="str">
        <f t="shared" si="86"/>
        <v/>
      </c>
      <c r="X177" s="230"/>
      <c r="Y177" s="230" t="str">
        <f t="shared" si="87"/>
        <v/>
      </c>
      <c r="Z177" s="230"/>
      <c r="AA177" s="230" t="str">
        <f t="shared" si="88"/>
        <v/>
      </c>
      <c r="AB177" s="230"/>
      <c r="AC177" s="230" t="str">
        <f t="shared" si="89"/>
        <v/>
      </c>
      <c r="AD177" s="230"/>
      <c r="AE177" s="230" t="str">
        <f t="shared" si="90"/>
        <v/>
      </c>
      <c r="AF177" s="230"/>
      <c r="AG177" s="230" t="str">
        <f t="shared" si="91"/>
        <v/>
      </c>
      <c r="AH177" s="230"/>
      <c r="AI177" s="223" t="str">
        <f t="shared" si="92"/>
        <v/>
      </c>
      <c r="AJ177" s="220" t="str">
        <f t="shared" si="93"/>
        <v/>
      </c>
      <c r="AK177" s="220" t="str">
        <f t="shared" si="94"/>
        <v/>
      </c>
      <c r="AL177" s="209"/>
      <c r="AM177" s="209"/>
      <c r="AN177" s="209"/>
      <c r="AO177" s="209"/>
      <c r="AP177" s="209"/>
      <c r="AQ177" s="84"/>
      <c r="AR177" s="84"/>
      <c r="AS177" s="59" t="e">
        <f>#VALUE!</f>
        <v>#VALUE!</v>
      </c>
      <c r="AT177" s="59"/>
      <c r="AU177" s="30"/>
      <c r="AV177" s="58" t="str">
        <f t="shared" si="95"/>
        <v>Débil</v>
      </c>
      <c r="AW177" s="58" t="str">
        <f t="shared" si="96"/>
        <v>Débil</v>
      </c>
      <c r="AX177" s="220">
        <f t="shared" si="97"/>
        <v>0</v>
      </c>
      <c r="AY177" s="414">
        <f t="shared" ref="AY177" si="116">SUM(AX177:AX182)</f>
        <v>0</v>
      </c>
      <c r="AZ177" s="414">
        <v>0</v>
      </c>
      <c r="BA177" s="313" t="e">
        <f t="shared" ref="BA177" si="117">AY177/AZ177</f>
        <v>#DIV/0!</v>
      </c>
      <c r="BB177" s="414" t="e">
        <f t="shared" ref="BB177" si="118">IF(BA177&lt;=50, "Débil", IF(BA177&lt;=99,"Moderado","Fuerte"))</f>
        <v>#DIV/0!</v>
      </c>
      <c r="BC177" s="131" t="e">
        <f>+IF(AND(U177="Preventivo",BB177="Fuerte"),2,IF(AND(U177="Preventivo",BB177="Moderado"),1,0))</f>
        <v>#DIV/0!</v>
      </c>
      <c r="BD177" s="131" t="e">
        <f>+IF(AND(U177="Detectivo/Correctivo",$BB177="Fuerte"),2,IF(AND(U177="Detectivo/Correctivo",$BB177="Moderado"),1,IF(AND(U177="Preventivo",$BB177="Fuerte"),1,0)))</f>
        <v>#DIV/0!</v>
      </c>
      <c r="BE177" s="131" t="e">
        <f>+L177-BC177</f>
        <v>#DIV/0!</v>
      </c>
      <c r="BF177" s="131" t="e">
        <f>+N177-BD177</f>
        <v>#N/A</v>
      </c>
      <c r="BG177" s="412" t="e">
        <f>+VLOOKUP(MIN(BE177,BE178,BE179,BE180,BE181,BE182),Listados!$J$18:$K$24,2,TRUE)</f>
        <v>#DIV/0!</v>
      </c>
      <c r="BH177" s="412" t="e">
        <f>+VLOOKUP(MIN(BF177,BF178,BF179,BF180,BF181,BF182),Listados!$J$27:$K$32,2,TRUE)</f>
        <v>#N/A</v>
      </c>
      <c r="BI177" s="404" t="e">
        <f>IF(AND(BG177&lt;&gt;"",BH177&lt;&gt;""),VLOOKUP(BG177&amp;BH177,Listados!$M$3:$N$27,2,FALSE),"")</f>
        <v>#DIV/0!</v>
      </c>
      <c r="BJ177" s="422" t="e">
        <f>+IF($P177="Asumir el riesgo","NA","")</f>
        <v>#N/A</v>
      </c>
      <c r="BK177" s="422" t="e">
        <f>+IF($P177="Asumir el riesgo","NA","")</f>
        <v>#N/A</v>
      </c>
      <c r="BL177" s="422" t="e">
        <f>+IF($P177="Asumir el riesgo","NA","")</f>
        <v>#N/A</v>
      </c>
      <c r="BM177" s="423" t="e">
        <f>+IF($P177="Asumir el riesgo","NA","")</f>
        <v>#N/A</v>
      </c>
    </row>
    <row r="178" spans="1:65" ht="65.150000000000006" customHeight="1">
      <c r="A178" s="415"/>
      <c r="B178" s="409"/>
      <c r="C178" s="224"/>
      <c r="D178" s="409"/>
      <c r="E178" s="416"/>
      <c r="F178" s="34"/>
      <c r="G178" s="34"/>
      <c r="H178" s="34"/>
      <c r="I178" s="36"/>
      <c r="J178" s="29"/>
      <c r="K178" s="417"/>
      <c r="L178" s="410"/>
      <c r="M178" s="411"/>
      <c r="N178" s="413"/>
      <c r="O178" s="404"/>
      <c r="P178" s="412"/>
      <c r="Q178" s="230"/>
      <c r="R178" s="230"/>
      <c r="S178" s="54"/>
      <c r="T178" s="56"/>
      <c r="U178" s="55"/>
      <c r="V178" s="230"/>
      <c r="W178" s="230" t="str">
        <f t="shared" si="86"/>
        <v/>
      </c>
      <c r="X178" s="230"/>
      <c r="Y178" s="230" t="str">
        <f t="shared" si="87"/>
        <v/>
      </c>
      <c r="Z178" s="230"/>
      <c r="AA178" s="230" t="str">
        <f t="shared" si="88"/>
        <v/>
      </c>
      <c r="AB178" s="230"/>
      <c r="AC178" s="230" t="str">
        <f t="shared" si="89"/>
        <v/>
      </c>
      <c r="AD178" s="230"/>
      <c r="AE178" s="230" t="str">
        <f t="shared" si="90"/>
        <v/>
      </c>
      <c r="AF178" s="230"/>
      <c r="AG178" s="230" t="str">
        <f t="shared" si="91"/>
        <v/>
      </c>
      <c r="AH178" s="230"/>
      <c r="AI178" s="223" t="str">
        <f t="shared" si="92"/>
        <v/>
      </c>
      <c r="AJ178" s="220" t="str">
        <f t="shared" si="93"/>
        <v/>
      </c>
      <c r="AK178" s="220" t="str">
        <f t="shared" si="94"/>
        <v/>
      </c>
      <c r="AL178" s="209"/>
      <c r="AM178" s="209"/>
      <c r="AN178" s="209"/>
      <c r="AO178" s="209"/>
      <c r="AP178" s="209"/>
      <c r="AQ178" s="84"/>
      <c r="AR178" s="84"/>
      <c r="AS178" s="59" t="e">
        <f>#VALUE!</f>
        <v>#VALUE!</v>
      </c>
      <c r="AT178" s="59"/>
      <c r="AU178" s="30"/>
      <c r="AV178" s="58" t="str">
        <f t="shared" si="95"/>
        <v>Débil</v>
      </c>
      <c r="AW178" s="58" t="str">
        <f t="shared" si="96"/>
        <v>Débil</v>
      </c>
      <c r="AX178" s="220">
        <f t="shared" si="97"/>
        <v>0</v>
      </c>
      <c r="AY178" s="414"/>
      <c r="AZ178" s="414"/>
      <c r="BA178" s="314"/>
      <c r="BB178" s="414"/>
      <c r="BC178" s="131" t="e">
        <f>+IF(AND(U178="Preventivo",BB177="Fuerte"),2,IF(AND(U178="Preventivo",BB177="Moderado"),1,0))</f>
        <v>#DIV/0!</v>
      </c>
      <c r="BD178" s="131" t="e">
        <f>+IF(AND(U178="Detectivo/Correctivo",$BB177="Fuerte"),2,IF(AND(U178="Detectivo/Correctivo",$BB178="Moderado"),1,IF(AND(U178="Preventivo",$BB177="Fuerte"),1,0)))</f>
        <v>#DIV/0!</v>
      </c>
      <c r="BE178" s="131" t="e">
        <f>+L177-BC178</f>
        <v>#DIV/0!</v>
      </c>
      <c r="BF178" s="131" t="e">
        <f>+N177-BD178</f>
        <v>#N/A</v>
      </c>
      <c r="BG178" s="412"/>
      <c r="BH178" s="412"/>
      <c r="BI178" s="404"/>
      <c r="BJ178" s="422"/>
      <c r="BK178" s="422"/>
      <c r="BL178" s="422"/>
      <c r="BM178" s="423"/>
    </row>
    <row r="179" spans="1:65" ht="65.150000000000006" customHeight="1">
      <c r="A179" s="415"/>
      <c r="B179" s="409"/>
      <c r="C179" s="224"/>
      <c r="D179" s="409"/>
      <c r="E179" s="416"/>
      <c r="F179" s="34"/>
      <c r="G179" s="34"/>
      <c r="H179" s="34"/>
      <c r="I179" s="36"/>
      <c r="J179" s="29"/>
      <c r="K179" s="417"/>
      <c r="L179" s="410"/>
      <c r="M179" s="411"/>
      <c r="N179" s="413"/>
      <c r="O179" s="404"/>
      <c r="P179" s="412"/>
      <c r="Q179" s="230"/>
      <c r="R179" s="230"/>
      <c r="S179" s="54"/>
      <c r="T179" s="56"/>
      <c r="U179" s="55"/>
      <c r="V179" s="230"/>
      <c r="W179" s="230" t="str">
        <f t="shared" si="86"/>
        <v/>
      </c>
      <c r="X179" s="230"/>
      <c r="Y179" s="230" t="str">
        <f t="shared" si="87"/>
        <v/>
      </c>
      <c r="Z179" s="230"/>
      <c r="AA179" s="230" t="str">
        <f t="shared" si="88"/>
        <v/>
      </c>
      <c r="AB179" s="230"/>
      <c r="AC179" s="230" t="str">
        <f t="shared" si="89"/>
        <v/>
      </c>
      <c r="AD179" s="230"/>
      <c r="AE179" s="230" t="str">
        <f t="shared" si="90"/>
        <v/>
      </c>
      <c r="AF179" s="230"/>
      <c r="AG179" s="230" t="str">
        <f t="shared" si="91"/>
        <v/>
      </c>
      <c r="AH179" s="230"/>
      <c r="AI179" s="223" t="str">
        <f t="shared" si="92"/>
        <v/>
      </c>
      <c r="AJ179" s="220" t="str">
        <f t="shared" si="93"/>
        <v/>
      </c>
      <c r="AK179" s="220" t="str">
        <f t="shared" si="94"/>
        <v/>
      </c>
      <c r="AL179" s="209"/>
      <c r="AM179" s="209"/>
      <c r="AN179" s="209"/>
      <c r="AO179" s="209"/>
      <c r="AP179" s="209"/>
      <c r="AQ179" s="84"/>
      <c r="AR179" s="84"/>
      <c r="AS179" s="59" t="e">
        <f>#VALUE!</f>
        <v>#VALUE!</v>
      </c>
      <c r="AT179" s="59"/>
      <c r="AU179" s="30"/>
      <c r="AV179" s="58" t="str">
        <f t="shared" si="95"/>
        <v>Débil</v>
      </c>
      <c r="AW179" s="58" t="str">
        <f t="shared" si="96"/>
        <v>Débil</v>
      </c>
      <c r="AX179" s="220">
        <f t="shared" si="97"/>
        <v>0</v>
      </c>
      <c r="AY179" s="414"/>
      <c r="AZ179" s="414"/>
      <c r="BA179" s="314"/>
      <c r="BB179" s="414"/>
      <c r="BC179" s="131" t="e">
        <f>+IF(AND(U179="Preventivo",BB177="Fuerte"),2,IF(AND(U179="Preventivo",BB177="Moderado"),1,0))</f>
        <v>#DIV/0!</v>
      </c>
      <c r="BD179" s="131" t="e">
        <f>+IF(AND(U179="Detectivo/Correctivo",$BB177="Fuerte"),2,IF(AND(U179="Detectivo/Correctivo",$BB179="Moderado"),1,IF(AND(U179="Preventivo",$BB177="Fuerte"),1,0)))</f>
        <v>#DIV/0!</v>
      </c>
      <c r="BE179" s="131" t="e">
        <f>+L177-BC179</f>
        <v>#DIV/0!</v>
      </c>
      <c r="BF179" s="131" t="e">
        <f>+N177-BD179</f>
        <v>#N/A</v>
      </c>
      <c r="BG179" s="412"/>
      <c r="BH179" s="412"/>
      <c r="BI179" s="404"/>
      <c r="BJ179" s="422"/>
      <c r="BK179" s="422"/>
      <c r="BL179" s="422"/>
      <c r="BM179" s="423"/>
    </row>
    <row r="180" spans="1:65" ht="65.150000000000006" customHeight="1">
      <c r="A180" s="415"/>
      <c r="B180" s="409"/>
      <c r="C180" s="224"/>
      <c r="D180" s="409"/>
      <c r="E180" s="416"/>
      <c r="F180" s="34"/>
      <c r="G180" s="34"/>
      <c r="H180" s="34"/>
      <c r="I180" s="36"/>
      <c r="J180" s="29"/>
      <c r="K180" s="417"/>
      <c r="L180" s="410"/>
      <c r="M180" s="411"/>
      <c r="N180" s="413"/>
      <c r="O180" s="404"/>
      <c r="P180" s="412"/>
      <c r="Q180" s="230"/>
      <c r="R180" s="230"/>
      <c r="S180" s="54"/>
      <c r="T180" s="56"/>
      <c r="U180" s="55"/>
      <c r="V180" s="230"/>
      <c r="W180" s="230" t="str">
        <f t="shared" si="86"/>
        <v/>
      </c>
      <c r="X180" s="230"/>
      <c r="Y180" s="230" t="str">
        <f t="shared" si="87"/>
        <v/>
      </c>
      <c r="Z180" s="230"/>
      <c r="AA180" s="230" t="str">
        <f t="shared" si="88"/>
        <v/>
      </c>
      <c r="AB180" s="230"/>
      <c r="AC180" s="230" t="str">
        <f t="shared" si="89"/>
        <v/>
      </c>
      <c r="AD180" s="230"/>
      <c r="AE180" s="230" t="str">
        <f t="shared" si="90"/>
        <v/>
      </c>
      <c r="AF180" s="230"/>
      <c r="AG180" s="230" t="str">
        <f t="shared" si="91"/>
        <v/>
      </c>
      <c r="AH180" s="230"/>
      <c r="AI180" s="223" t="str">
        <f t="shared" si="92"/>
        <v/>
      </c>
      <c r="AJ180" s="220" t="str">
        <f t="shared" si="93"/>
        <v/>
      </c>
      <c r="AK180" s="220" t="str">
        <f t="shared" si="94"/>
        <v/>
      </c>
      <c r="AL180" s="209"/>
      <c r="AM180" s="209"/>
      <c r="AN180" s="209"/>
      <c r="AO180" s="209"/>
      <c r="AP180" s="209"/>
      <c r="AQ180" s="84"/>
      <c r="AR180" s="84"/>
      <c r="AS180" s="59" t="e">
        <f>#VALUE!</f>
        <v>#VALUE!</v>
      </c>
      <c r="AT180" s="59"/>
      <c r="AU180" s="30"/>
      <c r="AV180" s="58" t="str">
        <f t="shared" si="95"/>
        <v>Débil</v>
      </c>
      <c r="AW180" s="58" t="str">
        <f t="shared" si="96"/>
        <v>Débil</v>
      </c>
      <c r="AX180" s="220">
        <f t="shared" si="97"/>
        <v>0</v>
      </c>
      <c r="AY180" s="414"/>
      <c r="AZ180" s="414"/>
      <c r="BA180" s="314"/>
      <c r="BB180" s="414"/>
      <c r="BC180" s="131" t="e">
        <f>+IF(AND(U180="Preventivo",BB177="Fuerte"),2,IF(AND(U180="Preventivo",BB177="Moderado"),1,0))</f>
        <v>#DIV/0!</v>
      </c>
      <c r="BD180" s="131" t="e">
        <f>+IF(AND(U180="Detectivo/Correctivo",$BB177="Fuerte"),2,IF(AND(U180="Detectivo/Correctivo",$BB180="Moderado"),1,IF(AND(U180="Preventivo",$BB177="Fuerte"),1,0)))</f>
        <v>#DIV/0!</v>
      </c>
      <c r="BE180" s="131" t="e">
        <f>+L177-BC180</f>
        <v>#DIV/0!</v>
      </c>
      <c r="BF180" s="131" t="e">
        <f>+N177-BD180</f>
        <v>#N/A</v>
      </c>
      <c r="BG180" s="412"/>
      <c r="BH180" s="412"/>
      <c r="BI180" s="404"/>
      <c r="BJ180" s="422"/>
      <c r="BK180" s="422"/>
      <c r="BL180" s="422"/>
      <c r="BM180" s="423"/>
    </row>
    <row r="181" spans="1:65" ht="65.150000000000006" customHeight="1">
      <c r="A181" s="415"/>
      <c r="B181" s="409"/>
      <c r="C181" s="224"/>
      <c r="D181" s="409"/>
      <c r="E181" s="416"/>
      <c r="F181" s="34"/>
      <c r="G181" s="34"/>
      <c r="H181" s="34"/>
      <c r="I181" s="36"/>
      <c r="J181" s="29"/>
      <c r="K181" s="417"/>
      <c r="L181" s="410"/>
      <c r="M181" s="411"/>
      <c r="N181" s="413"/>
      <c r="O181" s="404"/>
      <c r="P181" s="412"/>
      <c r="Q181" s="230"/>
      <c r="R181" s="230"/>
      <c r="S181" s="54"/>
      <c r="T181" s="56"/>
      <c r="U181" s="55"/>
      <c r="V181" s="230"/>
      <c r="W181" s="230" t="str">
        <f t="shared" si="86"/>
        <v/>
      </c>
      <c r="X181" s="230"/>
      <c r="Y181" s="230" t="str">
        <f t="shared" si="87"/>
        <v/>
      </c>
      <c r="Z181" s="230"/>
      <c r="AA181" s="230" t="str">
        <f t="shared" si="88"/>
        <v/>
      </c>
      <c r="AB181" s="230"/>
      <c r="AC181" s="230" t="str">
        <f t="shared" si="89"/>
        <v/>
      </c>
      <c r="AD181" s="230"/>
      <c r="AE181" s="230" t="str">
        <f t="shared" si="90"/>
        <v/>
      </c>
      <c r="AF181" s="230"/>
      <c r="AG181" s="230" t="str">
        <f t="shared" si="91"/>
        <v/>
      </c>
      <c r="AH181" s="230"/>
      <c r="AI181" s="223" t="str">
        <f t="shared" si="92"/>
        <v/>
      </c>
      <c r="AJ181" s="220" t="str">
        <f t="shared" si="93"/>
        <v/>
      </c>
      <c r="AK181" s="220" t="str">
        <f t="shared" si="94"/>
        <v/>
      </c>
      <c r="AL181" s="209"/>
      <c r="AM181" s="209"/>
      <c r="AN181" s="209"/>
      <c r="AO181" s="209"/>
      <c r="AP181" s="209"/>
      <c r="AQ181" s="84"/>
      <c r="AR181" s="84"/>
      <c r="AS181" s="59" t="e">
        <f>#VALUE!</f>
        <v>#VALUE!</v>
      </c>
      <c r="AT181" s="59"/>
      <c r="AU181" s="30"/>
      <c r="AV181" s="58" t="str">
        <f t="shared" si="95"/>
        <v>Débil</v>
      </c>
      <c r="AW181" s="58" t="str">
        <f t="shared" si="96"/>
        <v>Débil</v>
      </c>
      <c r="AX181" s="220">
        <f t="shared" si="97"/>
        <v>0</v>
      </c>
      <c r="AY181" s="414"/>
      <c r="AZ181" s="414"/>
      <c r="BA181" s="314"/>
      <c r="BB181" s="414"/>
      <c r="BC181" s="131" t="e">
        <f>+IF(AND(U181="Preventivo",BB177="Fuerte"),2,IF(AND(U181="Preventivo",BB177="Moderado"),1,0))</f>
        <v>#DIV/0!</v>
      </c>
      <c r="BD181" s="131" t="e">
        <f>+IF(AND(U181="Detectivo/Correctivo",$BB177="Fuerte"),2,IF(AND(U181="Detectivo/Correctivo",$BB181="Moderado"),1,IF(AND(U181="Preventivo",$BB177="Fuerte"),1,0)))</f>
        <v>#DIV/0!</v>
      </c>
      <c r="BE181" s="131" t="e">
        <f>+L177-BC181</f>
        <v>#DIV/0!</v>
      </c>
      <c r="BF181" s="131" t="e">
        <f>+N177-BD181</f>
        <v>#N/A</v>
      </c>
      <c r="BG181" s="412"/>
      <c r="BH181" s="412"/>
      <c r="BI181" s="404"/>
      <c r="BJ181" s="422"/>
      <c r="BK181" s="422"/>
      <c r="BL181" s="422"/>
      <c r="BM181" s="423"/>
    </row>
    <row r="182" spans="1:65" ht="65.150000000000006" customHeight="1">
      <c r="A182" s="415"/>
      <c r="B182" s="267"/>
      <c r="C182" s="224"/>
      <c r="D182" s="409"/>
      <c r="E182" s="416"/>
      <c r="F182" s="34"/>
      <c r="G182" s="34"/>
      <c r="H182" s="34"/>
      <c r="I182" s="36"/>
      <c r="J182" s="29"/>
      <c r="K182" s="417"/>
      <c r="L182" s="410"/>
      <c r="M182" s="411"/>
      <c r="N182" s="413"/>
      <c r="O182" s="404"/>
      <c r="P182" s="412"/>
      <c r="Q182" s="230"/>
      <c r="R182" s="230"/>
      <c r="S182" s="54"/>
      <c r="T182" s="56"/>
      <c r="U182" s="55"/>
      <c r="V182" s="230"/>
      <c r="W182" s="230" t="str">
        <f t="shared" si="86"/>
        <v/>
      </c>
      <c r="X182" s="230"/>
      <c r="Y182" s="230" t="str">
        <f t="shared" si="87"/>
        <v/>
      </c>
      <c r="Z182" s="230"/>
      <c r="AA182" s="230" t="str">
        <f t="shared" si="88"/>
        <v/>
      </c>
      <c r="AB182" s="230"/>
      <c r="AC182" s="230" t="str">
        <f t="shared" si="89"/>
        <v/>
      </c>
      <c r="AD182" s="230"/>
      <c r="AE182" s="230" t="str">
        <f t="shared" si="90"/>
        <v/>
      </c>
      <c r="AF182" s="230"/>
      <c r="AG182" s="230" t="str">
        <f t="shared" si="91"/>
        <v/>
      </c>
      <c r="AH182" s="230"/>
      <c r="AI182" s="223" t="str">
        <f t="shared" si="92"/>
        <v/>
      </c>
      <c r="AJ182" s="220" t="str">
        <f t="shared" si="93"/>
        <v/>
      </c>
      <c r="AK182" s="220" t="str">
        <f t="shared" si="94"/>
        <v/>
      </c>
      <c r="AL182" s="209"/>
      <c r="AM182" s="209"/>
      <c r="AN182" s="209"/>
      <c r="AO182" s="209"/>
      <c r="AP182" s="209"/>
      <c r="AQ182" s="84"/>
      <c r="AR182" s="84"/>
      <c r="AS182" s="59" t="e">
        <f>#VALUE!</f>
        <v>#VALUE!</v>
      </c>
      <c r="AT182" s="59"/>
      <c r="AU182" s="30"/>
      <c r="AV182" s="58" t="str">
        <f t="shared" si="95"/>
        <v>Débil</v>
      </c>
      <c r="AW182" s="58" t="str">
        <f t="shared" si="96"/>
        <v>Débil</v>
      </c>
      <c r="AX182" s="220">
        <f t="shared" si="97"/>
        <v>0</v>
      </c>
      <c r="AY182" s="414"/>
      <c r="AZ182" s="414"/>
      <c r="BA182" s="315"/>
      <c r="BB182" s="414"/>
      <c r="BC182" s="131" t="e">
        <f>+IF(AND(U182="Preventivo",BB177="Fuerte"),2,IF(AND(U182="Preventivo",BB177="Moderado"),1,0))</f>
        <v>#DIV/0!</v>
      </c>
      <c r="BD182" s="131" t="e">
        <f>+IF(AND(U182="Detectivo/Correctivo",$BB177="Fuerte"),2,IF(AND(U182="Detectivo/Correctivo",$BB182="Moderado"),1,IF(AND(U182="Preventivo",$BB177="Fuerte"),1,0)))</f>
        <v>#DIV/0!</v>
      </c>
      <c r="BE182" s="131" t="e">
        <f>+L177-BC182</f>
        <v>#DIV/0!</v>
      </c>
      <c r="BF182" s="131" t="e">
        <f>+N177-BD182</f>
        <v>#N/A</v>
      </c>
      <c r="BG182" s="412"/>
      <c r="BH182" s="412"/>
      <c r="BI182" s="404"/>
      <c r="BJ182" s="422"/>
      <c r="BK182" s="422"/>
      <c r="BL182" s="422"/>
      <c r="BM182" s="423"/>
    </row>
    <row r="183" spans="1:65" ht="65.150000000000006" customHeight="1">
      <c r="A183" s="421" t="s">
        <v>165</v>
      </c>
      <c r="B183" s="409"/>
      <c r="C183" s="207"/>
      <c r="D183" s="409"/>
      <c r="E183" s="416"/>
      <c r="F183" s="34"/>
      <c r="G183" s="34"/>
      <c r="H183" s="34"/>
      <c r="I183" s="36"/>
      <c r="J183" s="29"/>
      <c r="K183" s="417"/>
      <c r="L183" s="410"/>
      <c r="M183" s="411"/>
      <c r="N183" s="413" t="e">
        <f>+VLOOKUP(M183,Listados!$K$13:$L$17,2,0)</f>
        <v>#N/A</v>
      </c>
      <c r="O183" s="404" t="str">
        <f>IF(AND(K183&lt;&gt;"",M183&lt;&gt;""),VLOOKUP(K183&amp;M183,Listados!$M$3:$N$27,2,FALSE),"")</f>
        <v/>
      </c>
      <c r="P183" s="412" t="e">
        <f>+VLOOKUP(O183,Listados!$P$3:$Q$6,2,FALSE)</f>
        <v>#N/A</v>
      </c>
      <c r="Q183" s="230"/>
      <c r="R183" s="230"/>
      <c r="S183" s="54"/>
      <c r="T183" s="56"/>
      <c r="U183" s="55"/>
      <c r="V183" s="230"/>
      <c r="W183" s="230" t="str">
        <f t="shared" si="86"/>
        <v/>
      </c>
      <c r="X183" s="230"/>
      <c r="Y183" s="230" t="str">
        <f t="shared" si="87"/>
        <v/>
      </c>
      <c r="Z183" s="230"/>
      <c r="AA183" s="230" t="str">
        <f t="shared" si="88"/>
        <v/>
      </c>
      <c r="AB183" s="230"/>
      <c r="AC183" s="230" t="str">
        <f t="shared" si="89"/>
        <v/>
      </c>
      <c r="AD183" s="230"/>
      <c r="AE183" s="230" t="str">
        <f t="shared" si="90"/>
        <v/>
      </c>
      <c r="AF183" s="230"/>
      <c r="AG183" s="230" t="str">
        <f t="shared" si="91"/>
        <v/>
      </c>
      <c r="AH183" s="230"/>
      <c r="AI183" s="223" t="str">
        <f t="shared" si="92"/>
        <v/>
      </c>
      <c r="AJ183" s="220" t="str">
        <f t="shared" si="93"/>
        <v/>
      </c>
      <c r="AK183" s="220" t="str">
        <f t="shared" si="94"/>
        <v/>
      </c>
      <c r="AL183" s="209"/>
      <c r="AM183" s="209"/>
      <c r="AN183" s="209"/>
      <c r="AO183" s="209"/>
      <c r="AP183" s="209"/>
      <c r="AQ183" s="84"/>
      <c r="AR183" s="84"/>
      <c r="AS183" s="59" t="e">
        <f>#VALUE!</f>
        <v>#VALUE!</v>
      </c>
      <c r="AT183" s="59"/>
      <c r="AU183" s="30"/>
      <c r="AV183" s="58" t="str">
        <f t="shared" si="95"/>
        <v>Débil</v>
      </c>
      <c r="AW183" s="58" t="str">
        <f t="shared" si="96"/>
        <v>Débil</v>
      </c>
      <c r="AX183" s="220">
        <f t="shared" si="97"/>
        <v>0</v>
      </c>
      <c r="AY183" s="414">
        <f t="shared" ref="AY183" si="119">SUM(AX183:AX188)</f>
        <v>0</v>
      </c>
      <c r="AZ183" s="414">
        <v>0</v>
      </c>
      <c r="BA183" s="313" t="e">
        <f t="shared" ref="BA183" si="120">AY183/AZ183</f>
        <v>#DIV/0!</v>
      </c>
      <c r="BB183" s="414" t="e">
        <f t="shared" ref="BB183" si="121">IF(BA183&lt;=50, "Débil", IF(BA183&lt;=99,"Moderado","Fuerte"))</f>
        <v>#DIV/0!</v>
      </c>
      <c r="BC183" s="131" t="e">
        <f>+IF(AND(U183="Preventivo",BB183="Fuerte"),2,IF(AND(U183="Preventivo",BB183="Moderado"),1,0))</f>
        <v>#DIV/0!</v>
      </c>
      <c r="BD183" s="131" t="e">
        <f>+IF(AND(U183="Detectivo/Correctivo",$BB183="Fuerte"),2,IF(AND(U183="Detectivo/Correctivo",$BB183="Moderado"),1,IF(AND(U183="Preventivo",$BB183="Fuerte"),1,0)))</f>
        <v>#DIV/0!</v>
      </c>
      <c r="BE183" s="131" t="e">
        <f>+L183-BC183</f>
        <v>#DIV/0!</v>
      </c>
      <c r="BF183" s="131" t="e">
        <f>+N183-BD183</f>
        <v>#N/A</v>
      </c>
      <c r="BG183" s="412" t="e">
        <f>+VLOOKUP(MIN(BE183,BE184,BE185,BE186,BE187,BE188),Listados!$J$18:$K$24,2,TRUE)</f>
        <v>#DIV/0!</v>
      </c>
      <c r="BH183" s="412" t="e">
        <f>+VLOOKUP(MIN(BF183,BF184,BF185,BF186,BF187,BF188),Listados!$J$27:$K$32,2,TRUE)</f>
        <v>#N/A</v>
      </c>
      <c r="BI183" s="404" t="e">
        <f>IF(AND(BG183&lt;&gt;"",BH183&lt;&gt;""),VLOOKUP(BG183&amp;BH183,Listados!$M$3:$N$27,2,FALSE),"")</f>
        <v>#DIV/0!</v>
      </c>
      <c r="BJ183" s="422" t="e">
        <f>+IF($P183="Asumir el riesgo","NA","")</f>
        <v>#N/A</v>
      </c>
      <c r="BK183" s="422" t="e">
        <f>+IF($P183="Asumir el riesgo","NA","")</f>
        <v>#N/A</v>
      </c>
      <c r="BL183" s="422" t="e">
        <f>+IF($P183="Asumir el riesgo","NA","")</f>
        <v>#N/A</v>
      </c>
      <c r="BM183" s="423" t="e">
        <f>+IF($P183="Asumir el riesgo","NA","")</f>
        <v>#N/A</v>
      </c>
    </row>
    <row r="184" spans="1:65" ht="65.150000000000006" customHeight="1">
      <c r="A184" s="421"/>
      <c r="B184" s="409"/>
      <c r="C184" s="207"/>
      <c r="D184" s="409"/>
      <c r="E184" s="416"/>
      <c r="F184" s="34"/>
      <c r="G184" s="34"/>
      <c r="H184" s="34"/>
      <c r="I184" s="36"/>
      <c r="J184" s="29"/>
      <c r="K184" s="417"/>
      <c r="L184" s="410"/>
      <c r="M184" s="411"/>
      <c r="N184" s="413"/>
      <c r="O184" s="404"/>
      <c r="P184" s="412"/>
      <c r="Q184" s="230"/>
      <c r="R184" s="230"/>
      <c r="S184" s="54"/>
      <c r="T184" s="56"/>
      <c r="U184" s="55"/>
      <c r="V184" s="230"/>
      <c r="W184" s="230" t="str">
        <f t="shared" si="86"/>
        <v/>
      </c>
      <c r="X184" s="230"/>
      <c r="Y184" s="230" t="str">
        <f t="shared" si="87"/>
        <v/>
      </c>
      <c r="Z184" s="230"/>
      <c r="AA184" s="230" t="str">
        <f t="shared" si="88"/>
        <v/>
      </c>
      <c r="AB184" s="230"/>
      <c r="AC184" s="230" t="str">
        <f t="shared" si="89"/>
        <v/>
      </c>
      <c r="AD184" s="230"/>
      <c r="AE184" s="230" t="str">
        <f t="shared" si="90"/>
        <v/>
      </c>
      <c r="AF184" s="230"/>
      <c r="AG184" s="230" t="str">
        <f t="shared" si="91"/>
        <v/>
      </c>
      <c r="AH184" s="230"/>
      <c r="AI184" s="223" t="str">
        <f t="shared" si="92"/>
        <v/>
      </c>
      <c r="AJ184" s="220" t="str">
        <f t="shared" si="93"/>
        <v/>
      </c>
      <c r="AK184" s="220" t="str">
        <f t="shared" si="94"/>
        <v/>
      </c>
      <c r="AL184" s="209"/>
      <c r="AM184" s="209"/>
      <c r="AN184" s="209"/>
      <c r="AO184" s="209"/>
      <c r="AP184" s="209"/>
      <c r="AQ184" s="84"/>
      <c r="AR184" s="84"/>
      <c r="AS184" s="59" t="e">
        <f>#VALUE!</f>
        <v>#VALUE!</v>
      </c>
      <c r="AT184" s="59"/>
      <c r="AU184" s="30"/>
      <c r="AV184" s="58" t="str">
        <f t="shared" si="95"/>
        <v>Débil</v>
      </c>
      <c r="AW184" s="58" t="str">
        <f t="shared" si="96"/>
        <v>Débil</v>
      </c>
      <c r="AX184" s="220">
        <f t="shared" si="97"/>
        <v>0</v>
      </c>
      <c r="AY184" s="414"/>
      <c r="AZ184" s="414"/>
      <c r="BA184" s="314"/>
      <c r="BB184" s="414"/>
      <c r="BC184" s="131" t="e">
        <f>+IF(AND(U184="Preventivo",BB183="Fuerte"),2,IF(AND(U184="Preventivo",BB183="Moderado"),1,0))</f>
        <v>#DIV/0!</v>
      </c>
      <c r="BD184" s="131" t="e">
        <f>+IF(AND(U184="Detectivo/Correctivo",$BB183="Fuerte"),2,IF(AND(U184="Detectivo/Correctivo",$BB184="Moderado"),1,IF(AND(U184="Preventivo",$BB183="Fuerte"),1,0)))</f>
        <v>#DIV/0!</v>
      </c>
      <c r="BE184" s="131" t="e">
        <f>+L183-BC184</f>
        <v>#DIV/0!</v>
      </c>
      <c r="BF184" s="131" t="e">
        <f>+N183-BD184</f>
        <v>#N/A</v>
      </c>
      <c r="BG184" s="412"/>
      <c r="BH184" s="412"/>
      <c r="BI184" s="404"/>
      <c r="BJ184" s="422"/>
      <c r="BK184" s="422"/>
      <c r="BL184" s="422"/>
      <c r="BM184" s="423"/>
    </row>
    <row r="185" spans="1:65" ht="65.150000000000006" customHeight="1">
      <c r="A185" s="421"/>
      <c r="B185" s="409"/>
      <c r="C185" s="207"/>
      <c r="D185" s="409"/>
      <c r="E185" s="416"/>
      <c r="F185" s="34"/>
      <c r="G185" s="34"/>
      <c r="H185" s="34"/>
      <c r="I185" s="36"/>
      <c r="J185" s="29"/>
      <c r="K185" s="417"/>
      <c r="L185" s="410"/>
      <c r="M185" s="411"/>
      <c r="N185" s="413"/>
      <c r="O185" s="404"/>
      <c r="P185" s="412"/>
      <c r="Q185" s="230"/>
      <c r="R185" s="230"/>
      <c r="S185" s="54"/>
      <c r="T185" s="56"/>
      <c r="U185" s="55"/>
      <c r="V185" s="230"/>
      <c r="W185" s="230" t="str">
        <f t="shared" si="86"/>
        <v/>
      </c>
      <c r="X185" s="230"/>
      <c r="Y185" s="230" t="str">
        <f t="shared" si="87"/>
        <v/>
      </c>
      <c r="Z185" s="230"/>
      <c r="AA185" s="230" t="str">
        <f t="shared" si="88"/>
        <v/>
      </c>
      <c r="AB185" s="230"/>
      <c r="AC185" s="230" t="str">
        <f t="shared" si="89"/>
        <v/>
      </c>
      <c r="AD185" s="230"/>
      <c r="AE185" s="230" t="str">
        <f t="shared" si="90"/>
        <v/>
      </c>
      <c r="AF185" s="230"/>
      <c r="AG185" s="230" t="str">
        <f t="shared" si="91"/>
        <v/>
      </c>
      <c r="AH185" s="230"/>
      <c r="AI185" s="223" t="str">
        <f t="shared" si="92"/>
        <v/>
      </c>
      <c r="AJ185" s="220" t="str">
        <f t="shared" si="93"/>
        <v/>
      </c>
      <c r="AK185" s="220" t="str">
        <f t="shared" si="94"/>
        <v/>
      </c>
      <c r="AL185" s="209"/>
      <c r="AM185" s="209"/>
      <c r="AN185" s="209"/>
      <c r="AO185" s="209"/>
      <c r="AP185" s="209"/>
      <c r="AQ185" s="84"/>
      <c r="AR185" s="84"/>
      <c r="AS185" s="59" t="e">
        <f>#VALUE!</f>
        <v>#VALUE!</v>
      </c>
      <c r="AT185" s="59"/>
      <c r="AU185" s="30"/>
      <c r="AV185" s="58" t="str">
        <f t="shared" si="95"/>
        <v>Débil</v>
      </c>
      <c r="AW185" s="58" t="str">
        <f t="shared" si="96"/>
        <v>Débil</v>
      </c>
      <c r="AX185" s="220">
        <f t="shared" si="97"/>
        <v>0</v>
      </c>
      <c r="AY185" s="414"/>
      <c r="AZ185" s="414"/>
      <c r="BA185" s="314"/>
      <c r="BB185" s="414"/>
      <c r="BC185" s="131" t="e">
        <f>+IF(AND(U185="Preventivo",BB183="Fuerte"),2,IF(AND(U185="Preventivo",BB183="Moderado"),1,0))</f>
        <v>#DIV/0!</v>
      </c>
      <c r="BD185" s="131" t="e">
        <f>+IF(AND(U185="Detectivo/Correctivo",$BB183="Fuerte"),2,IF(AND(U185="Detectivo/Correctivo",$BB185="Moderado"),1,IF(AND(U185="Preventivo",$BB183="Fuerte"),1,0)))</f>
        <v>#DIV/0!</v>
      </c>
      <c r="BE185" s="131" t="e">
        <f>+L183-BC185</f>
        <v>#DIV/0!</v>
      </c>
      <c r="BF185" s="131" t="e">
        <f>+N183-BD185</f>
        <v>#N/A</v>
      </c>
      <c r="BG185" s="412"/>
      <c r="BH185" s="412"/>
      <c r="BI185" s="404"/>
      <c r="BJ185" s="422"/>
      <c r="BK185" s="422"/>
      <c r="BL185" s="422"/>
      <c r="BM185" s="423"/>
    </row>
    <row r="186" spans="1:65" ht="65.150000000000006" customHeight="1">
      <c r="A186" s="421"/>
      <c r="B186" s="409"/>
      <c r="C186" s="207"/>
      <c r="D186" s="409"/>
      <c r="E186" s="416"/>
      <c r="F186" s="34"/>
      <c r="G186" s="34"/>
      <c r="H186" s="34"/>
      <c r="I186" s="36"/>
      <c r="J186" s="29"/>
      <c r="K186" s="417"/>
      <c r="L186" s="410"/>
      <c r="M186" s="411"/>
      <c r="N186" s="413"/>
      <c r="O186" s="404"/>
      <c r="P186" s="412"/>
      <c r="Q186" s="230"/>
      <c r="R186" s="230"/>
      <c r="S186" s="54"/>
      <c r="T186" s="56"/>
      <c r="U186" s="55"/>
      <c r="V186" s="230"/>
      <c r="W186" s="230" t="str">
        <f t="shared" si="86"/>
        <v/>
      </c>
      <c r="X186" s="230"/>
      <c r="Y186" s="230" t="str">
        <f t="shared" si="87"/>
        <v/>
      </c>
      <c r="Z186" s="230"/>
      <c r="AA186" s="230" t="str">
        <f t="shared" si="88"/>
        <v/>
      </c>
      <c r="AB186" s="230"/>
      <c r="AC186" s="230" t="str">
        <f t="shared" si="89"/>
        <v/>
      </c>
      <c r="AD186" s="230"/>
      <c r="AE186" s="230" t="str">
        <f t="shared" si="90"/>
        <v/>
      </c>
      <c r="AF186" s="230"/>
      <c r="AG186" s="230" t="str">
        <f t="shared" si="91"/>
        <v/>
      </c>
      <c r="AH186" s="230"/>
      <c r="AI186" s="223" t="str">
        <f t="shared" si="92"/>
        <v/>
      </c>
      <c r="AJ186" s="220" t="str">
        <f t="shared" si="93"/>
        <v/>
      </c>
      <c r="AK186" s="220" t="str">
        <f t="shared" si="94"/>
        <v/>
      </c>
      <c r="AL186" s="209"/>
      <c r="AM186" s="209"/>
      <c r="AN186" s="209"/>
      <c r="AO186" s="209"/>
      <c r="AP186" s="209"/>
      <c r="AQ186" s="84"/>
      <c r="AR186" s="84"/>
      <c r="AS186" s="59" t="e">
        <f>#VALUE!</f>
        <v>#VALUE!</v>
      </c>
      <c r="AT186" s="59"/>
      <c r="AU186" s="30"/>
      <c r="AV186" s="58" t="str">
        <f t="shared" si="95"/>
        <v>Débil</v>
      </c>
      <c r="AW186" s="58" t="str">
        <f t="shared" si="96"/>
        <v>Débil</v>
      </c>
      <c r="AX186" s="220">
        <f t="shared" si="97"/>
        <v>0</v>
      </c>
      <c r="AY186" s="414"/>
      <c r="AZ186" s="414"/>
      <c r="BA186" s="314"/>
      <c r="BB186" s="414"/>
      <c r="BC186" s="131" t="e">
        <f>+IF(AND(U186="Preventivo",BB183="Fuerte"),2,IF(AND(U186="Preventivo",BB183="Moderado"),1,0))</f>
        <v>#DIV/0!</v>
      </c>
      <c r="BD186" s="131" t="e">
        <f>+IF(AND(U186="Detectivo/Correctivo",$BB183="Fuerte"),2,IF(AND(U186="Detectivo/Correctivo",$BB186="Moderado"),1,IF(AND(U186="Preventivo",$BB183="Fuerte"),1,0)))</f>
        <v>#DIV/0!</v>
      </c>
      <c r="BE186" s="131" t="e">
        <f>+L183-BC186</f>
        <v>#DIV/0!</v>
      </c>
      <c r="BF186" s="131" t="e">
        <f>+N183-BD186</f>
        <v>#N/A</v>
      </c>
      <c r="BG186" s="412"/>
      <c r="BH186" s="412"/>
      <c r="BI186" s="404"/>
      <c r="BJ186" s="422"/>
      <c r="BK186" s="422"/>
      <c r="BL186" s="422"/>
      <c r="BM186" s="423"/>
    </row>
    <row r="187" spans="1:65" ht="65.150000000000006" customHeight="1">
      <c r="A187" s="421"/>
      <c r="B187" s="409"/>
      <c r="C187" s="207"/>
      <c r="D187" s="409"/>
      <c r="E187" s="416"/>
      <c r="F187" s="34"/>
      <c r="G187" s="34"/>
      <c r="H187" s="34"/>
      <c r="I187" s="36"/>
      <c r="J187" s="29"/>
      <c r="K187" s="417"/>
      <c r="L187" s="410"/>
      <c r="M187" s="411"/>
      <c r="N187" s="413"/>
      <c r="O187" s="404"/>
      <c r="P187" s="412"/>
      <c r="Q187" s="230"/>
      <c r="R187" s="230"/>
      <c r="S187" s="54"/>
      <c r="T187" s="56"/>
      <c r="U187" s="55"/>
      <c r="V187" s="230"/>
      <c r="W187" s="230" t="str">
        <f t="shared" si="86"/>
        <v/>
      </c>
      <c r="X187" s="230"/>
      <c r="Y187" s="230" t="str">
        <f t="shared" si="87"/>
        <v/>
      </c>
      <c r="Z187" s="230"/>
      <c r="AA187" s="230" t="str">
        <f t="shared" si="88"/>
        <v/>
      </c>
      <c r="AB187" s="230"/>
      <c r="AC187" s="230" t="str">
        <f t="shared" si="89"/>
        <v/>
      </c>
      <c r="AD187" s="230"/>
      <c r="AE187" s="230" t="str">
        <f t="shared" si="90"/>
        <v/>
      </c>
      <c r="AF187" s="230"/>
      <c r="AG187" s="230" t="str">
        <f t="shared" si="91"/>
        <v/>
      </c>
      <c r="AH187" s="230"/>
      <c r="AI187" s="223" t="str">
        <f t="shared" si="92"/>
        <v/>
      </c>
      <c r="AJ187" s="220" t="str">
        <f t="shared" si="93"/>
        <v/>
      </c>
      <c r="AK187" s="220" t="str">
        <f t="shared" si="94"/>
        <v/>
      </c>
      <c r="AL187" s="209"/>
      <c r="AM187" s="209"/>
      <c r="AN187" s="209"/>
      <c r="AO187" s="209"/>
      <c r="AP187" s="209"/>
      <c r="AQ187" s="84"/>
      <c r="AR187" s="84"/>
      <c r="AS187" s="59" t="e">
        <f>#VALUE!</f>
        <v>#VALUE!</v>
      </c>
      <c r="AT187" s="59"/>
      <c r="AU187" s="30"/>
      <c r="AV187" s="58" t="str">
        <f t="shared" si="95"/>
        <v>Débil</v>
      </c>
      <c r="AW187" s="58" t="str">
        <f t="shared" si="96"/>
        <v>Débil</v>
      </c>
      <c r="AX187" s="220">
        <f t="shared" si="97"/>
        <v>0</v>
      </c>
      <c r="AY187" s="414"/>
      <c r="AZ187" s="414"/>
      <c r="BA187" s="314"/>
      <c r="BB187" s="414"/>
      <c r="BC187" s="131" t="e">
        <f>+IF(AND(U187="Preventivo",BB183="Fuerte"),2,IF(AND(U187="Preventivo",BB183="Moderado"),1,0))</f>
        <v>#DIV/0!</v>
      </c>
      <c r="BD187" s="131" t="e">
        <f>+IF(AND(U187="Detectivo/Correctivo",$BB183="Fuerte"),2,IF(AND(U187="Detectivo/Correctivo",$BB187="Moderado"),1,IF(AND(U187="Preventivo",$BB183="Fuerte"),1,0)))</f>
        <v>#DIV/0!</v>
      </c>
      <c r="BE187" s="131" t="e">
        <f>+L183-BC187</f>
        <v>#DIV/0!</v>
      </c>
      <c r="BF187" s="131" t="e">
        <f>+N183-BD187</f>
        <v>#N/A</v>
      </c>
      <c r="BG187" s="412"/>
      <c r="BH187" s="412"/>
      <c r="BI187" s="404"/>
      <c r="BJ187" s="422"/>
      <c r="BK187" s="422"/>
      <c r="BL187" s="422"/>
      <c r="BM187" s="423"/>
    </row>
    <row r="188" spans="1:65" ht="65.150000000000006" customHeight="1">
      <c r="A188" s="421"/>
      <c r="B188" s="409"/>
      <c r="C188" s="207"/>
      <c r="D188" s="409"/>
      <c r="E188" s="416"/>
      <c r="F188" s="34"/>
      <c r="G188" s="34"/>
      <c r="H188" s="34"/>
      <c r="I188" s="36"/>
      <c r="J188" s="29"/>
      <c r="K188" s="417"/>
      <c r="L188" s="410"/>
      <c r="M188" s="411"/>
      <c r="N188" s="413"/>
      <c r="O188" s="404"/>
      <c r="P188" s="412"/>
      <c r="Q188" s="230"/>
      <c r="R188" s="230"/>
      <c r="S188" s="54"/>
      <c r="T188" s="56"/>
      <c r="U188" s="55"/>
      <c r="V188" s="230"/>
      <c r="W188" s="230" t="str">
        <f t="shared" si="86"/>
        <v/>
      </c>
      <c r="X188" s="230"/>
      <c r="Y188" s="230" t="str">
        <f t="shared" si="87"/>
        <v/>
      </c>
      <c r="Z188" s="230"/>
      <c r="AA188" s="230" t="str">
        <f t="shared" si="88"/>
        <v/>
      </c>
      <c r="AB188" s="230"/>
      <c r="AC188" s="230" t="str">
        <f t="shared" si="89"/>
        <v/>
      </c>
      <c r="AD188" s="230"/>
      <c r="AE188" s="230" t="str">
        <f t="shared" si="90"/>
        <v/>
      </c>
      <c r="AF188" s="230"/>
      <c r="AG188" s="230" t="str">
        <f t="shared" si="91"/>
        <v/>
      </c>
      <c r="AH188" s="230"/>
      <c r="AI188" s="223" t="str">
        <f t="shared" si="92"/>
        <v/>
      </c>
      <c r="AJ188" s="220" t="str">
        <f t="shared" si="93"/>
        <v/>
      </c>
      <c r="AK188" s="220" t="str">
        <f t="shared" si="94"/>
        <v/>
      </c>
      <c r="AL188" s="209"/>
      <c r="AM188" s="209"/>
      <c r="AN188" s="209"/>
      <c r="AO188" s="209"/>
      <c r="AP188" s="209"/>
      <c r="AQ188" s="84"/>
      <c r="AR188" s="84"/>
      <c r="AS188" s="59" t="e">
        <f>#VALUE!</f>
        <v>#VALUE!</v>
      </c>
      <c r="AT188" s="59"/>
      <c r="AU188" s="30"/>
      <c r="AV188" s="58" t="str">
        <f t="shared" si="95"/>
        <v>Débil</v>
      </c>
      <c r="AW188" s="58" t="str">
        <f t="shared" si="96"/>
        <v>Débil</v>
      </c>
      <c r="AX188" s="220">
        <f t="shared" si="97"/>
        <v>0</v>
      </c>
      <c r="AY188" s="414"/>
      <c r="AZ188" s="414"/>
      <c r="BA188" s="315"/>
      <c r="BB188" s="414"/>
      <c r="BC188" s="131" t="e">
        <f>+IF(AND(U188="Preventivo",BB183="Fuerte"),2,IF(AND(U188="Preventivo",BB183="Moderado"),1,0))</f>
        <v>#DIV/0!</v>
      </c>
      <c r="BD188" s="131" t="e">
        <f>+IF(AND(U188="Detectivo/Correctivo",$BB183="Fuerte"),2,IF(AND(U188="Detectivo/Correctivo",$BB188="Moderado"),1,IF(AND(U188="Preventivo",$BB183="Fuerte"),1,0)))</f>
        <v>#DIV/0!</v>
      </c>
      <c r="BE188" s="131" t="e">
        <f>+L183-BC188</f>
        <v>#DIV/0!</v>
      </c>
      <c r="BF188" s="131" t="e">
        <f>+N183-BD188</f>
        <v>#N/A</v>
      </c>
      <c r="BG188" s="412"/>
      <c r="BH188" s="412"/>
      <c r="BI188" s="404"/>
      <c r="BJ188" s="422"/>
      <c r="BK188" s="422"/>
      <c r="BL188" s="422"/>
      <c r="BM188" s="423"/>
    </row>
    <row r="189" spans="1:65">
      <c r="B189" s="272"/>
    </row>
    <row r="190" spans="1:65">
      <c r="B190" s="272"/>
    </row>
    <row r="191" spans="1:65">
      <c r="B191" s="272"/>
    </row>
    <row r="192" spans="1:65">
      <c r="B192" s="272"/>
    </row>
    <row r="193" spans="2:2">
      <c r="B193" s="272"/>
    </row>
    <row r="194" spans="2:2">
      <c r="B194" s="272"/>
    </row>
    <row r="195" spans="2:2">
      <c r="B195" s="272"/>
    </row>
    <row r="196" spans="2:2">
      <c r="B196" s="272"/>
    </row>
    <row r="197" spans="2:2">
      <c r="B197" s="272"/>
    </row>
    <row r="198" spans="2:2">
      <c r="B198" s="272"/>
    </row>
    <row r="199" spans="2:2">
      <c r="B199" s="272"/>
    </row>
    <row r="200" spans="2:2">
      <c r="B200" s="272"/>
    </row>
    <row r="201" spans="2:2">
      <c r="B201" s="272"/>
    </row>
    <row r="202" spans="2:2">
      <c r="B202" s="272"/>
    </row>
    <row r="203" spans="2:2">
      <c r="B203" s="272"/>
    </row>
    <row r="204" spans="2:2">
      <c r="B204" s="272"/>
    </row>
    <row r="205" spans="2:2">
      <c r="B205" s="272"/>
    </row>
    <row r="206" spans="2:2">
      <c r="B206" s="272"/>
    </row>
    <row r="207" spans="2:2">
      <c r="B207" s="272"/>
    </row>
    <row r="208" spans="2:2">
      <c r="B208" s="272"/>
    </row>
    <row r="209" spans="2:2">
      <c r="B209" s="272"/>
    </row>
    <row r="210" spans="2:2">
      <c r="B210" s="272"/>
    </row>
    <row r="211" spans="2:2">
      <c r="B211" s="272"/>
    </row>
    <row r="212" spans="2:2">
      <c r="B212" s="272"/>
    </row>
    <row r="213" spans="2:2">
      <c r="B213" s="272"/>
    </row>
    <row r="214" spans="2:2">
      <c r="B214" s="272"/>
    </row>
    <row r="215" spans="2:2">
      <c r="B215" s="272"/>
    </row>
    <row r="216" spans="2:2">
      <c r="B216" s="272"/>
    </row>
    <row r="217" spans="2:2">
      <c r="B217" s="272"/>
    </row>
    <row r="218" spans="2:2">
      <c r="B218" s="272"/>
    </row>
    <row r="219" spans="2:2">
      <c r="B219" s="272"/>
    </row>
    <row r="220" spans="2:2">
      <c r="B220" s="272"/>
    </row>
    <row r="221" spans="2:2">
      <c r="B221" s="272"/>
    </row>
    <row r="222" spans="2:2">
      <c r="B222" s="272"/>
    </row>
    <row r="223" spans="2:2">
      <c r="B223" s="272"/>
    </row>
    <row r="224" spans="2:2">
      <c r="B224" s="272"/>
    </row>
    <row r="225" spans="2:2">
      <c r="B225" s="272"/>
    </row>
    <row r="226" spans="2:2">
      <c r="B226" s="272"/>
    </row>
    <row r="227" spans="2:2">
      <c r="B227" s="272"/>
    </row>
    <row r="228" spans="2:2">
      <c r="B228" s="272"/>
    </row>
    <row r="229" spans="2:2">
      <c r="B229" s="272"/>
    </row>
    <row r="230" spans="2:2">
      <c r="B230" s="272"/>
    </row>
    <row r="231" spans="2:2">
      <c r="B231" s="272"/>
    </row>
    <row r="232" spans="2:2">
      <c r="B232" s="272"/>
    </row>
    <row r="233" spans="2:2">
      <c r="B233" s="272"/>
    </row>
    <row r="234" spans="2:2">
      <c r="B234" s="272"/>
    </row>
    <row r="235" spans="2:2">
      <c r="B235" s="272"/>
    </row>
    <row r="236" spans="2:2">
      <c r="B236" s="272"/>
    </row>
    <row r="237" spans="2:2">
      <c r="B237" s="272"/>
    </row>
    <row r="238" spans="2:2">
      <c r="B238" s="272"/>
    </row>
    <row r="239" spans="2:2">
      <c r="B239" s="272"/>
    </row>
    <row r="240" spans="2:2">
      <c r="B240" s="272"/>
    </row>
    <row r="241" spans="2:2">
      <c r="B241" s="272"/>
    </row>
    <row r="242" spans="2:2">
      <c r="B242" s="272"/>
    </row>
    <row r="243" spans="2:2">
      <c r="B243" s="272"/>
    </row>
    <row r="244" spans="2:2">
      <c r="B244" s="272"/>
    </row>
    <row r="245" spans="2:2">
      <c r="B245" s="272"/>
    </row>
    <row r="246" spans="2:2">
      <c r="B246" s="272"/>
    </row>
    <row r="247" spans="2:2">
      <c r="B247" s="272"/>
    </row>
    <row r="248" spans="2:2">
      <c r="B248" s="272"/>
    </row>
    <row r="249" spans="2:2">
      <c r="B249" s="272"/>
    </row>
    <row r="250" spans="2:2">
      <c r="B250" s="272"/>
    </row>
    <row r="251" spans="2:2">
      <c r="B251" s="272"/>
    </row>
    <row r="252" spans="2:2">
      <c r="B252" s="272"/>
    </row>
    <row r="253" spans="2:2">
      <c r="B253" s="272"/>
    </row>
    <row r="254" spans="2:2">
      <c r="B254" s="272"/>
    </row>
    <row r="255" spans="2:2">
      <c r="B255" s="272"/>
    </row>
    <row r="256" spans="2:2">
      <c r="B256" s="272"/>
    </row>
    <row r="257" spans="2:2">
      <c r="B257" s="272"/>
    </row>
    <row r="258" spans="2:2">
      <c r="B258" s="272"/>
    </row>
    <row r="259" spans="2:2">
      <c r="B259" s="272"/>
    </row>
    <row r="260" spans="2:2">
      <c r="B260" s="272"/>
    </row>
    <row r="261" spans="2:2">
      <c r="B261" s="272"/>
    </row>
    <row r="262" spans="2:2">
      <c r="B262" s="272"/>
    </row>
    <row r="263" spans="2:2">
      <c r="B263" s="272"/>
    </row>
    <row r="264" spans="2:2">
      <c r="B264" s="272"/>
    </row>
    <row r="265" spans="2:2">
      <c r="B265" s="272"/>
    </row>
    <row r="266" spans="2:2">
      <c r="B266" s="272"/>
    </row>
    <row r="267" spans="2:2">
      <c r="B267" s="272"/>
    </row>
    <row r="268" spans="2:2">
      <c r="B268" s="272"/>
    </row>
    <row r="269" spans="2:2">
      <c r="B269" s="272"/>
    </row>
    <row r="270" spans="2:2">
      <c r="B270" s="272"/>
    </row>
    <row r="271" spans="2:2">
      <c r="B271" s="272"/>
    </row>
    <row r="272" spans="2:2">
      <c r="B272" s="272"/>
    </row>
    <row r="273" spans="2:2">
      <c r="B273" s="272"/>
    </row>
    <row r="274" spans="2:2">
      <c r="B274" s="272"/>
    </row>
    <row r="275" spans="2:2">
      <c r="B275" s="272"/>
    </row>
    <row r="276" spans="2:2">
      <c r="B276" s="272"/>
    </row>
    <row r="277" spans="2:2">
      <c r="B277" s="272"/>
    </row>
    <row r="278" spans="2:2">
      <c r="B278" s="272"/>
    </row>
    <row r="279" spans="2:2">
      <c r="B279" s="272"/>
    </row>
    <row r="280" spans="2:2">
      <c r="B280" s="272"/>
    </row>
    <row r="281" spans="2:2">
      <c r="B281" s="272"/>
    </row>
    <row r="282" spans="2:2">
      <c r="B282" s="272"/>
    </row>
    <row r="283" spans="2:2">
      <c r="B283" s="272"/>
    </row>
    <row r="284" spans="2:2">
      <c r="B284" s="272"/>
    </row>
    <row r="285" spans="2:2">
      <c r="B285" s="272"/>
    </row>
    <row r="286" spans="2:2">
      <c r="B286" s="272"/>
    </row>
    <row r="287" spans="2:2">
      <c r="B287" s="272"/>
    </row>
    <row r="288" spans="2:2">
      <c r="B288" s="272"/>
    </row>
    <row r="289" spans="2:2">
      <c r="B289" s="272"/>
    </row>
    <row r="290" spans="2:2">
      <c r="B290" s="272"/>
    </row>
    <row r="291" spans="2:2">
      <c r="B291" s="272"/>
    </row>
    <row r="292" spans="2:2">
      <c r="B292" s="272"/>
    </row>
    <row r="293" spans="2:2">
      <c r="B293" s="272"/>
    </row>
    <row r="294" spans="2:2">
      <c r="B294" s="272"/>
    </row>
    <row r="295" spans="2:2">
      <c r="B295" s="272"/>
    </row>
    <row r="296" spans="2:2">
      <c r="B296" s="272"/>
    </row>
    <row r="297" spans="2:2">
      <c r="B297" s="272"/>
    </row>
    <row r="298" spans="2:2">
      <c r="B298" s="272"/>
    </row>
    <row r="299" spans="2:2">
      <c r="B299" s="272"/>
    </row>
    <row r="300" spans="2:2">
      <c r="B300" s="272"/>
    </row>
    <row r="301" spans="2:2">
      <c r="B301" s="272"/>
    </row>
    <row r="302" spans="2:2">
      <c r="B302" s="272"/>
    </row>
    <row r="303" spans="2:2">
      <c r="B303" s="272"/>
    </row>
    <row r="304" spans="2:2">
      <c r="B304" s="272"/>
    </row>
    <row r="305" spans="2:2">
      <c r="B305" s="272"/>
    </row>
    <row r="306" spans="2:2">
      <c r="B306" s="272"/>
    </row>
    <row r="307" spans="2:2">
      <c r="B307" s="272"/>
    </row>
    <row r="308" spans="2:2">
      <c r="B308" s="272"/>
    </row>
    <row r="309" spans="2:2">
      <c r="B309" s="272"/>
    </row>
    <row r="310" spans="2:2">
      <c r="B310" s="272"/>
    </row>
    <row r="311" spans="2:2">
      <c r="B311" s="272"/>
    </row>
    <row r="312" spans="2:2">
      <c r="B312" s="272"/>
    </row>
    <row r="313" spans="2:2">
      <c r="B313" s="272"/>
    </row>
    <row r="314" spans="2:2">
      <c r="B314" s="272"/>
    </row>
    <row r="315" spans="2:2">
      <c r="B315" s="272"/>
    </row>
    <row r="316" spans="2:2">
      <c r="B316" s="272"/>
    </row>
    <row r="317" spans="2:2">
      <c r="B317" s="272"/>
    </row>
    <row r="318" spans="2:2">
      <c r="B318" s="272"/>
    </row>
    <row r="319" spans="2:2">
      <c r="B319" s="272"/>
    </row>
    <row r="320" spans="2:2">
      <c r="B320" s="272"/>
    </row>
    <row r="321" spans="2:2">
      <c r="B321" s="272"/>
    </row>
    <row r="322" spans="2:2">
      <c r="B322" s="272"/>
    </row>
    <row r="323" spans="2:2">
      <c r="B323" s="272"/>
    </row>
    <row r="324" spans="2:2">
      <c r="B324" s="272"/>
    </row>
    <row r="325" spans="2:2">
      <c r="B325" s="272"/>
    </row>
    <row r="326" spans="2:2">
      <c r="B326" s="272"/>
    </row>
    <row r="327" spans="2:2">
      <c r="B327" s="272"/>
    </row>
    <row r="328" spans="2:2">
      <c r="B328" s="272"/>
    </row>
    <row r="329" spans="2:2">
      <c r="B329" s="272"/>
    </row>
    <row r="330" spans="2:2">
      <c r="B330" s="272"/>
    </row>
    <row r="331" spans="2:2">
      <c r="B331" s="272"/>
    </row>
    <row r="332" spans="2:2">
      <c r="B332" s="272"/>
    </row>
    <row r="333" spans="2:2">
      <c r="B333" s="272"/>
    </row>
    <row r="334" spans="2:2">
      <c r="B334" s="272"/>
    </row>
    <row r="335" spans="2:2">
      <c r="B335" s="272"/>
    </row>
    <row r="336" spans="2:2">
      <c r="B336" s="272"/>
    </row>
    <row r="337" spans="2:2">
      <c r="B337" s="272"/>
    </row>
    <row r="338" spans="2:2">
      <c r="B338" s="272"/>
    </row>
    <row r="339" spans="2:2">
      <c r="B339" s="272"/>
    </row>
    <row r="340" spans="2:2">
      <c r="B340" s="272"/>
    </row>
    <row r="341" spans="2:2">
      <c r="B341" s="272"/>
    </row>
    <row r="342" spans="2:2">
      <c r="B342" s="272"/>
    </row>
    <row r="343" spans="2:2">
      <c r="B343" s="272"/>
    </row>
    <row r="344" spans="2:2">
      <c r="B344" s="272"/>
    </row>
    <row r="345" spans="2:2">
      <c r="B345" s="272"/>
    </row>
    <row r="346" spans="2:2">
      <c r="B346" s="272"/>
    </row>
    <row r="347" spans="2:2">
      <c r="B347" s="272"/>
    </row>
    <row r="348" spans="2:2">
      <c r="B348" s="272"/>
    </row>
    <row r="349" spans="2:2">
      <c r="B349" s="272"/>
    </row>
    <row r="350" spans="2:2">
      <c r="B350" s="272"/>
    </row>
    <row r="351" spans="2:2">
      <c r="B351" s="272"/>
    </row>
    <row r="352" spans="2:2">
      <c r="B352" s="272"/>
    </row>
    <row r="353" spans="2:2">
      <c r="B353" s="272"/>
    </row>
    <row r="354" spans="2:2">
      <c r="B354" s="272"/>
    </row>
    <row r="355" spans="2:2">
      <c r="B355" s="272"/>
    </row>
    <row r="356" spans="2:2">
      <c r="B356" s="272"/>
    </row>
    <row r="357" spans="2:2">
      <c r="B357" s="272"/>
    </row>
    <row r="358" spans="2:2">
      <c r="B358" s="272"/>
    </row>
    <row r="359" spans="2:2">
      <c r="B359" s="272"/>
    </row>
    <row r="360" spans="2:2">
      <c r="B360" s="272"/>
    </row>
    <row r="361" spans="2:2">
      <c r="B361" s="272"/>
    </row>
    <row r="362" spans="2:2">
      <c r="B362" s="272"/>
    </row>
    <row r="363" spans="2:2">
      <c r="B363" s="272"/>
    </row>
    <row r="364" spans="2:2">
      <c r="B364" s="272"/>
    </row>
    <row r="365" spans="2:2">
      <c r="B365" s="272"/>
    </row>
    <row r="366" spans="2:2">
      <c r="B366" s="272"/>
    </row>
    <row r="367" spans="2:2">
      <c r="B367" s="272"/>
    </row>
    <row r="368" spans="2:2">
      <c r="B368" s="272"/>
    </row>
    <row r="369" spans="2:2">
      <c r="B369" s="272"/>
    </row>
    <row r="370" spans="2:2">
      <c r="B370" s="272"/>
    </row>
    <row r="371" spans="2:2">
      <c r="B371" s="272"/>
    </row>
    <row r="372" spans="2:2">
      <c r="B372" s="272"/>
    </row>
    <row r="373" spans="2:2">
      <c r="B373" s="272"/>
    </row>
    <row r="374" spans="2:2">
      <c r="B374" s="272"/>
    </row>
    <row r="375" spans="2:2">
      <c r="B375" s="272"/>
    </row>
    <row r="376" spans="2:2">
      <c r="B376" s="272"/>
    </row>
    <row r="377" spans="2:2">
      <c r="B377" s="272"/>
    </row>
    <row r="378" spans="2:2">
      <c r="B378" s="272"/>
    </row>
    <row r="379" spans="2:2">
      <c r="B379" s="272"/>
    </row>
    <row r="380" spans="2:2">
      <c r="B380" s="272"/>
    </row>
    <row r="381" spans="2:2">
      <c r="B381" s="272"/>
    </row>
    <row r="382" spans="2:2">
      <c r="B382" s="272"/>
    </row>
    <row r="383" spans="2:2">
      <c r="B383" s="272"/>
    </row>
    <row r="384" spans="2:2">
      <c r="B384" s="272"/>
    </row>
    <row r="385" spans="2:2">
      <c r="B385" s="272"/>
    </row>
    <row r="386" spans="2:2">
      <c r="B386" s="272"/>
    </row>
    <row r="387" spans="2:2">
      <c r="B387" s="272"/>
    </row>
    <row r="388" spans="2:2">
      <c r="B388" s="272"/>
    </row>
    <row r="389" spans="2:2">
      <c r="B389" s="272"/>
    </row>
    <row r="390" spans="2:2">
      <c r="B390" s="272"/>
    </row>
    <row r="391" spans="2:2">
      <c r="B391" s="272"/>
    </row>
    <row r="392" spans="2:2">
      <c r="B392" s="272"/>
    </row>
    <row r="393" spans="2:2">
      <c r="B393" s="272"/>
    </row>
    <row r="394" spans="2:2">
      <c r="B394" s="272"/>
    </row>
    <row r="395" spans="2:2">
      <c r="B395" s="272"/>
    </row>
    <row r="396" spans="2:2">
      <c r="B396" s="272"/>
    </row>
    <row r="397" spans="2:2">
      <c r="B397" s="272"/>
    </row>
    <row r="398" spans="2:2">
      <c r="B398" s="272"/>
    </row>
    <row r="399" spans="2:2">
      <c r="B399" s="272"/>
    </row>
    <row r="400" spans="2:2">
      <c r="B400" s="272"/>
    </row>
    <row r="401" spans="2:2">
      <c r="B401" s="272"/>
    </row>
    <row r="402" spans="2:2">
      <c r="B402" s="272"/>
    </row>
    <row r="403" spans="2:2">
      <c r="B403" s="272"/>
    </row>
    <row r="404" spans="2:2">
      <c r="B404" s="272"/>
    </row>
    <row r="405" spans="2:2">
      <c r="B405" s="272"/>
    </row>
    <row r="406" spans="2:2">
      <c r="B406" s="272"/>
    </row>
    <row r="407" spans="2:2">
      <c r="B407" s="272"/>
    </row>
    <row r="408" spans="2:2">
      <c r="B408" s="272"/>
    </row>
    <row r="409" spans="2:2">
      <c r="B409" s="272"/>
    </row>
    <row r="410" spans="2:2">
      <c r="B410" s="272"/>
    </row>
    <row r="411" spans="2:2">
      <c r="B411" s="272"/>
    </row>
    <row r="412" spans="2:2">
      <c r="B412" s="272"/>
    </row>
    <row r="413" spans="2:2">
      <c r="B413" s="272"/>
    </row>
    <row r="414" spans="2:2">
      <c r="B414" s="272"/>
    </row>
    <row r="415" spans="2:2">
      <c r="B415" s="272"/>
    </row>
    <row r="416" spans="2:2">
      <c r="B416" s="272"/>
    </row>
    <row r="417" spans="2:2">
      <c r="B417" s="272"/>
    </row>
    <row r="418" spans="2:2">
      <c r="B418" s="272"/>
    </row>
    <row r="419" spans="2:2">
      <c r="B419" s="272"/>
    </row>
    <row r="420" spans="2:2">
      <c r="B420" s="272"/>
    </row>
    <row r="421" spans="2:2">
      <c r="B421" s="272"/>
    </row>
    <row r="422" spans="2:2">
      <c r="B422" s="272"/>
    </row>
    <row r="423" spans="2:2">
      <c r="B423" s="272"/>
    </row>
    <row r="424" spans="2:2">
      <c r="B424" s="272"/>
    </row>
    <row r="425" spans="2:2">
      <c r="B425" s="272"/>
    </row>
    <row r="426" spans="2:2">
      <c r="B426" s="272"/>
    </row>
    <row r="427" spans="2:2">
      <c r="B427" s="272"/>
    </row>
    <row r="428" spans="2:2">
      <c r="B428" s="272"/>
    </row>
    <row r="429" spans="2:2">
      <c r="B429" s="272"/>
    </row>
    <row r="430" spans="2:2">
      <c r="B430" s="272"/>
    </row>
    <row r="431" spans="2:2">
      <c r="B431" s="272"/>
    </row>
    <row r="432" spans="2:2">
      <c r="B432" s="272"/>
    </row>
    <row r="433" spans="2:2">
      <c r="B433" s="272"/>
    </row>
    <row r="434" spans="2:2">
      <c r="B434" s="272"/>
    </row>
    <row r="435" spans="2:2">
      <c r="B435" s="272"/>
    </row>
    <row r="436" spans="2:2">
      <c r="B436" s="272"/>
    </row>
    <row r="437" spans="2:2">
      <c r="B437" s="272"/>
    </row>
    <row r="438" spans="2:2">
      <c r="B438" s="272"/>
    </row>
    <row r="439" spans="2:2">
      <c r="B439" s="272"/>
    </row>
    <row r="440" spans="2:2">
      <c r="B440" s="272"/>
    </row>
    <row r="441" spans="2:2">
      <c r="B441" s="272"/>
    </row>
    <row r="442" spans="2:2">
      <c r="B442" s="272"/>
    </row>
    <row r="443" spans="2:2">
      <c r="B443" s="272"/>
    </row>
    <row r="444" spans="2:2">
      <c r="B444" s="272"/>
    </row>
    <row r="445" spans="2:2">
      <c r="B445" s="272"/>
    </row>
    <row r="446" spans="2:2">
      <c r="B446" s="272"/>
    </row>
    <row r="447" spans="2:2">
      <c r="B447" s="206"/>
    </row>
    <row r="448" spans="2:2">
      <c r="B448" s="206"/>
    </row>
    <row r="449" spans="2:2">
      <c r="B449" s="206"/>
    </row>
    <row r="450" spans="2:2">
      <c r="B450" s="206"/>
    </row>
    <row r="451" spans="2:2">
      <c r="B451" s="206"/>
    </row>
    <row r="452" spans="2:2">
      <c r="B452" s="206"/>
    </row>
    <row r="453" spans="2:2">
      <c r="B453" s="206"/>
    </row>
    <row r="454" spans="2:2">
      <c r="B454" s="206"/>
    </row>
    <row r="455" spans="2:2">
      <c r="B455" s="206"/>
    </row>
    <row r="456" spans="2:2">
      <c r="B456" s="206"/>
    </row>
    <row r="457" spans="2:2">
      <c r="B457" s="206"/>
    </row>
    <row r="458" spans="2:2">
      <c r="B458" s="206"/>
    </row>
    <row r="459" spans="2:2">
      <c r="B459" s="206"/>
    </row>
    <row r="460" spans="2:2">
      <c r="B460" s="206"/>
    </row>
    <row r="461" spans="2:2">
      <c r="B461" s="206"/>
    </row>
    <row r="462" spans="2:2">
      <c r="B462" s="206"/>
    </row>
    <row r="463" spans="2:2">
      <c r="B463" s="206"/>
    </row>
    <row r="464" spans="2:2">
      <c r="B464" s="206"/>
    </row>
    <row r="465" spans="2:2">
      <c r="B465" s="206"/>
    </row>
    <row r="466" spans="2:2">
      <c r="B466" s="206"/>
    </row>
    <row r="467" spans="2:2">
      <c r="B467" s="206"/>
    </row>
    <row r="468" spans="2:2">
      <c r="B468" s="206"/>
    </row>
    <row r="469" spans="2:2">
      <c r="B469" s="206"/>
    </row>
    <row r="470" spans="2:2">
      <c r="B470" s="206"/>
    </row>
    <row r="471" spans="2:2">
      <c r="B471" s="206"/>
    </row>
    <row r="472" spans="2:2">
      <c r="B472" s="206"/>
    </row>
    <row r="473" spans="2:2">
      <c r="B473" s="206"/>
    </row>
    <row r="474" spans="2:2">
      <c r="B474" s="206"/>
    </row>
    <row r="475" spans="2:2">
      <c r="B475" s="206"/>
    </row>
    <row r="476" spans="2:2">
      <c r="B476" s="206"/>
    </row>
    <row r="477" spans="2:2">
      <c r="B477" s="206"/>
    </row>
    <row r="478" spans="2:2">
      <c r="B478" s="206"/>
    </row>
    <row r="479" spans="2:2">
      <c r="B479" s="206"/>
    </row>
    <row r="480" spans="2:2">
      <c r="B480" s="206"/>
    </row>
    <row r="481" spans="2:2">
      <c r="B481" s="206"/>
    </row>
    <row r="482" spans="2:2">
      <c r="B482" s="206"/>
    </row>
    <row r="483" spans="2:2">
      <c r="B483" s="206"/>
    </row>
    <row r="484" spans="2:2">
      <c r="B484" s="206"/>
    </row>
    <row r="485" spans="2:2">
      <c r="B485" s="206"/>
    </row>
    <row r="486" spans="2:2">
      <c r="B486" s="206"/>
    </row>
    <row r="487" spans="2:2">
      <c r="B487" s="206"/>
    </row>
    <row r="488" spans="2:2">
      <c r="B488" s="206"/>
    </row>
    <row r="489" spans="2:2">
      <c r="B489" s="206"/>
    </row>
    <row r="490" spans="2:2">
      <c r="B490" s="206"/>
    </row>
    <row r="491" spans="2:2">
      <c r="B491" s="206"/>
    </row>
    <row r="492" spans="2:2">
      <c r="B492" s="206"/>
    </row>
    <row r="493" spans="2:2">
      <c r="B493" s="206"/>
    </row>
    <row r="494" spans="2:2">
      <c r="B494" s="206"/>
    </row>
    <row r="495" spans="2:2">
      <c r="B495" s="206"/>
    </row>
    <row r="496" spans="2:2">
      <c r="B496" s="206"/>
    </row>
    <row r="497" spans="2:2">
      <c r="B497" s="206"/>
    </row>
    <row r="498" spans="2:2">
      <c r="B498" s="206"/>
    </row>
    <row r="499" spans="2:2">
      <c r="B499" s="206"/>
    </row>
    <row r="500" spans="2:2">
      <c r="B500" s="206"/>
    </row>
    <row r="501" spans="2:2">
      <c r="B501" s="206"/>
    </row>
    <row r="502" spans="2:2">
      <c r="B502" s="206"/>
    </row>
    <row r="503" spans="2:2">
      <c r="B503" s="206"/>
    </row>
    <row r="504" spans="2:2">
      <c r="B504" s="206"/>
    </row>
    <row r="505" spans="2:2">
      <c r="B505" s="206"/>
    </row>
    <row r="506" spans="2:2">
      <c r="B506" s="206"/>
    </row>
    <row r="507" spans="2:2">
      <c r="B507" s="206"/>
    </row>
    <row r="508" spans="2:2">
      <c r="B508" s="206"/>
    </row>
    <row r="509" spans="2:2">
      <c r="B509" s="206"/>
    </row>
    <row r="510" spans="2:2">
      <c r="B510" s="206"/>
    </row>
    <row r="511" spans="2:2">
      <c r="B511" s="206"/>
    </row>
    <row r="512" spans="2:2">
      <c r="B512" s="206"/>
    </row>
    <row r="513" spans="2:2">
      <c r="B513" s="206"/>
    </row>
    <row r="514" spans="2:2">
      <c r="B514" s="206"/>
    </row>
    <row r="515" spans="2:2">
      <c r="B515" s="206"/>
    </row>
    <row r="516" spans="2:2">
      <c r="B516" s="206"/>
    </row>
    <row r="517" spans="2:2">
      <c r="B517" s="206"/>
    </row>
    <row r="518" spans="2:2">
      <c r="B518" s="206"/>
    </row>
    <row r="519" spans="2:2">
      <c r="B519" s="206"/>
    </row>
    <row r="520" spans="2:2">
      <c r="B520" s="206"/>
    </row>
    <row r="521" spans="2:2">
      <c r="B521" s="206"/>
    </row>
    <row r="522" spans="2:2">
      <c r="B522" s="206"/>
    </row>
    <row r="523" spans="2:2">
      <c r="B523" s="206"/>
    </row>
    <row r="524" spans="2:2">
      <c r="B524" s="206"/>
    </row>
    <row r="525" spans="2:2">
      <c r="B525" s="206"/>
    </row>
    <row r="526" spans="2:2">
      <c r="B526" s="206"/>
    </row>
    <row r="527" spans="2:2">
      <c r="B527" s="206"/>
    </row>
    <row r="528" spans="2:2">
      <c r="B528" s="206"/>
    </row>
    <row r="529" spans="2:2">
      <c r="B529" s="206"/>
    </row>
    <row r="530" spans="2:2">
      <c r="B530" s="206"/>
    </row>
    <row r="531" spans="2:2">
      <c r="B531" s="206"/>
    </row>
    <row r="532" spans="2:2">
      <c r="B532" s="206"/>
    </row>
    <row r="533" spans="2:2">
      <c r="B533" s="206"/>
    </row>
    <row r="534" spans="2:2">
      <c r="B534" s="206"/>
    </row>
    <row r="535" spans="2:2">
      <c r="B535" s="206"/>
    </row>
    <row r="536" spans="2:2">
      <c r="B536" s="206"/>
    </row>
    <row r="537" spans="2:2">
      <c r="B537" s="206"/>
    </row>
    <row r="538" spans="2:2">
      <c r="B538" s="206"/>
    </row>
    <row r="539" spans="2:2">
      <c r="B539" s="206"/>
    </row>
    <row r="540" spans="2:2">
      <c r="B540" s="206"/>
    </row>
    <row r="541" spans="2:2">
      <c r="B541" s="206"/>
    </row>
    <row r="542" spans="2:2">
      <c r="B542" s="206"/>
    </row>
    <row r="543" spans="2:2">
      <c r="B543" s="206"/>
    </row>
    <row r="544" spans="2:2">
      <c r="B544" s="206"/>
    </row>
    <row r="545" spans="2:2">
      <c r="B545" s="206"/>
    </row>
    <row r="546" spans="2:2">
      <c r="B546" s="206"/>
    </row>
    <row r="547" spans="2:2">
      <c r="B547" s="206"/>
    </row>
    <row r="548" spans="2:2">
      <c r="B548" s="206"/>
    </row>
    <row r="549" spans="2:2">
      <c r="B549" s="206"/>
    </row>
    <row r="550" spans="2:2">
      <c r="B550" s="206"/>
    </row>
    <row r="551" spans="2:2">
      <c r="B551" s="206"/>
    </row>
    <row r="552" spans="2:2">
      <c r="B552" s="206"/>
    </row>
    <row r="553" spans="2:2">
      <c r="B553" s="206"/>
    </row>
    <row r="554" spans="2:2">
      <c r="B554" s="206"/>
    </row>
    <row r="555" spans="2:2">
      <c r="B555" s="206"/>
    </row>
    <row r="556" spans="2:2">
      <c r="B556" s="206"/>
    </row>
    <row r="557" spans="2:2">
      <c r="B557" s="206"/>
    </row>
    <row r="558" spans="2:2">
      <c r="B558" s="206"/>
    </row>
    <row r="559" spans="2:2">
      <c r="B559" s="206"/>
    </row>
    <row r="560" spans="2:2">
      <c r="B560" s="206"/>
    </row>
    <row r="561" spans="2:2">
      <c r="B561" s="206"/>
    </row>
    <row r="562" spans="2:2">
      <c r="B562" s="206"/>
    </row>
    <row r="563" spans="2:2">
      <c r="B563" s="206"/>
    </row>
    <row r="564" spans="2:2">
      <c r="B564" s="206"/>
    </row>
    <row r="565" spans="2:2">
      <c r="B565" s="206"/>
    </row>
    <row r="566" spans="2:2">
      <c r="B566" s="206"/>
    </row>
    <row r="567" spans="2:2">
      <c r="B567" s="206"/>
    </row>
    <row r="568" spans="2:2">
      <c r="B568" s="206"/>
    </row>
    <row r="569" spans="2:2">
      <c r="B569" s="206"/>
    </row>
    <row r="570" spans="2:2">
      <c r="B570" s="206"/>
    </row>
    <row r="571" spans="2:2">
      <c r="B571" s="206"/>
    </row>
    <row r="572" spans="2:2">
      <c r="B572" s="206"/>
    </row>
    <row r="573" spans="2:2">
      <c r="B573" s="206"/>
    </row>
    <row r="574" spans="2:2">
      <c r="B574" s="206"/>
    </row>
    <row r="575" spans="2:2">
      <c r="B575" s="206"/>
    </row>
    <row r="576" spans="2:2">
      <c r="B576" s="206"/>
    </row>
    <row r="577" spans="2:2">
      <c r="B577" s="206"/>
    </row>
    <row r="578" spans="2:2">
      <c r="B578" s="206"/>
    </row>
    <row r="579" spans="2:2">
      <c r="B579" s="206"/>
    </row>
    <row r="580" spans="2:2">
      <c r="B580" s="206"/>
    </row>
    <row r="581" spans="2:2">
      <c r="B581" s="206"/>
    </row>
    <row r="582" spans="2:2">
      <c r="B582" s="206"/>
    </row>
    <row r="583" spans="2:2">
      <c r="B583" s="206"/>
    </row>
    <row r="584" spans="2:2">
      <c r="B584" s="206"/>
    </row>
    <row r="585" spans="2:2">
      <c r="B585" s="206"/>
    </row>
    <row r="586" spans="2:2">
      <c r="B586" s="206"/>
    </row>
    <row r="587" spans="2:2">
      <c r="B587" s="206"/>
    </row>
    <row r="588" spans="2:2">
      <c r="B588" s="206"/>
    </row>
    <row r="589" spans="2:2">
      <c r="B589" s="206"/>
    </row>
    <row r="590" spans="2:2">
      <c r="B590" s="206"/>
    </row>
    <row r="591" spans="2:2">
      <c r="B591" s="206"/>
    </row>
    <row r="592" spans="2:2">
      <c r="B592" s="206"/>
    </row>
    <row r="593" spans="2:2">
      <c r="B593" s="206"/>
    </row>
    <row r="594" spans="2:2">
      <c r="B594" s="206"/>
    </row>
    <row r="595" spans="2:2">
      <c r="B595" s="206"/>
    </row>
    <row r="596" spans="2:2">
      <c r="B596" s="206"/>
    </row>
    <row r="597" spans="2:2">
      <c r="B597" s="206"/>
    </row>
    <row r="598" spans="2:2">
      <c r="B598" s="206"/>
    </row>
    <row r="599" spans="2:2">
      <c r="B599" s="206"/>
    </row>
    <row r="600" spans="2:2">
      <c r="B600" s="206"/>
    </row>
    <row r="601" spans="2:2">
      <c r="B601" s="206"/>
    </row>
    <row r="602" spans="2:2">
      <c r="B602" s="206"/>
    </row>
    <row r="603" spans="2:2">
      <c r="B603" s="206"/>
    </row>
    <row r="604" spans="2:2">
      <c r="B604" s="206"/>
    </row>
    <row r="605" spans="2:2">
      <c r="B605" s="206"/>
    </row>
    <row r="606" spans="2:2">
      <c r="B606" s="206"/>
    </row>
    <row r="607" spans="2:2">
      <c r="B607" s="206"/>
    </row>
    <row r="608" spans="2:2">
      <c r="B608" s="206"/>
    </row>
    <row r="609" spans="2:2">
      <c r="B609" s="206"/>
    </row>
    <row r="610" spans="2:2">
      <c r="B610" s="206"/>
    </row>
    <row r="611" spans="2:2">
      <c r="B611" s="206"/>
    </row>
    <row r="612" spans="2:2">
      <c r="B612" s="206"/>
    </row>
    <row r="613" spans="2:2">
      <c r="B613" s="206"/>
    </row>
    <row r="614" spans="2:2">
      <c r="B614" s="206"/>
    </row>
    <row r="615" spans="2:2">
      <c r="B615" s="206"/>
    </row>
    <row r="616" spans="2:2">
      <c r="B616" s="206"/>
    </row>
    <row r="617" spans="2:2">
      <c r="B617" s="206"/>
    </row>
    <row r="618" spans="2:2">
      <c r="B618" s="206"/>
    </row>
    <row r="619" spans="2:2">
      <c r="B619" s="206"/>
    </row>
    <row r="620" spans="2:2">
      <c r="B620" s="206"/>
    </row>
    <row r="621" spans="2:2">
      <c r="B621" s="206"/>
    </row>
    <row r="622" spans="2:2">
      <c r="B622" s="206"/>
    </row>
    <row r="623" spans="2:2">
      <c r="B623" s="206"/>
    </row>
    <row r="624" spans="2:2">
      <c r="B624" s="206"/>
    </row>
    <row r="625" spans="2:2">
      <c r="B625" s="206"/>
    </row>
    <row r="626" spans="2:2">
      <c r="B626" s="206"/>
    </row>
    <row r="627" spans="2:2">
      <c r="B627" s="206"/>
    </row>
    <row r="628" spans="2:2">
      <c r="B628" s="206"/>
    </row>
    <row r="629" spans="2:2">
      <c r="B629" s="206"/>
    </row>
    <row r="630" spans="2:2">
      <c r="B630" s="206"/>
    </row>
    <row r="631" spans="2:2">
      <c r="B631" s="206"/>
    </row>
    <row r="632" spans="2:2">
      <c r="B632" s="206"/>
    </row>
    <row r="633" spans="2:2">
      <c r="B633" s="206"/>
    </row>
    <row r="634" spans="2:2">
      <c r="B634" s="206"/>
    </row>
    <row r="635" spans="2:2">
      <c r="B635" s="206"/>
    </row>
    <row r="636" spans="2:2">
      <c r="B636" s="206"/>
    </row>
    <row r="637" spans="2:2">
      <c r="B637" s="206"/>
    </row>
    <row r="638" spans="2:2">
      <c r="B638" s="206"/>
    </row>
    <row r="639" spans="2:2">
      <c r="B639" s="206"/>
    </row>
    <row r="640" spans="2:2">
      <c r="B640" s="206"/>
    </row>
    <row r="641" spans="2:2">
      <c r="B641" s="206"/>
    </row>
    <row r="642" spans="2:2">
      <c r="B642" s="206"/>
    </row>
    <row r="643" spans="2:2">
      <c r="B643" s="206"/>
    </row>
    <row r="644" spans="2:2">
      <c r="B644" s="206"/>
    </row>
    <row r="645" spans="2:2">
      <c r="B645" s="206"/>
    </row>
    <row r="646" spans="2:2">
      <c r="B646" s="206"/>
    </row>
    <row r="647" spans="2:2">
      <c r="B647" s="206"/>
    </row>
    <row r="648" spans="2:2">
      <c r="B648" s="206"/>
    </row>
    <row r="649" spans="2:2">
      <c r="B649" s="206"/>
    </row>
    <row r="650" spans="2:2">
      <c r="B650" s="206"/>
    </row>
    <row r="651" spans="2:2">
      <c r="B651" s="206"/>
    </row>
    <row r="652" spans="2:2">
      <c r="B652" s="206"/>
    </row>
    <row r="653" spans="2:2">
      <c r="B653" s="206"/>
    </row>
    <row r="654" spans="2:2">
      <c r="B654" s="206"/>
    </row>
    <row r="655" spans="2:2">
      <c r="B655" s="206"/>
    </row>
    <row r="656" spans="2:2">
      <c r="B656" s="206"/>
    </row>
    <row r="657" spans="2:2">
      <c r="B657" s="206"/>
    </row>
    <row r="658" spans="2:2">
      <c r="B658" s="206"/>
    </row>
    <row r="659" spans="2:2">
      <c r="B659" s="206"/>
    </row>
    <row r="660" spans="2:2">
      <c r="B660" s="206"/>
    </row>
    <row r="661" spans="2:2">
      <c r="B661" s="206"/>
    </row>
    <row r="662" spans="2:2">
      <c r="B662" s="206"/>
    </row>
    <row r="663" spans="2:2">
      <c r="B663" s="206"/>
    </row>
    <row r="664" spans="2:2">
      <c r="B664" s="206"/>
    </row>
    <row r="665" spans="2:2">
      <c r="B665" s="206"/>
    </row>
    <row r="666" spans="2:2">
      <c r="B666" s="206"/>
    </row>
    <row r="667" spans="2:2">
      <c r="B667" s="206"/>
    </row>
    <row r="668" spans="2:2">
      <c r="B668" s="206"/>
    </row>
    <row r="669" spans="2:2">
      <c r="B669" s="206"/>
    </row>
    <row r="670" spans="2:2">
      <c r="B670" s="206"/>
    </row>
    <row r="671" spans="2:2">
      <c r="B671" s="206"/>
    </row>
    <row r="672" spans="2:2">
      <c r="B672" s="206"/>
    </row>
    <row r="673" spans="2:2">
      <c r="B673" s="206"/>
    </row>
    <row r="674" spans="2:2">
      <c r="B674" s="206"/>
    </row>
    <row r="675" spans="2:2">
      <c r="B675" s="206"/>
    </row>
    <row r="676" spans="2:2">
      <c r="B676" s="206"/>
    </row>
    <row r="677" spans="2:2">
      <c r="B677" s="206"/>
    </row>
    <row r="678" spans="2:2">
      <c r="B678" s="206"/>
    </row>
    <row r="679" spans="2:2">
      <c r="B679" s="206"/>
    </row>
    <row r="680" spans="2:2">
      <c r="B680" s="206"/>
    </row>
    <row r="681" spans="2:2">
      <c r="B681" s="206"/>
    </row>
    <row r="682" spans="2:2">
      <c r="B682" s="206"/>
    </row>
    <row r="683" spans="2:2">
      <c r="B683" s="206"/>
    </row>
    <row r="684" spans="2:2">
      <c r="B684" s="206"/>
    </row>
    <row r="685" spans="2:2">
      <c r="B685" s="206"/>
    </row>
    <row r="686" spans="2:2">
      <c r="B686" s="206"/>
    </row>
    <row r="687" spans="2:2">
      <c r="B687" s="206"/>
    </row>
    <row r="688" spans="2:2">
      <c r="B688" s="206"/>
    </row>
    <row r="689" spans="2:2">
      <c r="B689" s="206"/>
    </row>
    <row r="690" spans="2:2">
      <c r="B690" s="206"/>
    </row>
    <row r="691" spans="2:2">
      <c r="B691" s="206"/>
    </row>
    <row r="692" spans="2:2">
      <c r="B692" s="206"/>
    </row>
    <row r="693" spans="2:2">
      <c r="B693" s="206"/>
    </row>
    <row r="694" spans="2:2">
      <c r="B694" s="206"/>
    </row>
    <row r="695" spans="2:2">
      <c r="B695" s="206"/>
    </row>
    <row r="696" spans="2:2">
      <c r="B696" s="206"/>
    </row>
    <row r="697" spans="2:2">
      <c r="B697" s="206"/>
    </row>
    <row r="698" spans="2:2">
      <c r="B698" s="206"/>
    </row>
    <row r="699" spans="2:2">
      <c r="B699" s="206"/>
    </row>
    <row r="700" spans="2:2">
      <c r="B700" s="206"/>
    </row>
    <row r="701" spans="2:2">
      <c r="B701" s="206"/>
    </row>
    <row r="702" spans="2:2">
      <c r="B702" s="206"/>
    </row>
    <row r="703" spans="2:2">
      <c r="B703" s="206"/>
    </row>
    <row r="704" spans="2:2">
      <c r="B704" s="206"/>
    </row>
    <row r="705" spans="2:2">
      <c r="B705" s="206"/>
    </row>
    <row r="706" spans="2:2">
      <c r="B706" s="206"/>
    </row>
    <row r="707" spans="2:2">
      <c r="B707" s="206"/>
    </row>
    <row r="708" spans="2:2">
      <c r="B708" s="206"/>
    </row>
    <row r="709" spans="2:2">
      <c r="B709" s="206"/>
    </row>
    <row r="710" spans="2:2">
      <c r="B710" s="206"/>
    </row>
    <row r="711" spans="2:2">
      <c r="B711" s="206"/>
    </row>
    <row r="712" spans="2:2">
      <c r="B712" s="206"/>
    </row>
    <row r="713" spans="2:2">
      <c r="B713" s="206"/>
    </row>
    <row r="714" spans="2:2">
      <c r="B714" s="206"/>
    </row>
    <row r="715" spans="2:2">
      <c r="B715" s="206"/>
    </row>
    <row r="716" spans="2:2">
      <c r="B716" s="206"/>
    </row>
    <row r="717" spans="2:2">
      <c r="B717" s="206"/>
    </row>
    <row r="718" spans="2:2">
      <c r="B718" s="206"/>
    </row>
    <row r="719" spans="2:2">
      <c r="B719" s="206"/>
    </row>
    <row r="720" spans="2:2">
      <c r="B720" s="206"/>
    </row>
    <row r="721" spans="2:2">
      <c r="B721" s="206"/>
    </row>
    <row r="722" spans="2:2">
      <c r="B722" s="206"/>
    </row>
    <row r="723" spans="2:2">
      <c r="B723" s="206"/>
    </row>
    <row r="724" spans="2:2">
      <c r="B724" s="206"/>
    </row>
    <row r="725" spans="2:2">
      <c r="B725" s="206"/>
    </row>
    <row r="726" spans="2:2">
      <c r="B726" s="206"/>
    </row>
    <row r="727" spans="2:2">
      <c r="B727" s="206"/>
    </row>
    <row r="728" spans="2:2">
      <c r="B728" s="206"/>
    </row>
    <row r="729" spans="2:2">
      <c r="B729" s="206"/>
    </row>
    <row r="730" spans="2:2">
      <c r="B730" s="206"/>
    </row>
    <row r="731" spans="2:2">
      <c r="B731" s="206"/>
    </row>
    <row r="732" spans="2:2">
      <c r="B732" s="206"/>
    </row>
    <row r="733" spans="2:2">
      <c r="B733" s="206"/>
    </row>
    <row r="734" spans="2:2">
      <c r="B734" s="206"/>
    </row>
    <row r="735" spans="2:2">
      <c r="B735" s="206"/>
    </row>
    <row r="736" spans="2:2">
      <c r="B736" s="206"/>
    </row>
    <row r="737" spans="2:2">
      <c r="B737" s="206"/>
    </row>
    <row r="738" spans="2:2">
      <c r="B738" s="206"/>
    </row>
    <row r="739" spans="2:2">
      <c r="B739" s="206"/>
    </row>
    <row r="740" spans="2:2">
      <c r="B740" s="206"/>
    </row>
    <row r="741" spans="2:2">
      <c r="B741" s="206"/>
    </row>
    <row r="742" spans="2:2">
      <c r="B742" s="206"/>
    </row>
    <row r="743" spans="2:2">
      <c r="B743" s="206"/>
    </row>
    <row r="744" spans="2:2">
      <c r="B744" s="206"/>
    </row>
    <row r="745" spans="2:2">
      <c r="B745" s="206"/>
    </row>
    <row r="746" spans="2:2">
      <c r="B746" s="206"/>
    </row>
    <row r="747" spans="2:2">
      <c r="B747" s="206"/>
    </row>
    <row r="748" spans="2:2">
      <c r="B748" s="206"/>
    </row>
    <row r="749" spans="2:2">
      <c r="B749" s="206"/>
    </row>
    <row r="750" spans="2:2">
      <c r="B750" s="206"/>
    </row>
    <row r="751" spans="2:2">
      <c r="B751" s="206"/>
    </row>
    <row r="752" spans="2:2">
      <c r="B752" s="206"/>
    </row>
    <row r="753" spans="2:2">
      <c r="B753" s="206"/>
    </row>
    <row r="754" spans="2:2">
      <c r="B754" s="206"/>
    </row>
    <row r="755" spans="2:2">
      <c r="B755" s="206"/>
    </row>
    <row r="756" spans="2:2">
      <c r="B756" s="206"/>
    </row>
    <row r="757" spans="2:2">
      <c r="B757" s="206"/>
    </row>
    <row r="758" spans="2:2">
      <c r="B758" s="206"/>
    </row>
    <row r="759" spans="2:2">
      <c r="B759" s="206"/>
    </row>
    <row r="760" spans="2:2">
      <c r="B760" s="206"/>
    </row>
    <row r="761" spans="2:2">
      <c r="B761" s="206"/>
    </row>
    <row r="762" spans="2:2">
      <c r="B762" s="206"/>
    </row>
    <row r="763" spans="2:2">
      <c r="B763" s="206"/>
    </row>
    <row r="764" spans="2:2">
      <c r="B764" s="206"/>
    </row>
    <row r="765" spans="2:2">
      <c r="B765" s="206"/>
    </row>
    <row r="766" spans="2:2">
      <c r="B766" s="206"/>
    </row>
    <row r="767" spans="2:2">
      <c r="B767" s="206"/>
    </row>
    <row r="768" spans="2:2">
      <c r="B768" s="206"/>
    </row>
    <row r="769" spans="2:2">
      <c r="B769" s="206"/>
    </row>
    <row r="770" spans="2:2">
      <c r="B770" s="206"/>
    </row>
    <row r="771" spans="2:2">
      <c r="B771" s="206"/>
    </row>
    <row r="772" spans="2:2">
      <c r="B772" s="206"/>
    </row>
    <row r="773" spans="2:2">
      <c r="B773" s="206"/>
    </row>
    <row r="774" spans="2:2">
      <c r="B774" s="206"/>
    </row>
    <row r="775" spans="2:2">
      <c r="B775" s="206"/>
    </row>
    <row r="776" spans="2:2">
      <c r="B776" s="206"/>
    </row>
    <row r="777" spans="2:2">
      <c r="B777" s="206"/>
    </row>
    <row r="778" spans="2:2">
      <c r="B778" s="206"/>
    </row>
    <row r="779" spans="2:2">
      <c r="B779" s="206"/>
    </row>
    <row r="780" spans="2:2">
      <c r="B780" s="206"/>
    </row>
    <row r="781" spans="2:2">
      <c r="B781" s="206"/>
    </row>
    <row r="782" spans="2:2">
      <c r="B782" s="206"/>
    </row>
    <row r="783" spans="2:2">
      <c r="B783" s="206"/>
    </row>
    <row r="784" spans="2:2">
      <c r="B784" s="206"/>
    </row>
    <row r="785" spans="2:2">
      <c r="B785" s="206"/>
    </row>
    <row r="786" spans="2:2">
      <c r="B786" s="206"/>
    </row>
    <row r="787" spans="2:2">
      <c r="B787" s="206"/>
    </row>
    <row r="788" spans="2:2">
      <c r="B788" s="206"/>
    </row>
    <row r="789" spans="2:2">
      <c r="B789" s="206"/>
    </row>
    <row r="790" spans="2:2">
      <c r="B790" s="206"/>
    </row>
    <row r="791" spans="2:2">
      <c r="B791" s="206"/>
    </row>
    <row r="792" spans="2:2">
      <c r="B792" s="206"/>
    </row>
    <row r="793" spans="2:2">
      <c r="B793" s="206"/>
    </row>
    <row r="794" spans="2:2">
      <c r="B794" s="206"/>
    </row>
    <row r="795" spans="2:2">
      <c r="B795" s="206"/>
    </row>
    <row r="796" spans="2:2">
      <c r="B796" s="206"/>
    </row>
    <row r="797" spans="2:2">
      <c r="B797" s="206"/>
    </row>
    <row r="798" spans="2:2">
      <c r="B798" s="206"/>
    </row>
    <row r="799" spans="2:2">
      <c r="B799" s="206"/>
    </row>
    <row r="800" spans="2:2">
      <c r="B800" s="206"/>
    </row>
    <row r="801" spans="2:2">
      <c r="B801" s="206"/>
    </row>
    <row r="802" spans="2:2">
      <c r="B802" s="206"/>
    </row>
    <row r="803" spans="2:2">
      <c r="B803" s="206"/>
    </row>
    <row r="804" spans="2:2">
      <c r="B804" s="206"/>
    </row>
    <row r="805" spans="2:2">
      <c r="B805" s="206"/>
    </row>
    <row r="806" spans="2:2">
      <c r="B806" s="206"/>
    </row>
    <row r="807" spans="2:2">
      <c r="B807" s="206"/>
    </row>
    <row r="808" spans="2:2">
      <c r="B808" s="206"/>
    </row>
    <row r="809" spans="2:2">
      <c r="B809" s="206"/>
    </row>
    <row r="810" spans="2:2">
      <c r="B810" s="206"/>
    </row>
    <row r="811" spans="2:2">
      <c r="B811" s="206"/>
    </row>
    <row r="812" spans="2:2">
      <c r="B812" s="206"/>
    </row>
    <row r="813" spans="2:2">
      <c r="B813" s="206"/>
    </row>
    <row r="814" spans="2:2">
      <c r="B814" s="206"/>
    </row>
    <row r="815" spans="2:2">
      <c r="B815" s="206"/>
    </row>
    <row r="816" spans="2:2">
      <c r="B816" s="206"/>
    </row>
    <row r="817" spans="2:2">
      <c r="B817" s="206"/>
    </row>
    <row r="818" spans="2:2">
      <c r="B818" s="206"/>
    </row>
    <row r="819" spans="2:2">
      <c r="B819" s="206"/>
    </row>
    <row r="820" spans="2:2">
      <c r="B820" s="206"/>
    </row>
    <row r="821" spans="2:2">
      <c r="B821" s="206"/>
    </row>
    <row r="822" spans="2:2">
      <c r="B822" s="206"/>
    </row>
    <row r="823" spans="2:2">
      <c r="B823" s="206"/>
    </row>
    <row r="824" spans="2:2">
      <c r="B824" s="206"/>
    </row>
    <row r="825" spans="2:2">
      <c r="B825" s="206"/>
    </row>
    <row r="826" spans="2:2">
      <c r="B826" s="206"/>
    </row>
    <row r="827" spans="2:2">
      <c r="B827" s="206"/>
    </row>
    <row r="828" spans="2:2">
      <c r="B828" s="206"/>
    </row>
    <row r="829" spans="2:2">
      <c r="B829" s="206"/>
    </row>
    <row r="830" spans="2:2">
      <c r="B830" s="206"/>
    </row>
    <row r="831" spans="2:2">
      <c r="B831" s="206"/>
    </row>
    <row r="832" spans="2:2">
      <c r="B832" s="206"/>
    </row>
    <row r="833" spans="2:2">
      <c r="B833" s="206"/>
    </row>
    <row r="834" spans="2:2">
      <c r="B834" s="206"/>
    </row>
    <row r="835" spans="2:2">
      <c r="B835" s="206"/>
    </row>
    <row r="836" spans="2:2">
      <c r="B836" s="206"/>
    </row>
    <row r="837" spans="2:2">
      <c r="B837" s="206"/>
    </row>
    <row r="838" spans="2:2">
      <c r="B838" s="206"/>
    </row>
    <row r="839" spans="2:2">
      <c r="B839" s="206"/>
    </row>
    <row r="840" spans="2:2">
      <c r="B840" s="206"/>
    </row>
    <row r="841" spans="2:2">
      <c r="B841" s="206"/>
    </row>
    <row r="842" spans="2:2">
      <c r="B842" s="206"/>
    </row>
    <row r="843" spans="2:2">
      <c r="B843" s="206"/>
    </row>
    <row r="844" spans="2:2">
      <c r="B844" s="206"/>
    </row>
    <row r="845" spans="2:2">
      <c r="B845" s="206"/>
    </row>
    <row r="846" spans="2:2">
      <c r="B846" s="206"/>
    </row>
    <row r="847" spans="2:2">
      <c r="B847" s="206"/>
    </row>
    <row r="848" spans="2:2">
      <c r="B848" s="206"/>
    </row>
    <row r="849" spans="2:2">
      <c r="B849" s="206"/>
    </row>
    <row r="850" spans="2:2">
      <c r="B850" s="206"/>
    </row>
    <row r="851" spans="2:2">
      <c r="B851" s="206"/>
    </row>
    <row r="852" spans="2:2">
      <c r="B852" s="206"/>
    </row>
    <row r="853" spans="2:2">
      <c r="B853" s="206"/>
    </row>
    <row r="854" spans="2:2">
      <c r="B854" s="206"/>
    </row>
    <row r="855" spans="2:2">
      <c r="B855" s="206"/>
    </row>
    <row r="856" spans="2:2">
      <c r="B856" s="206"/>
    </row>
    <row r="857" spans="2:2">
      <c r="B857" s="206"/>
    </row>
    <row r="858" spans="2:2">
      <c r="B858" s="206"/>
    </row>
  </sheetData>
  <sheetProtection selectLockedCells="1"/>
  <mergeCells count="694">
    <mergeCell ref="BA21:BA26"/>
    <mergeCell ref="BA99:BA104"/>
    <mergeCell ref="BA105:BA110"/>
    <mergeCell ref="BA93:BA98"/>
    <mergeCell ref="BA27:BA32"/>
    <mergeCell ref="BA33:BA38"/>
    <mergeCell ref="BA39:BA44"/>
    <mergeCell ref="BA45:BA50"/>
    <mergeCell ref="BA51:BA56"/>
    <mergeCell ref="BA57:BA62"/>
    <mergeCell ref="BA63:BA68"/>
    <mergeCell ref="BA69:BA74"/>
    <mergeCell ref="BA75:BA80"/>
    <mergeCell ref="BA81:BA86"/>
    <mergeCell ref="BA87:BA92"/>
    <mergeCell ref="B417:B422"/>
    <mergeCell ref="B423:B428"/>
    <mergeCell ref="B429:B434"/>
    <mergeCell ref="B435:B440"/>
    <mergeCell ref="B441:B446"/>
    <mergeCell ref="AZ9:AZ14"/>
    <mergeCell ref="BA9:BA14"/>
    <mergeCell ref="AZ15:AZ20"/>
    <mergeCell ref="AZ21:AZ26"/>
    <mergeCell ref="AZ27:AZ32"/>
    <mergeCell ref="AZ33:AZ38"/>
    <mergeCell ref="AZ39:AZ44"/>
    <mergeCell ref="AZ45:AZ50"/>
    <mergeCell ref="AZ51:AZ56"/>
    <mergeCell ref="AZ57:AZ62"/>
    <mergeCell ref="AZ63:AZ68"/>
    <mergeCell ref="AZ69:AZ74"/>
    <mergeCell ref="AZ75:AZ80"/>
    <mergeCell ref="AZ81:AZ86"/>
    <mergeCell ref="AZ87:AZ92"/>
    <mergeCell ref="AZ93:AZ98"/>
    <mergeCell ref="AZ99:AZ104"/>
    <mergeCell ref="AZ105:AZ110"/>
    <mergeCell ref="AZ111:AZ116"/>
    <mergeCell ref="B285:B290"/>
    <mergeCell ref="B231:B236"/>
    <mergeCell ref="B237:B242"/>
    <mergeCell ref="B243:B248"/>
    <mergeCell ref="B249:B254"/>
    <mergeCell ref="B255:B260"/>
    <mergeCell ref="B261:B266"/>
    <mergeCell ref="B213:B218"/>
    <mergeCell ref="AZ177:AZ182"/>
    <mergeCell ref="M183:M188"/>
    <mergeCell ref="AZ183:AZ188"/>
    <mergeCell ref="AY177:AY182"/>
    <mergeCell ref="B399:B404"/>
    <mergeCell ref="B405:B410"/>
    <mergeCell ref="B411:B416"/>
    <mergeCell ref="B105:B110"/>
    <mergeCell ref="B111:B116"/>
    <mergeCell ref="B117:B122"/>
    <mergeCell ref="B123:B128"/>
    <mergeCell ref="B129:B134"/>
    <mergeCell ref="B135:B140"/>
    <mergeCell ref="B141:B146"/>
    <mergeCell ref="B147:B152"/>
    <mergeCell ref="B153:B158"/>
    <mergeCell ref="B159:B164"/>
    <mergeCell ref="B165:B170"/>
    <mergeCell ref="B171:B176"/>
    <mergeCell ref="B177:B182"/>
    <mergeCell ref="B183:B188"/>
    <mergeCell ref="B189:B194"/>
    <mergeCell ref="B195:B200"/>
    <mergeCell ref="B201:B206"/>
    <mergeCell ref="B321:B326"/>
    <mergeCell ref="B327:B332"/>
    <mergeCell ref="B333:B338"/>
    <mergeCell ref="B339:B344"/>
    <mergeCell ref="B33:B38"/>
    <mergeCell ref="B39:B44"/>
    <mergeCell ref="B45:B50"/>
    <mergeCell ref="B51:B56"/>
    <mergeCell ref="B375:B380"/>
    <mergeCell ref="B381:B386"/>
    <mergeCell ref="B387:B392"/>
    <mergeCell ref="B393:B398"/>
    <mergeCell ref="B345:B350"/>
    <mergeCell ref="B351:B356"/>
    <mergeCell ref="B357:B362"/>
    <mergeCell ref="B363:B368"/>
    <mergeCell ref="B369:B374"/>
    <mergeCell ref="B219:B224"/>
    <mergeCell ref="B225:B230"/>
    <mergeCell ref="B207:B212"/>
    <mergeCell ref="B315:B320"/>
    <mergeCell ref="B297:B302"/>
    <mergeCell ref="B303:B308"/>
    <mergeCell ref="B309:B314"/>
    <mergeCell ref="B291:B296"/>
    <mergeCell ref="B267:B272"/>
    <mergeCell ref="B273:B278"/>
    <mergeCell ref="B279:B284"/>
    <mergeCell ref="BJ183:BJ188"/>
    <mergeCell ref="BK183:BK188"/>
    <mergeCell ref="BL183:BL188"/>
    <mergeCell ref="BM183:BM188"/>
    <mergeCell ref="B57:B62"/>
    <mergeCell ref="B63:B68"/>
    <mergeCell ref="B69:B74"/>
    <mergeCell ref="B75:B80"/>
    <mergeCell ref="B81:B86"/>
    <mergeCell ref="B87:B92"/>
    <mergeCell ref="B93:B98"/>
    <mergeCell ref="B99:B104"/>
    <mergeCell ref="BL159:BL164"/>
    <mergeCell ref="BJ153:BJ158"/>
    <mergeCell ref="BK153:BK158"/>
    <mergeCell ref="BL153:BL158"/>
    <mergeCell ref="BL123:BL128"/>
    <mergeCell ref="BJ117:BJ122"/>
    <mergeCell ref="BK117:BK122"/>
    <mergeCell ref="BL117:BL122"/>
    <mergeCell ref="BL87:BL92"/>
    <mergeCell ref="BJ81:BJ86"/>
    <mergeCell ref="BK81:BK86"/>
    <mergeCell ref="BL81:BL86"/>
    <mergeCell ref="BJ177:BJ182"/>
    <mergeCell ref="BK177:BK182"/>
    <mergeCell ref="BL177:BL182"/>
    <mergeCell ref="BM177:BM182"/>
    <mergeCell ref="BM159:BM164"/>
    <mergeCell ref="BJ165:BJ170"/>
    <mergeCell ref="BK165:BK170"/>
    <mergeCell ref="BL165:BL170"/>
    <mergeCell ref="BM165:BM170"/>
    <mergeCell ref="BK147:BK152"/>
    <mergeCell ref="BL147:BL152"/>
    <mergeCell ref="BM147:BM152"/>
    <mergeCell ref="BM153:BM158"/>
    <mergeCell ref="BJ159:BJ164"/>
    <mergeCell ref="BK159:BK164"/>
    <mergeCell ref="BJ171:BJ176"/>
    <mergeCell ref="BK171:BK176"/>
    <mergeCell ref="BL171:BL176"/>
    <mergeCell ref="BM171:BM176"/>
    <mergeCell ref="BJ147:BJ152"/>
    <mergeCell ref="BM117:BM122"/>
    <mergeCell ref="BJ123:BJ128"/>
    <mergeCell ref="BK123:BK128"/>
    <mergeCell ref="BJ135:BJ140"/>
    <mergeCell ref="BK135:BK140"/>
    <mergeCell ref="BL135:BL140"/>
    <mergeCell ref="BM135:BM140"/>
    <mergeCell ref="BJ141:BJ146"/>
    <mergeCell ref="BK141:BK146"/>
    <mergeCell ref="BL141:BL146"/>
    <mergeCell ref="BM141:BM146"/>
    <mergeCell ref="BM123:BM128"/>
    <mergeCell ref="BJ129:BJ134"/>
    <mergeCell ref="BK129:BK134"/>
    <mergeCell ref="BL129:BL134"/>
    <mergeCell ref="BM129:BM134"/>
    <mergeCell ref="BM105:BM110"/>
    <mergeCell ref="BM87:BM92"/>
    <mergeCell ref="BJ93:BJ98"/>
    <mergeCell ref="BK93:BK98"/>
    <mergeCell ref="BL93:BL98"/>
    <mergeCell ref="BM93:BM98"/>
    <mergeCell ref="BJ111:BJ116"/>
    <mergeCell ref="BK111:BK116"/>
    <mergeCell ref="BL111:BL116"/>
    <mergeCell ref="BM111:BM116"/>
    <mergeCell ref="BJ105:BJ110"/>
    <mergeCell ref="BK105:BK110"/>
    <mergeCell ref="BL105:BL110"/>
    <mergeCell ref="BM75:BM80"/>
    <mergeCell ref="BJ69:BJ74"/>
    <mergeCell ref="BK69:BK74"/>
    <mergeCell ref="BL69:BL74"/>
    <mergeCell ref="BM69:BM74"/>
    <mergeCell ref="BM81:BM86"/>
    <mergeCell ref="BJ87:BJ92"/>
    <mergeCell ref="BK87:BK92"/>
    <mergeCell ref="BJ99:BJ104"/>
    <mergeCell ref="BK99:BK104"/>
    <mergeCell ref="BL99:BL104"/>
    <mergeCell ref="BM99:BM104"/>
    <mergeCell ref="BJ75:BJ80"/>
    <mergeCell ref="BK75:BK80"/>
    <mergeCell ref="BL75:BL80"/>
    <mergeCell ref="BJ45:BJ50"/>
    <mergeCell ref="BK45:BK50"/>
    <mergeCell ref="BL45:BL50"/>
    <mergeCell ref="BM45:BM50"/>
    <mergeCell ref="BJ51:BJ56"/>
    <mergeCell ref="BK51:BK56"/>
    <mergeCell ref="BJ63:BJ68"/>
    <mergeCell ref="BK63:BK68"/>
    <mergeCell ref="BL63:BL68"/>
    <mergeCell ref="BM63:BM68"/>
    <mergeCell ref="BM51:BM56"/>
    <mergeCell ref="BJ57:BJ62"/>
    <mergeCell ref="BK57:BK62"/>
    <mergeCell ref="BL57:BL62"/>
    <mergeCell ref="BM57:BM62"/>
    <mergeCell ref="BL51:BL56"/>
    <mergeCell ref="BL15:BL20"/>
    <mergeCell ref="BM15:BM20"/>
    <mergeCell ref="BJ21:BJ26"/>
    <mergeCell ref="BK21:BK26"/>
    <mergeCell ref="BL21:BL26"/>
    <mergeCell ref="BM21:BM26"/>
    <mergeCell ref="BJ39:BJ44"/>
    <mergeCell ref="BK39:BK44"/>
    <mergeCell ref="BL39:BL44"/>
    <mergeCell ref="BM39:BM44"/>
    <mergeCell ref="BJ9:BJ14"/>
    <mergeCell ref="BK9:BK14"/>
    <mergeCell ref="BL9:BL14"/>
    <mergeCell ref="BM9:BM14"/>
    <mergeCell ref="BJ15:BJ20"/>
    <mergeCell ref="BK15:BK20"/>
    <mergeCell ref="BH183:BH188"/>
    <mergeCell ref="BI183:BI188"/>
    <mergeCell ref="BB171:BB176"/>
    <mergeCell ref="BJ27:BJ32"/>
    <mergeCell ref="BK27:BK32"/>
    <mergeCell ref="BL27:BL32"/>
    <mergeCell ref="BM27:BM32"/>
    <mergeCell ref="BJ33:BJ38"/>
    <mergeCell ref="BK33:BK38"/>
    <mergeCell ref="BL33:BL38"/>
    <mergeCell ref="BM33:BM38"/>
    <mergeCell ref="BH165:BH170"/>
    <mergeCell ref="BH159:BH164"/>
    <mergeCell ref="BB159:BB164"/>
    <mergeCell ref="BG111:BG116"/>
    <mergeCell ref="BI75:BI80"/>
    <mergeCell ref="BI93:BI98"/>
    <mergeCell ref="BI81:BI86"/>
    <mergeCell ref="BB183:BB188"/>
    <mergeCell ref="BG183:BG188"/>
    <mergeCell ref="BI177:BI182"/>
    <mergeCell ref="BG177:BG182"/>
    <mergeCell ref="BH177:BH182"/>
    <mergeCell ref="BI165:BI170"/>
    <mergeCell ref="AY159:AY164"/>
    <mergeCell ref="BB177:BB182"/>
    <mergeCell ref="BI159:BI164"/>
    <mergeCell ref="BB165:BB170"/>
    <mergeCell ref="BG165:BG170"/>
    <mergeCell ref="BG171:BG176"/>
    <mergeCell ref="AZ159:AZ164"/>
    <mergeCell ref="BA183:BA188"/>
    <mergeCell ref="BA171:BA176"/>
    <mergeCell ref="BA177:BA182"/>
    <mergeCell ref="BI171:BI176"/>
    <mergeCell ref="P45:P50"/>
    <mergeCell ref="P51:P56"/>
    <mergeCell ref="P183:P188"/>
    <mergeCell ref="P111:P116"/>
    <mergeCell ref="P117:P122"/>
    <mergeCell ref="P123:P128"/>
    <mergeCell ref="P129:P134"/>
    <mergeCell ref="L171:L176"/>
    <mergeCell ref="M159:M164"/>
    <mergeCell ref="N159:N164"/>
    <mergeCell ref="O141:O146"/>
    <mergeCell ref="M81:M86"/>
    <mergeCell ref="N81:N86"/>
    <mergeCell ref="O81:O86"/>
    <mergeCell ref="N93:N98"/>
    <mergeCell ref="P81:P86"/>
    <mergeCell ref="P87:P92"/>
    <mergeCell ref="P93:P98"/>
    <mergeCell ref="P99:P104"/>
    <mergeCell ref="P105:P110"/>
    <mergeCell ref="P177:P182"/>
    <mergeCell ref="L159:L164"/>
    <mergeCell ref="A171:A176"/>
    <mergeCell ref="N183:N188"/>
    <mergeCell ref="O183:O188"/>
    <mergeCell ref="AY183:AY188"/>
    <mergeCell ref="A183:A188"/>
    <mergeCell ref="E183:E188"/>
    <mergeCell ref="A177:A182"/>
    <mergeCell ref="E177:E182"/>
    <mergeCell ref="K177:K182"/>
    <mergeCell ref="L177:L182"/>
    <mergeCell ref="M177:M182"/>
    <mergeCell ref="K183:K188"/>
    <mergeCell ref="L183:L188"/>
    <mergeCell ref="N177:N182"/>
    <mergeCell ref="O177:O182"/>
    <mergeCell ref="O171:O176"/>
    <mergeCell ref="AY171:AY176"/>
    <mergeCell ref="P171:P176"/>
    <mergeCell ref="E171:E176"/>
    <mergeCell ref="K171:K176"/>
    <mergeCell ref="K159:K164"/>
    <mergeCell ref="BG159:BG164"/>
    <mergeCell ref="E159:E164"/>
    <mergeCell ref="AZ165:AZ170"/>
    <mergeCell ref="BA165:BA170"/>
    <mergeCell ref="BI147:BI152"/>
    <mergeCell ref="BG153:BG158"/>
    <mergeCell ref="BA153:BA158"/>
    <mergeCell ref="BA147:BA152"/>
    <mergeCell ref="K147:K152"/>
    <mergeCell ref="L147:L152"/>
    <mergeCell ref="K153:K158"/>
    <mergeCell ref="L153:L158"/>
    <mergeCell ref="M153:M158"/>
    <mergeCell ref="N153:N158"/>
    <mergeCell ref="O153:O158"/>
    <mergeCell ref="A165:A170"/>
    <mergeCell ref="E165:E170"/>
    <mergeCell ref="P165:P170"/>
    <mergeCell ref="N165:N170"/>
    <mergeCell ref="D165:D170"/>
    <mergeCell ref="O165:O170"/>
    <mergeCell ref="AY165:AY170"/>
    <mergeCell ref="K165:K170"/>
    <mergeCell ref="L165:L170"/>
    <mergeCell ref="M165:M170"/>
    <mergeCell ref="D153:D158"/>
    <mergeCell ref="BI141:BI146"/>
    <mergeCell ref="BH135:BH140"/>
    <mergeCell ref="M141:M146"/>
    <mergeCell ref="M135:M140"/>
    <mergeCell ref="N135:N140"/>
    <mergeCell ref="AY153:AY158"/>
    <mergeCell ref="BB153:BB158"/>
    <mergeCell ref="AY141:AY146"/>
    <mergeCell ref="BB141:BB146"/>
    <mergeCell ref="BG141:BG146"/>
    <mergeCell ref="BH153:BH158"/>
    <mergeCell ref="BI153:BI158"/>
    <mergeCell ref="D147:D152"/>
    <mergeCell ref="D141:D146"/>
    <mergeCell ref="E135:E140"/>
    <mergeCell ref="AZ147:AZ152"/>
    <mergeCell ref="AZ153:AZ158"/>
    <mergeCell ref="A135:A140"/>
    <mergeCell ref="BH171:BH176"/>
    <mergeCell ref="M147:M152"/>
    <mergeCell ref="P147:P152"/>
    <mergeCell ref="P153:P158"/>
    <mergeCell ref="BG147:BG152"/>
    <mergeCell ref="BH147:BH152"/>
    <mergeCell ref="M171:M176"/>
    <mergeCell ref="N171:N176"/>
    <mergeCell ref="AZ141:AZ146"/>
    <mergeCell ref="BA141:BA146"/>
    <mergeCell ref="BA135:BA140"/>
    <mergeCell ref="L135:L140"/>
    <mergeCell ref="BG135:BG140"/>
    <mergeCell ref="BA159:BA164"/>
    <mergeCell ref="AZ171:AZ176"/>
    <mergeCell ref="P159:P164"/>
    <mergeCell ref="O159:O164"/>
    <mergeCell ref="A147:A152"/>
    <mergeCell ref="E147:E152"/>
    <mergeCell ref="A159:A164"/>
    <mergeCell ref="D159:D164"/>
    <mergeCell ref="A153:A158"/>
    <mergeCell ref="E153:E158"/>
    <mergeCell ref="D129:D134"/>
    <mergeCell ref="AY129:AY134"/>
    <mergeCell ref="BB129:BB134"/>
    <mergeCell ref="O147:O152"/>
    <mergeCell ref="AY147:AY152"/>
    <mergeCell ref="BB147:BB152"/>
    <mergeCell ref="P135:P140"/>
    <mergeCell ref="P141:P146"/>
    <mergeCell ref="A129:A134"/>
    <mergeCell ref="E129:E134"/>
    <mergeCell ref="K129:K134"/>
    <mergeCell ref="L129:L134"/>
    <mergeCell ref="N147:N152"/>
    <mergeCell ref="N141:N146"/>
    <mergeCell ref="A141:A146"/>
    <mergeCell ref="E141:E146"/>
    <mergeCell ref="M129:M134"/>
    <mergeCell ref="K141:K146"/>
    <mergeCell ref="L141:L146"/>
    <mergeCell ref="AZ129:AZ134"/>
    <mergeCell ref="AZ135:AZ140"/>
    <mergeCell ref="D135:D140"/>
    <mergeCell ref="K135:K140"/>
    <mergeCell ref="O135:O140"/>
    <mergeCell ref="BG123:BG128"/>
    <mergeCell ref="BH129:BH134"/>
    <mergeCell ref="BA129:BA134"/>
    <mergeCell ref="BA123:BA128"/>
    <mergeCell ref="BI129:BI134"/>
    <mergeCell ref="BH141:BH146"/>
    <mergeCell ref="BH105:BH110"/>
    <mergeCell ref="BI105:BI110"/>
    <mergeCell ref="BI123:BI128"/>
    <mergeCell ref="BI111:BI116"/>
    <mergeCell ref="BH123:BH128"/>
    <mergeCell ref="BI135:BI140"/>
    <mergeCell ref="AZ123:AZ128"/>
    <mergeCell ref="BH99:BH104"/>
    <mergeCell ref="BI99:BI104"/>
    <mergeCell ref="AY135:AY140"/>
    <mergeCell ref="BB135:BB140"/>
    <mergeCell ref="N129:N134"/>
    <mergeCell ref="O129:O134"/>
    <mergeCell ref="BG129:BG134"/>
    <mergeCell ref="BG117:BG122"/>
    <mergeCell ref="AY99:AY104"/>
    <mergeCell ref="O117:O122"/>
    <mergeCell ref="AY117:AY122"/>
    <mergeCell ref="BB117:BB122"/>
    <mergeCell ref="O111:O116"/>
    <mergeCell ref="AY111:AY116"/>
    <mergeCell ref="BB111:BB116"/>
    <mergeCell ref="BG105:BG110"/>
    <mergeCell ref="O123:O128"/>
    <mergeCell ref="AY123:AY128"/>
    <mergeCell ref="BB123:BB128"/>
    <mergeCell ref="BI117:BI122"/>
    <mergeCell ref="BH117:BH122"/>
    <mergeCell ref="BH111:BH116"/>
    <mergeCell ref="BA117:BA122"/>
    <mergeCell ref="A99:A104"/>
    <mergeCell ref="L99:L104"/>
    <mergeCell ref="N99:N104"/>
    <mergeCell ref="E99:E104"/>
    <mergeCell ref="M111:M116"/>
    <mergeCell ref="N111:N116"/>
    <mergeCell ref="AY105:AY110"/>
    <mergeCell ref="BB105:BB110"/>
    <mergeCell ref="N105:N110"/>
    <mergeCell ref="O105:O110"/>
    <mergeCell ref="O99:O104"/>
    <mergeCell ref="BG99:BG104"/>
    <mergeCell ref="D117:D122"/>
    <mergeCell ref="N117:N122"/>
    <mergeCell ref="K105:K110"/>
    <mergeCell ref="L105:L110"/>
    <mergeCell ref="M105:M110"/>
    <mergeCell ref="L117:L122"/>
    <mergeCell ref="BA111:BA116"/>
    <mergeCell ref="M99:M104"/>
    <mergeCell ref="K99:K104"/>
    <mergeCell ref="AZ117:AZ122"/>
    <mergeCell ref="AY93:AY98"/>
    <mergeCell ref="BB93:BB98"/>
    <mergeCell ref="BG93:BG98"/>
    <mergeCell ref="BH93:BH98"/>
    <mergeCell ref="N87:N92"/>
    <mergeCell ref="O87:O92"/>
    <mergeCell ref="AY87:AY92"/>
    <mergeCell ref="A123:A128"/>
    <mergeCell ref="K123:K128"/>
    <mergeCell ref="L123:L128"/>
    <mergeCell ref="M123:M128"/>
    <mergeCell ref="N123:N128"/>
    <mergeCell ref="A117:A122"/>
    <mergeCell ref="E117:E122"/>
    <mergeCell ref="K117:K122"/>
    <mergeCell ref="A111:A116"/>
    <mergeCell ref="E111:E116"/>
    <mergeCell ref="K111:K116"/>
    <mergeCell ref="L111:L116"/>
    <mergeCell ref="E123:E128"/>
    <mergeCell ref="M117:M122"/>
    <mergeCell ref="A105:A110"/>
    <mergeCell ref="E105:E110"/>
    <mergeCell ref="BB99:BB104"/>
    <mergeCell ref="AY81:AY86"/>
    <mergeCell ref="BB81:BB86"/>
    <mergeCell ref="BG81:BG86"/>
    <mergeCell ref="BH81:BH86"/>
    <mergeCell ref="M87:M92"/>
    <mergeCell ref="M93:M98"/>
    <mergeCell ref="A81:A86"/>
    <mergeCell ref="E81:E86"/>
    <mergeCell ref="K81:K86"/>
    <mergeCell ref="A87:A92"/>
    <mergeCell ref="E87:E92"/>
    <mergeCell ref="A93:A98"/>
    <mergeCell ref="E93:E98"/>
    <mergeCell ref="K93:K98"/>
    <mergeCell ref="L93:L98"/>
    <mergeCell ref="K87:K92"/>
    <mergeCell ref="L87:L92"/>
    <mergeCell ref="D81:D86"/>
    <mergeCell ref="D87:D92"/>
    <mergeCell ref="L81:L86"/>
    <mergeCell ref="BH87:BH92"/>
    <mergeCell ref="BB87:BB92"/>
    <mergeCell ref="BG87:BG92"/>
    <mergeCell ref="O93:O98"/>
    <mergeCell ref="BG75:BG80"/>
    <mergeCell ref="BH75:BH80"/>
    <mergeCell ref="P69:P74"/>
    <mergeCell ref="P75:P80"/>
    <mergeCell ref="N75:N80"/>
    <mergeCell ref="N69:N74"/>
    <mergeCell ref="O69:O74"/>
    <mergeCell ref="AY69:AY74"/>
    <mergeCell ref="BB69:BB74"/>
    <mergeCell ref="BG69:BG74"/>
    <mergeCell ref="BI87:BI92"/>
    <mergeCell ref="A75:A80"/>
    <mergeCell ref="E75:E80"/>
    <mergeCell ref="K75:K80"/>
    <mergeCell ref="L75:L80"/>
    <mergeCell ref="N63:N68"/>
    <mergeCell ref="O63:O68"/>
    <mergeCell ref="AY63:AY68"/>
    <mergeCell ref="BB63:BB68"/>
    <mergeCell ref="BG63:BG68"/>
    <mergeCell ref="A63:A68"/>
    <mergeCell ref="E63:E68"/>
    <mergeCell ref="K63:K68"/>
    <mergeCell ref="M69:M74"/>
    <mergeCell ref="M63:M68"/>
    <mergeCell ref="L63:L68"/>
    <mergeCell ref="M75:M80"/>
    <mergeCell ref="D75:D80"/>
    <mergeCell ref="BH69:BH74"/>
    <mergeCell ref="O75:O80"/>
    <mergeCell ref="AY75:AY80"/>
    <mergeCell ref="BB75:BB80"/>
    <mergeCell ref="A69:A74"/>
    <mergeCell ref="D69:D74"/>
    <mergeCell ref="AY57:AY62"/>
    <mergeCell ref="BB57:BB62"/>
    <mergeCell ref="BG57:BG62"/>
    <mergeCell ref="BB51:BB56"/>
    <mergeCell ref="BI69:BI74"/>
    <mergeCell ref="BH63:BH68"/>
    <mergeCell ref="BI63:BI68"/>
    <mergeCell ref="E69:E74"/>
    <mergeCell ref="K69:K74"/>
    <mergeCell ref="L69:L74"/>
    <mergeCell ref="BH57:BH62"/>
    <mergeCell ref="BI57:BI62"/>
    <mergeCell ref="BI51:BI56"/>
    <mergeCell ref="A57:A62"/>
    <mergeCell ref="P57:P62"/>
    <mergeCell ref="D57:D62"/>
    <mergeCell ref="N57:N62"/>
    <mergeCell ref="O57:O62"/>
    <mergeCell ref="E57:E62"/>
    <mergeCell ref="K57:K62"/>
    <mergeCell ref="P63:P68"/>
    <mergeCell ref="D63:D68"/>
    <mergeCell ref="BI33:BI38"/>
    <mergeCell ref="P39:P44"/>
    <mergeCell ref="A45:A50"/>
    <mergeCell ref="A39:A44"/>
    <mergeCell ref="E39:E44"/>
    <mergeCell ref="E45:E50"/>
    <mergeCell ref="D39:D44"/>
    <mergeCell ref="D45:D50"/>
    <mergeCell ref="BI45:BI50"/>
    <mergeCell ref="AY33:AY38"/>
    <mergeCell ref="BB33:BB38"/>
    <mergeCell ref="BI39:BI44"/>
    <mergeCell ref="K45:K50"/>
    <mergeCell ref="E33:E38"/>
    <mergeCell ref="K33:K38"/>
    <mergeCell ref="L33:L38"/>
    <mergeCell ref="D33:D38"/>
    <mergeCell ref="P33:P38"/>
    <mergeCell ref="AY45:AY50"/>
    <mergeCell ref="BB45:BB50"/>
    <mergeCell ref="BG45:BG50"/>
    <mergeCell ref="BH45:BH50"/>
    <mergeCell ref="BG33:BG38"/>
    <mergeCell ref="BH33:BH38"/>
    <mergeCell ref="A51:A56"/>
    <mergeCell ref="M51:M56"/>
    <mergeCell ref="N51:N56"/>
    <mergeCell ref="N39:N44"/>
    <mergeCell ref="O39:O44"/>
    <mergeCell ref="AY39:AY44"/>
    <mergeCell ref="BB39:BB44"/>
    <mergeCell ref="BG39:BG44"/>
    <mergeCell ref="BH51:BH56"/>
    <mergeCell ref="BH39:BH44"/>
    <mergeCell ref="K39:K44"/>
    <mergeCell ref="L39:L44"/>
    <mergeCell ref="N45:N50"/>
    <mergeCell ref="L45:L50"/>
    <mergeCell ref="M45:M50"/>
    <mergeCell ref="M39:M44"/>
    <mergeCell ref="O45:O50"/>
    <mergeCell ref="BG51:BG56"/>
    <mergeCell ref="D51:D56"/>
    <mergeCell ref="O51:O56"/>
    <mergeCell ref="AY51:AY56"/>
    <mergeCell ref="E51:E56"/>
    <mergeCell ref="K51:K56"/>
    <mergeCell ref="L51:L56"/>
    <mergeCell ref="D15:D20"/>
    <mergeCell ref="O27:O32"/>
    <mergeCell ref="AW7:AX7"/>
    <mergeCell ref="AY7:BB7"/>
    <mergeCell ref="BG7:BI7"/>
    <mergeCell ref="E9:E14"/>
    <mergeCell ref="N27:N32"/>
    <mergeCell ref="N21:N26"/>
    <mergeCell ref="BH15:BH20"/>
    <mergeCell ref="BI15:BI20"/>
    <mergeCell ref="M21:M26"/>
    <mergeCell ref="A6:J7"/>
    <mergeCell ref="K6:O6"/>
    <mergeCell ref="K7:O7"/>
    <mergeCell ref="S7:U7"/>
    <mergeCell ref="V7:AK7"/>
    <mergeCell ref="BH27:BH32"/>
    <mergeCell ref="A27:A32"/>
    <mergeCell ref="B21:B26"/>
    <mergeCell ref="BI9:BI14"/>
    <mergeCell ref="O9:O14"/>
    <mergeCell ref="B27:B32"/>
    <mergeCell ref="AY9:AY14"/>
    <mergeCell ref="BA15:BA20"/>
    <mergeCell ref="A33:A38"/>
    <mergeCell ref="BB21:BB26"/>
    <mergeCell ref="BG21:BG26"/>
    <mergeCell ref="BH21:BH26"/>
    <mergeCell ref="A15:A20"/>
    <mergeCell ref="E15:E20"/>
    <mergeCell ref="K15:K20"/>
    <mergeCell ref="P6:P7"/>
    <mergeCell ref="K27:K32"/>
    <mergeCell ref="BH9:BH14"/>
    <mergeCell ref="M27:M32"/>
    <mergeCell ref="AL7:AV7"/>
    <mergeCell ref="BC7:BD7"/>
    <mergeCell ref="BG27:BG32"/>
    <mergeCell ref="D9:D14"/>
    <mergeCell ref="D21:D26"/>
    <mergeCell ref="D27:D32"/>
    <mergeCell ref="P9:P14"/>
    <mergeCell ref="P15:P20"/>
    <mergeCell ref="P21:P26"/>
    <mergeCell ref="P27:P32"/>
    <mergeCell ref="B9:B14"/>
    <mergeCell ref="C9:C14"/>
    <mergeCell ref="B15:B20"/>
    <mergeCell ref="BB9:BB14"/>
    <mergeCell ref="BI21:BI26"/>
    <mergeCell ref="A21:A26"/>
    <mergeCell ref="E21:E26"/>
    <mergeCell ref="AY27:AY32"/>
    <mergeCell ref="BB27:BB32"/>
    <mergeCell ref="M15:M20"/>
    <mergeCell ref="N15:N20"/>
    <mergeCell ref="O15:O20"/>
    <mergeCell ref="AY15:AY20"/>
    <mergeCell ref="BB15:BB20"/>
    <mergeCell ref="O21:O26"/>
    <mergeCell ref="AY21:AY26"/>
    <mergeCell ref="BG9:BG14"/>
    <mergeCell ref="E27:E32"/>
    <mergeCell ref="K21:K26"/>
    <mergeCell ref="L21:L26"/>
    <mergeCell ref="L15:L20"/>
    <mergeCell ref="L9:L14"/>
    <mergeCell ref="M9:M14"/>
    <mergeCell ref="L27:L32"/>
    <mergeCell ref="N9:N14"/>
    <mergeCell ref="A9:A14"/>
    <mergeCell ref="K9:K14"/>
    <mergeCell ref="A1:AQ1"/>
    <mergeCell ref="B4:D4"/>
    <mergeCell ref="BI27:BI32"/>
    <mergeCell ref="BJ6:BM7"/>
    <mergeCell ref="D123:D128"/>
    <mergeCell ref="D171:D176"/>
    <mergeCell ref="D177:D182"/>
    <mergeCell ref="D183:D188"/>
    <mergeCell ref="D93:D98"/>
    <mergeCell ref="D99:D104"/>
    <mergeCell ref="D105:D110"/>
    <mergeCell ref="D111:D116"/>
    <mergeCell ref="S6:AD6"/>
    <mergeCell ref="AE6:AP6"/>
    <mergeCell ref="AQ6:BD6"/>
    <mergeCell ref="BE6:BI6"/>
    <mergeCell ref="Q6:R6"/>
    <mergeCell ref="Q7:R7"/>
    <mergeCell ref="L57:L62"/>
    <mergeCell ref="M57:M62"/>
    <mergeCell ref="BG15:BG20"/>
    <mergeCell ref="M33:M38"/>
    <mergeCell ref="N33:N38"/>
    <mergeCell ref="O33:O38"/>
  </mergeCells>
  <phoneticPr fontId="52" type="noConversion"/>
  <conditionalFormatting sqref="O9 Q9:R9 R10:R188">
    <cfRule type="cellIs" dxfId="15" priority="23" operator="equal">
      <formula>"Extremo"</formula>
    </cfRule>
    <cfRule type="cellIs" dxfId="14" priority="24" operator="equal">
      <formula>"Alto"</formula>
    </cfRule>
    <cfRule type="cellIs" dxfId="13" priority="25" operator="equal">
      <formula>"Moderado"</formula>
    </cfRule>
    <cfRule type="cellIs" dxfId="12" priority="26" operator="equal">
      <formula>"Bajo"</formula>
    </cfRule>
  </conditionalFormatting>
  <conditionalFormatting sqref="BI9">
    <cfRule type="cellIs" dxfId="11" priority="19" operator="equal">
      <formula>"Extremo"</formula>
    </cfRule>
    <cfRule type="cellIs" dxfId="10" priority="20" operator="equal">
      <formula>"Alto"</formula>
    </cfRule>
    <cfRule type="cellIs" dxfId="9" priority="21" operator="equal">
      <formula>"Moderado"</formula>
    </cfRule>
    <cfRule type="cellIs" dxfId="8" priority="22" operator="equal">
      <formula>"Bajo"</formula>
    </cfRule>
  </conditionalFormatting>
  <conditionalFormatting sqref="O15 O21 O27 O33 O39 O45 O51 O57 O63 O69 O75 O81 O87 O93 O99 O105 O111 O117 O123 O129 O135 O141 O147 O153 O159 O165 O171 O177 O183 Q183 Q177 Q171 Q165 Q159 Q153 Q147 Q141 Q135 Q129 Q123 Q117 Q111 Q105 Q99 Q93 Q87 Q81 Q75 Q69 Q63 Q57 Q51 Q45 Q39 Q33 Q27 Q21 Q15">
    <cfRule type="cellIs" dxfId="7" priority="15" operator="equal">
      <formula>"Extremo"</formula>
    </cfRule>
    <cfRule type="cellIs" dxfId="6" priority="16" operator="equal">
      <formula>"Alto"</formula>
    </cfRule>
    <cfRule type="cellIs" dxfId="5" priority="17" operator="equal">
      <formula>"Moderado"</formula>
    </cfRule>
    <cfRule type="cellIs" dxfId="4" priority="18" operator="equal">
      <formula>"Bajo"</formula>
    </cfRule>
  </conditionalFormatting>
  <conditionalFormatting sqref="BI15 BI21 BI27 BI33 BI39 BI45 BI51 BI57 BI63 BI69 BI75 BI81 BI87 BI93 BI99 BI105 BI111 BI117 BI123 BI129 BI135 BI141 BI147 BI153 BI159 BI165 BI171 BI177 BI183">
    <cfRule type="cellIs" dxfId="3" priority="11" operator="equal">
      <formula>"Extremo"</formula>
    </cfRule>
    <cfRule type="cellIs" dxfId="2" priority="12" operator="equal">
      <formula>"Alto"</formula>
    </cfRule>
    <cfRule type="cellIs" dxfId="1" priority="13" operator="equal">
      <formula>"Moderado"</formula>
    </cfRule>
    <cfRule type="cellIs" dxfId="0" priority="14" operator="equal">
      <formula>"Bajo"</formula>
    </cfRule>
  </conditionalFormatting>
  <dataValidations count="47">
    <dataValidation allowBlank="1" showInputMessage="1" showErrorMessage="1" prompt="Fuerte: 100_x000a__x000a_Moderado: Entre 50 y 99_x000a__x000a_Débil: Menor a 50" sqref="BB8" xr:uid="{00000000-0002-0000-0300-000000000000}"/>
    <dataValidation allowBlank="1" showInputMessage="1" showErrorMessage="1" prompt="Fuerte: 100_x000a__x000a_Moderado: 50_x000a__x000a_Débil: 0" sqref="AX8" xr:uid="{00000000-0002-0000-0300-000001000000}"/>
    <dataValidation allowBlank="1" showInputMessage="1" showErrorMessage="1" prompt="Fuerte: Siempre se ejecuta_x000a__x000a_Moderado: Algunas veces_x000a__x000a_Débil: No se ejecuta " sqref="AL8:AM8" xr:uid="{00000000-0002-0000-0300-000002000000}"/>
    <dataValidation allowBlank="1" showInputMessage="1" showErrorMessage="1" prompt="Fuerte: Calificación entre 96 y 100_x000a__x000a_Moderado: Calificación entre 86 y 95_x000a__x000a_Débil: Calificación entre 0 y 85" sqref="AK8 AV8" xr:uid="{00000000-0002-0000-0300-000003000000}"/>
    <dataValidation allowBlank="1" showInputMessage="1" showErrorMessage="1" prompt="- Confiable (15)_x000a__x000a_- No Confiable (0)_x000a_" sqref="AD8:AE8" xr:uid="{00000000-0002-0000-0300-000004000000}"/>
    <dataValidation allowBlank="1" showInputMessage="1" showErrorMessage="1" prompt="- Prevenir (15)_x000a__x000a_- Detectar (10)_x000a__x000a_- No es un Control (0)" sqref="AB8:AC8" xr:uid="{00000000-0002-0000-0300-000005000000}"/>
    <dataValidation allowBlank="1" showInputMessage="1" showErrorMessage="1" prompt="- Oportuna (15)_x000a__x000a_- Inoportuna (0)_x000a_" sqref="Z8:AA8" xr:uid="{00000000-0002-0000-0300-000006000000}"/>
    <dataValidation allowBlank="1" showInputMessage="1" showErrorMessage="1" prompt="- Asignado (15)_x000a__x000a_- No Asignado (0)" sqref="V8:W8"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U8" xr:uid="{00000000-0002-0000-0300-000008000000}"/>
    <dataValidation allowBlank="1" showInputMessage="1" showErrorMessage="1" prompt="Completa (10)_x000a__x000a_Incompleta (5)_x000a__x000a_No esxiste (0)" sqref="AH8:AI8" xr:uid="{00000000-0002-0000-0300-000009000000}"/>
    <dataValidation allowBlank="1" showInputMessage="1" showErrorMessage="1" prompt="- Se investigan y se resuelven Oportunamente (15)_x000a__x000a_- No se investigan y resuelven Oportunamente (0)_x000a_" sqref="AF8:AG8" xr:uid="{00000000-0002-0000-0300-00000A000000}"/>
    <dataValidation allowBlank="1" showInputMessage="1" showErrorMessage="1" prompt="- Adecuado (15)_x000a__x000a_- Inadecuado (0)_x000a_" sqref="X8:Y8" xr:uid="{00000000-0002-0000-0300-00000B000000}"/>
    <dataValidation allowBlank="1" showInputMessage="1" showErrorMessage="1" prompt="Promedio entre el diseño Total de Control y Total Solidez Individual " sqref="AY8:BA8"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W8"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J8 AU8"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L8:N8"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K8" xr:uid="{00000000-0002-0000-0300-000010000000}"/>
    <dataValidation type="list" allowBlank="1" showInputMessage="1" showErrorMessage="1" sqref="T33:T38" xr:uid="{00000000-0002-0000-0300-000011000000}">
      <formula1>$F$33:$F$38</formula1>
    </dataValidation>
    <dataValidation type="list" allowBlank="1" showInputMessage="1" showErrorMessage="1" sqref="T39:T44" xr:uid="{00000000-0002-0000-0300-000012000000}">
      <formula1>$F$39:$F$44</formula1>
    </dataValidation>
    <dataValidation type="list" allowBlank="1" showInputMessage="1" showErrorMessage="1" sqref="T45:T50" xr:uid="{00000000-0002-0000-0300-000013000000}">
      <formula1>$F$45:$F$50</formula1>
    </dataValidation>
    <dataValidation type="list" allowBlank="1" showInputMessage="1" showErrorMessage="1" sqref="T51:T56" xr:uid="{00000000-0002-0000-0300-000014000000}">
      <formula1>$F$51:$F$56</formula1>
    </dataValidation>
    <dataValidation type="list" allowBlank="1" showInputMessage="1" showErrorMessage="1" sqref="T57:T62" xr:uid="{00000000-0002-0000-0300-000015000000}">
      <formula1>$F$57:$F$62</formula1>
    </dataValidation>
    <dataValidation type="list" allowBlank="1" showInputMessage="1" showErrorMessage="1" sqref="T63:T68" xr:uid="{00000000-0002-0000-0300-000016000000}">
      <formula1>$F$63:$F$68</formula1>
    </dataValidation>
    <dataValidation type="list" allowBlank="1" showInputMessage="1" showErrorMessage="1" sqref="T69:T74" xr:uid="{00000000-0002-0000-0300-000017000000}">
      <formula1>$F$69:$F$74</formula1>
    </dataValidation>
    <dataValidation type="list" allowBlank="1" showInputMessage="1" showErrorMessage="1" sqref="T75:T80" xr:uid="{00000000-0002-0000-0300-000018000000}">
      <formula1>$F$75:$F$80</formula1>
    </dataValidation>
    <dataValidation type="list" allowBlank="1" showInputMessage="1" showErrorMessage="1" sqref="T81:T86" xr:uid="{00000000-0002-0000-0300-000019000000}">
      <formula1>$F$81:$F$86</formula1>
    </dataValidation>
    <dataValidation type="list" allowBlank="1" showInputMessage="1" showErrorMessage="1" sqref="T87:T92" xr:uid="{00000000-0002-0000-0300-00001A000000}">
      <formula1>$F$87:$F$92</formula1>
    </dataValidation>
    <dataValidation type="list" allowBlank="1" showInputMessage="1" showErrorMessage="1" sqref="T93:T98" xr:uid="{00000000-0002-0000-0300-00001B000000}">
      <formula1>$F$93:$F$98</formula1>
    </dataValidation>
    <dataValidation type="list" allowBlank="1" showInputMessage="1" showErrorMessage="1" sqref="T99:T104" xr:uid="{00000000-0002-0000-0300-00001C000000}">
      <formula1>$F$99:$F$104</formula1>
    </dataValidation>
    <dataValidation type="list" allowBlank="1" showInputMessage="1" showErrorMessage="1" sqref="T105:T110" xr:uid="{00000000-0002-0000-0300-00001D000000}">
      <formula1>$F$105:$F$110</formula1>
    </dataValidation>
    <dataValidation type="list" allowBlank="1" showInputMessage="1" showErrorMessage="1" sqref="T111:T116" xr:uid="{00000000-0002-0000-0300-00001E000000}">
      <formula1>$F$111:$F$116</formula1>
    </dataValidation>
    <dataValidation type="list" allowBlank="1" showInputMessage="1" showErrorMessage="1" sqref="T117:T122" xr:uid="{00000000-0002-0000-0300-00001F000000}">
      <formula1>$F$117:$F$122</formula1>
    </dataValidation>
    <dataValidation type="list" allowBlank="1" showInputMessage="1" showErrorMessage="1" sqref="T123:T128" xr:uid="{00000000-0002-0000-0300-000020000000}">
      <formula1>$F$123:$F$128</formula1>
    </dataValidation>
    <dataValidation type="list" allowBlank="1" showInputMessage="1" showErrorMessage="1" sqref="T129:T134" xr:uid="{00000000-0002-0000-0300-000021000000}">
      <formula1>$F$129:$F$134</formula1>
    </dataValidation>
    <dataValidation type="list" allowBlank="1" showInputMessage="1" showErrorMessage="1" sqref="T135:T140" xr:uid="{00000000-0002-0000-0300-000022000000}">
      <formula1>$F$135:$F$140</formula1>
    </dataValidation>
    <dataValidation type="list" allowBlank="1" showInputMessage="1" showErrorMessage="1" sqref="T141:T146" xr:uid="{00000000-0002-0000-0300-000023000000}">
      <formula1>$F$141:$F$146</formula1>
    </dataValidation>
    <dataValidation type="list" allowBlank="1" showInputMessage="1" showErrorMessage="1" sqref="T147:T152" xr:uid="{00000000-0002-0000-0300-000024000000}">
      <formula1>$F$147:$F$152</formula1>
    </dataValidation>
    <dataValidation type="list" allowBlank="1" showInputMessage="1" showErrorMessage="1" sqref="T153:T158" xr:uid="{00000000-0002-0000-0300-000025000000}">
      <formula1>$F$153:$F$158</formula1>
    </dataValidation>
    <dataValidation type="list" allowBlank="1" showInputMessage="1" showErrorMessage="1" sqref="T159:T164" xr:uid="{00000000-0002-0000-0300-000026000000}">
      <formula1>$F$159:$F$164</formula1>
    </dataValidation>
    <dataValidation type="list" allowBlank="1" showInputMessage="1" showErrorMessage="1" sqref="T165:T170" xr:uid="{00000000-0002-0000-0300-000027000000}">
      <formula1>$F$165:$F$170</formula1>
    </dataValidation>
    <dataValidation type="list" allowBlank="1" showInputMessage="1" showErrorMessage="1" sqref="T171:T176" xr:uid="{00000000-0002-0000-0300-000028000000}">
      <formula1>$F$171:$F$176</formula1>
    </dataValidation>
    <dataValidation type="list" allowBlank="1" showInputMessage="1" showErrorMessage="1" sqref="T177:T182" xr:uid="{00000000-0002-0000-0300-000029000000}">
      <formula1>$F$177:$F$182</formula1>
    </dataValidation>
    <dataValidation type="list" allowBlank="1" showInputMessage="1" showErrorMessage="1" sqref="T183:T188" xr:uid="{00000000-0002-0000-0300-00002A000000}">
      <formula1>$F$183:$F$188</formula1>
    </dataValidation>
    <dataValidation type="list" allowBlank="1" showInputMessage="1" showErrorMessage="1" sqref="E15:E20 H10:H188" xr:uid="{00000000-0002-0000-0300-00002B000000}">
      <formula1>INDIRECT(D10)</formula1>
    </dataValidation>
    <dataValidation type="list" allowBlank="1" showInputMessage="1" showErrorMessage="1" sqref="T9:T32" xr:uid="{00000000-0002-0000-0300-00002C000000}">
      <formula1>$H9:$H14</formula1>
    </dataValidation>
    <dataValidation type="list" allowBlank="1" showInputMessage="1" showErrorMessage="1" sqref="F10:F188" xr:uid="{00000000-0002-0000-0300-00002D000000}">
      <formula1>INDIRECT(C10)</formula1>
    </dataValidation>
    <dataValidation type="list" allowBlank="1" showInputMessage="1" showErrorMessage="1" sqref="AE4:AG4 B4:D4" xr:uid="{00000000-0002-0000-0300-00002E000000}">
      <formula1>#REF!</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Y9 AA9 AC9 AE9 AG9 AC186" unlockedFormula="1"/>
    <ignoredError sqref="P9" evalError="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8E58F4CA-711B-4565-AF4D-C9A241E72222}">
          <x14:formula1>
            <xm:f>Listados!$E$36:$E$38</xm:f>
          </x14:formula1>
          <xm:sqref>D9:D188</xm:sqref>
        </x14:dataValidation>
        <x14:dataValidation type="list" allowBlank="1" showInputMessage="1" showErrorMessage="1" xr:uid="{F01D37DB-C915-48C8-8B93-1EBDE921A7D1}">
          <x14:formula1>
            <xm:f>Listados!$G$36:$G$37</xm:f>
          </x14:formula1>
          <xm:sqref>I9:I188</xm:sqref>
        </x14:dataValidation>
        <x14:dataValidation type="list" allowBlank="1" showInputMessage="1" showErrorMessage="1" xr:uid="{7C4CE275-2AFC-4847-B86B-09A1088C5D67}">
          <x14:formula1>
            <xm:f>Listados!$K$3:$K$7</xm:f>
          </x14:formula1>
          <xm:sqref>K9:K188</xm:sqref>
        </x14:dataValidation>
        <x14:dataValidation type="list" allowBlank="1" showInputMessage="1" showErrorMessage="1" xr:uid="{BDDD4350-98BD-4292-94F2-56D34D56726F}">
          <x14:formula1>
            <xm:f>Listados!$L$3:$L$7</xm:f>
          </x14:formula1>
          <xm:sqref>M9:M188</xm:sqref>
        </x14:dataValidation>
        <x14:dataValidation type="list" allowBlank="1" showInputMessage="1" showErrorMessage="1" xr:uid="{DBD465E1-65DC-4954-9855-145211A1FC94}">
          <x14:formula1>
            <xm:f>Listados!$G$29:$G$30</xm:f>
          </x14:formula1>
          <xm:sqref>U9:U188</xm:sqref>
        </x14:dataValidation>
        <x14:dataValidation type="list" allowBlank="1" showInputMessage="1" showErrorMessage="1" xr:uid="{2FAC6A76-B692-4B68-B4FF-89FCF61FAEF4}">
          <x14:formula1>
            <xm:f>Listados!$B$26:$B$27</xm:f>
          </x14:formula1>
          <xm:sqref>V9:V188 X9:X188 Z9:Z188 AB9:AB188 AD9:AD188 AF9:AF188</xm:sqref>
        </x14:dataValidation>
        <x14:dataValidation type="list" allowBlank="1" showInputMessage="1" showErrorMessage="1" xr:uid="{DADD97F2-774C-4163-8F44-9C082C84ED6E}">
          <x14:formula1>
            <xm:f>Listados!$C$26:$C$28</xm:f>
          </x14:formula1>
          <xm:sqref>AH9:AH188</xm:sqref>
        </x14:dataValidation>
        <x14:dataValidation type="list" allowBlank="1" showInputMessage="1" showErrorMessage="1" xr:uid="{DC1261BC-4DD2-4B49-BB61-12CA81A4A427}">
          <x14:formula1>
            <xm:f>Listados!$H$36:$H$38</xm:f>
          </x14:formula1>
          <xm:sqref>AL9:AL188</xm:sqref>
        </x14:dataValidation>
        <x14:dataValidation type="list" allowBlank="1" showInputMessage="1" showErrorMessage="1" xr:uid="{70D7DB79-3CB9-470D-B18F-51E838CC363E}">
          <x14:formula1>
            <xm:f>Listados!$I$36:$I$39</xm:f>
          </x14:formula1>
          <xm:sqref>AN9:AN188</xm:sqref>
        </x14:dataValidation>
        <x14:dataValidation type="list" allowBlank="1" showInputMessage="1" showErrorMessage="1" xr:uid="{95994164-3E68-4FD6-B827-8B198AD81D21}">
          <x14:formula1>
            <xm:f>Listados!$K$36:$K$39</xm:f>
          </x14:formula1>
          <xm:sqref>AP9:AP188</xm:sqref>
        </x14:dataValidation>
        <x14:dataValidation type="list" allowBlank="1" showInputMessage="1" showErrorMessage="1" xr:uid="{AD0B23BD-B545-4579-A71C-73692792D34A}">
          <x14:formula1>
            <xm:f>Listados!$E$26:$E$28</xm:f>
          </x14:formula1>
          <xm:sqref>AU9:AU188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O121"/>
  <sheetViews>
    <sheetView workbookViewId="0">
      <selection activeCell="G9" sqref="G9"/>
    </sheetView>
  </sheetViews>
  <sheetFormatPr baseColWidth="10" defaultColWidth="11.453125" defaultRowHeight="14.5"/>
  <cols>
    <col min="7" max="7" width="27" customWidth="1"/>
    <col min="8" max="8" width="16.26953125" customWidth="1"/>
    <col min="9" max="9" width="20.1796875" customWidth="1"/>
    <col min="11" max="11" width="76.453125" customWidth="1"/>
    <col min="12" max="12" width="39.1796875" customWidth="1"/>
  </cols>
  <sheetData>
    <row r="1" spans="2:13">
      <c r="B1" s="62" t="s">
        <v>272</v>
      </c>
      <c r="G1" s="424" t="s">
        <v>273</v>
      </c>
      <c r="H1" s="424"/>
      <c r="I1" s="424"/>
      <c r="J1" s="424"/>
      <c r="K1" s="424"/>
      <c r="L1" s="424"/>
      <c r="M1" s="424"/>
    </row>
    <row r="2" spans="2:13">
      <c r="B2" s="59" t="s">
        <v>274</v>
      </c>
      <c r="G2" s="59" t="s">
        <v>274</v>
      </c>
      <c r="H2" s="60" t="s">
        <v>275</v>
      </c>
      <c r="I2" s="59" t="s">
        <v>276</v>
      </c>
      <c r="J2" s="59" t="s">
        <v>277</v>
      </c>
      <c r="K2" s="59" t="s">
        <v>278</v>
      </c>
      <c r="L2" s="61" t="s">
        <v>279</v>
      </c>
      <c r="M2" s="59" t="s">
        <v>280</v>
      </c>
    </row>
    <row r="3" spans="2:13">
      <c r="B3" s="59" t="s">
        <v>280</v>
      </c>
      <c r="G3" s="59" t="s">
        <v>281</v>
      </c>
      <c r="H3" s="60" t="s">
        <v>282</v>
      </c>
      <c r="I3" s="59" t="s">
        <v>283</v>
      </c>
      <c r="J3" s="59" t="s">
        <v>284</v>
      </c>
      <c r="K3" s="59" t="s">
        <v>285</v>
      </c>
      <c r="L3" s="61" t="s">
        <v>286</v>
      </c>
      <c r="M3" s="59" t="s">
        <v>287</v>
      </c>
    </row>
    <row r="4" spans="2:13">
      <c r="B4" s="59" t="s">
        <v>278</v>
      </c>
      <c r="G4" s="59" t="s">
        <v>288</v>
      </c>
      <c r="I4" s="59" t="s">
        <v>289</v>
      </c>
      <c r="J4" s="59" t="s">
        <v>290</v>
      </c>
      <c r="K4" s="59" t="s">
        <v>291</v>
      </c>
      <c r="L4" s="61" t="s">
        <v>292</v>
      </c>
      <c r="M4" s="59" t="s">
        <v>293</v>
      </c>
    </row>
    <row r="5" spans="2:13">
      <c r="B5" s="59" t="s">
        <v>294</v>
      </c>
      <c r="G5" s="59" t="s">
        <v>295</v>
      </c>
      <c r="I5" s="59" t="s">
        <v>296</v>
      </c>
      <c r="J5" s="59" t="s">
        <v>297</v>
      </c>
      <c r="K5" s="59" t="s">
        <v>298</v>
      </c>
      <c r="L5" s="61" t="s">
        <v>299</v>
      </c>
      <c r="M5" s="59" t="s">
        <v>300</v>
      </c>
    </row>
    <row r="6" spans="2:13">
      <c r="B6" s="59" t="s">
        <v>301</v>
      </c>
      <c r="G6" s="59" t="s">
        <v>302</v>
      </c>
      <c r="J6" s="59" t="s">
        <v>303</v>
      </c>
      <c r="K6" s="59" t="s">
        <v>304</v>
      </c>
      <c r="L6" s="61" t="s">
        <v>305</v>
      </c>
      <c r="M6" s="59" t="s">
        <v>306</v>
      </c>
    </row>
    <row r="7" spans="2:13">
      <c r="B7" s="59" t="s">
        <v>307</v>
      </c>
      <c r="G7" s="59" t="s">
        <v>308</v>
      </c>
      <c r="J7" s="59" t="s">
        <v>309</v>
      </c>
      <c r="K7" s="59" t="s">
        <v>310</v>
      </c>
      <c r="L7" s="61" t="s">
        <v>311</v>
      </c>
      <c r="M7" s="59"/>
    </row>
    <row r="8" spans="2:13">
      <c r="B8" s="59" t="s">
        <v>312</v>
      </c>
      <c r="G8" s="59" t="s">
        <v>313</v>
      </c>
      <c r="J8" s="59" t="s">
        <v>314</v>
      </c>
      <c r="K8" s="59" t="s">
        <v>315</v>
      </c>
      <c r="L8" s="61" t="s">
        <v>316</v>
      </c>
      <c r="M8" s="59"/>
    </row>
    <row r="9" spans="2:13">
      <c r="G9" s="59" t="s">
        <v>317</v>
      </c>
      <c r="J9" s="59" t="s">
        <v>318</v>
      </c>
      <c r="K9" s="59" t="s">
        <v>319</v>
      </c>
      <c r="M9" s="59"/>
    </row>
    <row r="10" spans="2:13">
      <c r="J10" s="59" t="s">
        <v>320</v>
      </c>
      <c r="K10" s="59" t="s">
        <v>321</v>
      </c>
      <c r="M10" s="59"/>
    </row>
    <row r="11" spans="2:13">
      <c r="K11" s="59" t="s">
        <v>322</v>
      </c>
      <c r="M11" s="59"/>
    </row>
    <row r="12" spans="2:13">
      <c r="B12" s="425" t="s">
        <v>323</v>
      </c>
      <c r="C12" s="426"/>
      <c r="D12" s="426"/>
      <c r="E12" s="426"/>
      <c r="F12" s="426"/>
      <c r="G12" s="426"/>
      <c r="H12" s="427"/>
      <c r="K12" s="59" t="s">
        <v>324</v>
      </c>
    </row>
    <row r="13" spans="2:13">
      <c r="B13" s="59" t="s">
        <v>325</v>
      </c>
      <c r="C13" s="61" t="s">
        <v>326</v>
      </c>
      <c r="D13" s="59" t="s">
        <v>327</v>
      </c>
      <c r="E13" s="59" t="s">
        <v>328</v>
      </c>
      <c r="F13" s="59" t="s">
        <v>329</v>
      </c>
      <c r="G13" s="61" t="s">
        <v>330</v>
      </c>
      <c r="H13" s="59" t="s">
        <v>331</v>
      </c>
      <c r="K13" s="59" t="s">
        <v>332</v>
      </c>
    </row>
    <row r="14" spans="2:13">
      <c r="B14" s="59" t="s">
        <v>333</v>
      </c>
      <c r="C14" s="61" t="s">
        <v>334</v>
      </c>
      <c r="D14" s="59" t="s">
        <v>335</v>
      </c>
      <c r="E14" s="59" t="s">
        <v>336</v>
      </c>
      <c r="F14" s="59" t="s">
        <v>337</v>
      </c>
      <c r="G14" s="61" t="s">
        <v>338</v>
      </c>
      <c r="H14" s="59" t="s">
        <v>339</v>
      </c>
      <c r="K14" s="59" t="s">
        <v>340</v>
      </c>
    </row>
    <row r="15" spans="2:13">
      <c r="B15" s="59" t="s">
        <v>341</v>
      </c>
      <c r="D15" s="59" t="s">
        <v>342</v>
      </c>
      <c r="H15" s="59" t="s">
        <v>343</v>
      </c>
      <c r="K15" s="59" t="s">
        <v>344</v>
      </c>
    </row>
    <row r="16" spans="2:13">
      <c r="B16" s="59" t="s">
        <v>345</v>
      </c>
      <c r="D16" s="59" t="s">
        <v>346</v>
      </c>
      <c r="H16" s="59" t="s">
        <v>347</v>
      </c>
      <c r="K16" s="59" t="s">
        <v>348</v>
      </c>
    </row>
    <row r="17" spans="2:11">
      <c r="H17" s="59" t="s">
        <v>349</v>
      </c>
      <c r="K17" s="59" t="s">
        <v>350</v>
      </c>
    </row>
    <row r="18" spans="2:11">
      <c r="B18" s="425" t="s">
        <v>351</v>
      </c>
      <c r="C18" s="426"/>
      <c r="D18" s="426"/>
      <c r="E18" s="426"/>
      <c r="F18" s="426"/>
      <c r="G18" s="426"/>
      <c r="H18" s="427"/>
      <c r="K18" s="59" t="s">
        <v>352</v>
      </c>
    </row>
    <row r="19" spans="2:11">
      <c r="B19" s="63" t="s">
        <v>353</v>
      </c>
      <c r="C19" s="65" t="s">
        <v>354</v>
      </c>
      <c r="D19" s="63" t="s">
        <v>355</v>
      </c>
      <c r="E19" s="63" t="s">
        <v>356</v>
      </c>
      <c r="F19" s="63" t="s">
        <v>357</v>
      </c>
      <c r="G19" s="65" t="s">
        <v>358</v>
      </c>
      <c r="H19" s="63" t="s">
        <v>359</v>
      </c>
    </row>
    <row r="20" spans="2:11">
      <c r="B20" s="64" t="s">
        <v>360</v>
      </c>
      <c r="C20" s="64" t="s">
        <v>361</v>
      </c>
      <c r="D20" s="64" t="s">
        <v>362</v>
      </c>
      <c r="E20" s="64" t="s">
        <v>363</v>
      </c>
      <c r="F20" s="64" t="s">
        <v>364</v>
      </c>
      <c r="G20" s="64" t="s">
        <v>365</v>
      </c>
      <c r="H20" s="64" t="s">
        <v>366</v>
      </c>
    </row>
    <row r="21" spans="2:11">
      <c r="B21" s="64" t="s">
        <v>367</v>
      </c>
      <c r="C21" s="64" t="s">
        <v>368</v>
      </c>
      <c r="D21" s="64" t="s">
        <v>369</v>
      </c>
      <c r="E21" s="64" t="s">
        <v>370</v>
      </c>
      <c r="G21" s="64" t="s">
        <v>371</v>
      </c>
      <c r="H21" s="64" t="s">
        <v>372</v>
      </c>
    </row>
    <row r="22" spans="2:11">
      <c r="B22" s="64" t="s">
        <v>373</v>
      </c>
      <c r="C22" s="64" t="s">
        <v>374</v>
      </c>
      <c r="D22" s="64" t="s">
        <v>375</v>
      </c>
      <c r="E22" s="64" t="s">
        <v>376</v>
      </c>
      <c r="G22" s="64" t="s">
        <v>377</v>
      </c>
      <c r="H22" s="64" t="s">
        <v>378</v>
      </c>
    </row>
    <row r="23" spans="2:11">
      <c r="B23" s="64" t="s">
        <v>367</v>
      </c>
      <c r="C23" s="64" t="s">
        <v>379</v>
      </c>
      <c r="D23" s="64" t="s">
        <v>380</v>
      </c>
      <c r="E23" s="64" t="s">
        <v>381</v>
      </c>
      <c r="G23" s="64" t="s">
        <v>382</v>
      </c>
      <c r="H23" s="64" t="s">
        <v>383</v>
      </c>
    </row>
    <row r="24" spans="2:11">
      <c r="B24" s="64" t="s">
        <v>384</v>
      </c>
      <c r="C24" s="64" t="s">
        <v>385</v>
      </c>
      <c r="D24" s="64" t="s">
        <v>386</v>
      </c>
      <c r="E24" s="64" t="s">
        <v>387</v>
      </c>
      <c r="G24" s="64" t="s">
        <v>388</v>
      </c>
      <c r="H24" s="64" t="s">
        <v>389</v>
      </c>
    </row>
    <row r="25" spans="2:11">
      <c r="B25" s="64" t="s">
        <v>390</v>
      </c>
      <c r="D25" s="64" t="s">
        <v>391</v>
      </c>
      <c r="E25" s="64" t="s">
        <v>392</v>
      </c>
      <c r="G25" s="64" t="s">
        <v>393</v>
      </c>
      <c r="H25" s="64" t="s">
        <v>394</v>
      </c>
    </row>
    <row r="26" spans="2:11">
      <c r="B26" s="64" t="s">
        <v>395</v>
      </c>
      <c r="D26" s="64" t="s">
        <v>396</v>
      </c>
      <c r="E26" s="64" t="s">
        <v>397</v>
      </c>
      <c r="H26" s="64" t="s">
        <v>398</v>
      </c>
    </row>
    <row r="27" spans="2:11">
      <c r="B27" s="64" t="s">
        <v>399</v>
      </c>
      <c r="D27" s="64" t="s">
        <v>400</v>
      </c>
      <c r="E27" s="64" t="s">
        <v>401</v>
      </c>
      <c r="H27" s="64" t="s">
        <v>402</v>
      </c>
    </row>
    <row r="28" spans="2:11">
      <c r="B28" s="64" t="s">
        <v>403</v>
      </c>
      <c r="D28" s="64" t="s">
        <v>404</v>
      </c>
      <c r="E28" s="64" t="s">
        <v>405</v>
      </c>
      <c r="H28" s="64" t="s">
        <v>406</v>
      </c>
    </row>
    <row r="29" spans="2:11">
      <c r="B29" s="64" t="s">
        <v>407</v>
      </c>
      <c r="D29" s="64" t="s">
        <v>408</v>
      </c>
      <c r="E29" s="64" t="s">
        <v>409</v>
      </c>
      <c r="H29" s="64" t="s">
        <v>410</v>
      </c>
    </row>
    <row r="30" spans="2:11">
      <c r="B30" s="64" t="s">
        <v>411</v>
      </c>
      <c r="D30" s="64" t="s">
        <v>412</v>
      </c>
      <c r="E30" s="64" t="s">
        <v>413</v>
      </c>
      <c r="H30" s="64" t="s">
        <v>414</v>
      </c>
    </row>
    <row r="31" spans="2:11">
      <c r="B31" s="64" t="s">
        <v>415</v>
      </c>
      <c r="D31" s="64" t="s">
        <v>416</v>
      </c>
      <c r="E31" s="64" t="s">
        <v>417</v>
      </c>
      <c r="H31" s="64" t="s">
        <v>418</v>
      </c>
    </row>
    <row r="32" spans="2:11">
      <c r="B32" s="64" t="s">
        <v>419</v>
      </c>
      <c r="D32" s="64" t="s">
        <v>420</v>
      </c>
      <c r="E32" s="64" t="s">
        <v>421</v>
      </c>
      <c r="H32" s="64" t="s">
        <v>422</v>
      </c>
    </row>
    <row r="33" spans="2:15">
      <c r="D33" s="64" t="s">
        <v>423</v>
      </c>
      <c r="H33" s="64" t="s">
        <v>424</v>
      </c>
    </row>
    <row r="34" spans="2:15">
      <c r="H34" s="64" t="s">
        <v>425</v>
      </c>
    </row>
    <row r="35" spans="2:15">
      <c r="H35" s="64" t="s">
        <v>426</v>
      </c>
    </row>
    <row r="36" spans="2:15">
      <c r="H36" s="64" t="s">
        <v>427</v>
      </c>
    </row>
    <row r="37" spans="2:15">
      <c r="H37" s="64" t="s">
        <v>428</v>
      </c>
    </row>
    <row r="38" spans="2:15">
      <c r="H38" s="64" t="s">
        <v>309</v>
      </c>
    </row>
    <row r="39" spans="2:15">
      <c r="H39" s="64" t="s">
        <v>429</v>
      </c>
    </row>
    <row r="40" spans="2:15">
      <c r="H40" s="64" t="s">
        <v>430</v>
      </c>
    </row>
    <row r="41" spans="2:15">
      <c r="H41" s="64" t="s">
        <v>431</v>
      </c>
    </row>
    <row r="44" spans="2:15">
      <c r="B44" s="70" t="s">
        <v>432</v>
      </c>
      <c r="C44" s="70" t="s">
        <v>433</v>
      </c>
      <c r="D44" s="70" t="s">
        <v>434</v>
      </c>
      <c r="E44" s="70" t="s">
        <v>435</v>
      </c>
      <c r="F44" s="70" t="s">
        <v>436</v>
      </c>
      <c r="G44" s="70" t="s">
        <v>437</v>
      </c>
      <c r="H44" s="70" t="s">
        <v>438</v>
      </c>
      <c r="I44" s="70" t="s">
        <v>439</v>
      </c>
      <c r="J44" s="70" t="s">
        <v>440</v>
      </c>
      <c r="K44" s="70" t="s">
        <v>441</v>
      </c>
      <c r="L44" s="70" t="s">
        <v>442</v>
      </c>
      <c r="M44" s="70" t="s">
        <v>443</v>
      </c>
      <c r="N44" s="70" t="s">
        <v>444</v>
      </c>
      <c r="O44" s="70" t="s">
        <v>445</v>
      </c>
    </row>
    <row r="45" spans="2:15">
      <c r="B45" s="69" t="s">
        <v>446</v>
      </c>
      <c r="C45" s="69" t="s">
        <v>447</v>
      </c>
      <c r="D45" s="69" t="s">
        <v>448</v>
      </c>
      <c r="E45" s="69" t="s">
        <v>449</v>
      </c>
      <c r="F45" s="69" t="s">
        <v>450</v>
      </c>
      <c r="G45" s="69" t="s">
        <v>451</v>
      </c>
      <c r="H45" s="69" t="s">
        <v>452</v>
      </c>
      <c r="I45" s="69" t="s">
        <v>453</v>
      </c>
      <c r="J45" s="69" t="s">
        <v>454</v>
      </c>
      <c r="K45" s="69" t="s">
        <v>455</v>
      </c>
      <c r="L45" s="69" t="s">
        <v>456</v>
      </c>
      <c r="M45" s="69" t="s">
        <v>457</v>
      </c>
      <c r="N45" s="69" t="s">
        <v>458</v>
      </c>
      <c r="O45" s="69" t="s">
        <v>459</v>
      </c>
    </row>
    <row r="46" spans="2:15">
      <c r="B46" s="69" t="s">
        <v>460</v>
      </c>
      <c r="C46" s="69" t="s">
        <v>461</v>
      </c>
      <c r="D46" s="69" t="s">
        <v>462</v>
      </c>
      <c r="E46" s="69" t="s">
        <v>463</v>
      </c>
      <c r="F46" s="69" t="s">
        <v>464</v>
      </c>
      <c r="G46" s="69" t="s">
        <v>465</v>
      </c>
      <c r="H46" s="69" t="s">
        <v>466</v>
      </c>
      <c r="I46" s="69" t="s">
        <v>467</v>
      </c>
      <c r="J46" s="69" t="s">
        <v>468</v>
      </c>
      <c r="K46" s="69" t="s">
        <v>469</v>
      </c>
      <c r="L46" s="69" t="s">
        <v>470</v>
      </c>
      <c r="M46" s="69" t="s">
        <v>471</v>
      </c>
      <c r="N46" s="69" t="s">
        <v>472</v>
      </c>
      <c r="O46" s="69" t="s">
        <v>473</v>
      </c>
    </row>
    <row r="47" spans="2:15">
      <c r="C47" s="69" t="s">
        <v>474</v>
      </c>
      <c r="D47" s="69" t="s">
        <v>475</v>
      </c>
      <c r="E47" s="69" t="s">
        <v>476</v>
      </c>
      <c r="F47" s="69" t="s">
        <v>477</v>
      </c>
      <c r="H47" s="69" t="s">
        <v>478</v>
      </c>
      <c r="I47" s="69" t="s">
        <v>479</v>
      </c>
      <c r="J47" s="69" t="s">
        <v>480</v>
      </c>
      <c r="K47" s="69" t="s">
        <v>481</v>
      </c>
      <c r="L47" s="69" t="s">
        <v>482</v>
      </c>
      <c r="M47" s="69" t="s">
        <v>483</v>
      </c>
      <c r="N47" s="69" t="s">
        <v>484</v>
      </c>
      <c r="O47" s="69" t="s">
        <v>485</v>
      </c>
    </row>
    <row r="48" spans="2:15">
      <c r="B48" s="69"/>
      <c r="C48" s="69" t="s">
        <v>486</v>
      </c>
      <c r="D48" s="69" t="s">
        <v>487</v>
      </c>
      <c r="E48" s="69" t="s">
        <v>488</v>
      </c>
      <c r="F48" s="69" t="s">
        <v>489</v>
      </c>
      <c r="H48" s="69" t="s">
        <v>490</v>
      </c>
      <c r="I48" s="69" t="s">
        <v>491</v>
      </c>
      <c r="J48" s="69" t="s">
        <v>492</v>
      </c>
      <c r="K48" s="69" t="s">
        <v>493</v>
      </c>
      <c r="L48" s="69" t="s">
        <v>494</v>
      </c>
      <c r="M48" s="69" t="s">
        <v>495</v>
      </c>
      <c r="N48" s="69" t="s">
        <v>496</v>
      </c>
      <c r="O48" s="69" t="s">
        <v>497</v>
      </c>
    </row>
    <row r="49" spans="2:15">
      <c r="C49" s="69" t="s">
        <v>498</v>
      </c>
      <c r="D49" s="69" t="s">
        <v>499</v>
      </c>
      <c r="E49" s="69" t="s">
        <v>500</v>
      </c>
      <c r="F49" s="69" t="s">
        <v>501</v>
      </c>
      <c r="H49" s="69" t="s">
        <v>502</v>
      </c>
      <c r="I49" s="69" t="s">
        <v>503</v>
      </c>
      <c r="J49" s="69" t="s">
        <v>504</v>
      </c>
      <c r="K49" s="69" t="s">
        <v>505</v>
      </c>
      <c r="L49" s="69" t="s">
        <v>506</v>
      </c>
      <c r="M49" s="69" t="s">
        <v>507</v>
      </c>
      <c r="N49" s="69"/>
      <c r="O49" s="69" t="s">
        <v>508</v>
      </c>
    </row>
    <row r="50" spans="2:15">
      <c r="C50" s="69" t="s">
        <v>509</v>
      </c>
      <c r="D50" s="69" t="s">
        <v>510</v>
      </c>
      <c r="E50" s="69" t="s">
        <v>511</v>
      </c>
      <c r="F50" s="69" t="s">
        <v>512</v>
      </c>
      <c r="H50" s="69" t="s">
        <v>513</v>
      </c>
      <c r="I50" s="69" t="s">
        <v>514</v>
      </c>
      <c r="J50" s="69" t="s">
        <v>515</v>
      </c>
      <c r="K50" s="69" t="s">
        <v>516</v>
      </c>
      <c r="M50" s="69" t="s">
        <v>517</v>
      </c>
      <c r="O50" s="69" t="s">
        <v>518</v>
      </c>
    </row>
    <row r="51" spans="2:15">
      <c r="C51" s="69" t="s">
        <v>519</v>
      </c>
      <c r="E51" s="69" t="s">
        <v>520</v>
      </c>
      <c r="F51" s="69" t="s">
        <v>521</v>
      </c>
      <c r="H51" s="69" t="s">
        <v>522</v>
      </c>
      <c r="I51" s="69" t="s">
        <v>523</v>
      </c>
      <c r="J51" s="69" t="s">
        <v>524</v>
      </c>
      <c r="K51" s="69" t="s">
        <v>525</v>
      </c>
      <c r="M51" s="69" t="s">
        <v>526</v>
      </c>
      <c r="O51" s="69" t="s">
        <v>527</v>
      </c>
    </row>
    <row r="52" spans="2:15">
      <c r="D52" s="69"/>
      <c r="E52" s="69" t="s">
        <v>528</v>
      </c>
      <c r="F52" s="69" t="s">
        <v>529</v>
      </c>
      <c r="H52" s="69" t="s">
        <v>530</v>
      </c>
      <c r="I52" s="69" t="s">
        <v>531</v>
      </c>
      <c r="K52" s="69" t="s">
        <v>532</v>
      </c>
      <c r="O52" s="69" t="s">
        <v>533</v>
      </c>
    </row>
    <row r="53" spans="2:15">
      <c r="E53" s="69" t="s">
        <v>534</v>
      </c>
      <c r="F53" s="69" t="s">
        <v>535</v>
      </c>
      <c r="H53" s="69" t="s">
        <v>536</v>
      </c>
      <c r="I53" s="69" t="s">
        <v>537</v>
      </c>
      <c r="K53" s="69" t="s">
        <v>538</v>
      </c>
    </row>
    <row r="54" spans="2:15">
      <c r="E54" s="69"/>
      <c r="F54" s="69" t="s">
        <v>539</v>
      </c>
      <c r="H54" s="69" t="s">
        <v>540</v>
      </c>
      <c r="I54" s="69" t="s">
        <v>541</v>
      </c>
      <c r="K54" s="69" t="s">
        <v>542</v>
      </c>
    </row>
    <row r="55" spans="2:15">
      <c r="F55" s="69" t="s">
        <v>543</v>
      </c>
      <c r="H55" s="69" t="s">
        <v>544</v>
      </c>
      <c r="I55" s="69" t="s">
        <v>545</v>
      </c>
      <c r="K55" s="69" t="s">
        <v>546</v>
      </c>
    </row>
    <row r="56" spans="2:15">
      <c r="F56" s="69" t="s">
        <v>547</v>
      </c>
      <c r="H56" s="69" t="s">
        <v>548</v>
      </c>
      <c r="I56" s="69" t="s">
        <v>549</v>
      </c>
      <c r="K56" s="69" t="s">
        <v>550</v>
      </c>
    </row>
    <row r="57" spans="2:15">
      <c r="F57" s="69" t="s">
        <v>551</v>
      </c>
      <c r="H57" s="69" t="s">
        <v>552</v>
      </c>
      <c r="I57" s="69" t="s">
        <v>553</v>
      </c>
      <c r="K57" s="69" t="s">
        <v>554</v>
      </c>
    </row>
    <row r="58" spans="2:15">
      <c r="F58" s="69" t="s">
        <v>555</v>
      </c>
      <c r="H58" s="69" t="s">
        <v>556</v>
      </c>
      <c r="I58" s="69" t="s">
        <v>557</v>
      </c>
    </row>
    <row r="59" spans="2:15">
      <c r="B59" s="69"/>
      <c r="H59" s="69" t="s">
        <v>558</v>
      </c>
      <c r="I59" s="69"/>
      <c r="K59" s="69"/>
    </row>
    <row r="60" spans="2:15">
      <c r="C60" s="71" t="s">
        <v>559</v>
      </c>
      <c r="E60" s="71" t="s">
        <v>560</v>
      </c>
      <c r="G60" t="s">
        <v>561</v>
      </c>
      <c r="I60" s="71" t="s">
        <v>562</v>
      </c>
    </row>
    <row r="61" spans="2:15">
      <c r="C61" t="s">
        <v>563</v>
      </c>
      <c r="D61" s="72">
        <v>100</v>
      </c>
      <c r="E61" s="71" t="s">
        <v>564</v>
      </c>
      <c r="F61" s="73">
        <v>100</v>
      </c>
      <c r="G61" t="s">
        <v>565</v>
      </c>
      <c r="H61" s="73">
        <v>100</v>
      </c>
      <c r="I61" s="71" t="s">
        <v>566</v>
      </c>
      <c r="J61" s="75">
        <v>100</v>
      </c>
      <c r="K61" s="69"/>
    </row>
    <row r="62" spans="2:15">
      <c r="C62" s="71" t="s">
        <v>567</v>
      </c>
      <c r="D62" s="72">
        <v>60</v>
      </c>
      <c r="E62" s="71" t="s">
        <v>568</v>
      </c>
      <c r="F62" s="73">
        <v>60</v>
      </c>
      <c r="G62" s="71" t="s">
        <v>569</v>
      </c>
      <c r="H62" s="73">
        <v>60</v>
      </c>
      <c r="I62" s="69" t="s">
        <v>570</v>
      </c>
      <c r="J62" s="75">
        <v>60</v>
      </c>
    </row>
    <row r="63" spans="2:15">
      <c r="C63" t="s">
        <v>571</v>
      </c>
      <c r="D63" s="72">
        <v>20</v>
      </c>
      <c r="E63" s="71" t="s">
        <v>572</v>
      </c>
      <c r="F63" s="74">
        <v>40</v>
      </c>
      <c r="G63" s="71" t="s">
        <v>573</v>
      </c>
      <c r="H63" s="74">
        <v>40</v>
      </c>
      <c r="I63" s="69" t="s">
        <v>574</v>
      </c>
      <c r="J63" s="75">
        <v>20</v>
      </c>
    </row>
    <row r="64" spans="2:15">
      <c r="E64" s="71" t="s">
        <v>575</v>
      </c>
      <c r="F64" s="73">
        <v>0</v>
      </c>
      <c r="G64" t="s">
        <v>576</v>
      </c>
      <c r="H64" s="73">
        <v>0</v>
      </c>
      <c r="I64" s="69" t="s">
        <v>577</v>
      </c>
      <c r="J64" s="75">
        <v>0</v>
      </c>
    </row>
    <row r="65" spans="2:11">
      <c r="I65" s="69" t="s">
        <v>578</v>
      </c>
      <c r="J65" t="s">
        <v>579</v>
      </c>
    </row>
    <row r="68" spans="2:11">
      <c r="F68" s="69"/>
    </row>
    <row r="70" spans="2:11">
      <c r="B70" s="69"/>
      <c r="K70" s="70"/>
    </row>
    <row r="71" spans="2:11">
      <c r="B71" s="69"/>
    </row>
    <row r="86" spans="2:11">
      <c r="B86" s="70"/>
    </row>
    <row r="87" spans="2:11">
      <c r="F87" s="69" t="s">
        <v>580</v>
      </c>
      <c r="K87" s="70"/>
    </row>
    <row r="110" spans="6:6">
      <c r="F110" s="69"/>
    </row>
    <row r="121" spans="6:6">
      <c r="F121" s="69"/>
    </row>
  </sheetData>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2:F9"/>
  <sheetViews>
    <sheetView zoomScale="120" zoomScaleNormal="120" workbookViewId="0">
      <selection activeCell="D13" sqref="D13"/>
    </sheetView>
  </sheetViews>
  <sheetFormatPr baseColWidth="10" defaultColWidth="11.453125" defaultRowHeight="14.5"/>
  <cols>
    <col min="2" max="2" width="2.1796875" bestFit="1" customWidth="1"/>
    <col min="3" max="3" width="14.453125" bestFit="1" customWidth="1"/>
    <col min="4" max="5" width="39.1796875" customWidth="1"/>
  </cols>
  <sheetData>
    <row r="2" spans="2:6" ht="15" thickBot="1"/>
    <row r="3" spans="2:6" ht="15.5">
      <c r="B3" s="419" t="s">
        <v>581</v>
      </c>
      <c r="C3" s="405"/>
      <c r="D3" s="405"/>
      <c r="E3" s="406"/>
    </row>
    <row r="4" spans="2:6" ht="15.5">
      <c r="B4" s="428" t="s">
        <v>582</v>
      </c>
      <c r="C4" s="418"/>
      <c r="D4" s="221" t="s">
        <v>583</v>
      </c>
      <c r="E4" s="144" t="s">
        <v>584</v>
      </c>
      <c r="F4" s="143"/>
    </row>
    <row r="5" spans="2:6" ht="27">
      <c r="B5" s="76">
        <v>5</v>
      </c>
      <c r="C5" s="77" t="s">
        <v>585</v>
      </c>
      <c r="D5" s="78" t="s">
        <v>586</v>
      </c>
      <c r="E5" s="79" t="s">
        <v>587</v>
      </c>
    </row>
    <row r="6" spans="2:6" ht="27">
      <c r="B6" s="76">
        <v>4</v>
      </c>
      <c r="C6" s="77" t="s">
        <v>588</v>
      </c>
      <c r="D6" s="78" t="s">
        <v>589</v>
      </c>
      <c r="E6" s="79" t="s">
        <v>590</v>
      </c>
    </row>
    <row r="7" spans="2:6" ht="27">
      <c r="B7" s="76">
        <v>3</v>
      </c>
      <c r="C7" s="77" t="s">
        <v>127</v>
      </c>
      <c r="D7" s="78" t="s">
        <v>591</v>
      </c>
      <c r="E7" s="79" t="s">
        <v>592</v>
      </c>
    </row>
    <row r="8" spans="2:6" ht="27">
      <c r="B8" s="76">
        <v>2</v>
      </c>
      <c r="C8" s="77" t="s">
        <v>593</v>
      </c>
      <c r="D8" s="78" t="s">
        <v>594</v>
      </c>
      <c r="E8" s="79" t="s">
        <v>595</v>
      </c>
    </row>
    <row r="9" spans="2:6" ht="27.5" thickBot="1">
      <c r="B9" s="80">
        <v>1</v>
      </c>
      <c r="C9" s="81" t="s">
        <v>596</v>
      </c>
      <c r="D9" s="82" t="s">
        <v>597</v>
      </c>
      <c r="E9" s="83" t="s">
        <v>598</v>
      </c>
    </row>
  </sheetData>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2:P28"/>
  <sheetViews>
    <sheetView topLeftCell="F3" workbookViewId="0">
      <selection activeCell="F3" sqref="A1:IV65536"/>
    </sheetView>
  </sheetViews>
  <sheetFormatPr baseColWidth="10" defaultColWidth="11.453125" defaultRowHeight="14.5"/>
  <cols>
    <col min="1" max="1" width="11.453125" style="1"/>
    <col min="2" max="2" width="13.81640625" style="1" customWidth="1"/>
    <col min="3" max="3" width="11.453125" style="1" customWidth="1"/>
    <col min="4" max="4" width="13.26953125" style="1" customWidth="1"/>
    <col min="5" max="5" width="12.26953125" style="1" bestFit="1" customWidth="1"/>
    <col min="6" max="6" width="23.54296875" style="1" customWidth="1"/>
    <col min="7" max="7" width="24.81640625" style="1" customWidth="1"/>
    <col min="8" max="8" width="17.7265625" style="1" customWidth="1"/>
    <col min="9" max="9" width="11.453125" style="1"/>
    <col min="10" max="10" width="17.1796875" style="1" customWidth="1"/>
    <col min="11" max="11" width="19.54296875" style="1" customWidth="1"/>
    <col min="12" max="12" width="37.26953125" style="1" customWidth="1"/>
    <col min="13" max="13" width="21.453125" style="1" customWidth="1"/>
    <col min="14" max="16384" width="11.453125" style="1"/>
  </cols>
  <sheetData>
    <row r="2" spans="2:16">
      <c r="B2" s="22" t="s">
        <v>599</v>
      </c>
      <c r="C2" s="22" t="s">
        <v>599</v>
      </c>
      <c r="D2" s="22" t="s">
        <v>600</v>
      </c>
      <c r="E2" s="22" t="s">
        <v>217</v>
      </c>
      <c r="F2" s="22" t="s">
        <v>218</v>
      </c>
      <c r="G2" s="22" t="s">
        <v>601</v>
      </c>
      <c r="H2" s="22" t="s">
        <v>602</v>
      </c>
      <c r="J2" s="22" t="s">
        <v>217</v>
      </c>
      <c r="K2" s="22" t="s">
        <v>218</v>
      </c>
      <c r="L2" s="22" t="s">
        <v>219</v>
      </c>
      <c r="O2" s="22" t="s">
        <v>603</v>
      </c>
    </row>
    <row r="3" spans="2:16">
      <c r="B3" s="1" t="s">
        <v>604</v>
      </c>
      <c r="C3" s="1" t="s">
        <v>605</v>
      </c>
      <c r="D3" s="1" t="s">
        <v>606</v>
      </c>
      <c r="E3" s="23" t="s">
        <v>607</v>
      </c>
      <c r="F3" s="23" t="s">
        <v>608</v>
      </c>
      <c r="G3" s="1" t="s">
        <v>609</v>
      </c>
      <c r="H3" s="1" t="s">
        <v>129</v>
      </c>
      <c r="J3" s="23" t="s">
        <v>138</v>
      </c>
      <c r="K3" s="23" t="s">
        <v>608</v>
      </c>
      <c r="L3" s="1" t="s">
        <v>610</v>
      </c>
      <c r="M3" s="1" t="s">
        <v>611</v>
      </c>
      <c r="O3" s="1" t="s">
        <v>612</v>
      </c>
      <c r="P3" s="1" t="s">
        <v>613</v>
      </c>
    </row>
    <row r="4" spans="2:16">
      <c r="B4" s="1" t="s">
        <v>614</v>
      </c>
      <c r="C4" s="1" t="s">
        <v>615</v>
      </c>
      <c r="D4" s="1" t="s">
        <v>616</v>
      </c>
      <c r="E4" s="23" t="s">
        <v>593</v>
      </c>
      <c r="F4" s="23" t="s">
        <v>128</v>
      </c>
      <c r="G4" s="23" t="s">
        <v>617</v>
      </c>
      <c r="H4" s="1" t="s">
        <v>618</v>
      </c>
      <c r="J4" s="23" t="s">
        <v>593</v>
      </c>
      <c r="K4" s="23" t="s">
        <v>128</v>
      </c>
      <c r="L4" s="1" t="s">
        <v>619</v>
      </c>
      <c r="M4" s="1" t="s">
        <v>611</v>
      </c>
      <c r="O4" s="1" t="s">
        <v>620</v>
      </c>
      <c r="P4" s="1" t="s">
        <v>621</v>
      </c>
    </row>
    <row r="5" spans="2:16">
      <c r="B5" s="1" t="s">
        <v>622</v>
      </c>
      <c r="C5" s="1" t="s">
        <v>623</v>
      </c>
      <c r="D5" s="1" t="s">
        <v>624</v>
      </c>
      <c r="E5" s="23" t="s">
        <v>625</v>
      </c>
      <c r="F5" s="23" t="s">
        <v>620</v>
      </c>
      <c r="G5" s="1" t="s">
        <v>626</v>
      </c>
      <c r="J5" s="23" t="s">
        <v>127</v>
      </c>
      <c r="K5" s="23" t="s">
        <v>620</v>
      </c>
      <c r="L5" s="1" t="s">
        <v>627</v>
      </c>
      <c r="M5" s="1" t="s">
        <v>620</v>
      </c>
      <c r="O5" s="1" t="s">
        <v>628</v>
      </c>
      <c r="P5" s="1" t="s">
        <v>629</v>
      </c>
    </row>
    <row r="6" spans="2:16">
      <c r="B6" s="1" t="s">
        <v>630</v>
      </c>
      <c r="C6" s="1" t="s">
        <v>630</v>
      </c>
      <c r="D6" s="1" t="s">
        <v>631</v>
      </c>
      <c r="E6" s="23" t="s">
        <v>588</v>
      </c>
      <c r="F6" s="23" t="s">
        <v>632</v>
      </c>
      <c r="G6" s="1" t="s">
        <v>633</v>
      </c>
      <c r="J6" s="23" t="s">
        <v>588</v>
      </c>
      <c r="K6" s="23" t="s">
        <v>632</v>
      </c>
      <c r="L6" s="1" t="s">
        <v>634</v>
      </c>
      <c r="M6" s="1" t="s">
        <v>628</v>
      </c>
      <c r="O6" s="1" t="s">
        <v>635</v>
      </c>
      <c r="P6" s="1" t="s">
        <v>636</v>
      </c>
    </row>
    <row r="7" spans="2:16">
      <c r="B7" s="1" t="s">
        <v>637</v>
      </c>
      <c r="C7" s="1" t="s">
        <v>638</v>
      </c>
      <c r="D7" s="1" t="s">
        <v>639</v>
      </c>
      <c r="E7" s="23" t="s">
        <v>585</v>
      </c>
      <c r="F7" s="23" t="s">
        <v>640</v>
      </c>
      <c r="G7" s="23"/>
      <c r="J7" s="23" t="s">
        <v>585</v>
      </c>
      <c r="K7" s="23" t="s">
        <v>640</v>
      </c>
      <c r="L7" s="1" t="s">
        <v>641</v>
      </c>
      <c r="M7" s="1" t="s">
        <v>635</v>
      </c>
    </row>
    <row r="8" spans="2:16">
      <c r="B8" s="1" t="s">
        <v>638</v>
      </c>
      <c r="C8" s="1" t="s">
        <v>637</v>
      </c>
      <c r="D8" s="1" t="s">
        <v>642</v>
      </c>
      <c r="L8" s="1" t="s">
        <v>643</v>
      </c>
      <c r="M8" s="1" t="s">
        <v>611</v>
      </c>
    </row>
    <row r="9" spans="2:16">
      <c r="B9" s="1" t="s">
        <v>615</v>
      </c>
      <c r="C9" s="1" t="s">
        <v>614</v>
      </c>
      <c r="D9" s="1" t="s">
        <v>644</v>
      </c>
      <c r="L9" s="1" t="s">
        <v>645</v>
      </c>
      <c r="M9" s="1" t="s">
        <v>611</v>
      </c>
    </row>
    <row r="10" spans="2:16">
      <c r="B10" s="1" t="s">
        <v>646</v>
      </c>
      <c r="C10" s="1" t="s">
        <v>647</v>
      </c>
      <c r="L10" s="1" t="s">
        <v>648</v>
      </c>
      <c r="M10" s="1" t="s">
        <v>620</v>
      </c>
    </row>
    <row r="11" spans="2:16">
      <c r="B11" s="1" t="s">
        <v>605</v>
      </c>
      <c r="C11" s="1" t="s">
        <v>649</v>
      </c>
      <c r="L11" s="1" t="s">
        <v>650</v>
      </c>
      <c r="M11" s="1" t="s">
        <v>628</v>
      </c>
    </row>
    <row r="12" spans="2:16">
      <c r="B12" s="1" t="s">
        <v>651</v>
      </c>
      <c r="C12" s="1" t="s">
        <v>651</v>
      </c>
      <c r="L12" s="1" t="s">
        <v>652</v>
      </c>
      <c r="M12" s="1" t="s">
        <v>635</v>
      </c>
    </row>
    <row r="13" spans="2:16">
      <c r="B13" s="1" t="s">
        <v>653</v>
      </c>
      <c r="C13" s="1" t="s">
        <v>654</v>
      </c>
      <c r="L13" s="1" t="s">
        <v>655</v>
      </c>
      <c r="M13" s="1" t="s">
        <v>611</v>
      </c>
    </row>
    <row r="14" spans="2:16">
      <c r="B14" s="1" t="s">
        <v>623</v>
      </c>
      <c r="C14" s="1" t="s">
        <v>656</v>
      </c>
      <c r="L14" s="1" t="s">
        <v>657</v>
      </c>
      <c r="M14" s="1" t="s">
        <v>620</v>
      </c>
    </row>
    <row r="15" spans="2:16">
      <c r="B15" s="1" t="s">
        <v>654</v>
      </c>
      <c r="C15" s="1" t="s">
        <v>658</v>
      </c>
      <c r="L15" s="1" t="s">
        <v>659</v>
      </c>
      <c r="M15" s="1" t="s">
        <v>628</v>
      </c>
    </row>
    <row r="16" spans="2:16">
      <c r="B16" s="1" t="s">
        <v>660</v>
      </c>
      <c r="C16" s="1" t="s">
        <v>661</v>
      </c>
      <c r="L16" s="1" t="s">
        <v>662</v>
      </c>
      <c r="M16" s="1" t="s">
        <v>635</v>
      </c>
    </row>
    <row r="17" spans="2:13">
      <c r="B17" s="1" t="s">
        <v>656</v>
      </c>
      <c r="C17" s="1" t="s">
        <v>663</v>
      </c>
      <c r="L17" s="1" t="s">
        <v>664</v>
      </c>
      <c r="M17" s="1" t="s">
        <v>635</v>
      </c>
    </row>
    <row r="18" spans="2:13">
      <c r="B18" s="1" t="s">
        <v>665</v>
      </c>
      <c r="C18" s="1" t="s">
        <v>665</v>
      </c>
      <c r="L18" s="1" t="s">
        <v>666</v>
      </c>
      <c r="M18" s="1" t="s">
        <v>620</v>
      </c>
    </row>
    <row r="19" spans="2:13">
      <c r="B19" s="1" t="s">
        <v>663</v>
      </c>
      <c r="C19" s="1" t="s">
        <v>622</v>
      </c>
      <c r="L19" s="1" t="s">
        <v>667</v>
      </c>
      <c r="M19" s="1" t="s">
        <v>628</v>
      </c>
    </row>
    <row r="20" spans="2:13">
      <c r="B20" s="1" t="s">
        <v>649</v>
      </c>
      <c r="C20" s="1" t="s">
        <v>660</v>
      </c>
      <c r="L20" s="1" t="s">
        <v>668</v>
      </c>
      <c r="M20" s="1" t="s">
        <v>628</v>
      </c>
    </row>
    <row r="21" spans="2:13">
      <c r="B21" s="1" t="s">
        <v>658</v>
      </c>
      <c r="C21" s="1" t="s">
        <v>646</v>
      </c>
      <c r="L21" s="1" t="s">
        <v>669</v>
      </c>
      <c r="M21" s="1" t="s">
        <v>635</v>
      </c>
    </row>
    <row r="22" spans="2:13">
      <c r="B22" s="1" t="s">
        <v>661</v>
      </c>
      <c r="C22" s="1" t="s">
        <v>653</v>
      </c>
      <c r="L22" s="1" t="s">
        <v>670</v>
      </c>
      <c r="M22" s="1" t="s">
        <v>635</v>
      </c>
    </row>
    <row r="23" spans="2:13">
      <c r="B23" s="1" t="s">
        <v>647</v>
      </c>
      <c r="C23" s="1" t="s">
        <v>604</v>
      </c>
      <c r="L23" s="1" t="s">
        <v>671</v>
      </c>
      <c r="M23" s="1" t="s">
        <v>628</v>
      </c>
    </row>
    <row r="24" spans="2:13">
      <c r="L24" s="1" t="s">
        <v>672</v>
      </c>
      <c r="M24" s="1" t="s">
        <v>628</v>
      </c>
    </row>
    <row r="25" spans="2:13">
      <c r="B25" s="22" t="s">
        <v>673</v>
      </c>
      <c r="D25" s="22" t="s">
        <v>85</v>
      </c>
      <c r="F25" s="22" t="s">
        <v>674</v>
      </c>
      <c r="L25" s="1" t="s">
        <v>675</v>
      </c>
      <c r="M25" s="1" t="s">
        <v>635</v>
      </c>
    </row>
    <row r="26" spans="2:13">
      <c r="B26" s="1" t="s">
        <v>130</v>
      </c>
      <c r="D26" s="1" t="s">
        <v>676</v>
      </c>
      <c r="F26" s="1" t="s">
        <v>129</v>
      </c>
      <c r="L26" s="1" t="s">
        <v>677</v>
      </c>
      <c r="M26" s="1" t="s">
        <v>635</v>
      </c>
    </row>
    <row r="27" spans="2:13">
      <c r="B27" s="1" t="s">
        <v>216</v>
      </c>
      <c r="D27" s="1" t="s">
        <v>620</v>
      </c>
      <c r="F27" s="1" t="s">
        <v>678</v>
      </c>
      <c r="L27" s="1" t="s">
        <v>679</v>
      </c>
      <c r="M27" s="1" t="s">
        <v>635</v>
      </c>
    </row>
    <row r="28" spans="2:13">
      <c r="D28" s="1" t="s">
        <v>680</v>
      </c>
    </row>
  </sheetData>
  <customSheetViews>
    <customSheetView guid="{F8FDF2EC-A9AD-41AC-8138-AA3657B53E6D}" state="hidden" topLeftCell="C1">
      <selection activeCell="F23" sqref="F23"/>
      <pageMargins left="0" right="0" top="0" bottom="0" header="0" footer="0"/>
      <pageSetup orientation="portrait" r:id="rId1"/>
      <headerFooter alignWithMargins="0"/>
    </customSheetView>
    <customSheetView guid="{795C8354-6623-430F-B16F-866AD45BC174}" state="hidden" topLeftCell="C1">
      <selection activeCell="F23" sqref="F23"/>
      <pageMargins left="0" right="0" top="0" bottom="0" header="0" footer="0"/>
      <pageSetup orientation="portrait" r:id="rId2"/>
      <headerFooter alignWithMargins="0"/>
    </customSheetView>
    <customSheetView guid="{82BC0C9B-70E2-44EC-8408-64CC9B36E280}" state="hidden" topLeftCell="C1">
      <selection activeCell="F23" sqref="F23"/>
      <pageMargins left="0" right="0" top="0" bottom="0" header="0" footer="0"/>
      <pageSetup orientation="portrait" r:id="rId3"/>
      <headerFooter alignWithMargins="0"/>
    </customSheetView>
  </customSheetView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A2:X39"/>
  <sheetViews>
    <sheetView topLeftCell="E8" workbookViewId="0">
      <selection activeCell="J8" sqref="J8"/>
    </sheetView>
  </sheetViews>
  <sheetFormatPr baseColWidth="10" defaultColWidth="11.453125" defaultRowHeight="14.5"/>
  <cols>
    <col min="1" max="1" width="18.1796875" style="188" customWidth="1"/>
    <col min="2" max="2" width="20.81640625" style="188" customWidth="1"/>
    <col min="3" max="3" width="48.7265625" style="188" customWidth="1"/>
    <col min="4" max="4" width="35" style="188" customWidth="1"/>
    <col min="5" max="5" width="13.26953125" style="188" customWidth="1"/>
    <col min="6" max="6" width="12.26953125" style="188" bestFit="1" customWidth="1"/>
    <col min="7" max="7" width="23.54296875" style="188" customWidth="1"/>
    <col min="8" max="8" width="24.81640625" style="188" customWidth="1"/>
    <col min="9" max="9" width="17.7265625" style="188" customWidth="1"/>
    <col min="10" max="10" width="11.453125" style="188"/>
    <col min="11" max="11" width="17.1796875" style="188" customWidth="1"/>
    <col min="12" max="12" width="19.54296875" style="188" customWidth="1"/>
    <col min="13" max="13" width="37.26953125" style="188" customWidth="1"/>
    <col min="14" max="14" width="21.453125" style="188" customWidth="1"/>
    <col min="15" max="20" width="11.453125" style="188"/>
    <col min="21" max="21" width="19.453125" style="188" bestFit="1" customWidth="1"/>
    <col min="22" max="16384" width="11.453125" style="188"/>
  </cols>
  <sheetData>
    <row r="2" spans="1:24" ht="15" thickBot="1">
      <c r="A2" s="187" t="s">
        <v>681</v>
      </c>
      <c r="B2" s="187" t="s">
        <v>682</v>
      </c>
      <c r="C2" s="187" t="s">
        <v>683</v>
      </c>
      <c r="D2" s="187" t="s">
        <v>600</v>
      </c>
      <c r="E2" s="187" t="s">
        <v>684</v>
      </c>
      <c r="F2" s="187" t="s">
        <v>217</v>
      </c>
      <c r="G2" s="187" t="s">
        <v>218</v>
      </c>
      <c r="H2" s="187" t="s">
        <v>601</v>
      </c>
      <c r="I2" s="187" t="s">
        <v>602</v>
      </c>
      <c r="K2" s="187" t="s">
        <v>217</v>
      </c>
      <c r="L2" s="187" t="s">
        <v>218</v>
      </c>
      <c r="M2" s="187" t="s">
        <v>219</v>
      </c>
      <c r="P2" s="187" t="s">
        <v>603</v>
      </c>
      <c r="S2" s="429" t="s">
        <v>685</v>
      </c>
      <c r="T2" s="429"/>
      <c r="U2" s="429"/>
      <c r="V2" s="429"/>
    </row>
    <row r="3" spans="1:24" ht="21.5" thickBot="1">
      <c r="A3" s="189" t="s">
        <v>121</v>
      </c>
      <c r="B3" s="189" t="s">
        <v>123</v>
      </c>
      <c r="C3" s="189" t="s">
        <v>686</v>
      </c>
      <c r="D3" s="189" t="s">
        <v>126</v>
      </c>
      <c r="E3" s="190" t="s">
        <v>687</v>
      </c>
      <c r="F3" s="189" t="s">
        <v>607</v>
      </c>
      <c r="G3" s="189" t="s">
        <v>608</v>
      </c>
      <c r="H3" s="188" t="s">
        <v>609</v>
      </c>
      <c r="I3" s="188" t="s">
        <v>129</v>
      </c>
      <c r="K3" s="189" t="s">
        <v>138</v>
      </c>
      <c r="L3" s="189" t="s">
        <v>608</v>
      </c>
      <c r="M3" s="188" t="s">
        <v>610</v>
      </c>
      <c r="N3" s="188" t="s">
        <v>611</v>
      </c>
      <c r="P3" s="188" t="s">
        <v>611</v>
      </c>
      <c r="Q3" s="188" t="s">
        <v>613</v>
      </c>
      <c r="S3" s="188" t="s">
        <v>676</v>
      </c>
      <c r="T3" s="188" t="s">
        <v>676</v>
      </c>
      <c r="U3" s="188" t="str">
        <f>+CONCATENATE(S3,T3)</f>
        <v>FuerteFuerte</v>
      </c>
      <c r="V3" s="188" t="s">
        <v>676</v>
      </c>
      <c r="W3" s="191"/>
      <c r="X3" s="192"/>
    </row>
    <row r="4" spans="1:24" ht="21.5" thickBot="1">
      <c r="A4" s="189" t="s">
        <v>688</v>
      </c>
      <c r="B4" s="189" t="s">
        <v>689</v>
      </c>
      <c r="C4" s="189" t="s">
        <v>125</v>
      </c>
      <c r="D4" s="189" t="s">
        <v>690</v>
      </c>
      <c r="E4" s="190" t="s">
        <v>691</v>
      </c>
      <c r="F4" s="189" t="s">
        <v>593</v>
      </c>
      <c r="G4" s="189" t="s">
        <v>128</v>
      </c>
      <c r="H4" s="189" t="s">
        <v>617</v>
      </c>
      <c r="I4" s="188" t="s">
        <v>618</v>
      </c>
      <c r="K4" s="189" t="s">
        <v>593</v>
      </c>
      <c r="L4" s="189" t="s">
        <v>128</v>
      </c>
      <c r="M4" s="188" t="s">
        <v>619</v>
      </c>
      <c r="N4" s="188" t="s">
        <v>611</v>
      </c>
      <c r="P4" s="188" t="s">
        <v>620</v>
      </c>
      <c r="Q4" s="188" t="s">
        <v>621</v>
      </c>
      <c r="S4" s="188" t="s">
        <v>676</v>
      </c>
      <c r="T4" s="188" t="s">
        <v>620</v>
      </c>
      <c r="U4" s="188" t="str">
        <f t="shared" ref="U4:U11" si="0">+CONCATENATE(S4,T4)</f>
        <v>FuerteModerado</v>
      </c>
      <c r="V4" s="188" t="s">
        <v>620</v>
      </c>
      <c r="W4" s="191"/>
    </row>
    <row r="5" spans="1:24" ht="21.5" thickBot="1">
      <c r="A5" s="189" t="s">
        <v>599</v>
      </c>
      <c r="B5" s="189" t="s">
        <v>692</v>
      </c>
      <c r="C5" s="189" t="s">
        <v>137</v>
      </c>
      <c r="D5" s="189" t="s">
        <v>693</v>
      </c>
      <c r="E5" s="190"/>
      <c r="F5" s="189" t="s">
        <v>625</v>
      </c>
      <c r="G5" s="189" t="s">
        <v>620</v>
      </c>
      <c r="H5" s="188" t="s">
        <v>626</v>
      </c>
      <c r="K5" s="189" t="s">
        <v>127</v>
      </c>
      <c r="L5" s="189" t="s">
        <v>620</v>
      </c>
      <c r="M5" s="188" t="s">
        <v>627</v>
      </c>
      <c r="N5" s="188" t="s">
        <v>620</v>
      </c>
      <c r="P5" s="188" t="s">
        <v>628</v>
      </c>
      <c r="Q5" s="188" t="s">
        <v>629</v>
      </c>
      <c r="S5" s="188" t="s">
        <v>676</v>
      </c>
      <c r="T5" s="188" t="s">
        <v>680</v>
      </c>
      <c r="U5" s="188" t="str">
        <f t="shared" si="0"/>
        <v>FuerteDébil</v>
      </c>
      <c r="V5" s="188" t="s">
        <v>680</v>
      </c>
      <c r="W5" s="191"/>
    </row>
    <row r="6" spans="1:24" ht="29.5" thickBot="1">
      <c r="A6" s="189" t="s">
        <v>694</v>
      </c>
      <c r="B6" s="193" t="s">
        <v>695</v>
      </c>
      <c r="C6" s="189"/>
      <c r="D6" s="190"/>
      <c r="E6" s="190"/>
      <c r="F6" s="189" t="s">
        <v>588</v>
      </c>
      <c r="G6" s="189" t="s">
        <v>632</v>
      </c>
      <c r="H6" s="188" t="s">
        <v>633</v>
      </c>
      <c r="K6" s="189" t="s">
        <v>588</v>
      </c>
      <c r="L6" s="189" t="s">
        <v>632</v>
      </c>
      <c r="M6" s="188" t="s">
        <v>634</v>
      </c>
      <c r="N6" s="188" t="s">
        <v>628</v>
      </c>
      <c r="P6" s="188" t="s">
        <v>635</v>
      </c>
      <c r="Q6" s="188" t="s">
        <v>636</v>
      </c>
      <c r="S6" s="188" t="s">
        <v>620</v>
      </c>
      <c r="T6" s="188" t="s">
        <v>676</v>
      </c>
      <c r="U6" s="188" t="str">
        <f t="shared" si="0"/>
        <v>ModeradoFuerte</v>
      </c>
      <c r="V6" s="188" t="s">
        <v>620</v>
      </c>
      <c r="W6" s="191"/>
    </row>
    <row r="7" spans="1:24" ht="29">
      <c r="A7" s="193" t="s">
        <v>696</v>
      </c>
      <c r="B7" s="193" t="s">
        <v>697</v>
      </c>
      <c r="C7" s="194"/>
      <c r="D7" s="190"/>
      <c r="E7" s="190"/>
      <c r="F7" s="189" t="s">
        <v>585</v>
      </c>
      <c r="G7" s="189" t="s">
        <v>640</v>
      </c>
      <c r="H7" s="189"/>
      <c r="K7" s="189" t="s">
        <v>585</v>
      </c>
      <c r="L7" s="189" t="s">
        <v>640</v>
      </c>
      <c r="M7" s="188" t="s">
        <v>641</v>
      </c>
      <c r="N7" s="188" t="s">
        <v>635</v>
      </c>
      <c r="S7" s="188" t="s">
        <v>620</v>
      </c>
      <c r="T7" s="188" t="s">
        <v>620</v>
      </c>
      <c r="U7" s="188" t="str">
        <f t="shared" si="0"/>
        <v>ModeradoModerado</v>
      </c>
      <c r="V7" s="188" t="s">
        <v>620</v>
      </c>
      <c r="W7" s="191"/>
    </row>
    <row r="8" spans="1:24" ht="21">
      <c r="A8" s="190"/>
      <c r="B8" s="190"/>
      <c r="C8" s="190"/>
      <c r="D8" s="190"/>
      <c r="E8" s="190"/>
      <c r="K8" s="189" t="s">
        <v>138</v>
      </c>
      <c r="L8" s="188">
        <v>1</v>
      </c>
      <c r="M8" s="188" t="s">
        <v>643</v>
      </c>
      <c r="N8" s="188" t="s">
        <v>611</v>
      </c>
      <c r="S8" s="188" t="s">
        <v>620</v>
      </c>
      <c r="T8" s="188" t="s">
        <v>680</v>
      </c>
      <c r="U8" s="188" t="str">
        <f t="shared" si="0"/>
        <v>ModeradoDébil</v>
      </c>
      <c r="V8" s="188" t="s">
        <v>680</v>
      </c>
    </row>
    <row r="9" spans="1:24" ht="21">
      <c r="A9" s="190"/>
      <c r="B9" s="190"/>
      <c r="C9" s="190"/>
      <c r="D9" s="190"/>
      <c r="E9" s="190"/>
      <c r="K9" s="189" t="s">
        <v>593</v>
      </c>
      <c r="L9" s="188">
        <v>2</v>
      </c>
      <c r="M9" s="188" t="s">
        <v>645</v>
      </c>
      <c r="N9" s="188" t="s">
        <v>611</v>
      </c>
      <c r="S9" s="188" t="s">
        <v>680</v>
      </c>
      <c r="T9" s="188" t="s">
        <v>676</v>
      </c>
      <c r="U9" s="188" t="str">
        <f t="shared" si="0"/>
        <v>DébilFuerte</v>
      </c>
      <c r="V9" s="188" t="s">
        <v>680</v>
      </c>
    </row>
    <row r="10" spans="1:24" ht="21">
      <c r="A10" s="190"/>
      <c r="B10" s="190"/>
      <c r="C10" s="190"/>
      <c r="D10" s="190"/>
      <c r="E10" s="190"/>
      <c r="K10" s="189" t="s">
        <v>127</v>
      </c>
      <c r="L10" s="188">
        <v>3</v>
      </c>
      <c r="M10" s="188" t="s">
        <v>648</v>
      </c>
      <c r="N10" s="188" t="s">
        <v>620</v>
      </c>
      <c r="S10" s="188" t="s">
        <v>680</v>
      </c>
      <c r="T10" s="188" t="s">
        <v>620</v>
      </c>
      <c r="U10" s="188" t="str">
        <f t="shared" si="0"/>
        <v>DébilModerado</v>
      </c>
      <c r="V10" s="188" t="s">
        <v>680</v>
      </c>
    </row>
    <row r="11" spans="1:24" ht="21">
      <c r="A11" s="190"/>
      <c r="B11" s="190"/>
      <c r="C11" s="190"/>
      <c r="D11" s="190"/>
      <c r="E11" s="190"/>
      <c r="K11" s="189" t="s">
        <v>588</v>
      </c>
      <c r="L11" s="188">
        <v>4</v>
      </c>
      <c r="M11" s="188" t="s">
        <v>650</v>
      </c>
      <c r="N11" s="188" t="s">
        <v>628</v>
      </c>
      <c r="S11" s="188" t="s">
        <v>680</v>
      </c>
      <c r="T11" s="188" t="s">
        <v>680</v>
      </c>
      <c r="U11" s="188" t="str">
        <f t="shared" si="0"/>
        <v>DébilDébil</v>
      </c>
      <c r="V11" s="188" t="s">
        <v>680</v>
      </c>
    </row>
    <row r="12" spans="1:24" ht="21">
      <c r="A12" s="190"/>
      <c r="B12" s="190"/>
      <c r="C12" s="190"/>
      <c r="D12" s="190"/>
      <c r="E12" s="190"/>
      <c r="K12" s="189" t="s">
        <v>585</v>
      </c>
      <c r="L12" s="188">
        <v>5</v>
      </c>
      <c r="M12" s="188" t="s">
        <v>652</v>
      </c>
      <c r="N12" s="188" t="s">
        <v>635</v>
      </c>
    </row>
    <row r="13" spans="1:24" ht="21">
      <c r="A13" s="190"/>
      <c r="B13" s="190"/>
      <c r="C13" s="194"/>
      <c r="D13" s="190"/>
      <c r="E13" s="190"/>
      <c r="K13" s="189" t="s">
        <v>608</v>
      </c>
      <c r="L13" s="188">
        <v>1</v>
      </c>
      <c r="M13" s="188" t="s">
        <v>655</v>
      </c>
      <c r="N13" s="188" t="s">
        <v>611</v>
      </c>
    </row>
    <row r="14" spans="1:24" ht="21">
      <c r="A14" s="190"/>
      <c r="B14" s="190"/>
      <c r="C14" s="194"/>
      <c r="D14" s="190"/>
      <c r="E14" s="190"/>
      <c r="K14" s="189" t="s">
        <v>128</v>
      </c>
      <c r="L14" s="188">
        <v>2</v>
      </c>
      <c r="M14" s="188" t="s">
        <v>657</v>
      </c>
      <c r="N14" s="188" t="s">
        <v>620</v>
      </c>
    </row>
    <row r="15" spans="1:24" ht="21">
      <c r="A15" s="190"/>
      <c r="B15" s="190"/>
      <c r="C15" s="194"/>
      <c r="D15" s="190"/>
      <c r="E15" s="190"/>
      <c r="K15" s="189" t="s">
        <v>620</v>
      </c>
      <c r="L15" s="188">
        <v>3</v>
      </c>
      <c r="M15" s="188" t="s">
        <v>659</v>
      </c>
      <c r="N15" s="188" t="s">
        <v>628</v>
      </c>
    </row>
    <row r="16" spans="1:24" ht="21">
      <c r="A16" s="190"/>
      <c r="B16" s="190"/>
      <c r="C16" s="194"/>
      <c r="D16" s="190"/>
      <c r="E16" s="190"/>
      <c r="K16" s="189" t="s">
        <v>632</v>
      </c>
      <c r="L16" s="188">
        <v>4</v>
      </c>
      <c r="M16" s="188" t="s">
        <v>662</v>
      </c>
      <c r="N16" s="188" t="s">
        <v>635</v>
      </c>
    </row>
    <row r="17" spans="1:14" ht="21">
      <c r="A17" s="190"/>
      <c r="B17" s="190"/>
      <c r="C17" s="194"/>
      <c r="D17" s="190"/>
      <c r="E17" s="190"/>
      <c r="K17" s="189" t="s">
        <v>640</v>
      </c>
      <c r="L17" s="188">
        <v>5</v>
      </c>
      <c r="M17" s="188" t="s">
        <v>664</v>
      </c>
      <c r="N17" s="188" t="s">
        <v>635</v>
      </c>
    </row>
    <row r="18" spans="1:14" ht="21">
      <c r="A18" s="190"/>
      <c r="B18" s="190"/>
      <c r="C18" s="194"/>
      <c r="D18" s="190"/>
      <c r="E18" s="190"/>
      <c r="J18" s="188">
        <v>-1</v>
      </c>
      <c r="K18" s="189" t="s">
        <v>138</v>
      </c>
      <c r="M18" s="188" t="s">
        <v>666</v>
      </c>
      <c r="N18" s="188" t="s">
        <v>620</v>
      </c>
    </row>
    <row r="19" spans="1:14" ht="21">
      <c r="A19" s="190"/>
      <c r="B19" s="190"/>
      <c r="C19" s="194"/>
      <c r="D19" s="190"/>
      <c r="E19" s="190"/>
      <c r="J19" s="188">
        <v>0</v>
      </c>
      <c r="K19" s="189" t="s">
        <v>138</v>
      </c>
      <c r="M19" s="188" t="s">
        <v>667</v>
      </c>
      <c r="N19" s="188" t="s">
        <v>628</v>
      </c>
    </row>
    <row r="20" spans="1:14" ht="21">
      <c r="A20" s="190"/>
      <c r="B20" s="190"/>
      <c r="C20" s="194"/>
      <c r="D20" s="190"/>
      <c r="E20" s="190"/>
      <c r="J20" s="188">
        <v>1</v>
      </c>
      <c r="K20" s="189" t="s">
        <v>138</v>
      </c>
      <c r="M20" s="188" t="s">
        <v>668</v>
      </c>
      <c r="N20" s="188" t="s">
        <v>628</v>
      </c>
    </row>
    <row r="21" spans="1:14">
      <c r="J21" s="188">
        <v>2</v>
      </c>
      <c r="K21" s="189" t="s">
        <v>593</v>
      </c>
      <c r="M21" s="188" t="s">
        <v>669</v>
      </c>
      <c r="N21" s="188" t="s">
        <v>635</v>
      </c>
    </row>
    <row r="22" spans="1:14">
      <c r="J22" s="188">
        <v>3</v>
      </c>
      <c r="K22" s="189" t="s">
        <v>127</v>
      </c>
      <c r="M22" s="188" t="s">
        <v>670</v>
      </c>
      <c r="N22" s="188" t="s">
        <v>635</v>
      </c>
    </row>
    <row r="23" spans="1:14">
      <c r="J23" s="188">
        <v>4</v>
      </c>
      <c r="K23" s="189" t="s">
        <v>588</v>
      </c>
      <c r="M23" s="188" t="s">
        <v>671</v>
      </c>
      <c r="N23" s="188" t="s">
        <v>628</v>
      </c>
    </row>
    <row r="24" spans="1:14">
      <c r="J24" s="188">
        <v>5</v>
      </c>
      <c r="K24" s="189" t="s">
        <v>585</v>
      </c>
      <c r="M24" s="188" t="s">
        <v>672</v>
      </c>
      <c r="N24" s="188" t="s">
        <v>628</v>
      </c>
    </row>
    <row r="25" spans="1:14">
      <c r="B25" s="187" t="s">
        <v>673</v>
      </c>
      <c r="C25" s="187" t="s">
        <v>698</v>
      </c>
      <c r="E25" s="187" t="s">
        <v>85</v>
      </c>
      <c r="G25" s="187" t="s">
        <v>674</v>
      </c>
      <c r="M25" s="188" t="s">
        <v>675</v>
      </c>
      <c r="N25" s="188" t="s">
        <v>635</v>
      </c>
    </row>
    <row r="26" spans="1:14">
      <c r="B26" s="188" t="s">
        <v>130</v>
      </c>
      <c r="C26" s="188" t="s">
        <v>131</v>
      </c>
      <c r="E26" s="188" t="s">
        <v>132</v>
      </c>
      <c r="G26" s="188" t="s">
        <v>129</v>
      </c>
      <c r="J26" s="188">
        <v>-1</v>
      </c>
      <c r="K26" s="189" t="s">
        <v>608</v>
      </c>
      <c r="M26" s="188" t="s">
        <v>677</v>
      </c>
      <c r="N26" s="188" t="s">
        <v>635</v>
      </c>
    </row>
    <row r="27" spans="1:14">
      <c r="B27" s="188" t="s">
        <v>216</v>
      </c>
      <c r="C27" s="188" t="s">
        <v>699</v>
      </c>
      <c r="E27" s="188" t="s">
        <v>700</v>
      </c>
      <c r="G27" s="188" t="s">
        <v>678</v>
      </c>
      <c r="J27" s="188">
        <v>0</v>
      </c>
      <c r="K27" s="189" t="s">
        <v>608</v>
      </c>
      <c r="M27" s="188" t="s">
        <v>679</v>
      </c>
      <c r="N27" s="188" t="s">
        <v>635</v>
      </c>
    </row>
    <row r="28" spans="1:14">
      <c r="C28" s="188" t="s">
        <v>701</v>
      </c>
      <c r="E28" s="188" t="s">
        <v>702</v>
      </c>
      <c r="J28" s="188">
        <v>1</v>
      </c>
      <c r="K28" s="189" t="s">
        <v>608</v>
      </c>
    </row>
    <row r="29" spans="1:14">
      <c r="G29" s="188" t="s">
        <v>129</v>
      </c>
      <c r="J29" s="188">
        <v>2</v>
      </c>
      <c r="K29" s="189" t="s">
        <v>128</v>
      </c>
    </row>
    <row r="30" spans="1:14">
      <c r="G30" s="188" t="s">
        <v>703</v>
      </c>
      <c r="J30" s="188">
        <v>3</v>
      </c>
      <c r="K30" s="189" t="s">
        <v>620</v>
      </c>
    </row>
    <row r="31" spans="1:14">
      <c r="B31" s="188" t="s">
        <v>704</v>
      </c>
      <c r="C31" s="188">
        <v>5</v>
      </c>
      <c r="J31" s="188">
        <v>4</v>
      </c>
      <c r="K31" s="189" t="s">
        <v>632</v>
      </c>
    </row>
    <row r="32" spans="1:14">
      <c r="B32" s="188" t="s">
        <v>200</v>
      </c>
      <c r="C32" s="188">
        <v>9</v>
      </c>
      <c r="J32" s="188">
        <v>5</v>
      </c>
      <c r="K32" s="189" t="s">
        <v>640</v>
      </c>
    </row>
    <row r="33" spans="2:12">
      <c r="B33" s="188" t="s">
        <v>705</v>
      </c>
      <c r="C33" s="188">
        <v>15</v>
      </c>
    </row>
    <row r="34" spans="2:12">
      <c r="B34" s="188" t="s">
        <v>706</v>
      </c>
      <c r="C34" s="188">
        <v>25</v>
      </c>
    </row>
    <row r="36" spans="2:12" ht="43.5">
      <c r="E36" s="188" t="s">
        <v>274</v>
      </c>
      <c r="G36" s="188" t="s">
        <v>707</v>
      </c>
      <c r="H36" s="188" t="s">
        <v>563</v>
      </c>
      <c r="I36" s="188" t="s">
        <v>564</v>
      </c>
      <c r="K36" s="208" t="s">
        <v>565</v>
      </c>
      <c r="L36" s="188" t="s">
        <v>566</v>
      </c>
    </row>
    <row r="37" spans="2:12" ht="58">
      <c r="E37" s="188" t="s">
        <v>280</v>
      </c>
      <c r="G37" s="188" t="s">
        <v>708</v>
      </c>
      <c r="H37" s="188" t="s">
        <v>567</v>
      </c>
      <c r="I37" s="188" t="s">
        <v>568</v>
      </c>
      <c r="K37" s="208" t="s">
        <v>569</v>
      </c>
    </row>
    <row r="38" spans="2:12" ht="72.5">
      <c r="E38" s="188" t="s">
        <v>278</v>
      </c>
      <c r="H38" s="188" t="s">
        <v>709</v>
      </c>
      <c r="I38" s="188" t="s">
        <v>572</v>
      </c>
      <c r="K38" s="208" t="s">
        <v>710</v>
      </c>
    </row>
    <row r="39" spans="2:12">
      <c r="I39" s="188" t="s">
        <v>575</v>
      </c>
      <c r="K39" s="188" t="s">
        <v>576</v>
      </c>
    </row>
  </sheetData>
  <sheetProtection selectLockedCells="1"/>
  <mergeCells count="1">
    <mergeCell ref="S2:V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C5:E25"/>
  <sheetViews>
    <sheetView topLeftCell="A7" workbookViewId="0">
      <selection activeCell="D14" sqref="D14"/>
    </sheetView>
  </sheetViews>
  <sheetFormatPr baseColWidth="10" defaultColWidth="11.453125" defaultRowHeight="14.5"/>
  <cols>
    <col min="4" max="4" width="47.7265625" bestFit="1" customWidth="1"/>
    <col min="5" max="5" width="54.1796875" customWidth="1"/>
  </cols>
  <sheetData>
    <row r="5" spans="3:5" ht="14.25" customHeight="1" thickBot="1"/>
    <row r="6" spans="3:5" ht="15.5">
      <c r="C6" s="153" t="s">
        <v>711</v>
      </c>
      <c r="D6" s="154" t="s">
        <v>712</v>
      </c>
      <c r="E6" s="155" t="s">
        <v>713</v>
      </c>
    </row>
    <row r="7" spans="3:5">
      <c r="C7" s="145" t="s">
        <v>714</v>
      </c>
      <c r="D7" s="38" t="s">
        <v>715</v>
      </c>
      <c r="E7" s="39" t="s">
        <v>716</v>
      </c>
    </row>
    <row r="8" spans="3:5" ht="29">
      <c r="C8" s="146" t="s">
        <v>717</v>
      </c>
      <c r="D8" s="40" t="s">
        <v>718</v>
      </c>
      <c r="E8" s="41" t="s">
        <v>719</v>
      </c>
    </row>
    <row r="9" spans="3:5" ht="43.5">
      <c r="C9" s="147" t="s">
        <v>720</v>
      </c>
      <c r="D9" s="42" t="s">
        <v>721</v>
      </c>
      <c r="E9" s="43" t="s">
        <v>722</v>
      </c>
    </row>
    <row r="10" spans="3:5" ht="43.5">
      <c r="C10" s="148" t="s">
        <v>723</v>
      </c>
      <c r="D10" s="44" t="s">
        <v>724</v>
      </c>
      <c r="E10" s="45" t="s">
        <v>725</v>
      </c>
    </row>
    <row r="11" spans="3:5" ht="43.5">
      <c r="C11" s="149" t="s">
        <v>726</v>
      </c>
      <c r="D11" s="46" t="s">
        <v>727</v>
      </c>
      <c r="E11" s="47" t="s">
        <v>728</v>
      </c>
    </row>
    <row r="12" spans="3:5" ht="43.5">
      <c r="C12" s="150" t="s">
        <v>729</v>
      </c>
      <c r="D12" s="48" t="s">
        <v>730</v>
      </c>
      <c r="E12" s="49" t="s">
        <v>731</v>
      </c>
    </row>
    <row r="13" spans="3:5">
      <c r="C13" s="151" t="s">
        <v>732</v>
      </c>
      <c r="D13" s="50" t="s">
        <v>733</v>
      </c>
      <c r="E13" s="51" t="s">
        <v>734</v>
      </c>
    </row>
    <row r="14" spans="3:5">
      <c r="C14" s="151" t="s">
        <v>735</v>
      </c>
      <c r="D14" s="50" t="s">
        <v>736</v>
      </c>
      <c r="E14" s="51" t="s">
        <v>737</v>
      </c>
    </row>
    <row r="15" spans="3:5" ht="44" thickBot="1">
      <c r="C15" s="152" t="s">
        <v>738</v>
      </c>
      <c r="D15" s="52" t="s">
        <v>739</v>
      </c>
      <c r="E15" s="53" t="s">
        <v>740</v>
      </c>
    </row>
    <row r="16" spans="3:5" ht="15" thickBot="1"/>
    <row r="17" spans="3:5" ht="15" thickBot="1">
      <c r="C17" s="430" t="s">
        <v>741</v>
      </c>
      <c r="D17" s="431"/>
      <c r="E17" s="432"/>
    </row>
    <row r="18" spans="3:5" ht="15" thickBot="1"/>
    <row r="19" spans="3:5">
      <c r="C19" s="433" t="str">
        <f>+CONCATENATE(E7," ",E8," ",E9," ",E10," ",E11," ",E12)</f>
        <v>El profesional de contratación cada vez que se va a realizar un contrato con un proveedor de servicios.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el suministro de la información y poder continuar con el proceso de contratación. Evidencia: la lista de chequeo diligenciada, la información de la carpeta del cliente y los correos a que hubo lugar en donde solicitó la información faltante (en los casos que aplique).</v>
      </c>
      <c r="D19" s="434"/>
      <c r="E19" s="435"/>
    </row>
    <row r="20" spans="3:5">
      <c r="C20" s="436"/>
      <c r="D20" s="437"/>
      <c r="E20" s="438"/>
    </row>
    <row r="21" spans="3:5">
      <c r="C21" s="436"/>
      <c r="D21" s="437"/>
      <c r="E21" s="438"/>
    </row>
    <row r="22" spans="3:5">
      <c r="C22" s="436"/>
      <c r="D22" s="437"/>
      <c r="E22" s="438"/>
    </row>
    <row r="23" spans="3:5">
      <c r="C23" s="436"/>
      <c r="D23" s="437"/>
      <c r="E23" s="438"/>
    </row>
    <row r="24" spans="3:5">
      <c r="C24" s="436"/>
      <c r="D24" s="437"/>
      <c r="E24" s="438"/>
    </row>
    <row r="25" spans="3:5" ht="15" thickBot="1">
      <c r="C25" s="439"/>
      <c r="D25" s="440"/>
      <c r="E25" s="441"/>
    </row>
  </sheetData>
  <mergeCells count="2">
    <mergeCell ref="C17:E17"/>
    <mergeCell ref="C19:E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5DC68DEC931894C9501D5CF1F37FF97" ma:contentTypeVersion="10" ma:contentTypeDescription="Crear nuevo documento." ma:contentTypeScope="" ma:versionID="31810d9265db0fe095ce1a59e5e16d42">
  <xsd:schema xmlns:xsd="http://www.w3.org/2001/XMLSchema" xmlns:xs="http://www.w3.org/2001/XMLSchema" xmlns:p="http://schemas.microsoft.com/office/2006/metadata/properties" xmlns:ns3="a73926ee-391e-43c7-8ce8-9c2728cd45f8" xmlns:ns4="31522cbd-449e-4f17-83d7-d383f3295077" targetNamespace="http://schemas.microsoft.com/office/2006/metadata/properties" ma:root="true" ma:fieldsID="d5283c591db0d983086b2c560a3a3a98" ns3:_="" ns4:_="">
    <xsd:import namespace="a73926ee-391e-43c7-8ce8-9c2728cd45f8"/>
    <xsd:import namespace="31522cbd-449e-4f17-83d7-d383f32950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926ee-391e-43c7-8ce8-9c2728cd4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522cbd-449e-4f17-83d7-d383f329507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080188-CA53-4A34-9BB6-3780251ABAB6}">
  <ds:schemaRefs>
    <ds:schemaRef ds:uri="http://schemas.microsoft.com/sharepoint/v3/contenttype/forms"/>
  </ds:schemaRefs>
</ds:datastoreItem>
</file>

<file path=customXml/itemProps2.xml><?xml version="1.0" encoding="utf-8"?>
<ds:datastoreItem xmlns:ds="http://schemas.openxmlformats.org/officeDocument/2006/customXml" ds:itemID="{D3954F20-F63A-4C8F-8D7C-5BB38F263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926ee-391e-43c7-8ce8-9c2728cd45f8"/>
    <ds:schemaRef ds:uri="31522cbd-449e-4f17-83d7-d383f3295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27AA15-F1AE-4D6E-9F9B-251DD4A5685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41</vt:i4>
      </vt:variant>
    </vt:vector>
  </HeadingPairs>
  <TitlesOfParts>
    <vt:vector size="52" baseType="lpstr">
      <vt:lpstr>Contexto proceso</vt:lpstr>
      <vt:lpstr>Matriz Riesgos Gestión</vt:lpstr>
      <vt:lpstr>Mapa_RResidual</vt:lpstr>
      <vt:lpstr>Riesgos Seg. Información</vt:lpstr>
      <vt:lpstr>Seguridad Información</vt:lpstr>
      <vt:lpstr>Probabilidad Seguridad Informac</vt:lpstr>
      <vt:lpstr>Corrupción</vt:lpstr>
      <vt:lpstr>Listados</vt:lpstr>
      <vt:lpstr>CONTROLES</vt:lpstr>
      <vt:lpstr>PERFIL</vt:lpstr>
      <vt:lpstr>Matriz de calificación</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Gestión'!Área_de_impresión</vt:lpstr>
      <vt:lpstr>'Riesgos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Liliana Patricia Casas Betancourt</cp:lastModifiedBy>
  <cp:revision/>
  <dcterms:created xsi:type="dcterms:W3CDTF">2014-12-15T18:53:48Z</dcterms:created>
  <dcterms:modified xsi:type="dcterms:W3CDTF">2021-01-20T22:57:59Z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0x010100C5DC68DEC931894C9501D5CF1F37FF97</vt:lpwstr>
  </property>
</Properties>
</file>