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04_San Cristobal/"/>
    </mc:Choice>
  </mc:AlternateContent>
  <xr:revisionPtr revIDLastSave="24" documentId="11_6D47D656C3AC3B6DCBFF5CF96ED82FA390998098" xr6:coauthVersionLast="47" xr6:coauthVersionMax="47" xr10:uidLastSave="{14D41682-3FF7-4176-90D2-49D03F8D2058}"/>
  <bookViews>
    <workbookView showSheetTabs="0" xWindow="-120" yWindow="-120" windowWidth="29040" windowHeight="158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S39" i="1" l="1"/>
  <c r="AS38" i="1"/>
  <c r="AS37" i="1"/>
  <c r="AS36" i="1"/>
  <c r="AS35" i="1"/>
  <c r="AS34" i="1"/>
  <c r="Y39" i="1"/>
  <c r="Y38" i="1"/>
  <c r="Y37" i="1"/>
  <c r="Y35" i="1"/>
  <c r="AS33" i="1"/>
  <c r="AS19" i="1"/>
  <c r="AS20" i="1"/>
  <c r="AS21" i="1"/>
  <c r="AS22" i="1"/>
  <c r="AS23" i="1"/>
  <c r="AS24" i="1"/>
  <c r="AS25" i="1"/>
  <c r="AS26" i="1"/>
  <c r="AS27" i="1"/>
  <c r="AS28" i="1"/>
  <c r="AS29" i="1"/>
  <c r="AS30" i="1"/>
  <c r="AS31" i="1"/>
  <c r="AS32" i="1"/>
  <c r="Y20" i="1"/>
  <c r="Y21" i="1"/>
  <c r="Y22" i="1"/>
  <c r="Y23" i="1"/>
  <c r="Y24" i="1"/>
  <c r="Y25" i="1"/>
  <c r="Y26" i="1"/>
  <c r="Y27" i="1"/>
  <c r="Y28" i="1"/>
  <c r="Y29" i="1"/>
  <c r="Y30" i="1"/>
  <c r="Y31" i="1"/>
  <c r="Y32" i="1"/>
  <c r="AR39" i="1"/>
  <c r="X39" i="1"/>
  <c r="AR38" i="1"/>
  <c r="X38" i="1"/>
  <c r="X24" i="1" l="1"/>
  <c r="X23" i="1"/>
  <c r="Y40" i="1"/>
  <c r="AR25" i="1"/>
  <c r="AR24" i="1"/>
  <c r="AR23" i="1"/>
  <c r="W39" i="1"/>
  <c r="W38" i="1"/>
  <c r="W37" i="1"/>
  <c r="AQ35" i="1"/>
  <c r="AS40" i="1" s="1"/>
  <c r="AL35" i="1"/>
  <c r="AG35" i="1"/>
  <c r="AB35" i="1"/>
  <c r="W35" i="1"/>
  <c r="P32" i="1"/>
  <c r="AQ32" i="1" s="1"/>
  <c r="P31" i="1"/>
  <c r="AQ31" i="1" s="1"/>
  <c r="P30" i="1"/>
  <c r="AQ30" i="1" s="1"/>
  <c r="P29" i="1"/>
  <c r="AQ29" i="1" s="1"/>
  <c r="P28" i="1"/>
  <c r="AQ28" i="1"/>
  <c r="P27" i="1"/>
  <c r="AQ27" i="1" s="1"/>
  <c r="P26" i="1"/>
  <c r="AQ26" i="1" s="1"/>
  <c r="AN40" i="1"/>
  <c r="AI40" i="1"/>
  <c r="AD40" i="1"/>
  <c r="AR32" i="1"/>
  <c r="AL32" i="1"/>
  <c r="AN32" i="1" s="1"/>
  <c r="AG32" i="1"/>
  <c r="AI32" i="1" s="1"/>
  <c r="AB32" i="1"/>
  <c r="AD32" i="1"/>
  <c r="W32" i="1"/>
  <c r="AR31" i="1"/>
  <c r="AL31" i="1"/>
  <c r="AN31" i="1" s="1"/>
  <c r="AG31" i="1"/>
  <c r="AI31" i="1" s="1"/>
  <c r="AB31" i="1"/>
  <c r="AD31" i="1" s="1"/>
  <c r="W31" i="1"/>
  <c r="AR30" i="1"/>
  <c r="AL30" i="1"/>
  <c r="AN30" i="1" s="1"/>
  <c r="AG30" i="1"/>
  <c r="AI30" i="1" s="1"/>
  <c r="AB30" i="1"/>
  <c r="AD30" i="1" s="1"/>
  <c r="W30" i="1"/>
  <c r="AR29" i="1"/>
  <c r="AL29" i="1"/>
  <c r="AN29" i="1" s="1"/>
  <c r="AG29" i="1"/>
  <c r="AI29" i="1" s="1"/>
  <c r="AB29" i="1"/>
  <c r="AD29" i="1" s="1"/>
  <c r="W29" i="1"/>
  <c r="AR28" i="1"/>
  <c r="AL28" i="1"/>
  <c r="AN28" i="1" s="1"/>
  <c r="AG28" i="1"/>
  <c r="AI28" i="1" s="1"/>
  <c r="AB28" i="1"/>
  <c r="AD28" i="1" s="1"/>
  <c r="W28" i="1"/>
  <c r="AR27" i="1"/>
  <c r="AL27" i="1"/>
  <c r="AN27" i="1" s="1"/>
  <c r="AG27" i="1"/>
  <c r="AI27" i="1"/>
  <c r="AB27" i="1"/>
  <c r="AD27" i="1" s="1"/>
  <c r="W27" i="1"/>
  <c r="AR26" i="1"/>
  <c r="AL26" i="1"/>
  <c r="AN26" i="1" s="1"/>
  <c r="AG26" i="1"/>
  <c r="AI26" i="1"/>
  <c r="AB26" i="1"/>
  <c r="AD26" i="1" s="1"/>
  <c r="W26" i="1"/>
  <c r="AL25" i="1"/>
  <c r="AN25" i="1" s="1"/>
  <c r="AG25" i="1"/>
  <c r="AI25" i="1" s="1"/>
  <c r="AB25" i="1"/>
  <c r="AD25" i="1" s="1"/>
  <c r="W25" i="1"/>
  <c r="P25" i="1"/>
  <c r="AQ25" i="1" s="1"/>
  <c r="AL24" i="1"/>
  <c r="AN24" i="1" s="1"/>
  <c r="AG24" i="1"/>
  <c r="AI24" i="1" s="1"/>
  <c r="AB24" i="1"/>
  <c r="AD24" i="1" s="1"/>
  <c r="W24" i="1"/>
  <c r="P24" i="1"/>
  <c r="AQ24" i="1" s="1"/>
  <c r="AL23" i="1"/>
  <c r="AN23" i="1" s="1"/>
  <c r="AG23" i="1"/>
  <c r="AI23" i="1" s="1"/>
  <c r="AB23" i="1"/>
  <c r="AD23" i="1" s="1"/>
  <c r="W23" i="1"/>
  <c r="P23" i="1"/>
  <c r="AQ23" i="1" s="1"/>
  <c r="AR22" i="1"/>
  <c r="AL22" i="1"/>
  <c r="AN22" i="1" s="1"/>
  <c r="AG22" i="1"/>
  <c r="AI22" i="1" s="1"/>
  <c r="AB22" i="1"/>
  <c r="AD22" i="1" s="1"/>
  <c r="W22" i="1"/>
  <c r="P22" i="1"/>
  <c r="AQ22" i="1" s="1"/>
  <c r="AR21" i="1"/>
  <c r="AL21" i="1"/>
  <c r="AN21" i="1" s="1"/>
  <c r="AG21" i="1"/>
  <c r="AI21" i="1" s="1"/>
  <c r="AB21" i="1"/>
  <c r="AD21" i="1"/>
  <c r="W21" i="1"/>
  <c r="P21" i="1"/>
  <c r="AQ21" i="1" s="1"/>
  <c r="AR20" i="1"/>
  <c r="AL20" i="1"/>
  <c r="AN20" i="1" s="1"/>
  <c r="AG20" i="1"/>
  <c r="AI20" i="1" s="1"/>
  <c r="AB20" i="1"/>
  <c r="AD20" i="1"/>
  <c r="W20" i="1"/>
  <c r="P20" i="1"/>
  <c r="AQ20" i="1" s="1"/>
  <c r="AR19" i="1"/>
  <c r="AL19" i="1"/>
  <c r="AN19" i="1" s="1"/>
  <c r="AG19" i="1"/>
  <c r="AI19" i="1" s="1"/>
  <c r="AB19" i="1"/>
  <c r="AD19" i="1" s="1"/>
  <c r="W19" i="1"/>
  <c r="Y19" i="1" s="1"/>
  <c r="P19" i="1"/>
  <c r="AQ19" i="1" s="1"/>
  <c r="AL18" i="1"/>
  <c r="AN18" i="1" s="1"/>
  <c r="AG18" i="1"/>
  <c r="AI18" i="1" s="1"/>
  <c r="AB18" i="1"/>
  <c r="AD18" i="1" s="1"/>
  <c r="P18" i="1"/>
  <c r="AQ18" i="1" s="1"/>
  <c r="AS18" i="1" s="1"/>
  <c r="AD33" i="1" l="1"/>
  <c r="Y33" i="1"/>
  <c r="Y41" i="1" s="1"/>
  <c r="AS41" i="1"/>
  <c r="AD41" i="1"/>
  <c r="AN33" i="1"/>
  <c r="AN41" i="1" s="1"/>
  <c r="AI33" i="1"/>
  <c r="AI41" i="1" s="1"/>
</calcChain>
</file>

<file path=xl/sharedStrings.xml><?xml version="1.0" encoding="utf-8"?>
<sst xmlns="http://schemas.openxmlformats.org/spreadsheetml/2006/main" count="474" uniqueCount="246">
  <si>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</si>
  <si>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</si>
  <si>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</si>
  <si>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</si>
  <si>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</si>
  <si>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</si>
  <si>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</si>
  <si>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</si>
  <si>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</si>
  <si>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</si>
  <si>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</si>
  <si>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</si>
  <si>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</si>
  <si>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</si>
  <si>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</si>
  <si>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</si>
  <si>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</si>
  <si>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</si>
  <si>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</si>
  <si>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</si>
  <si>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</si>
  <si>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</si>
  <si>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</si>
  <si>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</si>
  <si>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</si>
  <si>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</si>
  <si>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</si>
  <si>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</si>
  <si>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</si>
  <si>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</si>
  <si>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</si>
  <si>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</si>
  <si>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</si>
  <si>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</si>
  <si>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</si>
  <si>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</si>
  <si>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</si>
  <si>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</si>
  <si>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</si>
  <si>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</si>
  <si>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</si>
  <si>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</si>
  <si>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</si>
  <si>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</si>
  <si>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</si>
  <si>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</si>
  <si>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</si>
  <si>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</si>
  <si>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</si>
  <si>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</si>
  <si>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</si>
  <si>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</si>
  <si>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</si>
  <si>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</si>
  <si>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</si>
  <si>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</si>
  <si>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</si>
  <si>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</si>
  <si>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</si>
  <si>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</si>
  <si>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</si>
  <si>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</si>
  <si>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</si>
  <si>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</si>
  <si>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</si>
  <si>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</si>
  <si>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</si>
  <si>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</si>
  <si>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</si>
  <si>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</si>
  <si>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</si>
  <si>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</si>
  <si>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</si>
  <si>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</si>
  <si>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</si>
  <si>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</si>
  <si>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</si>
  <si>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</si>
  <si>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</si>
  <si>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</si>
  <si>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</si>
  <si>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</si>
  <si>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</si>
  <si>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</si>
  <si>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</si>
  <si>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</si>
  <si>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</si>
  <si>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</si>
  <si>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</si>
  <si>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</si>
  <si>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</si>
  <si>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</si>
  <si>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</si>
  <si>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</si>
  <si>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</si>
  <si>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</si>
  <si>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</si>
  <si>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</si>
  <si>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</si>
  <si>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</si>
  <si>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</si>
  <si>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</si>
  <si>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</si>
  <si>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</si>
  <si>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</si>
  <si>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</si>
  <si>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</si>
  <si>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</si>
  <si>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</si>
  <si>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</si>
  <si>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</si>
  <si>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</si>
  <si>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</si>
  <si>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</si>
  <si>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</si>
  <si>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</si>
  <si>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</si>
  <si>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</si>
  <si>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</si>
  <si>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</si>
  <si>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</si>
  <si>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</si>
  <si>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</si>
  <si>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Acciones de control u operativos en materia de obras y urbanismo realizadas</t>
  </si>
  <si>
    <t>Número de Acciones de control u operativos para el cumplimiento de los fallos de cerros orientales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</si>
  <si>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</si>
  <si>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</si>
  <si>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</si>
  <si>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</si>
  <si>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</si>
  <si>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</si>
  <si>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</si>
  <si>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</si>
  <si>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r>
      <t xml:space="preserve">Proferir </t>
    </r>
    <r>
      <rPr>
        <b/>
        <sz val="11"/>
        <color theme="1"/>
        <rFont val="Calibri Light"/>
        <family val="2"/>
        <scheme val="major"/>
      </rPr>
      <t>4.320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</si>
  <si>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t>FORMULACIÓN Y SEGUIMIENTO PLANES DE GESTIÓN NIVEL LOCAL
ALCALDÍA LOCAL DE SAN CRISTÓBAL</t>
  </si>
  <si>
    <r>
      <t xml:space="preserve">Aumentar </t>
    </r>
    <r>
      <rPr>
        <b/>
        <sz val="11"/>
        <rFont val="Calibri Light"/>
        <family val="2"/>
      </rPr>
      <t xml:space="preserve">15 </t>
    </r>
    <r>
      <rPr>
        <sz val="11"/>
        <rFont val="Calibri Light"/>
        <family val="2"/>
      </rPr>
      <t>puntos porcentuales el avance de las metas del Plan de Desarrollo Local acumuladas al 30 de septiembre de 2022, con respecto al avance a 31 de diciembre de 2021 (metas entregadas).</t>
    </r>
  </si>
  <si>
    <r>
      <t xml:space="preserve">Realizar </t>
    </r>
    <r>
      <rPr>
        <b/>
        <sz val="11"/>
        <color theme="1"/>
        <rFont val="Calibri Light"/>
        <family val="2"/>
        <scheme val="major"/>
      </rPr>
      <t>8.640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</si>
  <si>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 xml:space="preserve">Terminar (archivar) </t>
    </r>
    <r>
      <rPr>
        <b/>
        <sz val="11"/>
        <color theme="1"/>
        <rFont val="Calibri Light"/>
        <family val="2"/>
        <scheme val="major"/>
      </rPr>
      <t xml:space="preserve">220 </t>
    </r>
    <r>
      <rPr>
        <sz val="11"/>
        <color indexed="8"/>
        <rFont val="Calibri Light"/>
        <family val="2"/>
      </rPr>
      <t>actuaciones administrativas activas</t>
    </r>
  </si>
  <si>
    <r>
      <t xml:space="preserve">Terminar </t>
    </r>
    <r>
      <rPr>
        <b/>
        <sz val="11"/>
        <color theme="1"/>
        <rFont val="Calibri Light"/>
        <family val="2"/>
        <scheme val="major"/>
      </rPr>
      <t>361</t>
    </r>
    <r>
      <rPr>
        <sz val="11"/>
        <color theme="1"/>
        <rFont val="Calibri Light"/>
        <family val="2"/>
        <scheme val="major"/>
      </rPr>
      <t xml:space="preserve"> </t>
    </r>
    <r>
      <rPr>
        <sz val="11"/>
        <color indexed="8"/>
        <rFont val="Calibri Light"/>
        <family val="2"/>
      </rPr>
      <t>actuaciones administrativas en primera instancia</t>
    </r>
  </si>
  <si>
    <r>
      <t xml:space="preserve">Realizar </t>
    </r>
    <r>
      <rPr>
        <b/>
        <sz val="11"/>
        <color theme="1"/>
        <rFont val="Calibri Light"/>
        <family val="1"/>
        <scheme val="major"/>
      </rPr>
      <t xml:space="preserve">106 </t>
    </r>
    <r>
      <rPr>
        <sz val="11"/>
        <color indexed="8"/>
        <rFont val="Calibri Light"/>
        <family val="2"/>
      </rPr>
      <t>operativos de inspección, vigilancia y control en materia de integridad del espacio público</t>
    </r>
  </si>
  <si>
    <r>
      <t xml:space="preserve">Realizar </t>
    </r>
    <r>
      <rPr>
        <b/>
        <sz val="11"/>
        <color theme="1"/>
        <rFont val="Calibri Light"/>
        <family val="2"/>
        <scheme val="major"/>
      </rPr>
      <t>200</t>
    </r>
    <r>
      <rPr>
        <sz val="11"/>
        <color indexed="8"/>
        <rFont val="Calibri Light"/>
        <family val="2"/>
      </rPr>
      <t xml:space="preserve"> operativos de inspección, vigilancia y control en materia de actividad económica </t>
    </r>
  </si>
  <si>
    <r>
      <t xml:space="preserve">Realizar </t>
    </r>
    <r>
      <rPr>
        <b/>
        <sz val="11"/>
        <color theme="1"/>
        <rFont val="Calibri Light"/>
        <family val="1"/>
        <scheme val="major"/>
      </rPr>
      <t>45</t>
    </r>
    <r>
      <rPr>
        <b/>
        <sz val="11"/>
        <color indexed="8"/>
        <rFont val="Calibri Light"/>
        <family val="2"/>
      </rPr>
      <t xml:space="preserve"> </t>
    </r>
    <r>
      <rPr>
        <sz val="11"/>
        <color indexed="8"/>
        <rFont val="Calibri Light"/>
        <family val="2"/>
      </rPr>
      <t>operativos de inspección, vigilancia y control para dar cumplimiento a los fallos de cerros orientales.</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</si>
  <si>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</si>
  <si>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</si>
  <si>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</si>
  <si>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</si>
  <si>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</si>
  <si>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</si>
  <si>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</si>
  <si>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</si>
  <si>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</si>
  <si>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</si>
  <si>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</si>
  <si>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</si>
  <si>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</si>
  <si>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</si>
  <si>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</si>
  <si>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</si>
  <si>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</si>
  <si>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</si>
  <si>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</si>
  <si>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</si>
  <si>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</si>
  <si>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</si>
  <si>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</si>
  <si>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</si>
  <si>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</si>
  <si>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</si>
  <si>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</si>
  <si>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</si>
  <si>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</si>
  <si>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</si>
  <si>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</si>
  <si>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</si>
  <si>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</si>
  <si>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</si>
  <si>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</si>
  <si>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</si>
  <si>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</si>
  <si>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</si>
  <si>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</si>
  <si>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</si>
  <si>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</si>
  <si>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</si>
  <si>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</si>
  <si>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</si>
  <si>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</si>
  <si>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</si>
  <si>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</si>
  <si>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</si>
  <si>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</si>
  <si>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</si>
  <si>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</si>
  <si>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</si>
  <si>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</si>
  <si>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(No. de respuestas efectuadas / No. requerimientos instaurados en la vigencia 2022 que deben tener respuesta) X 100</t>
  </si>
  <si>
    <t>N/A</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</si>
  <si>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</si>
  <si>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</si>
  <si>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</si>
  <si>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223282</t>
    </r>
  </si>
  <si>
    <t>Gestión Pública Territorial Local
Gestión Corporativa Institucional
Inspección, Vigilancia y Control
Planeación Institucional
Comunicación Estratégica
Servicio a la Ciudadanía</t>
  </si>
  <si>
    <t>11 de marzo de 2022</t>
  </si>
  <si>
    <t xml:space="preserve">Se corrige el responsable del reporte de las metas No. 13, 14 y 15. Se incluyen los procesos asociados a las metas transversales. </t>
  </si>
  <si>
    <t>31 de enero de 2022</t>
  </si>
  <si>
    <t>31 de marzo de 2022</t>
  </si>
  <si>
    <t>Se anticipa la programación de la meta transversal No. 4 de capacitación en el sistema de gestión, pasando del II trimestre al I trimestre.</t>
  </si>
  <si>
    <t>28 de abril de 2022</t>
  </si>
  <si>
    <t xml:space="preserve">No programada para el I trimestre de 2022. 
En este periodo no se registran datos en razón a que la información oficial de avance en las metas del Plan de Desarrollo Local aún no es publicada por la SDP </t>
  </si>
  <si>
    <t xml:space="preserve">No programada para el I trimestre de 2022. </t>
  </si>
  <si>
    <t>La alcaldía local realizó el giro acumulado de $2.104.568.517 de los $6.652.010.939 del presupuesto comprometido constituido como obligaciones por pagar de la vigencia 2021. Se logró una ejecución del 31,64%.</t>
  </si>
  <si>
    <t>Reporte DGDL</t>
  </si>
  <si>
    <t>La alcaldía local realizó el giro acumulado de $4.466.310.952 del presupuesto comprometido por $7.649.131.663 constituido como obligaciones por pagar de la vigencia 2020 y anteriores, lo que representa una ejecución de la meta del 58,39%.</t>
  </si>
  <si>
    <t xml:space="preserve">La alcaldía local ha comprometido $27.758.910.296 de los $85.870.393.000 constituidos como presupuesto de inversión directa de la vigencia. Se logró la ejecución del 32,33%, lo que representa un cumplimiento al 100% de lo programado para el periodo. </t>
  </si>
  <si>
    <t>La alcaldía local ha realizado del giro acumulado de $8.944.217.899 de los $85.870.393.000 constituidos como Presupuesto disponible de inversión directa de la vigencia, lo que representa una ejecución del 10,42%.</t>
  </si>
  <si>
    <t>La alcaldía local ha registrado 348 contratos en SIPSE Local, de los 355 contratos publicados en la plataforma SECOP I y II, lo que representa una ejecución de la meta del 98,03% para el periodo. Según el reporte de la DGDL, se presentó dificultades por errores de digitación y registro de polizas para dejar en ejecución</t>
  </si>
  <si>
    <t xml:space="preserve">La alcaldía local tiene  341 contratos registrados en SIPSE Local en estado ejecución, de los 348 contratos registrados en SECOP en estado En ejecución o Firmado, lo que representa un nivel de ejecución del 97,99%. </t>
  </si>
  <si>
    <t>La alcaldía local realizó 3106 impulsos procesales sobre las actuaciones de policía que se encuentran a cargo de las inspecciones de policía</t>
  </si>
  <si>
    <t>La alcaldía local profirió 557 fallos de fondo en primera instancia sobre las actuaciones de policía que se encuentran a cargo de las inspecciones de policía</t>
  </si>
  <si>
    <t>La alcaldía local terminó 39 actuaciones administrativas activas</t>
  </si>
  <si>
    <t>La alcaldía local terminó 6 actuaciones administrativas en primera instancia</t>
  </si>
  <si>
    <t>La alcaldía local ha comprometido $27.758.910.296 de los $85.870.393.000 constituidos como presupuesto de inversión directa de la vigencia. Se logró la ejecución del 32,33%.</t>
  </si>
  <si>
    <t xml:space="preserve">La alcaldía local ha registrado 348 contratos en SIPSE Local, de los 355 contratos publicados en la plataforma SECOP I y II, lo que representa una ejecución de la meta del 98,03% para el periodo y del 24,51% acumulado para la vigencia. </t>
  </si>
  <si>
    <t xml:space="preserve">La alcaldía local tiene  341 contratos registrados en SIPSE Local en estado ejecución, de los 348 contratos registrados en SECOP en estado En ejecución o Firmado, lo que representa un nivel de ejecución del 97,99% y del 24,50% acumulado para la vigencia. </t>
  </si>
  <si>
    <t>No programada para el I trimestre de 2022</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</si>
  <si>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</si>
  <si>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</si>
  <si>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</si>
  <si>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115 de los 117 requerimientos ciudadanos recibidos de vigencias anteriores</t>
  </si>
  <si>
    <t>La alcaldía local atendió 182 de los 190 requerimientos ciudadanos recibidos de la vigencia 2022</t>
  </si>
  <si>
    <t>TOTAL METAS TRANSVERSALES (20%)</t>
  </si>
  <si>
    <t>Reporte DGDL
Ejecución a marzo 2022/ Decreto 01 / Informe</t>
  </si>
  <si>
    <t>Reporte DGDL 
Ejecución presupuestal  obtenida de BogData del 01/01/2022 al 31/03/2022, para los proyectos de inversión del PDL.</t>
  </si>
  <si>
    <t>Reporte DGDL
Reporte de seguimiento SECOP vs SIPSE socializado por la DGDL el 29 de marzo de 2022.</t>
  </si>
  <si>
    <t>En cuanto al módulo de proyectos, los proyectos de inversión local registrados en SEGPLAN se encuentran registrados oportunamente en SIPSE, en estado "Conciliado".En cuanto al módulo de banco de iniciativas, se encuentran registradas en sipse 72 iniciativas, que corresponden a 54 aprobadas por votación del ejercicio del 2021 de presupuestos participativos; y 18 propuestas que fueron priorizadas en el marco de las mesas de juventudes, afrodescendientes e indígenas.En cuanto al módulo de contratación y financiero, se han realizado 175 solicitudes de procesos para la contratación de 359 personas naturales; así mismo, la información presupuestal producto de CDP's y RP's generados en BOGDATA se registra de conformidad según proceso y/o contrato, incluyendo procesos de pago por resolución.</t>
  </si>
  <si>
    <t xml:space="preserve">Se anexa, evidencia de proyectos registrados en SIPSE (pantallazos ya que no se genera reporte en sipse para dicho tema), reporte SIPSE del banco de iniciativas, y reporte SIPSE del saldo por actividades/metas/ proyectos de la vigencia  2022. </t>
  </si>
  <si>
    <t>Reporte DGP
Cuadro de seguimiento x inspeccion</t>
  </si>
  <si>
    <t>Reporte DGP
Informe alcaldias</t>
  </si>
  <si>
    <t>Se realizaron 30 operativos en materia de integridad del espacio publico en la localidad de san cristobal en los puntos criticos de control en este tema</t>
  </si>
  <si>
    <t xml:space="preserve">Actas operativos </t>
  </si>
  <si>
    <t>Se realizaron 59 operativos en inspección, vigilancia y control en materia de actividad económica  en la localidad de san cristobal en los puntos criticos de control en este tema</t>
  </si>
  <si>
    <t>Se realizaron 15 operativos en inspección, vigilancia y control en materia fallos de cerros orientales.  en la localidad de san cristobal en los puntos criticos de control en este tema</t>
  </si>
  <si>
    <t>La alcaldía local tiene 7 acciones de mejora abiertas y sin vencimientos</t>
  </si>
  <si>
    <t>Reporte MIMEC</t>
  </si>
  <si>
    <t xml:space="preserve">La alcaldía local terminó 6 actuaciones administrativas en primera instancia. Se recomienda tomar acciones para mejorar el desempeño de la meta en siguientes mediciones. </t>
  </si>
  <si>
    <t>Para el primer trimestre de la vigencia 2022, el plan de gestión de la Alcaldía Local alcanzó un nivel de desempeño del 91,74% de acuerdo con lo programado, y del 27,15%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</si>
</sst>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sz val="11"/>
      <color theme="4"/>
      <name val="Calibri Light"/>
      <family val="2"/>
    </font>
    <font>
      <b/>
      <sz val="12"/>
      <color rgb="FF0070C0"/>
      <name val="Calibri Light"/>
      <family val="2"/>
      <scheme val="major"/>
    </font>
    <font>
      <b/>
      <sz val="14"/>
      <color theme="1"/>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03">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9" fillId="0" borderId="12"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24" xfId="0" applyFont="1" applyBorder="1" applyAlignment="1">
      <alignment wrapText="1"/>
    </xf>
    <xf numFmtId="0" fontId="20"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21" fillId="0" borderId="0" xfId="0" applyFont="1" applyAlignment="1">
      <alignment wrapText="1"/>
    </xf>
    <xf numFmtId="0" fontId="18" fillId="0" borderId="38" xfId="0" applyFont="1" applyBorder="1" applyAlignment="1">
      <alignment horizontal="left" vertical="center" wrapText="1"/>
    </xf>
    <xf numFmtId="0" fontId="22" fillId="0" borderId="24" xfId="0" applyFont="1" applyBorder="1" applyAlignment="1">
      <alignment wrapText="1"/>
    </xf>
    <xf numFmtId="0" fontId="23"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3" fillId="0" borderId="13" xfId="0" applyFont="1" applyBorder="1" applyAlignment="1">
      <alignment wrapText="1"/>
    </xf>
    <xf numFmtId="0" fontId="23" fillId="0" borderId="17" xfId="0" applyFont="1" applyBorder="1" applyAlignment="1">
      <alignment wrapText="1"/>
    </xf>
    <xf numFmtId="0" fontId="23" fillId="0" borderId="19" xfId="0" applyFont="1" applyBorder="1" applyAlignment="1">
      <alignment wrapText="1"/>
    </xf>
    <xf numFmtId="0" fontId="22" fillId="4" borderId="47" xfId="0" applyFont="1" applyFill="1" applyBorder="1" applyAlignment="1">
      <alignment wrapText="1"/>
    </xf>
    <xf numFmtId="0" fontId="22" fillId="4" borderId="45" xfId="0" applyFont="1" applyFill="1" applyBorder="1" applyAlignment="1">
      <alignment wrapText="1"/>
    </xf>
    <xf numFmtId="0" fontId="22"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5" fillId="3" borderId="41" xfId="0" applyFont="1" applyFill="1" applyBorder="1" applyAlignment="1">
      <alignment horizontal="left" vertical="center" wrapText="1"/>
    </xf>
    <xf numFmtId="9" fontId="18" fillId="0" borderId="31" xfId="0" applyNumberFormat="1" applyFont="1" applyBorder="1" applyAlignment="1">
      <alignment horizontal="left" vertical="center" wrapText="1"/>
    </xf>
    <xf numFmtId="9" fontId="18" fillId="0" borderId="51" xfId="1" applyFont="1" applyBorder="1" applyAlignment="1">
      <alignment horizontal="center" vertical="center" wrapText="1"/>
    </xf>
    <xf numFmtId="9" fontId="18" fillId="0" borderId="1" xfId="1" applyFont="1" applyBorder="1" applyAlignment="1">
      <alignment horizontal="center" vertical="center" wrapText="1"/>
    </xf>
    <xf numFmtId="0" fontId="18" fillId="0" borderId="52" xfId="0" applyFont="1" applyBorder="1" applyAlignment="1">
      <alignment horizontal="left"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4" fillId="0" borderId="0" xfId="0" applyFont="1" applyAlignment="1">
      <alignment wrapText="1"/>
    </xf>
    <xf numFmtId="0" fontId="4" fillId="0" borderId="12" xfId="0" applyFont="1" applyBorder="1" applyAlignment="1">
      <alignment horizontal="center" vertical="center" wrapText="1"/>
    </xf>
    <xf numFmtId="0" fontId="4" fillId="0" borderId="0" xfId="0" applyFont="1" applyAlignment="1">
      <alignment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26" fillId="4" borderId="49" xfId="0" applyNumberFormat="1" applyFont="1" applyFill="1" applyBorder="1" applyAlignment="1">
      <alignment horizontal="center" wrapText="1"/>
    </xf>
    <xf numFmtId="9" fontId="18" fillId="0" borderId="51" xfId="0" applyNumberFormat="1" applyFont="1" applyBorder="1" applyAlignment="1">
      <alignment horizontal="center" vertical="center"/>
    </xf>
    <xf numFmtId="9" fontId="18" fillId="0" borderId="53" xfId="0" applyNumberFormat="1" applyFont="1" applyBorder="1" applyAlignment="1">
      <alignment horizontal="center" vertical="center" wrapText="1"/>
    </xf>
    <xf numFmtId="9" fontId="27" fillId="4" borderId="49" xfId="0" applyNumberFormat="1" applyFont="1" applyFill="1" applyBorder="1" applyAlignment="1">
      <alignment horizontal="center" wrapText="1"/>
    </xf>
    <xf numFmtId="9" fontId="24" fillId="11" borderId="45" xfId="1" applyFont="1" applyFill="1" applyBorder="1" applyAlignment="1">
      <alignment horizontal="center" vertical="center" wrapText="1"/>
    </xf>
    <xf numFmtId="10" fontId="4" fillId="3" borderId="12" xfId="1" applyNumberFormat="1" applyFont="1" applyFill="1" applyBorder="1" applyAlignment="1">
      <alignment horizontal="center" vertical="center" wrapText="1"/>
    </xf>
    <xf numFmtId="10" fontId="4" fillId="3" borderId="31" xfId="0" applyNumberFormat="1" applyFont="1" applyFill="1" applyBorder="1" applyAlignment="1">
      <alignment horizontal="center" vertical="center" wrapText="1"/>
    </xf>
    <xf numFmtId="10" fontId="18" fillId="0" borderId="51" xfId="0" applyNumberFormat="1" applyFont="1" applyBorder="1" applyAlignment="1">
      <alignment horizontal="center" vertical="center"/>
    </xf>
    <xf numFmtId="10" fontId="16" fillId="4" borderId="49" xfId="1" applyNumberFormat="1" applyFont="1" applyFill="1" applyBorder="1" applyAlignment="1">
      <alignment horizontal="center" wrapText="1"/>
    </xf>
    <xf numFmtId="10" fontId="22" fillId="4" borderId="49" xfId="0" applyNumberFormat="1" applyFont="1" applyFill="1" applyBorder="1" applyAlignment="1">
      <alignment horizontal="center" wrapText="1"/>
    </xf>
    <xf numFmtId="10" fontId="23" fillId="11" borderId="45" xfId="1" applyNumberFormat="1" applyFont="1" applyFill="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18" fillId="0" borderId="51"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18" fillId="0" borderId="52" xfId="0" applyFont="1" applyBorder="1" applyAlignment="1">
      <alignment horizontal="justify" vertical="center" wrapText="1"/>
    </xf>
    <xf numFmtId="0" fontId="26" fillId="4" borderId="50" xfId="0" applyFont="1" applyFill="1" applyBorder="1" applyAlignment="1">
      <alignment horizontal="justify" vertical="center" wrapText="1"/>
    </xf>
    <xf numFmtId="0" fontId="27" fillId="4" borderId="50" xfId="0" applyFont="1" applyFill="1" applyBorder="1" applyAlignment="1">
      <alignment horizontal="justify" vertical="center" wrapText="1"/>
    </xf>
    <xf numFmtId="0" fontId="24" fillId="11" borderId="39" xfId="0" applyFont="1" applyFill="1" applyBorder="1" applyAlignment="1">
      <alignment horizontal="justify" vertical="center" wrapText="1"/>
    </xf>
    <xf numFmtId="10" fontId="4" fillId="3" borderId="31" xfId="1" applyNumberFormat="1" applyFont="1" applyFill="1" applyBorder="1" applyAlignment="1">
      <alignment horizontal="center" vertical="center" wrapText="1"/>
    </xf>
    <xf numFmtId="10" fontId="18" fillId="0" borderId="51" xfId="1" applyNumberFormat="1" applyFont="1" applyBorder="1" applyAlignment="1">
      <alignment horizontal="center" vertical="center" wrapText="1"/>
    </xf>
    <xf numFmtId="10" fontId="18" fillId="3" borderId="31" xfId="0" applyNumberFormat="1"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4" fillId="0" borderId="0" xfId="0" applyFont="1" applyAlignment="1">
      <alignment horizontal="justify"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6" fillId="4" borderId="45" xfId="0" applyFont="1" applyFill="1" applyBorder="1" applyAlignment="1">
      <alignment horizontal="center" wrapText="1"/>
    </xf>
    <xf numFmtId="0" fontId="26" fillId="4" borderId="46" xfId="0" applyFont="1" applyFill="1" applyBorder="1" applyAlignment="1">
      <alignment horizontal="center" wrapText="1"/>
    </xf>
    <xf numFmtId="0" fontId="26" fillId="4" borderId="47" xfId="0" applyFont="1" applyFill="1" applyBorder="1" applyAlignment="1">
      <alignment horizontal="center" wrapText="1"/>
    </xf>
    <xf numFmtId="0" fontId="26" fillId="4" borderId="48" xfId="0" applyFont="1" applyFill="1" applyBorder="1" applyAlignment="1">
      <alignment horizontal="center" wrapText="1"/>
    </xf>
    <xf numFmtId="0" fontId="26" fillId="4" borderId="44" xfId="0" applyFont="1" applyFill="1" applyBorder="1" applyAlignment="1">
      <alignment horizontal="center" wrapText="1"/>
    </xf>
    <xf numFmtId="1" fontId="26" fillId="4" borderId="44" xfId="0" applyNumberFormat="1" applyFont="1" applyFill="1" applyBorder="1" applyAlignment="1">
      <alignment horizontal="center" wrapText="1"/>
    </xf>
    <xf numFmtId="1" fontId="26"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23" fillId="11" borderId="44" xfId="0" applyFont="1" applyFill="1" applyBorder="1" applyAlignment="1">
      <alignment horizontal="center" wrapText="1"/>
    </xf>
    <xf numFmtId="0" fontId="23" fillId="11" borderId="45" xfId="0" applyFont="1" applyFill="1" applyBorder="1" applyAlignment="1">
      <alignment horizontal="center" wrapText="1"/>
    </xf>
    <xf numFmtId="0" fontId="23" fillId="11" borderId="46" xfId="0" applyFont="1" applyFill="1" applyBorder="1" applyAlignment="1">
      <alignment horizontal="center" wrapText="1"/>
    </xf>
    <xf numFmtId="0" fontId="24" fillId="11" borderId="44" xfId="0" applyFont="1" applyFill="1" applyBorder="1" applyAlignment="1">
      <alignment horizontal="center" vertical="center" wrapText="1"/>
    </xf>
    <xf numFmtId="0" fontId="24" fillId="11" borderId="46" xfId="0" applyFont="1" applyFill="1" applyBorder="1" applyAlignment="1">
      <alignment horizontal="center" vertical="center" wrapText="1"/>
    </xf>
    <xf numFmtId="0" fontId="24" fillId="11" borderId="47" xfId="0" applyFont="1" applyFill="1" applyBorder="1" applyAlignment="1">
      <alignment horizontal="center" vertical="center" wrapText="1"/>
    </xf>
    <xf numFmtId="0" fontId="24" fillId="11" borderId="48" xfId="0" applyFont="1" applyFill="1" applyBorder="1" applyAlignment="1">
      <alignment horizontal="center" vertical="center" wrapText="1"/>
    </xf>
    <xf numFmtId="0" fontId="22" fillId="4" borderId="44" xfId="0" applyFont="1" applyFill="1" applyBorder="1" applyAlignment="1">
      <alignment horizontal="center" vertical="center"/>
    </xf>
    <xf numFmtId="0" fontId="22" fillId="4" borderId="45" xfId="0" applyFont="1" applyFill="1" applyBorder="1" applyAlignment="1">
      <alignment horizontal="center" vertical="center"/>
    </xf>
    <xf numFmtId="0" fontId="22" fillId="4" borderId="46" xfId="0" applyFont="1" applyFill="1" applyBorder="1" applyAlignment="1">
      <alignment horizontal="center" vertical="center"/>
    </xf>
    <xf numFmtId="0" fontId="27" fillId="4" borderId="45" xfId="0" applyFont="1" applyFill="1" applyBorder="1" applyAlignment="1">
      <alignment horizontal="center" wrapText="1"/>
    </xf>
    <xf numFmtId="0" fontId="27" fillId="4" borderId="46" xfId="0" applyFont="1" applyFill="1" applyBorder="1" applyAlignment="1">
      <alignment horizontal="center" wrapText="1"/>
    </xf>
    <xf numFmtId="0" fontId="27" fillId="4" borderId="47" xfId="0" applyFont="1" applyFill="1" applyBorder="1" applyAlignment="1">
      <alignment horizontal="center" wrapText="1"/>
    </xf>
    <xf numFmtId="0" fontId="27" fillId="4" borderId="48" xfId="0" applyFont="1" applyFill="1" applyBorder="1" applyAlignment="1">
      <alignment horizontal="center" wrapText="1"/>
    </xf>
    <xf numFmtId="0" fontId="27" fillId="4" borderId="44" xfId="0" applyFont="1" applyFill="1" applyBorder="1" applyAlignment="1">
      <alignment horizont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left" vertical="center" wrapText="1"/>
    </xf>
    <xf numFmtId="9" fontId="18" fillId="0" borderId="51" xfId="1" applyFont="1" applyFill="1" applyBorder="1" applyAlignment="1">
      <alignment horizontal="center" vertical="center" wrapText="1"/>
    </xf>
    <xf numFmtId="9" fontId="18" fillId="0" borderId="1" xfId="1" applyFont="1" applyFill="1" applyBorder="1" applyAlignment="1">
      <alignment horizontal="center" vertical="center" wrapText="1"/>
    </xf>
    <xf numFmtId="0" fontId="18" fillId="0" borderId="4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6" xfId="0" applyFont="1" applyFill="1" applyBorder="1" applyAlignment="1">
      <alignment horizontal="left" vertical="center" wrapText="1"/>
    </xf>
    <xf numFmtId="164" fontId="18" fillId="0" borderId="3" xfId="1" applyNumberFormat="1" applyFont="1" applyFill="1" applyBorder="1" applyAlignment="1">
      <alignment horizontal="center" vertical="center" wrapText="1"/>
    </xf>
    <xf numFmtId="0" fontId="18" fillId="0" borderId="51" xfId="0" applyFont="1" applyFill="1" applyBorder="1" applyAlignment="1">
      <alignment horizontal="center" vertical="center" wrapText="1"/>
    </xf>
    <xf numFmtId="10" fontId="18" fillId="0" borderId="51" xfId="0" applyNumberFormat="1" applyFont="1" applyFill="1" applyBorder="1" applyAlignment="1">
      <alignment horizontal="center" vertical="center"/>
    </xf>
    <xf numFmtId="0" fontId="18" fillId="0" borderId="51" xfId="0" applyFont="1" applyFill="1" applyBorder="1" applyAlignment="1">
      <alignment horizontal="justify" vertical="center" wrapText="1"/>
    </xf>
    <xf numFmtId="0" fontId="18" fillId="0" borderId="52" xfId="0" applyFont="1" applyFill="1" applyBorder="1" applyAlignment="1">
      <alignment horizontal="justify" vertical="center" wrapText="1"/>
    </xf>
    <xf numFmtId="9" fontId="18" fillId="0" borderId="3" xfId="0" applyNumberFormat="1" applyFont="1" applyFill="1" applyBorder="1" applyAlignment="1">
      <alignment horizontal="center" vertical="center" wrapText="1"/>
    </xf>
    <xf numFmtId="9" fontId="18" fillId="0" borderId="51" xfId="0" applyNumberFormat="1" applyFont="1" applyFill="1" applyBorder="1" applyAlignment="1">
      <alignment horizontal="center" vertical="center"/>
    </xf>
    <xf numFmtId="0" fontId="18" fillId="0" borderId="52" xfId="0" applyFont="1" applyFill="1" applyBorder="1" applyAlignment="1">
      <alignment horizontal="center" vertical="center" wrapText="1"/>
    </xf>
    <xf numFmtId="9" fontId="18" fillId="0" borderId="3" xfId="1" applyFont="1" applyFill="1" applyBorder="1" applyAlignment="1">
      <alignment horizontal="center" vertical="center" wrapText="1"/>
    </xf>
    <xf numFmtId="9" fontId="18" fillId="0" borderId="53" xfId="0" applyNumberFormat="1" applyFont="1" applyFill="1" applyBorder="1" applyAlignment="1">
      <alignment horizontal="center" vertical="center" wrapText="1"/>
    </xf>
    <xf numFmtId="10" fontId="18" fillId="0" borderId="31" xfId="0" applyNumberFormat="1" applyFont="1" applyFill="1" applyBorder="1" applyAlignment="1">
      <alignment horizontal="center" vertical="center" wrapText="1"/>
    </xf>
    <xf numFmtId="0" fontId="18" fillId="0" borderId="24" xfId="0" applyFont="1" applyFill="1" applyBorder="1" applyAlignment="1">
      <alignment wrapText="1"/>
    </xf>
    <xf numFmtId="0" fontId="28" fillId="0" borderId="0" xfId="0" applyFont="1" applyFill="1" applyAlignment="1">
      <alignment wrapText="1"/>
    </xf>
    <xf numFmtId="9" fontId="18" fillId="0" borderId="51" xfId="0" applyNumberFormat="1" applyFont="1" applyFill="1" applyBorder="1" applyAlignment="1">
      <alignment horizontal="center" vertical="center" wrapText="1"/>
    </xf>
    <xf numFmtId="9" fontId="18" fillId="0" borderId="51" xfId="0" applyNumberFormat="1" applyFont="1" applyBorder="1" applyAlignment="1">
      <alignment horizontal="center" vertical="center" wrapText="1"/>
    </xf>
    <xf numFmtId="0" fontId="0" fillId="0" borderId="12" xfId="0" applyBorder="1" applyAlignment="1">
      <alignment horizontal="left"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204108</xdr:colOff>
      <xdr:row>0</xdr:row>
      <xdr:rowOff>141515</xdr:rowOff>
    </xdr:from>
    <xdr:to>
      <xdr:col>1</xdr:col>
      <xdr:colOff>1623331</xdr:colOff>
      <xdr:row>1</xdr:row>
      <xdr:rowOff>141514</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4108" y="141515"/>
          <a:ext cx="1881866" cy="8980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3"/>
  <sheetViews>
    <sheetView tabSelected="1" zoomScale="70" zoomScaleNormal="70" workbookViewId="0">
      <selection activeCell="F11" sqref="F11"/>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3" width="17.85546875" style="2" customWidth="1"/>
    <col min="24" max="24" width="24.5703125" style="2" customWidth="1"/>
    <col min="25" max="25" width="16.85546875" style="2" customWidth="1"/>
    <col min="26" max="26" width="44.5703125" style="136" customWidth="1"/>
    <col min="27" max="27" width="23.28515625" style="136" customWidth="1"/>
    <col min="28" max="28" width="12.140625" style="2" hidden="1" customWidth="1"/>
    <col min="29" max="29" width="15.7109375" style="2" hidden="1" customWidth="1"/>
    <col min="30"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6.5703125" style="2" customWidth="1"/>
    <col min="44" max="44" width="16.42578125" style="2" customWidth="1"/>
    <col min="45" max="45" width="15.7109375" style="2" customWidth="1"/>
    <col min="46" max="46" width="47" style="136" customWidth="1"/>
    <col min="47" max="47" width="17.5703125" style="2" customWidth="1"/>
    <col min="48" max="48" width="16.28515625" style="2" customWidth="1"/>
    <col min="49" max="16384" width="10.85546875" style="2"/>
  </cols>
  <sheetData>
    <row r="1" spans="1:49" ht="70.5" customHeight="1" x14ac:dyDescent="0.25">
      <c r="A1" s="153" t="s">
        <v>134</v>
      </c>
      <c r="B1" s="154"/>
      <c r="C1" s="154"/>
      <c r="D1" s="154"/>
      <c r="E1" s="154"/>
      <c r="F1" s="154"/>
      <c r="G1" s="154"/>
      <c r="H1" s="154"/>
      <c r="I1" s="154"/>
      <c r="J1" s="154"/>
      <c r="K1" s="154"/>
      <c r="L1" s="154"/>
      <c r="M1" s="155"/>
      <c r="N1" s="156" t="s">
        <v>199</v>
      </c>
      <c r="O1" s="157"/>
      <c r="P1" s="157"/>
      <c r="Q1" s="157"/>
      <c r="R1" s="158"/>
      <c r="S1" s="162"/>
      <c r="T1" s="152"/>
      <c r="U1" s="152"/>
      <c r="V1" s="152"/>
      <c r="W1" s="116"/>
      <c r="X1" s="152"/>
      <c r="Y1" s="152"/>
      <c r="Z1" s="163"/>
      <c r="AA1" s="163"/>
      <c r="AB1" s="152"/>
      <c r="AC1" s="152"/>
      <c r="AD1" s="152"/>
      <c r="AE1" s="152"/>
      <c r="AF1" s="152"/>
      <c r="AG1" s="152"/>
      <c r="AH1" s="152"/>
      <c r="AI1" s="152"/>
      <c r="AJ1" s="152"/>
      <c r="AK1" s="152"/>
      <c r="AL1" s="152"/>
      <c r="AM1" s="152"/>
      <c r="AN1" s="152"/>
      <c r="AO1" s="152"/>
      <c r="AP1" s="152"/>
      <c r="AQ1" s="152"/>
      <c r="AR1" s="152"/>
      <c r="AS1" s="152"/>
      <c r="AT1" s="163"/>
      <c r="AU1" s="152"/>
      <c r="AV1" s="152"/>
      <c r="AW1" s="152"/>
    </row>
    <row r="2" spans="1:49" s="3" customFormat="1" ht="23.45" customHeight="1" x14ac:dyDescent="0.25">
      <c r="A2" s="164"/>
      <c r="B2" s="165"/>
      <c r="C2" s="165"/>
      <c r="D2" s="165"/>
      <c r="E2" s="165"/>
      <c r="F2" s="165"/>
      <c r="G2" s="165"/>
      <c r="H2" s="165"/>
      <c r="I2" s="165"/>
      <c r="J2" s="165"/>
      <c r="K2" s="165"/>
      <c r="L2" s="165"/>
      <c r="M2" s="166"/>
      <c r="N2" s="159"/>
      <c r="O2" s="160"/>
      <c r="P2" s="160"/>
      <c r="Q2" s="160"/>
      <c r="R2" s="161"/>
      <c r="S2" s="162"/>
      <c r="T2" s="152"/>
      <c r="U2" s="152"/>
      <c r="V2" s="152"/>
      <c r="W2" s="116"/>
      <c r="X2" s="152"/>
      <c r="Y2" s="152"/>
      <c r="Z2" s="163"/>
      <c r="AA2" s="163"/>
      <c r="AB2" s="152"/>
      <c r="AC2" s="152"/>
      <c r="AD2" s="152"/>
      <c r="AE2" s="152"/>
      <c r="AF2" s="152"/>
      <c r="AG2" s="152"/>
      <c r="AH2" s="152"/>
      <c r="AI2" s="152"/>
      <c r="AJ2" s="152"/>
      <c r="AK2" s="152"/>
      <c r="AL2" s="152"/>
      <c r="AM2" s="152"/>
      <c r="AN2" s="152"/>
      <c r="AO2" s="152"/>
      <c r="AP2" s="152"/>
      <c r="AQ2" s="152"/>
      <c r="AR2" s="152"/>
      <c r="AS2" s="152"/>
      <c r="AT2" s="163"/>
      <c r="AU2" s="152"/>
      <c r="AV2" s="152"/>
      <c r="AW2" s="152"/>
    </row>
    <row r="3" spans="1:49" ht="15" customHeight="1" x14ac:dyDescent="0.25">
      <c r="A3" s="167"/>
      <c r="B3" s="168"/>
      <c r="C3" s="168"/>
      <c r="D3" s="168"/>
      <c r="E3" s="168"/>
      <c r="F3" s="168"/>
      <c r="G3" s="168"/>
      <c r="H3" s="168"/>
      <c r="I3" s="168"/>
      <c r="J3" s="168"/>
      <c r="K3" s="168"/>
      <c r="L3" s="168"/>
      <c r="M3" s="168"/>
      <c r="N3" s="168"/>
      <c r="O3" s="168"/>
      <c r="P3" s="168"/>
      <c r="Q3" s="168"/>
      <c r="R3" s="168"/>
      <c r="S3" s="4"/>
      <c r="T3" s="4"/>
      <c r="U3" s="4"/>
      <c r="V3" s="4"/>
      <c r="W3" s="4"/>
      <c r="X3" s="4"/>
      <c r="Y3" s="4"/>
      <c r="Z3" s="131"/>
      <c r="AA3" s="131"/>
      <c r="AB3" s="4"/>
      <c r="AC3" s="4"/>
      <c r="AD3" s="4"/>
      <c r="AE3" s="4"/>
      <c r="AF3" s="4"/>
      <c r="AG3" s="4"/>
      <c r="AH3" s="4"/>
      <c r="AI3" s="4"/>
      <c r="AJ3" s="4"/>
      <c r="AK3" s="4"/>
      <c r="AL3" s="4"/>
      <c r="AM3" s="4"/>
      <c r="AN3" s="4"/>
      <c r="AO3" s="4"/>
      <c r="AP3" s="4"/>
      <c r="AQ3" s="4"/>
      <c r="AR3" s="4"/>
      <c r="AS3" s="4"/>
      <c r="AT3" s="131"/>
      <c r="AU3" s="4"/>
      <c r="AV3" s="4"/>
      <c r="AW3" s="4"/>
    </row>
    <row r="4" spans="1:49" ht="15" customHeight="1" x14ac:dyDescent="0.25">
      <c r="A4" s="169" t="s">
        <v>0</v>
      </c>
      <c r="B4" s="170"/>
      <c r="C4" s="170"/>
      <c r="D4" s="170"/>
      <c r="E4" s="170"/>
      <c r="F4" s="170"/>
      <c r="G4" s="170"/>
      <c r="H4" s="170"/>
      <c r="I4" s="170"/>
      <c r="J4" s="170"/>
      <c r="K4" s="170"/>
      <c r="L4" s="170"/>
      <c r="M4" s="170"/>
      <c r="N4" s="170"/>
      <c r="O4" s="170"/>
      <c r="P4" s="170"/>
      <c r="Q4" s="170"/>
      <c r="R4" s="170"/>
      <c r="S4" s="4"/>
      <c r="T4" s="4"/>
      <c r="U4" s="4"/>
      <c r="V4" s="4"/>
      <c r="W4" s="4"/>
      <c r="X4" s="4"/>
      <c r="Y4" s="4"/>
      <c r="Z4" s="131"/>
      <c r="AA4" s="131"/>
      <c r="AB4" s="4"/>
      <c r="AC4" s="4"/>
      <c r="AD4" s="4"/>
      <c r="AE4" s="4"/>
      <c r="AF4" s="4"/>
      <c r="AG4" s="4"/>
      <c r="AH4" s="4"/>
      <c r="AI4" s="4"/>
      <c r="AJ4" s="4"/>
      <c r="AK4" s="4"/>
      <c r="AL4" s="4"/>
      <c r="AM4" s="4"/>
      <c r="AN4" s="4"/>
      <c r="AO4" s="4"/>
      <c r="AP4" s="4"/>
      <c r="AQ4" s="4"/>
      <c r="AR4" s="4"/>
      <c r="AS4" s="4"/>
      <c r="AT4" s="131"/>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16"/>
      <c r="X5" s="116"/>
      <c r="Y5" s="116"/>
      <c r="Z5" s="132"/>
      <c r="AA5" s="132"/>
      <c r="AB5" s="116"/>
      <c r="AC5" s="116"/>
      <c r="AD5" s="116"/>
      <c r="AE5" s="116"/>
      <c r="AF5" s="116"/>
      <c r="AG5" s="116"/>
      <c r="AH5" s="116"/>
      <c r="AI5" s="116"/>
      <c r="AJ5" s="116"/>
      <c r="AK5" s="116"/>
      <c r="AL5" s="116"/>
      <c r="AM5" s="116"/>
      <c r="AN5" s="116"/>
      <c r="AO5" s="116"/>
      <c r="AP5" s="116"/>
      <c r="AQ5" s="116"/>
      <c r="AR5" s="116"/>
      <c r="AS5" s="116"/>
      <c r="AT5" s="132"/>
      <c r="AU5" s="1"/>
      <c r="AV5" s="1"/>
      <c r="AW5" s="1"/>
    </row>
    <row r="6" spans="1:49" ht="15" customHeight="1" x14ac:dyDescent="0.25">
      <c r="A6" s="171" t="s">
        <v>1</v>
      </c>
      <c r="B6" s="172"/>
      <c r="C6" s="177" t="s">
        <v>201</v>
      </c>
      <c r="D6" s="178"/>
      <c r="E6" s="179"/>
      <c r="F6" s="186" t="s">
        <v>2</v>
      </c>
      <c r="G6" s="187"/>
      <c r="H6" s="187"/>
      <c r="I6" s="187"/>
      <c r="J6" s="187"/>
      <c r="K6" s="187"/>
      <c r="L6" s="187"/>
      <c r="M6" s="188"/>
      <c r="N6" s="1"/>
      <c r="O6" s="1"/>
      <c r="P6" s="1"/>
      <c r="Q6" s="1"/>
      <c r="R6" s="1"/>
      <c r="S6" s="1"/>
      <c r="T6" s="1"/>
      <c r="U6" s="1"/>
      <c r="V6" s="1"/>
      <c r="W6" s="116"/>
      <c r="X6" s="116"/>
      <c r="Y6" s="116"/>
      <c r="Z6" s="132"/>
      <c r="AA6" s="132"/>
      <c r="AB6" s="116"/>
      <c r="AC6" s="116"/>
      <c r="AD6" s="116"/>
      <c r="AE6" s="116"/>
      <c r="AF6" s="116"/>
      <c r="AG6" s="116"/>
      <c r="AH6" s="116"/>
      <c r="AI6" s="116"/>
      <c r="AJ6" s="116"/>
      <c r="AK6" s="116"/>
      <c r="AL6" s="116"/>
      <c r="AM6" s="116"/>
      <c r="AN6" s="116"/>
      <c r="AO6" s="116"/>
      <c r="AP6" s="116"/>
      <c r="AQ6" s="116"/>
      <c r="AR6" s="116"/>
      <c r="AS6" s="116"/>
      <c r="AT6" s="132"/>
      <c r="AU6" s="1"/>
      <c r="AV6" s="1"/>
      <c r="AW6" s="1"/>
    </row>
    <row r="7" spans="1:49" ht="15" customHeight="1" x14ac:dyDescent="0.25">
      <c r="A7" s="173"/>
      <c r="B7" s="174"/>
      <c r="C7" s="180"/>
      <c r="D7" s="181"/>
      <c r="E7" s="182"/>
      <c r="F7" s="6" t="s">
        <v>3</v>
      </c>
      <c r="G7" s="146" t="s">
        <v>4</v>
      </c>
      <c r="H7" s="147"/>
      <c r="I7" s="146" t="s">
        <v>5</v>
      </c>
      <c r="J7" s="189"/>
      <c r="K7" s="189"/>
      <c r="L7" s="189"/>
      <c r="M7" s="147"/>
      <c r="N7" s="1"/>
      <c r="O7" s="1"/>
      <c r="P7" s="1"/>
      <c r="Q7" s="1"/>
      <c r="R7" s="1"/>
      <c r="S7" s="1"/>
      <c r="T7" s="1"/>
      <c r="U7" s="1"/>
      <c r="V7" s="1"/>
      <c r="W7" s="116"/>
      <c r="X7" s="116"/>
      <c r="Y7" s="116"/>
      <c r="Z7" s="132"/>
      <c r="AA7" s="132"/>
      <c r="AB7" s="116"/>
      <c r="AC7" s="116"/>
      <c r="AD7" s="116"/>
      <c r="AE7" s="116"/>
      <c r="AF7" s="116"/>
      <c r="AG7" s="116"/>
      <c r="AH7" s="116"/>
      <c r="AI7" s="116"/>
      <c r="AJ7" s="116"/>
      <c r="AK7" s="116"/>
      <c r="AL7" s="116"/>
      <c r="AM7" s="116"/>
      <c r="AN7" s="116"/>
      <c r="AO7" s="116"/>
      <c r="AP7" s="116"/>
      <c r="AQ7" s="116"/>
      <c r="AR7" s="116"/>
      <c r="AS7" s="116"/>
      <c r="AT7" s="132"/>
      <c r="AU7" s="1"/>
      <c r="AV7" s="1"/>
      <c r="AW7" s="1"/>
    </row>
    <row r="8" spans="1:49" ht="15" customHeight="1" x14ac:dyDescent="0.25">
      <c r="A8" s="173"/>
      <c r="B8" s="174"/>
      <c r="C8" s="180"/>
      <c r="D8" s="181"/>
      <c r="E8" s="182"/>
      <c r="F8" s="7">
        <v>1</v>
      </c>
      <c r="G8" s="148" t="s">
        <v>204</v>
      </c>
      <c r="H8" s="149"/>
      <c r="I8" s="190" t="s">
        <v>200</v>
      </c>
      <c r="J8" s="191"/>
      <c r="K8" s="191"/>
      <c r="L8" s="191"/>
      <c r="M8" s="192"/>
      <c r="N8" s="1"/>
      <c r="O8" s="1"/>
      <c r="P8" s="1"/>
      <c r="Q8" s="1"/>
      <c r="R8" s="1"/>
      <c r="S8" s="1"/>
      <c r="T8" s="1"/>
      <c r="U8" s="1"/>
      <c r="V8" s="1"/>
      <c r="W8" s="116"/>
      <c r="X8" s="116"/>
      <c r="Y8" s="116"/>
      <c r="Z8" s="132"/>
      <c r="AA8" s="132"/>
      <c r="AB8" s="116"/>
      <c r="AC8" s="116"/>
      <c r="AD8" s="116"/>
      <c r="AE8" s="116"/>
      <c r="AF8" s="116"/>
      <c r="AG8" s="116"/>
      <c r="AH8" s="116"/>
      <c r="AI8" s="116"/>
      <c r="AJ8" s="116"/>
      <c r="AK8" s="116"/>
      <c r="AL8" s="116"/>
      <c r="AM8" s="116"/>
      <c r="AN8" s="116"/>
      <c r="AO8" s="116"/>
      <c r="AP8" s="116"/>
      <c r="AQ8" s="116"/>
      <c r="AR8" s="116"/>
      <c r="AS8" s="116"/>
      <c r="AT8" s="132"/>
      <c r="AU8" s="1"/>
      <c r="AV8" s="1"/>
      <c r="AW8" s="1"/>
    </row>
    <row r="9" spans="1:49" ht="35.25" customHeight="1" x14ac:dyDescent="0.25">
      <c r="A9" s="173"/>
      <c r="B9" s="174"/>
      <c r="C9" s="180"/>
      <c r="D9" s="181"/>
      <c r="E9" s="182"/>
      <c r="F9" s="115">
        <v>2</v>
      </c>
      <c r="G9" s="150" t="s">
        <v>202</v>
      </c>
      <c r="H9" s="151"/>
      <c r="I9" s="264" t="s">
        <v>203</v>
      </c>
      <c r="J9" s="265"/>
      <c r="K9" s="265"/>
      <c r="L9" s="265"/>
      <c r="M9" s="266"/>
      <c r="N9" s="114"/>
      <c r="O9" s="114"/>
      <c r="P9" s="114"/>
      <c r="Q9" s="114"/>
      <c r="R9" s="114"/>
      <c r="S9" s="114"/>
      <c r="T9" s="114"/>
      <c r="U9" s="114"/>
      <c r="V9" s="114"/>
      <c r="W9" s="116"/>
      <c r="X9" s="116"/>
      <c r="Y9" s="116"/>
      <c r="Z9" s="132"/>
      <c r="AA9" s="132"/>
      <c r="AB9" s="116"/>
      <c r="AC9" s="116"/>
      <c r="AD9" s="116"/>
      <c r="AE9" s="116"/>
      <c r="AF9" s="116"/>
      <c r="AG9" s="116"/>
      <c r="AH9" s="116"/>
      <c r="AI9" s="116"/>
      <c r="AJ9" s="116"/>
      <c r="AK9" s="116"/>
      <c r="AL9" s="116"/>
      <c r="AM9" s="116"/>
      <c r="AN9" s="116"/>
      <c r="AO9" s="116"/>
      <c r="AP9" s="116"/>
      <c r="AQ9" s="116"/>
      <c r="AR9" s="116"/>
      <c r="AS9" s="116"/>
      <c r="AT9" s="132"/>
      <c r="AU9" s="114"/>
      <c r="AV9" s="114"/>
      <c r="AW9" s="114"/>
    </row>
    <row r="10" spans="1:49" ht="32.25" customHeight="1" x14ac:dyDescent="0.25">
      <c r="A10" s="173"/>
      <c r="B10" s="174"/>
      <c r="C10" s="180"/>
      <c r="D10" s="181"/>
      <c r="E10" s="182"/>
      <c r="F10" s="115">
        <v>3</v>
      </c>
      <c r="G10" s="150" t="s">
        <v>205</v>
      </c>
      <c r="H10" s="151"/>
      <c r="I10" s="264" t="s">
        <v>206</v>
      </c>
      <c r="J10" s="265"/>
      <c r="K10" s="265"/>
      <c r="L10" s="265"/>
      <c r="M10" s="266"/>
      <c r="N10" s="114"/>
      <c r="O10" s="114"/>
      <c r="P10" s="114"/>
      <c r="Q10" s="114"/>
      <c r="R10" s="114"/>
      <c r="S10" s="114"/>
      <c r="T10" s="114"/>
      <c r="U10" s="114"/>
      <c r="V10" s="114"/>
      <c r="W10" s="116"/>
      <c r="X10" s="116"/>
      <c r="Y10" s="116"/>
      <c r="Z10" s="132"/>
      <c r="AA10" s="132"/>
      <c r="AB10" s="116"/>
      <c r="AC10" s="116"/>
      <c r="AD10" s="116"/>
      <c r="AE10" s="116"/>
      <c r="AF10" s="116"/>
      <c r="AG10" s="116"/>
      <c r="AH10" s="116"/>
      <c r="AI10" s="116"/>
      <c r="AJ10" s="116"/>
      <c r="AK10" s="116"/>
      <c r="AL10" s="116"/>
      <c r="AM10" s="116"/>
      <c r="AN10" s="116"/>
      <c r="AO10" s="116"/>
      <c r="AP10" s="116"/>
      <c r="AQ10" s="116"/>
      <c r="AR10" s="116"/>
      <c r="AS10" s="116"/>
      <c r="AT10" s="132"/>
      <c r="AU10" s="114"/>
      <c r="AV10" s="114"/>
      <c r="AW10" s="114"/>
    </row>
    <row r="11" spans="1:49" ht="37.5" customHeight="1" x14ac:dyDescent="0.25">
      <c r="A11" s="173"/>
      <c r="B11" s="174"/>
      <c r="C11" s="180"/>
      <c r="D11" s="181"/>
      <c r="E11" s="182"/>
      <c r="F11" s="115">
        <v>4</v>
      </c>
      <c r="G11" s="150" t="s">
        <v>207</v>
      </c>
      <c r="H11" s="151"/>
      <c r="I11" s="302" t="s">
        <v>245</v>
      </c>
      <c r="J11" s="302"/>
      <c r="K11" s="302"/>
      <c r="L11" s="302"/>
      <c r="M11" s="302"/>
      <c r="N11" s="1"/>
      <c r="O11" s="1"/>
      <c r="P11" s="1"/>
      <c r="Q11" s="1"/>
      <c r="R11" s="1"/>
      <c r="S11" s="1"/>
      <c r="T11" s="1"/>
      <c r="U11" s="1"/>
      <c r="V11" s="1"/>
      <c r="W11" s="116"/>
      <c r="X11" s="116"/>
      <c r="Y11" s="116"/>
      <c r="Z11" s="132"/>
      <c r="AA11" s="132"/>
      <c r="AB11" s="116"/>
      <c r="AC11" s="116"/>
      <c r="AD11" s="116"/>
      <c r="AE11" s="116"/>
      <c r="AF11" s="116"/>
      <c r="AG11" s="116"/>
      <c r="AH11" s="116"/>
      <c r="AI11" s="116"/>
      <c r="AJ11" s="116"/>
      <c r="AK11" s="116"/>
      <c r="AL11" s="116"/>
      <c r="AM11" s="116"/>
      <c r="AN11" s="116"/>
      <c r="AO11" s="116"/>
      <c r="AP11" s="116"/>
      <c r="AQ11" s="116"/>
      <c r="AR11" s="116"/>
      <c r="AS11" s="116"/>
      <c r="AT11" s="132"/>
      <c r="AU11" s="1"/>
      <c r="AV11" s="1"/>
      <c r="AW11" s="1"/>
    </row>
    <row r="12" spans="1:49" ht="17.25" customHeight="1" x14ac:dyDescent="0.25">
      <c r="A12" s="175"/>
      <c r="B12" s="176"/>
      <c r="C12" s="183"/>
      <c r="D12" s="184"/>
      <c r="E12" s="185"/>
      <c r="F12" s="7"/>
      <c r="G12" s="148"/>
      <c r="H12" s="149"/>
      <c r="I12" s="190"/>
      <c r="J12" s="191"/>
      <c r="K12" s="191"/>
      <c r="L12" s="191"/>
      <c r="M12" s="192"/>
      <c r="N12" s="1"/>
      <c r="O12" s="1"/>
      <c r="P12" s="1"/>
      <c r="Q12" s="1"/>
      <c r="R12" s="1"/>
      <c r="S12" s="1"/>
      <c r="T12" s="1"/>
      <c r="U12" s="1"/>
      <c r="V12" s="1"/>
      <c r="W12" s="116"/>
      <c r="X12" s="116"/>
      <c r="Y12" s="116"/>
      <c r="Z12" s="132"/>
      <c r="AA12" s="132"/>
      <c r="AB12" s="116"/>
      <c r="AC12" s="116"/>
      <c r="AD12" s="116"/>
      <c r="AE12" s="116"/>
      <c r="AF12" s="116"/>
      <c r="AG12" s="116"/>
      <c r="AH12" s="116"/>
      <c r="AI12" s="116"/>
      <c r="AJ12" s="116"/>
      <c r="AK12" s="116"/>
      <c r="AL12" s="116"/>
      <c r="AM12" s="116"/>
      <c r="AN12" s="116"/>
      <c r="AO12" s="116"/>
      <c r="AP12" s="116"/>
      <c r="AQ12" s="116"/>
      <c r="AR12" s="116"/>
      <c r="AS12" s="116"/>
      <c r="AT12" s="132"/>
      <c r="AU12" s="1"/>
      <c r="AV12" s="1"/>
      <c r="AW12" s="1"/>
    </row>
    <row r="13" spans="1:49" ht="19.5" customHeight="1" thickBot="1" x14ac:dyDescent="0.3">
      <c r="A13" s="1"/>
      <c r="B13" s="1"/>
      <c r="C13" s="1"/>
      <c r="D13" s="1"/>
      <c r="E13" s="1"/>
      <c r="F13" s="1"/>
      <c r="G13" s="1"/>
      <c r="H13" s="1"/>
      <c r="I13" s="1"/>
      <c r="J13" s="1"/>
      <c r="K13" s="1"/>
      <c r="L13" s="1"/>
      <c r="M13" s="1"/>
      <c r="N13" s="1"/>
      <c r="O13" s="1"/>
      <c r="P13" s="1"/>
      <c r="Q13" s="1"/>
      <c r="R13" s="1"/>
      <c r="S13" s="1"/>
      <c r="T13" s="1"/>
      <c r="U13" s="1"/>
      <c r="V13" s="1"/>
      <c r="W13" s="116"/>
      <c r="X13" s="116"/>
      <c r="Y13" s="116"/>
      <c r="Z13" s="132"/>
      <c r="AA13" s="132"/>
      <c r="AB13" s="116"/>
      <c r="AC13" s="116"/>
      <c r="AD13" s="116"/>
      <c r="AE13" s="116"/>
      <c r="AF13" s="116"/>
      <c r="AG13" s="116"/>
      <c r="AH13" s="116"/>
      <c r="AI13" s="116"/>
      <c r="AJ13" s="116"/>
      <c r="AK13" s="116"/>
      <c r="AL13" s="116"/>
      <c r="AM13" s="116"/>
      <c r="AN13" s="116"/>
      <c r="AO13" s="116"/>
      <c r="AP13" s="116"/>
      <c r="AQ13" s="116"/>
      <c r="AR13" s="116"/>
      <c r="AS13" s="116"/>
      <c r="AT13" s="132"/>
      <c r="AU13" s="1"/>
      <c r="AV13" s="1"/>
      <c r="AW13" s="1"/>
    </row>
    <row r="14" spans="1:49" ht="15" customHeight="1" x14ac:dyDescent="0.25">
      <c r="A14" s="193" t="s">
        <v>6</v>
      </c>
      <c r="B14" s="194"/>
      <c r="C14" s="197" t="s">
        <v>7</v>
      </c>
      <c r="D14" s="200" t="s">
        <v>8</v>
      </c>
      <c r="E14" s="201"/>
      <c r="F14" s="194"/>
      <c r="G14" s="204" t="s">
        <v>9</v>
      </c>
      <c r="H14" s="204"/>
      <c r="I14" s="204"/>
      <c r="J14" s="204"/>
      <c r="K14" s="204"/>
      <c r="L14" s="204"/>
      <c r="M14" s="204"/>
      <c r="N14" s="204"/>
      <c r="O14" s="204"/>
      <c r="P14" s="204"/>
      <c r="Q14" s="205"/>
      <c r="R14" s="226" t="s">
        <v>10</v>
      </c>
      <c r="S14" s="227"/>
      <c r="T14" s="227"/>
      <c r="U14" s="227"/>
      <c r="V14" s="228"/>
      <c r="W14" s="235" t="s">
        <v>11</v>
      </c>
      <c r="X14" s="235"/>
      <c r="Y14" s="235"/>
      <c r="Z14" s="235"/>
      <c r="AA14" s="236"/>
      <c r="AB14" s="237" t="s">
        <v>12</v>
      </c>
      <c r="AC14" s="238"/>
      <c r="AD14" s="238"/>
      <c r="AE14" s="238"/>
      <c r="AF14" s="239"/>
      <c r="AG14" s="240" t="s">
        <v>12</v>
      </c>
      <c r="AH14" s="240"/>
      <c r="AI14" s="240"/>
      <c r="AJ14" s="240"/>
      <c r="AK14" s="241"/>
      <c r="AL14" s="238" t="s">
        <v>12</v>
      </c>
      <c r="AM14" s="238"/>
      <c r="AN14" s="238"/>
      <c r="AO14" s="238"/>
      <c r="AP14" s="239"/>
      <c r="AQ14" s="242" t="s">
        <v>13</v>
      </c>
      <c r="AR14" s="243"/>
      <c r="AS14" s="243"/>
      <c r="AT14" s="244"/>
      <c r="AU14" s="8"/>
    </row>
    <row r="15" spans="1:49" s="9" customFormat="1" x14ac:dyDescent="0.25">
      <c r="A15" s="195"/>
      <c r="B15" s="174"/>
      <c r="C15" s="198"/>
      <c r="D15" s="173"/>
      <c r="E15" s="202"/>
      <c r="F15" s="174"/>
      <c r="G15" s="206"/>
      <c r="H15" s="206"/>
      <c r="I15" s="206"/>
      <c r="J15" s="206"/>
      <c r="K15" s="206"/>
      <c r="L15" s="206"/>
      <c r="M15" s="206"/>
      <c r="N15" s="206"/>
      <c r="O15" s="206"/>
      <c r="P15" s="206"/>
      <c r="Q15" s="207"/>
      <c r="R15" s="229"/>
      <c r="S15" s="230"/>
      <c r="T15" s="230"/>
      <c r="U15" s="230"/>
      <c r="V15" s="231"/>
      <c r="W15" s="245" t="s">
        <v>14</v>
      </c>
      <c r="X15" s="245"/>
      <c r="Y15" s="245"/>
      <c r="Z15" s="245"/>
      <c r="AA15" s="246"/>
      <c r="AB15" s="267" t="s">
        <v>15</v>
      </c>
      <c r="AC15" s="268"/>
      <c r="AD15" s="268"/>
      <c r="AE15" s="268"/>
      <c r="AF15" s="269"/>
      <c r="AG15" s="273" t="s">
        <v>16</v>
      </c>
      <c r="AH15" s="274"/>
      <c r="AI15" s="274"/>
      <c r="AJ15" s="274"/>
      <c r="AK15" s="275"/>
      <c r="AL15" s="267" t="s">
        <v>17</v>
      </c>
      <c r="AM15" s="268"/>
      <c r="AN15" s="268"/>
      <c r="AO15" s="268"/>
      <c r="AP15" s="269"/>
      <c r="AQ15" s="210" t="s">
        <v>18</v>
      </c>
      <c r="AR15" s="211"/>
      <c r="AS15" s="211"/>
      <c r="AT15" s="212"/>
      <c r="AU15" s="8"/>
    </row>
    <row r="16" spans="1:49" s="9" customFormat="1" x14ac:dyDescent="0.25">
      <c r="A16" s="196"/>
      <c r="B16" s="176"/>
      <c r="C16" s="198"/>
      <c r="D16" s="175"/>
      <c r="E16" s="203"/>
      <c r="F16" s="176"/>
      <c r="G16" s="208"/>
      <c r="H16" s="208"/>
      <c r="I16" s="208"/>
      <c r="J16" s="208"/>
      <c r="K16" s="208"/>
      <c r="L16" s="208"/>
      <c r="M16" s="208"/>
      <c r="N16" s="208"/>
      <c r="O16" s="208"/>
      <c r="P16" s="208"/>
      <c r="Q16" s="209"/>
      <c r="R16" s="232"/>
      <c r="S16" s="233"/>
      <c r="T16" s="233"/>
      <c r="U16" s="233"/>
      <c r="V16" s="234"/>
      <c r="W16" s="247"/>
      <c r="X16" s="247"/>
      <c r="Y16" s="247"/>
      <c r="Z16" s="247"/>
      <c r="AA16" s="248"/>
      <c r="AB16" s="270"/>
      <c r="AC16" s="271"/>
      <c r="AD16" s="271"/>
      <c r="AE16" s="271"/>
      <c r="AF16" s="272"/>
      <c r="AG16" s="276"/>
      <c r="AH16" s="277"/>
      <c r="AI16" s="277"/>
      <c r="AJ16" s="277"/>
      <c r="AK16" s="278"/>
      <c r="AL16" s="270"/>
      <c r="AM16" s="271"/>
      <c r="AN16" s="271"/>
      <c r="AO16" s="271"/>
      <c r="AP16" s="272"/>
      <c r="AQ16" s="213"/>
      <c r="AR16" s="214"/>
      <c r="AS16" s="214"/>
      <c r="AT16" s="215"/>
      <c r="AU16" s="8"/>
    </row>
    <row r="17" spans="1:47" s="9" customFormat="1" ht="75.75" thickBot="1" x14ac:dyDescent="0.3">
      <c r="A17" s="10" t="s">
        <v>19</v>
      </c>
      <c r="B17" s="11" t="s">
        <v>20</v>
      </c>
      <c r="C17" s="199"/>
      <c r="D17" s="12" t="s">
        <v>21</v>
      </c>
      <c r="E17" s="11" t="s">
        <v>22</v>
      </c>
      <c r="F17" s="11" t="s">
        <v>23</v>
      </c>
      <c r="G17" s="13" t="s">
        <v>24</v>
      </c>
      <c r="H17" s="13" t="s">
        <v>25</v>
      </c>
      <c r="I17" s="13" t="s">
        <v>26</v>
      </c>
      <c r="J17" s="13" t="s">
        <v>27</v>
      </c>
      <c r="K17" s="13" t="s">
        <v>28</v>
      </c>
      <c r="L17" s="13" t="s">
        <v>29</v>
      </c>
      <c r="M17" s="13" t="s">
        <v>30</v>
      </c>
      <c r="N17" s="13" t="s">
        <v>31</v>
      </c>
      <c r="O17" s="13" t="s">
        <v>32</v>
      </c>
      <c r="P17" s="13" t="s">
        <v>33</v>
      </c>
      <c r="Q17" s="14" t="s">
        <v>34</v>
      </c>
      <c r="R17" s="15" t="s">
        <v>35</v>
      </c>
      <c r="S17" s="16" t="s">
        <v>36</v>
      </c>
      <c r="T17" s="16" t="s">
        <v>37</v>
      </c>
      <c r="U17" s="16" t="s">
        <v>38</v>
      </c>
      <c r="V17" s="17" t="s">
        <v>128</v>
      </c>
      <c r="W17" s="18" t="s">
        <v>39</v>
      </c>
      <c r="X17" s="19" t="s">
        <v>40</v>
      </c>
      <c r="Y17" s="19" t="s">
        <v>41</v>
      </c>
      <c r="Z17" s="19" t="s">
        <v>42</v>
      </c>
      <c r="AA17" s="20" t="s">
        <v>43</v>
      </c>
      <c r="AB17" s="21" t="s">
        <v>39</v>
      </c>
      <c r="AC17" s="22" t="s">
        <v>40</v>
      </c>
      <c r="AD17" s="22" t="s">
        <v>41</v>
      </c>
      <c r="AE17" s="22" t="s">
        <v>42</v>
      </c>
      <c r="AF17" s="23" t="s">
        <v>43</v>
      </c>
      <c r="AG17" s="24" t="s">
        <v>39</v>
      </c>
      <c r="AH17" s="25" t="s">
        <v>40</v>
      </c>
      <c r="AI17" s="25" t="s">
        <v>41</v>
      </c>
      <c r="AJ17" s="25" t="s">
        <v>42</v>
      </c>
      <c r="AK17" s="26" t="s">
        <v>43</v>
      </c>
      <c r="AL17" s="21" t="s">
        <v>39</v>
      </c>
      <c r="AM17" s="22" t="s">
        <v>40</v>
      </c>
      <c r="AN17" s="22" t="s">
        <v>41</v>
      </c>
      <c r="AO17" s="22" t="s">
        <v>42</v>
      </c>
      <c r="AP17" s="23" t="s">
        <v>43</v>
      </c>
      <c r="AQ17" s="27" t="s">
        <v>39</v>
      </c>
      <c r="AR17" s="28" t="s">
        <v>44</v>
      </c>
      <c r="AS17" s="28" t="s">
        <v>45</v>
      </c>
      <c r="AT17" s="29" t="s">
        <v>46</v>
      </c>
      <c r="AU17" s="8"/>
    </row>
    <row r="18" spans="1:47" s="81" customFormat="1" ht="125.25" customHeight="1" x14ac:dyDescent="0.25">
      <c r="A18" s="63">
        <v>4</v>
      </c>
      <c r="B18" s="64" t="s">
        <v>47</v>
      </c>
      <c r="C18" s="65" t="s">
        <v>48</v>
      </c>
      <c r="D18" s="66">
        <v>1</v>
      </c>
      <c r="E18" s="67" t="s">
        <v>135</v>
      </c>
      <c r="F18" s="68" t="s">
        <v>49</v>
      </c>
      <c r="G18" s="69" t="s">
        <v>50</v>
      </c>
      <c r="H18" s="70" t="s">
        <v>51</v>
      </c>
      <c r="I18" s="71" t="s">
        <v>198</v>
      </c>
      <c r="J18" s="66" t="s">
        <v>52</v>
      </c>
      <c r="K18" s="64" t="s">
        <v>53</v>
      </c>
      <c r="L18" s="72">
        <v>0</v>
      </c>
      <c r="M18" s="72">
        <v>0.05</v>
      </c>
      <c r="N18" s="72">
        <v>0.1</v>
      </c>
      <c r="O18" s="72">
        <v>0.15</v>
      </c>
      <c r="P18" s="72">
        <f t="shared" ref="P18:P25" si="0">+O18</f>
        <v>0.15</v>
      </c>
      <c r="Q18" s="73" t="s">
        <v>54</v>
      </c>
      <c r="R18" s="74" t="s">
        <v>55</v>
      </c>
      <c r="S18" s="69" t="s">
        <v>56</v>
      </c>
      <c r="T18" s="64" t="s">
        <v>57</v>
      </c>
      <c r="U18" s="75" t="s">
        <v>59</v>
      </c>
      <c r="V18" s="76" t="s">
        <v>58</v>
      </c>
      <c r="W18" s="77" t="s">
        <v>151</v>
      </c>
      <c r="X18" s="78" t="s">
        <v>151</v>
      </c>
      <c r="Y18" s="126" t="s">
        <v>151</v>
      </c>
      <c r="Z18" s="133" t="s">
        <v>208</v>
      </c>
      <c r="AA18" s="138" t="s">
        <v>211</v>
      </c>
      <c r="AB18" s="77">
        <f t="shared" ref="AB18:AB32" si="1">+M18</f>
        <v>0.05</v>
      </c>
      <c r="AC18" s="78"/>
      <c r="AD18" s="65">
        <f t="shared" ref="AD18:AD32" si="2">IFERROR((AC18/AB18),0)</f>
        <v>0</v>
      </c>
      <c r="AE18" s="66"/>
      <c r="AF18" s="79"/>
      <c r="AG18" s="77">
        <f t="shared" ref="AG18:AG32" si="3">+N18</f>
        <v>0.1</v>
      </c>
      <c r="AH18" s="78"/>
      <c r="AI18" s="65">
        <f t="shared" ref="AI18:AI32" si="4">IFERROR((AH18/AG18),0)</f>
        <v>0</v>
      </c>
      <c r="AJ18" s="66"/>
      <c r="AK18" s="79"/>
      <c r="AL18" s="77">
        <f t="shared" ref="AL18:AL32" si="5">+O18</f>
        <v>0.15</v>
      </c>
      <c r="AM18" s="78"/>
      <c r="AN18" s="65">
        <f t="shared" ref="AN18:AN32" si="6">IFERROR((AM18/AL18),0)</f>
        <v>0</v>
      </c>
      <c r="AO18" s="66"/>
      <c r="AP18" s="79"/>
      <c r="AQ18" s="117">
        <f t="shared" ref="AQ18:AQ32" si="7">+P18</f>
        <v>0.15</v>
      </c>
      <c r="AR18" s="78">
        <v>0</v>
      </c>
      <c r="AS18" s="126">
        <f t="shared" ref="AS18:AS39" si="8">IF(AR18/AQ18&gt;100%,100%,AR18/AQ18)</f>
        <v>0</v>
      </c>
      <c r="AT18" s="137" t="s">
        <v>209</v>
      </c>
      <c r="AU18" s="80"/>
    </row>
    <row r="19" spans="1:47" s="81" customFormat="1" ht="88.5" customHeight="1" x14ac:dyDescent="0.25">
      <c r="A19" s="82">
        <v>4</v>
      </c>
      <c r="B19" s="69" t="s">
        <v>47</v>
      </c>
      <c r="C19" s="72" t="s">
        <v>60</v>
      </c>
      <c r="D19" s="68">
        <v>2</v>
      </c>
      <c r="E19" s="83" t="s">
        <v>61</v>
      </c>
      <c r="F19" s="68" t="s">
        <v>49</v>
      </c>
      <c r="G19" s="83" t="s">
        <v>62</v>
      </c>
      <c r="H19" s="83" t="s">
        <v>63</v>
      </c>
      <c r="I19" s="84">
        <v>0.6</v>
      </c>
      <c r="J19" s="85" t="s">
        <v>52</v>
      </c>
      <c r="K19" s="64" t="s">
        <v>53</v>
      </c>
      <c r="L19" s="86">
        <v>0.12</v>
      </c>
      <c r="M19" s="86">
        <v>0.34</v>
      </c>
      <c r="N19" s="87">
        <v>0.51</v>
      </c>
      <c r="O19" s="87">
        <v>0.68</v>
      </c>
      <c r="P19" s="88">
        <f t="shared" si="0"/>
        <v>0.68</v>
      </c>
      <c r="Q19" s="89" t="s">
        <v>64</v>
      </c>
      <c r="R19" s="90" t="s">
        <v>65</v>
      </c>
      <c r="S19" s="83" t="s">
        <v>66</v>
      </c>
      <c r="T19" s="64" t="s">
        <v>57</v>
      </c>
      <c r="U19" s="91" t="s">
        <v>59</v>
      </c>
      <c r="V19" s="89" t="s">
        <v>67</v>
      </c>
      <c r="W19" s="77">
        <f t="shared" ref="W19:W32" si="9">+L19</f>
        <v>0.12</v>
      </c>
      <c r="X19" s="125">
        <v>0.31640000000000001</v>
      </c>
      <c r="Y19" s="126">
        <f t="shared" ref="Y19:Y32" si="10">IF(X19/W19&gt;100%,100%,X19/W19)</f>
        <v>1</v>
      </c>
      <c r="Z19" s="134" t="s">
        <v>210</v>
      </c>
      <c r="AA19" s="138" t="s">
        <v>231</v>
      </c>
      <c r="AB19" s="77">
        <f t="shared" si="1"/>
        <v>0.34</v>
      </c>
      <c r="AC19" s="72"/>
      <c r="AD19" s="65">
        <f t="shared" si="2"/>
        <v>0</v>
      </c>
      <c r="AE19" s="68"/>
      <c r="AF19" s="92"/>
      <c r="AG19" s="77">
        <f t="shared" si="3"/>
        <v>0.51</v>
      </c>
      <c r="AH19" s="72"/>
      <c r="AI19" s="65">
        <f t="shared" si="4"/>
        <v>0</v>
      </c>
      <c r="AJ19" s="68"/>
      <c r="AK19" s="92"/>
      <c r="AL19" s="77">
        <f t="shared" si="5"/>
        <v>0.68</v>
      </c>
      <c r="AM19" s="72"/>
      <c r="AN19" s="65">
        <f t="shared" si="6"/>
        <v>0</v>
      </c>
      <c r="AO19" s="68"/>
      <c r="AP19" s="92"/>
      <c r="AQ19" s="117">
        <f t="shared" si="7"/>
        <v>0.68</v>
      </c>
      <c r="AR19" s="143">
        <f t="shared" ref="AR19:AR32" si="11">+X19+AC19+AH19+AM19</f>
        <v>0.31640000000000001</v>
      </c>
      <c r="AS19" s="126">
        <f t="shared" si="8"/>
        <v>0.4652941176470588</v>
      </c>
      <c r="AT19" s="134" t="s">
        <v>210</v>
      </c>
      <c r="AU19" s="80"/>
    </row>
    <row r="20" spans="1:47" s="81" customFormat="1" ht="126" customHeight="1" x14ac:dyDescent="0.25">
      <c r="A20" s="82">
        <v>4</v>
      </c>
      <c r="B20" s="69" t="s">
        <v>47</v>
      </c>
      <c r="C20" s="72" t="s">
        <v>60</v>
      </c>
      <c r="D20" s="68">
        <v>3</v>
      </c>
      <c r="E20" s="83" t="s">
        <v>129</v>
      </c>
      <c r="F20" s="68" t="s">
        <v>49</v>
      </c>
      <c r="G20" s="83" t="s">
        <v>68</v>
      </c>
      <c r="H20" s="83" t="s">
        <v>69</v>
      </c>
      <c r="I20" s="84">
        <v>0.6</v>
      </c>
      <c r="J20" s="85" t="s">
        <v>52</v>
      </c>
      <c r="K20" s="64" t="s">
        <v>53</v>
      </c>
      <c r="L20" s="72">
        <v>0.12</v>
      </c>
      <c r="M20" s="72">
        <v>0.3</v>
      </c>
      <c r="N20" s="72">
        <v>0.48</v>
      </c>
      <c r="O20" s="72">
        <v>0.65</v>
      </c>
      <c r="P20" s="72">
        <f t="shared" si="0"/>
        <v>0.65</v>
      </c>
      <c r="Q20" s="89" t="s">
        <v>64</v>
      </c>
      <c r="R20" s="90" t="s">
        <v>65</v>
      </c>
      <c r="S20" s="83" t="s">
        <v>66</v>
      </c>
      <c r="T20" s="64" t="s">
        <v>57</v>
      </c>
      <c r="U20" s="91" t="s">
        <v>59</v>
      </c>
      <c r="V20" s="89" t="s">
        <v>67</v>
      </c>
      <c r="W20" s="77">
        <f t="shared" si="9"/>
        <v>0.12</v>
      </c>
      <c r="X20" s="125">
        <v>0.58389999999999997</v>
      </c>
      <c r="Y20" s="126">
        <f t="shared" si="10"/>
        <v>1</v>
      </c>
      <c r="Z20" s="134" t="s">
        <v>212</v>
      </c>
      <c r="AA20" s="138" t="s">
        <v>231</v>
      </c>
      <c r="AB20" s="77">
        <f t="shared" si="1"/>
        <v>0.3</v>
      </c>
      <c r="AC20" s="72"/>
      <c r="AD20" s="65">
        <f t="shared" si="2"/>
        <v>0</v>
      </c>
      <c r="AE20" s="68"/>
      <c r="AF20" s="92"/>
      <c r="AG20" s="77">
        <f t="shared" si="3"/>
        <v>0.48</v>
      </c>
      <c r="AH20" s="72"/>
      <c r="AI20" s="65">
        <f t="shared" si="4"/>
        <v>0</v>
      </c>
      <c r="AJ20" s="68"/>
      <c r="AK20" s="92"/>
      <c r="AL20" s="77">
        <f t="shared" si="5"/>
        <v>0.65</v>
      </c>
      <c r="AM20" s="72"/>
      <c r="AN20" s="65">
        <f t="shared" si="6"/>
        <v>0</v>
      </c>
      <c r="AO20" s="68"/>
      <c r="AP20" s="92"/>
      <c r="AQ20" s="117">
        <f t="shared" si="7"/>
        <v>0.65</v>
      </c>
      <c r="AR20" s="143">
        <f t="shared" si="11"/>
        <v>0.58389999999999997</v>
      </c>
      <c r="AS20" s="126">
        <f t="shared" si="8"/>
        <v>0.89830769230769225</v>
      </c>
      <c r="AT20" s="134" t="s">
        <v>212</v>
      </c>
      <c r="AU20" s="80"/>
    </row>
    <row r="21" spans="1:47" s="81" customFormat="1" ht="135.75" customHeight="1" x14ac:dyDescent="0.25">
      <c r="A21" s="82">
        <v>4</v>
      </c>
      <c r="B21" s="69" t="s">
        <v>47</v>
      </c>
      <c r="C21" s="72" t="s">
        <v>60</v>
      </c>
      <c r="D21" s="68">
        <v>4</v>
      </c>
      <c r="E21" s="83" t="s">
        <v>130</v>
      </c>
      <c r="F21" s="68" t="s">
        <v>49</v>
      </c>
      <c r="G21" s="83" t="s">
        <v>70</v>
      </c>
      <c r="H21" s="83" t="s">
        <v>71</v>
      </c>
      <c r="I21" s="93">
        <v>0.96489999999999998</v>
      </c>
      <c r="J21" s="85" t="s">
        <v>52</v>
      </c>
      <c r="K21" s="64" t="s">
        <v>53</v>
      </c>
      <c r="L21" s="72">
        <v>0.2</v>
      </c>
      <c r="M21" s="72">
        <v>0.4</v>
      </c>
      <c r="N21" s="72">
        <v>0.6</v>
      </c>
      <c r="O21" s="72">
        <v>0.95</v>
      </c>
      <c r="P21" s="72">
        <f t="shared" si="0"/>
        <v>0.95</v>
      </c>
      <c r="Q21" s="89" t="s">
        <v>64</v>
      </c>
      <c r="R21" s="90" t="s">
        <v>65</v>
      </c>
      <c r="S21" s="83" t="s">
        <v>66</v>
      </c>
      <c r="T21" s="64" t="s">
        <v>57</v>
      </c>
      <c r="U21" s="91" t="s">
        <v>59</v>
      </c>
      <c r="V21" s="89" t="s">
        <v>72</v>
      </c>
      <c r="W21" s="77">
        <f t="shared" si="9"/>
        <v>0.2</v>
      </c>
      <c r="X21" s="125">
        <v>0.32329999999999998</v>
      </c>
      <c r="Y21" s="126">
        <f t="shared" si="10"/>
        <v>1</v>
      </c>
      <c r="Z21" s="134" t="s">
        <v>213</v>
      </c>
      <c r="AA21" s="138" t="s">
        <v>232</v>
      </c>
      <c r="AB21" s="77">
        <f t="shared" si="1"/>
        <v>0.4</v>
      </c>
      <c r="AC21" s="72"/>
      <c r="AD21" s="65">
        <f t="shared" si="2"/>
        <v>0</v>
      </c>
      <c r="AE21" s="68"/>
      <c r="AF21" s="92"/>
      <c r="AG21" s="77">
        <f t="shared" si="3"/>
        <v>0.6</v>
      </c>
      <c r="AH21" s="72"/>
      <c r="AI21" s="65">
        <f t="shared" si="4"/>
        <v>0</v>
      </c>
      <c r="AJ21" s="68"/>
      <c r="AK21" s="92"/>
      <c r="AL21" s="77">
        <f t="shared" si="5"/>
        <v>0.95</v>
      </c>
      <c r="AM21" s="72"/>
      <c r="AN21" s="65">
        <f t="shared" si="6"/>
        <v>0</v>
      </c>
      <c r="AO21" s="68"/>
      <c r="AP21" s="92"/>
      <c r="AQ21" s="117">
        <f t="shared" si="7"/>
        <v>0.95</v>
      </c>
      <c r="AR21" s="143">
        <f t="shared" si="11"/>
        <v>0.32329999999999998</v>
      </c>
      <c r="AS21" s="126">
        <f t="shared" si="8"/>
        <v>0.34031578947368418</v>
      </c>
      <c r="AT21" s="134" t="s">
        <v>221</v>
      </c>
      <c r="AU21" s="80"/>
    </row>
    <row r="22" spans="1:47" s="81" customFormat="1" ht="114" customHeight="1" x14ac:dyDescent="0.25">
      <c r="A22" s="82">
        <v>4</v>
      </c>
      <c r="B22" s="69" t="s">
        <v>47</v>
      </c>
      <c r="C22" s="72" t="s">
        <v>60</v>
      </c>
      <c r="D22" s="68">
        <v>5</v>
      </c>
      <c r="E22" s="69" t="s">
        <v>131</v>
      </c>
      <c r="F22" s="68" t="s">
        <v>49</v>
      </c>
      <c r="G22" s="69" t="s">
        <v>73</v>
      </c>
      <c r="H22" s="69" t="s">
        <v>74</v>
      </c>
      <c r="I22" s="88">
        <v>0.25</v>
      </c>
      <c r="J22" s="68" t="s">
        <v>52</v>
      </c>
      <c r="K22" s="64" t="s">
        <v>53</v>
      </c>
      <c r="L22" s="72">
        <v>0.08</v>
      </c>
      <c r="M22" s="72">
        <v>0.2</v>
      </c>
      <c r="N22" s="72">
        <v>0.3</v>
      </c>
      <c r="O22" s="72">
        <v>0.45</v>
      </c>
      <c r="P22" s="72">
        <f t="shared" si="0"/>
        <v>0.45</v>
      </c>
      <c r="Q22" s="73" t="s">
        <v>64</v>
      </c>
      <c r="R22" s="74" t="s">
        <v>65</v>
      </c>
      <c r="S22" s="83" t="s">
        <v>66</v>
      </c>
      <c r="T22" s="64" t="s">
        <v>57</v>
      </c>
      <c r="U22" s="91" t="s">
        <v>59</v>
      </c>
      <c r="V22" s="89" t="s">
        <v>72</v>
      </c>
      <c r="W22" s="77">
        <f t="shared" si="9"/>
        <v>0.08</v>
      </c>
      <c r="X22" s="125">
        <v>0.1042</v>
      </c>
      <c r="Y22" s="126">
        <f t="shared" si="10"/>
        <v>1</v>
      </c>
      <c r="Z22" s="134" t="s">
        <v>214</v>
      </c>
      <c r="AA22" s="138" t="s">
        <v>231</v>
      </c>
      <c r="AB22" s="77">
        <f t="shared" si="1"/>
        <v>0.2</v>
      </c>
      <c r="AC22" s="72"/>
      <c r="AD22" s="65">
        <f t="shared" si="2"/>
        <v>0</v>
      </c>
      <c r="AE22" s="68"/>
      <c r="AF22" s="92"/>
      <c r="AG22" s="77">
        <f t="shared" si="3"/>
        <v>0.3</v>
      </c>
      <c r="AH22" s="72"/>
      <c r="AI22" s="65">
        <f t="shared" si="4"/>
        <v>0</v>
      </c>
      <c r="AJ22" s="68"/>
      <c r="AK22" s="92"/>
      <c r="AL22" s="77">
        <f t="shared" si="5"/>
        <v>0.45</v>
      </c>
      <c r="AM22" s="72"/>
      <c r="AN22" s="65">
        <f t="shared" si="6"/>
        <v>0</v>
      </c>
      <c r="AO22" s="68"/>
      <c r="AP22" s="92"/>
      <c r="AQ22" s="117">
        <f t="shared" si="7"/>
        <v>0.45</v>
      </c>
      <c r="AR22" s="143">
        <f t="shared" si="11"/>
        <v>0.1042</v>
      </c>
      <c r="AS22" s="126">
        <f t="shared" si="8"/>
        <v>0.23155555555555554</v>
      </c>
      <c r="AT22" s="134" t="s">
        <v>214</v>
      </c>
      <c r="AU22" s="80"/>
    </row>
    <row r="23" spans="1:47" s="81" customFormat="1" ht="139.5" customHeight="1" x14ac:dyDescent="0.25">
      <c r="A23" s="82">
        <v>4</v>
      </c>
      <c r="B23" s="69" t="s">
        <v>47</v>
      </c>
      <c r="C23" s="72" t="s">
        <v>60</v>
      </c>
      <c r="D23" s="68">
        <v>6</v>
      </c>
      <c r="E23" s="83" t="s">
        <v>132</v>
      </c>
      <c r="F23" s="85" t="s">
        <v>75</v>
      </c>
      <c r="G23" s="83" t="s">
        <v>76</v>
      </c>
      <c r="H23" s="83" t="s">
        <v>77</v>
      </c>
      <c r="I23" s="84">
        <v>0.95</v>
      </c>
      <c r="J23" s="85" t="s">
        <v>78</v>
      </c>
      <c r="K23" s="64" t="s">
        <v>53</v>
      </c>
      <c r="L23" s="72">
        <v>0.98</v>
      </c>
      <c r="M23" s="72">
        <v>1</v>
      </c>
      <c r="N23" s="72">
        <v>1</v>
      </c>
      <c r="O23" s="72">
        <v>1</v>
      </c>
      <c r="P23" s="72">
        <f t="shared" si="0"/>
        <v>1</v>
      </c>
      <c r="Q23" s="89" t="s">
        <v>64</v>
      </c>
      <c r="R23" s="90" t="s">
        <v>79</v>
      </c>
      <c r="S23" s="83" t="s">
        <v>80</v>
      </c>
      <c r="T23" s="64" t="s">
        <v>57</v>
      </c>
      <c r="U23" s="91" t="s">
        <v>59</v>
      </c>
      <c r="V23" s="94" t="s">
        <v>81</v>
      </c>
      <c r="W23" s="77">
        <f t="shared" si="9"/>
        <v>0.98</v>
      </c>
      <c r="X23" s="125">
        <f>348/355</f>
        <v>0.9802816901408451</v>
      </c>
      <c r="Y23" s="126">
        <f t="shared" si="10"/>
        <v>1</v>
      </c>
      <c r="Z23" s="134" t="s">
        <v>215</v>
      </c>
      <c r="AA23" s="138" t="s">
        <v>233</v>
      </c>
      <c r="AB23" s="77">
        <f t="shared" si="1"/>
        <v>1</v>
      </c>
      <c r="AC23" s="72">
        <v>0</v>
      </c>
      <c r="AD23" s="65">
        <f t="shared" si="2"/>
        <v>0</v>
      </c>
      <c r="AE23" s="68"/>
      <c r="AF23" s="92"/>
      <c r="AG23" s="77">
        <f t="shared" si="3"/>
        <v>1</v>
      </c>
      <c r="AH23" s="72">
        <v>0</v>
      </c>
      <c r="AI23" s="65">
        <f t="shared" si="4"/>
        <v>0</v>
      </c>
      <c r="AJ23" s="68"/>
      <c r="AK23" s="92"/>
      <c r="AL23" s="77">
        <f t="shared" si="5"/>
        <v>1</v>
      </c>
      <c r="AM23" s="72">
        <v>0</v>
      </c>
      <c r="AN23" s="65">
        <f t="shared" si="6"/>
        <v>0</v>
      </c>
      <c r="AO23" s="68"/>
      <c r="AP23" s="92"/>
      <c r="AQ23" s="117">
        <f t="shared" si="7"/>
        <v>1</v>
      </c>
      <c r="AR23" s="143">
        <f>AVERAGE(X23,AC23,AH23,AM23)</f>
        <v>0.24507042253521127</v>
      </c>
      <c r="AS23" s="126">
        <f t="shared" si="8"/>
        <v>0.24507042253521127</v>
      </c>
      <c r="AT23" s="134" t="s">
        <v>222</v>
      </c>
      <c r="AU23" s="80"/>
    </row>
    <row r="24" spans="1:47" s="81" customFormat="1" ht="140.25" customHeight="1" x14ac:dyDescent="0.25">
      <c r="A24" s="82">
        <v>4</v>
      </c>
      <c r="B24" s="69" t="s">
        <v>47</v>
      </c>
      <c r="C24" s="72" t="s">
        <v>60</v>
      </c>
      <c r="D24" s="68">
        <v>7</v>
      </c>
      <c r="E24" s="83" t="s">
        <v>82</v>
      </c>
      <c r="F24" s="68" t="s">
        <v>49</v>
      </c>
      <c r="G24" s="83" t="s">
        <v>83</v>
      </c>
      <c r="H24" s="83" t="s">
        <v>84</v>
      </c>
      <c r="I24" s="84">
        <v>1</v>
      </c>
      <c r="J24" s="85" t="s">
        <v>78</v>
      </c>
      <c r="K24" s="64" t="s">
        <v>53</v>
      </c>
      <c r="L24" s="86">
        <v>1</v>
      </c>
      <c r="M24" s="86">
        <v>1</v>
      </c>
      <c r="N24" s="86">
        <v>1</v>
      </c>
      <c r="O24" s="86">
        <v>1</v>
      </c>
      <c r="P24" s="88">
        <f t="shared" si="0"/>
        <v>1</v>
      </c>
      <c r="Q24" s="89" t="s">
        <v>64</v>
      </c>
      <c r="R24" s="90" t="s">
        <v>79</v>
      </c>
      <c r="S24" s="95" t="s">
        <v>85</v>
      </c>
      <c r="T24" s="64" t="s">
        <v>57</v>
      </c>
      <c r="U24" s="91" t="s">
        <v>59</v>
      </c>
      <c r="V24" s="94" t="s">
        <v>86</v>
      </c>
      <c r="W24" s="77">
        <f t="shared" si="9"/>
        <v>1</v>
      </c>
      <c r="X24" s="125">
        <f>341/348</f>
        <v>0.97988505747126442</v>
      </c>
      <c r="Y24" s="126">
        <f t="shared" si="10"/>
        <v>0.97988505747126442</v>
      </c>
      <c r="Z24" s="134" t="s">
        <v>216</v>
      </c>
      <c r="AA24" s="138" t="s">
        <v>233</v>
      </c>
      <c r="AB24" s="77">
        <f t="shared" si="1"/>
        <v>1</v>
      </c>
      <c r="AC24" s="72">
        <v>0</v>
      </c>
      <c r="AD24" s="65">
        <f t="shared" si="2"/>
        <v>0</v>
      </c>
      <c r="AE24" s="68"/>
      <c r="AF24" s="92"/>
      <c r="AG24" s="77">
        <f t="shared" si="3"/>
        <v>1</v>
      </c>
      <c r="AH24" s="72">
        <v>0</v>
      </c>
      <c r="AI24" s="65">
        <f t="shared" si="4"/>
        <v>0</v>
      </c>
      <c r="AJ24" s="68"/>
      <c r="AK24" s="92"/>
      <c r="AL24" s="77">
        <f t="shared" si="5"/>
        <v>1</v>
      </c>
      <c r="AM24" s="72">
        <v>0</v>
      </c>
      <c r="AN24" s="65">
        <f t="shared" si="6"/>
        <v>0</v>
      </c>
      <c r="AO24" s="68"/>
      <c r="AP24" s="92"/>
      <c r="AQ24" s="117">
        <f t="shared" si="7"/>
        <v>1</v>
      </c>
      <c r="AR24" s="143">
        <f t="shared" ref="AR24:AR25" si="12">AVERAGE(X24,AC24,AH24,AM24)</f>
        <v>0.24497126436781611</v>
      </c>
      <c r="AS24" s="126">
        <f t="shared" si="8"/>
        <v>0.24497126436781611</v>
      </c>
      <c r="AT24" s="134" t="s">
        <v>223</v>
      </c>
      <c r="AU24" s="80"/>
    </row>
    <row r="25" spans="1:47" s="81" customFormat="1" ht="255" x14ac:dyDescent="0.25">
      <c r="A25" s="82">
        <v>4</v>
      </c>
      <c r="B25" s="69" t="s">
        <v>47</v>
      </c>
      <c r="C25" s="72" t="s">
        <v>60</v>
      </c>
      <c r="D25" s="68">
        <v>8</v>
      </c>
      <c r="E25" s="83" t="s">
        <v>87</v>
      </c>
      <c r="F25" s="68" t="s">
        <v>49</v>
      </c>
      <c r="G25" s="83" t="s">
        <v>88</v>
      </c>
      <c r="H25" s="83" t="s">
        <v>89</v>
      </c>
      <c r="I25" s="84">
        <v>0.95</v>
      </c>
      <c r="J25" s="85" t="s">
        <v>78</v>
      </c>
      <c r="K25" s="64" t="s">
        <v>53</v>
      </c>
      <c r="L25" s="86">
        <v>0.95</v>
      </c>
      <c r="M25" s="86">
        <v>1</v>
      </c>
      <c r="N25" s="86">
        <v>1</v>
      </c>
      <c r="O25" s="86">
        <v>1</v>
      </c>
      <c r="P25" s="88">
        <f t="shared" si="0"/>
        <v>1</v>
      </c>
      <c r="Q25" s="89" t="s">
        <v>64</v>
      </c>
      <c r="R25" s="96" t="s">
        <v>90</v>
      </c>
      <c r="S25" s="83" t="s">
        <v>85</v>
      </c>
      <c r="T25" s="64" t="s">
        <v>57</v>
      </c>
      <c r="U25" s="91" t="s">
        <v>91</v>
      </c>
      <c r="V25" s="94" t="s">
        <v>85</v>
      </c>
      <c r="W25" s="77">
        <f t="shared" si="9"/>
        <v>0.95</v>
      </c>
      <c r="X25" s="125">
        <v>1</v>
      </c>
      <c r="Y25" s="126">
        <f t="shared" si="10"/>
        <v>1</v>
      </c>
      <c r="Z25" s="134" t="s">
        <v>234</v>
      </c>
      <c r="AA25" s="138" t="s">
        <v>235</v>
      </c>
      <c r="AB25" s="77">
        <f t="shared" si="1"/>
        <v>1</v>
      </c>
      <c r="AC25" s="72">
        <v>0</v>
      </c>
      <c r="AD25" s="65">
        <f t="shared" si="2"/>
        <v>0</v>
      </c>
      <c r="AE25" s="68"/>
      <c r="AF25" s="92"/>
      <c r="AG25" s="77">
        <f t="shared" si="3"/>
        <v>1</v>
      </c>
      <c r="AH25" s="72">
        <v>0</v>
      </c>
      <c r="AI25" s="65">
        <f t="shared" si="4"/>
        <v>0</v>
      </c>
      <c r="AJ25" s="68"/>
      <c r="AK25" s="92"/>
      <c r="AL25" s="77">
        <f t="shared" si="5"/>
        <v>1</v>
      </c>
      <c r="AM25" s="72">
        <v>0</v>
      </c>
      <c r="AN25" s="65">
        <f t="shared" si="6"/>
        <v>0</v>
      </c>
      <c r="AO25" s="68"/>
      <c r="AP25" s="92"/>
      <c r="AQ25" s="117">
        <f t="shared" si="7"/>
        <v>1</v>
      </c>
      <c r="AR25" s="143">
        <f t="shared" si="12"/>
        <v>0.25</v>
      </c>
      <c r="AS25" s="126">
        <f t="shared" si="8"/>
        <v>0.25</v>
      </c>
      <c r="AT25" s="138" t="s">
        <v>234</v>
      </c>
      <c r="AU25" s="80"/>
    </row>
    <row r="26" spans="1:47" s="81" customFormat="1" ht="88.5" customHeight="1" x14ac:dyDescent="0.25">
      <c r="A26" s="82">
        <v>4</v>
      </c>
      <c r="B26" s="69" t="s">
        <v>47</v>
      </c>
      <c r="C26" s="68" t="s">
        <v>92</v>
      </c>
      <c r="D26" s="68">
        <v>9</v>
      </c>
      <c r="E26" s="97" t="s">
        <v>136</v>
      </c>
      <c r="F26" s="85" t="s">
        <v>75</v>
      </c>
      <c r="G26" s="97" t="s">
        <v>93</v>
      </c>
      <c r="H26" s="97" t="s">
        <v>94</v>
      </c>
      <c r="I26" s="68" t="s">
        <v>95</v>
      </c>
      <c r="J26" s="98" t="s">
        <v>96</v>
      </c>
      <c r="K26" s="97" t="s">
        <v>97</v>
      </c>
      <c r="L26" s="68">
        <v>2160</v>
      </c>
      <c r="M26" s="68">
        <v>2160</v>
      </c>
      <c r="N26" s="68">
        <v>2160</v>
      </c>
      <c r="O26" s="68">
        <v>2160</v>
      </c>
      <c r="P26" s="99">
        <f t="shared" ref="P26:P32" si="13">SUM(L26:O26)</f>
        <v>8640</v>
      </c>
      <c r="Q26" s="100" t="s">
        <v>64</v>
      </c>
      <c r="R26" s="101" t="s">
        <v>98</v>
      </c>
      <c r="S26" s="97" t="s">
        <v>99</v>
      </c>
      <c r="T26" s="97" t="s">
        <v>100</v>
      </c>
      <c r="U26" s="102" t="s">
        <v>102</v>
      </c>
      <c r="V26" s="103" t="s">
        <v>101</v>
      </c>
      <c r="W26" s="104">
        <f t="shared" si="9"/>
        <v>2160</v>
      </c>
      <c r="X26" s="99">
        <v>3106</v>
      </c>
      <c r="Y26" s="126">
        <f t="shared" si="10"/>
        <v>1</v>
      </c>
      <c r="Z26" s="134" t="s">
        <v>217</v>
      </c>
      <c r="AA26" s="138" t="s">
        <v>236</v>
      </c>
      <c r="AB26" s="104">
        <f t="shared" si="1"/>
        <v>2160</v>
      </c>
      <c r="AC26" s="99"/>
      <c r="AD26" s="65">
        <f t="shared" si="2"/>
        <v>0</v>
      </c>
      <c r="AE26" s="68"/>
      <c r="AF26" s="92"/>
      <c r="AG26" s="104">
        <f t="shared" si="3"/>
        <v>2160</v>
      </c>
      <c r="AH26" s="99"/>
      <c r="AI26" s="65">
        <f t="shared" si="4"/>
        <v>0</v>
      </c>
      <c r="AJ26" s="68"/>
      <c r="AK26" s="92"/>
      <c r="AL26" s="104">
        <f t="shared" si="5"/>
        <v>2160</v>
      </c>
      <c r="AM26" s="99"/>
      <c r="AN26" s="65">
        <f t="shared" si="6"/>
        <v>0</v>
      </c>
      <c r="AO26" s="68"/>
      <c r="AP26" s="92"/>
      <c r="AQ26" s="118">
        <f t="shared" si="7"/>
        <v>8640</v>
      </c>
      <c r="AR26" s="119">
        <f t="shared" si="11"/>
        <v>3106</v>
      </c>
      <c r="AS26" s="126">
        <f t="shared" si="8"/>
        <v>0.35949074074074072</v>
      </c>
      <c r="AT26" s="134" t="s">
        <v>217</v>
      </c>
      <c r="AU26" s="80"/>
    </row>
    <row r="27" spans="1:47" s="81" customFormat="1" ht="88.5" customHeight="1" x14ac:dyDescent="0.25">
      <c r="A27" s="82">
        <v>4</v>
      </c>
      <c r="B27" s="69" t="s">
        <v>47</v>
      </c>
      <c r="C27" s="68" t="s">
        <v>92</v>
      </c>
      <c r="D27" s="68">
        <v>10</v>
      </c>
      <c r="E27" s="97" t="s">
        <v>133</v>
      </c>
      <c r="F27" s="68" t="s">
        <v>49</v>
      </c>
      <c r="G27" s="97" t="s">
        <v>103</v>
      </c>
      <c r="H27" s="97" t="s">
        <v>104</v>
      </c>
      <c r="I27" s="68" t="s">
        <v>95</v>
      </c>
      <c r="J27" s="98" t="s">
        <v>96</v>
      </c>
      <c r="K27" s="97" t="s">
        <v>105</v>
      </c>
      <c r="L27" s="68">
        <v>1080</v>
      </c>
      <c r="M27" s="68">
        <v>1080</v>
      </c>
      <c r="N27" s="68">
        <v>1080</v>
      </c>
      <c r="O27" s="68">
        <v>1080</v>
      </c>
      <c r="P27" s="99">
        <f t="shared" si="13"/>
        <v>4320</v>
      </c>
      <c r="Q27" s="100" t="s">
        <v>64</v>
      </c>
      <c r="R27" s="101" t="s">
        <v>106</v>
      </c>
      <c r="S27" s="97" t="s">
        <v>99</v>
      </c>
      <c r="T27" s="97" t="s">
        <v>100</v>
      </c>
      <c r="U27" s="102" t="s">
        <v>102</v>
      </c>
      <c r="V27" s="103" t="s">
        <v>101</v>
      </c>
      <c r="W27" s="104">
        <f t="shared" si="9"/>
        <v>1080</v>
      </c>
      <c r="X27" s="99">
        <v>557</v>
      </c>
      <c r="Y27" s="126">
        <f t="shared" si="10"/>
        <v>0.51574074074074072</v>
      </c>
      <c r="Z27" s="134" t="s">
        <v>218</v>
      </c>
      <c r="AA27" s="138" t="s">
        <v>236</v>
      </c>
      <c r="AB27" s="104">
        <f t="shared" si="1"/>
        <v>1080</v>
      </c>
      <c r="AC27" s="99"/>
      <c r="AD27" s="65">
        <f t="shared" si="2"/>
        <v>0</v>
      </c>
      <c r="AE27" s="68"/>
      <c r="AF27" s="92"/>
      <c r="AG27" s="104">
        <f t="shared" si="3"/>
        <v>1080</v>
      </c>
      <c r="AH27" s="99"/>
      <c r="AI27" s="65">
        <f t="shared" si="4"/>
        <v>0</v>
      </c>
      <c r="AJ27" s="68"/>
      <c r="AK27" s="92"/>
      <c r="AL27" s="104">
        <f t="shared" si="5"/>
        <v>1080</v>
      </c>
      <c r="AM27" s="99"/>
      <c r="AN27" s="65">
        <f t="shared" si="6"/>
        <v>0</v>
      </c>
      <c r="AO27" s="68"/>
      <c r="AP27" s="92"/>
      <c r="AQ27" s="118">
        <f t="shared" si="7"/>
        <v>4320</v>
      </c>
      <c r="AR27" s="119">
        <f t="shared" si="11"/>
        <v>557</v>
      </c>
      <c r="AS27" s="126">
        <f t="shared" si="8"/>
        <v>0.12893518518518518</v>
      </c>
      <c r="AT27" s="134" t="s">
        <v>218</v>
      </c>
      <c r="AU27" s="80"/>
    </row>
    <row r="28" spans="1:47" s="81" customFormat="1" ht="88.5" customHeight="1" x14ac:dyDescent="0.25">
      <c r="A28" s="82">
        <v>4</v>
      </c>
      <c r="B28" s="69" t="s">
        <v>47</v>
      </c>
      <c r="C28" s="68" t="s">
        <v>92</v>
      </c>
      <c r="D28" s="68">
        <v>11</v>
      </c>
      <c r="E28" s="97" t="s">
        <v>137</v>
      </c>
      <c r="F28" s="68" t="s">
        <v>49</v>
      </c>
      <c r="G28" s="97" t="s">
        <v>107</v>
      </c>
      <c r="H28" s="97" t="s">
        <v>108</v>
      </c>
      <c r="I28" s="68" t="s">
        <v>95</v>
      </c>
      <c r="J28" s="98" t="s">
        <v>96</v>
      </c>
      <c r="K28" s="97" t="s">
        <v>109</v>
      </c>
      <c r="L28" s="68">
        <v>33</v>
      </c>
      <c r="M28" s="68">
        <v>66</v>
      </c>
      <c r="N28" s="68">
        <v>77</v>
      </c>
      <c r="O28" s="68">
        <v>44</v>
      </c>
      <c r="P28" s="99">
        <f t="shared" si="13"/>
        <v>220</v>
      </c>
      <c r="Q28" s="100" t="s">
        <v>64</v>
      </c>
      <c r="R28" s="101" t="s">
        <v>110</v>
      </c>
      <c r="S28" s="97" t="s">
        <v>111</v>
      </c>
      <c r="T28" s="97" t="s">
        <v>100</v>
      </c>
      <c r="U28" s="102" t="s">
        <v>102</v>
      </c>
      <c r="V28" s="103" t="s">
        <v>112</v>
      </c>
      <c r="W28" s="104">
        <f t="shared" si="9"/>
        <v>33</v>
      </c>
      <c r="X28" s="99">
        <v>39</v>
      </c>
      <c r="Y28" s="126">
        <f t="shared" si="10"/>
        <v>1</v>
      </c>
      <c r="Z28" s="134" t="s">
        <v>219</v>
      </c>
      <c r="AA28" s="138" t="s">
        <v>237</v>
      </c>
      <c r="AB28" s="104">
        <f t="shared" si="1"/>
        <v>66</v>
      </c>
      <c r="AC28" s="99"/>
      <c r="AD28" s="65">
        <f t="shared" si="2"/>
        <v>0</v>
      </c>
      <c r="AE28" s="68"/>
      <c r="AF28" s="92"/>
      <c r="AG28" s="104">
        <f t="shared" si="3"/>
        <v>77</v>
      </c>
      <c r="AH28" s="99"/>
      <c r="AI28" s="65">
        <f t="shared" si="4"/>
        <v>0</v>
      </c>
      <c r="AJ28" s="68"/>
      <c r="AK28" s="92"/>
      <c r="AL28" s="104">
        <f t="shared" si="5"/>
        <v>44</v>
      </c>
      <c r="AM28" s="99"/>
      <c r="AN28" s="65">
        <f t="shared" si="6"/>
        <v>0</v>
      </c>
      <c r="AO28" s="68"/>
      <c r="AP28" s="92"/>
      <c r="AQ28" s="118">
        <f t="shared" si="7"/>
        <v>220</v>
      </c>
      <c r="AR28" s="119">
        <f t="shared" si="11"/>
        <v>39</v>
      </c>
      <c r="AS28" s="126">
        <f t="shared" si="8"/>
        <v>0.17727272727272728</v>
      </c>
      <c r="AT28" s="134" t="s">
        <v>219</v>
      </c>
      <c r="AU28" s="80"/>
    </row>
    <row r="29" spans="1:47" s="81" customFormat="1" ht="88.5" customHeight="1" x14ac:dyDescent="0.25">
      <c r="A29" s="82">
        <v>4</v>
      </c>
      <c r="B29" s="69" t="s">
        <v>47</v>
      </c>
      <c r="C29" s="68" t="s">
        <v>92</v>
      </c>
      <c r="D29" s="68">
        <v>12</v>
      </c>
      <c r="E29" s="97" t="s">
        <v>138</v>
      </c>
      <c r="F29" s="85" t="s">
        <v>75</v>
      </c>
      <c r="G29" s="97" t="s">
        <v>113</v>
      </c>
      <c r="H29" s="97" t="s">
        <v>114</v>
      </c>
      <c r="I29" s="68" t="s">
        <v>95</v>
      </c>
      <c r="J29" s="98" t="s">
        <v>96</v>
      </c>
      <c r="K29" s="97" t="s">
        <v>115</v>
      </c>
      <c r="L29" s="68">
        <v>54</v>
      </c>
      <c r="M29" s="68">
        <v>108</v>
      </c>
      <c r="N29" s="68">
        <v>126</v>
      </c>
      <c r="O29" s="68">
        <v>73</v>
      </c>
      <c r="P29" s="99">
        <f t="shared" si="13"/>
        <v>361</v>
      </c>
      <c r="Q29" s="100" t="s">
        <v>64</v>
      </c>
      <c r="R29" s="101" t="s">
        <v>110</v>
      </c>
      <c r="S29" s="97" t="s">
        <v>111</v>
      </c>
      <c r="T29" s="97" t="s">
        <v>100</v>
      </c>
      <c r="U29" s="102" t="s">
        <v>102</v>
      </c>
      <c r="V29" s="103" t="s">
        <v>112</v>
      </c>
      <c r="W29" s="104">
        <f t="shared" si="9"/>
        <v>54</v>
      </c>
      <c r="X29" s="99">
        <v>6</v>
      </c>
      <c r="Y29" s="126">
        <f t="shared" si="10"/>
        <v>0.1111111111111111</v>
      </c>
      <c r="Z29" s="134" t="s">
        <v>244</v>
      </c>
      <c r="AA29" s="138" t="s">
        <v>237</v>
      </c>
      <c r="AB29" s="104">
        <f t="shared" si="1"/>
        <v>108</v>
      </c>
      <c r="AC29" s="99"/>
      <c r="AD29" s="65">
        <f t="shared" si="2"/>
        <v>0</v>
      </c>
      <c r="AE29" s="68"/>
      <c r="AF29" s="92"/>
      <c r="AG29" s="104">
        <f t="shared" si="3"/>
        <v>126</v>
      </c>
      <c r="AH29" s="99"/>
      <c r="AI29" s="65">
        <f t="shared" si="4"/>
        <v>0</v>
      </c>
      <c r="AJ29" s="68"/>
      <c r="AK29" s="92"/>
      <c r="AL29" s="104">
        <f t="shared" si="5"/>
        <v>73</v>
      </c>
      <c r="AM29" s="99"/>
      <c r="AN29" s="65">
        <f t="shared" si="6"/>
        <v>0</v>
      </c>
      <c r="AO29" s="68"/>
      <c r="AP29" s="92"/>
      <c r="AQ29" s="118">
        <f t="shared" si="7"/>
        <v>361</v>
      </c>
      <c r="AR29" s="119">
        <f t="shared" si="11"/>
        <v>6</v>
      </c>
      <c r="AS29" s="126">
        <f t="shared" si="8"/>
        <v>1.662049861495845E-2</v>
      </c>
      <c r="AT29" s="134" t="s">
        <v>220</v>
      </c>
      <c r="AU29" s="80"/>
    </row>
    <row r="30" spans="1:47" s="81" customFormat="1" ht="88.5" customHeight="1" x14ac:dyDescent="0.25">
      <c r="A30" s="82">
        <v>4</v>
      </c>
      <c r="B30" s="69" t="s">
        <v>47</v>
      </c>
      <c r="C30" s="68" t="s">
        <v>92</v>
      </c>
      <c r="D30" s="68">
        <v>13</v>
      </c>
      <c r="E30" s="97" t="s">
        <v>139</v>
      </c>
      <c r="F30" s="85" t="s">
        <v>75</v>
      </c>
      <c r="G30" s="97" t="s">
        <v>116</v>
      </c>
      <c r="H30" s="97" t="s">
        <v>117</v>
      </c>
      <c r="I30" s="68" t="s">
        <v>95</v>
      </c>
      <c r="J30" s="98" t="s">
        <v>96</v>
      </c>
      <c r="K30" s="97" t="s">
        <v>118</v>
      </c>
      <c r="L30" s="68">
        <v>18</v>
      </c>
      <c r="M30" s="68">
        <v>30</v>
      </c>
      <c r="N30" s="68">
        <v>30</v>
      </c>
      <c r="O30" s="68">
        <v>28</v>
      </c>
      <c r="P30" s="99">
        <f t="shared" si="13"/>
        <v>106</v>
      </c>
      <c r="Q30" s="100" t="s">
        <v>64</v>
      </c>
      <c r="R30" s="105" t="s">
        <v>119</v>
      </c>
      <c r="S30" s="97" t="s">
        <v>120</v>
      </c>
      <c r="T30" s="97" t="s">
        <v>100</v>
      </c>
      <c r="U30" s="97" t="s">
        <v>100</v>
      </c>
      <c r="V30" s="103" t="s">
        <v>119</v>
      </c>
      <c r="W30" s="104">
        <f t="shared" si="9"/>
        <v>18</v>
      </c>
      <c r="X30" s="99">
        <v>30</v>
      </c>
      <c r="Y30" s="126">
        <f t="shared" si="10"/>
        <v>1</v>
      </c>
      <c r="Z30" s="134" t="s">
        <v>238</v>
      </c>
      <c r="AA30" s="138" t="s">
        <v>239</v>
      </c>
      <c r="AB30" s="104">
        <f t="shared" si="1"/>
        <v>30</v>
      </c>
      <c r="AC30" s="99"/>
      <c r="AD30" s="65">
        <f t="shared" si="2"/>
        <v>0</v>
      </c>
      <c r="AE30" s="68"/>
      <c r="AF30" s="92"/>
      <c r="AG30" s="104">
        <f t="shared" si="3"/>
        <v>30</v>
      </c>
      <c r="AH30" s="99"/>
      <c r="AI30" s="65">
        <f t="shared" si="4"/>
        <v>0</v>
      </c>
      <c r="AJ30" s="68"/>
      <c r="AK30" s="92"/>
      <c r="AL30" s="104">
        <f t="shared" si="5"/>
        <v>28</v>
      </c>
      <c r="AM30" s="99"/>
      <c r="AN30" s="65">
        <f t="shared" si="6"/>
        <v>0</v>
      </c>
      <c r="AO30" s="68"/>
      <c r="AP30" s="92"/>
      <c r="AQ30" s="118">
        <f t="shared" si="7"/>
        <v>106</v>
      </c>
      <c r="AR30" s="119">
        <f t="shared" si="11"/>
        <v>30</v>
      </c>
      <c r="AS30" s="126">
        <f t="shared" si="8"/>
        <v>0.28301886792452829</v>
      </c>
      <c r="AT30" s="138" t="s">
        <v>238</v>
      </c>
      <c r="AU30" s="80"/>
    </row>
    <row r="31" spans="1:47" s="81" customFormat="1" ht="88.5" customHeight="1" x14ac:dyDescent="0.25">
      <c r="A31" s="82">
        <v>4</v>
      </c>
      <c r="B31" s="69" t="s">
        <v>47</v>
      </c>
      <c r="C31" s="68" t="s">
        <v>92</v>
      </c>
      <c r="D31" s="68">
        <v>14</v>
      </c>
      <c r="E31" s="97" t="s">
        <v>140</v>
      </c>
      <c r="F31" s="85" t="s">
        <v>75</v>
      </c>
      <c r="G31" s="97" t="s">
        <v>121</v>
      </c>
      <c r="H31" s="97" t="s">
        <v>122</v>
      </c>
      <c r="I31" s="68" t="s">
        <v>95</v>
      </c>
      <c r="J31" s="98" t="s">
        <v>96</v>
      </c>
      <c r="K31" s="97" t="s">
        <v>118</v>
      </c>
      <c r="L31" s="68">
        <v>35</v>
      </c>
      <c r="M31" s="68">
        <v>60</v>
      </c>
      <c r="N31" s="68">
        <v>60</v>
      </c>
      <c r="O31" s="68">
        <v>45</v>
      </c>
      <c r="P31" s="99">
        <f t="shared" si="13"/>
        <v>200</v>
      </c>
      <c r="Q31" s="100" t="s">
        <v>64</v>
      </c>
      <c r="R31" s="105" t="s">
        <v>119</v>
      </c>
      <c r="S31" s="97" t="s">
        <v>120</v>
      </c>
      <c r="T31" s="97" t="s">
        <v>100</v>
      </c>
      <c r="U31" s="97" t="s">
        <v>100</v>
      </c>
      <c r="V31" s="103" t="s">
        <v>119</v>
      </c>
      <c r="W31" s="104">
        <f t="shared" si="9"/>
        <v>35</v>
      </c>
      <c r="X31" s="99">
        <v>59</v>
      </c>
      <c r="Y31" s="126">
        <f t="shared" si="10"/>
        <v>1</v>
      </c>
      <c r="Z31" s="134" t="s">
        <v>240</v>
      </c>
      <c r="AA31" s="138" t="s">
        <v>239</v>
      </c>
      <c r="AB31" s="104">
        <f t="shared" si="1"/>
        <v>60</v>
      </c>
      <c r="AC31" s="99"/>
      <c r="AD31" s="65">
        <f t="shared" si="2"/>
        <v>0</v>
      </c>
      <c r="AE31" s="68"/>
      <c r="AF31" s="92"/>
      <c r="AG31" s="104">
        <f t="shared" si="3"/>
        <v>60</v>
      </c>
      <c r="AH31" s="99"/>
      <c r="AI31" s="65">
        <f t="shared" si="4"/>
        <v>0</v>
      </c>
      <c r="AJ31" s="68"/>
      <c r="AK31" s="92"/>
      <c r="AL31" s="104">
        <f t="shared" si="5"/>
        <v>45</v>
      </c>
      <c r="AM31" s="99"/>
      <c r="AN31" s="65">
        <f t="shared" si="6"/>
        <v>0</v>
      </c>
      <c r="AO31" s="68"/>
      <c r="AP31" s="92"/>
      <c r="AQ31" s="118">
        <f t="shared" si="7"/>
        <v>200</v>
      </c>
      <c r="AR31" s="119">
        <f t="shared" si="11"/>
        <v>59</v>
      </c>
      <c r="AS31" s="126">
        <f t="shared" si="8"/>
        <v>0.29499999999999998</v>
      </c>
      <c r="AT31" s="138" t="s">
        <v>240</v>
      </c>
      <c r="AU31" s="80"/>
    </row>
    <row r="32" spans="1:47" s="81" customFormat="1" ht="88.5" customHeight="1" thickBot="1" x14ac:dyDescent="0.3">
      <c r="A32" s="82">
        <v>4</v>
      </c>
      <c r="B32" s="69" t="s">
        <v>47</v>
      </c>
      <c r="C32" s="68" t="s">
        <v>92</v>
      </c>
      <c r="D32" s="68">
        <v>15</v>
      </c>
      <c r="E32" s="97" t="s">
        <v>141</v>
      </c>
      <c r="F32" s="85" t="s">
        <v>75</v>
      </c>
      <c r="G32" s="97" t="s">
        <v>123</v>
      </c>
      <c r="H32" s="97" t="s">
        <v>124</v>
      </c>
      <c r="I32" s="68" t="s">
        <v>95</v>
      </c>
      <c r="J32" s="98" t="s">
        <v>96</v>
      </c>
      <c r="K32" s="97" t="s">
        <v>118</v>
      </c>
      <c r="L32" s="68">
        <v>8</v>
      </c>
      <c r="M32" s="68">
        <v>13</v>
      </c>
      <c r="N32" s="68">
        <v>13</v>
      </c>
      <c r="O32" s="68">
        <v>11</v>
      </c>
      <c r="P32" s="99">
        <f t="shared" si="13"/>
        <v>45</v>
      </c>
      <c r="Q32" s="106" t="s">
        <v>64</v>
      </c>
      <c r="R32" s="105" t="s">
        <v>119</v>
      </c>
      <c r="S32" s="97" t="s">
        <v>120</v>
      </c>
      <c r="T32" s="97" t="s">
        <v>100</v>
      </c>
      <c r="U32" s="97" t="s">
        <v>100</v>
      </c>
      <c r="V32" s="103" t="s">
        <v>119</v>
      </c>
      <c r="W32" s="104">
        <f t="shared" si="9"/>
        <v>8</v>
      </c>
      <c r="X32" s="99">
        <v>15</v>
      </c>
      <c r="Y32" s="126">
        <f t="shared" si="10"/>
        <v>1</v>
      </c>
      <c r="Z32" s="134" t="s">
        <v>241</v>
      </c>
      <c r="AA32" s="138" t="s">
        <v>239</v>
      </c>
      <c r="AB32" s="104">
        <f t="shared" si="1"/>
        <v>13</v>
      </c>
      <c r="AC32" s="99"/>
      <c r="AD32" s="65">
        <f t="shared" si="2"/>
        <v>0</v>
      </c>
      <c r="AE32" s="68"/>
      <c r="AF32" s="92"/>
      <c r="AG32" s="104">
        <f t="shared" si="3"/>
        <v>13</v>
      </c>
      <c r="AH32" s="99"/>
      <c r="AI32" s="65">
        <f t="shared" si="4"/>
        <v>0</v>
      </c>
      <c r="AJ32" s="68"/>
      <c r="AK32" s="92"/>
      <c r="AL32" s="104">
        <f t="shared" si="5"/>
        <v>11</v>
      </c>
      <c r="AM32" s="99"/>
      <c r="AN32" s="65">
        <f t="shared" si="6"/>
        <v>0</v>
      </c>
      <c r="AO32" s="68"/>
      <c r="AP32" s="92"/>
      <c r="AQ32" s="118">
        <f t="shared" si="7"/>
        <v>45</v>
      </c>
      <c r="AR32" s="119">
        <f t="shared" si="11"/>
        <v>15</v>
      </c>
      <c r="AS32" s="126">
        <f t="shared" si="8"/>
        <v>0.33333333333333331</v>
      </c>
      <c r="AT32" s="138" t="s">
        <v>241</v>
      </c>
      <c r="AU32" s="80"/>
    </row>
    <row r="33" spans="1:49" s="31" customFormat="1" ht="16.5" thickBot="1" x14ac:dyDescent="0.3">
      <c r="A33" s="216" t="s">
        <v>125</v>
      </c>
      <c r="B33" s="217"/>
      <c r="C33" s="217"/>
      <c r="D33" s="217"/>
      <c r="E33" s="218"/>
      <c r="F33" s="54"/>
      <c r="G33" s="55"/>
      <c r="H33" s="55"/>
      <c r="I33" s="55"/>
      <c r="J33" s="55"/>
      <c r="K33" s="55"/>
      <c r="L33" s="55"/>
      <c r="M33" s="55"/>
      <c r="N33" s="55"/>
      <c r="O33" s="55"/>
      <c r="P33" s="55"/>
      <c r="Q33" s="55"/>
      <c r="R33" s="55"/>
      <c r="S33" s="55"/>
      <c r="T33" s="55"/>
      <c r="U33" s="55"/>
      <c r="V33" s="56"/>
      <c r="W33" s="219"/>
      <c r="X33" s="220"/>
      <c r="Y33" s="128">
        <f>AVERAGE(Y18:Y32)*80%</f>
        <v>0.7203849662470353</v>
      </c>
      <c r="Z33" s="221"/>
      <c r="AA33" s="222"/>
      <c r="AB33" s="223"/>
      <c r="AC33" s="220"/>
      <c r="AD33" s="120">
        <f>AVERAGE(AD18:AD32)</f>
        <v>0</v>
      </c>
      <c r="AE33" s="221"/>
      <c r="AF33" s="222"/>
      <c r="AG33" s="223"/>
      <c r="AH33" s="220"/>
      <c r="AI33" s="120">
        <f>AVERAGE(AI18:AI32)</f>
        <v>0</v>
      </c>
      <c r="AJ33" s="221"/>
      <c r="AK33" s="222"/>
      <c r="AL33" s="224"/>
      <c r="AM33" s="225"/>
      <c r="AN33" s="120">
        <f>AVERAGE(AN18:AN32)</f>
        <v>0</v>
      </c>
      <c r="AO33" s="221"/>
      <c r="AP33" s="222"/>
      <c r="AQ33" s="223"/>
      <c r="AR33" s="220"/>
      <c r="AS33" s="128">
        <f>AVERAGE(AS18:AS32)*80%</f>
        <v>0.22768993039778623</v>
      </c>
      <c r="AT33" s="140"/>
      <c r="AU33" s="30"/>
    </row>
    <row r="34" spans="1:49" s="43" customFormat="1" ht="90" x14ac:dyDescent="0.25">
      <c r="A34" s="32">
        <v>7</v>
      </c>
      <c r="B34" s="33" t="s">
        <v>126</v>
      </c>
      <c r="C34" s="34" t="s">
        <v>142</v>
      </c>
      <c r="D34" s="32" t="s">
        <v>143</v>
      </c>
      <c r="E34" s="33" t="s">
        <v>144</v>
      </c>
      <c r="F34" s="33" t="s">
        <v>145</v>
      </c>
      <c r="G34" s="33" t="s">
        <v>146</v>
      </c>
      <c r="H34" s="33" t="s">
        <v>147</v>
      </c>
      <c r="I34" s="107" t="s">
        <v>148</v>
      </c>
      <c r="J34" s="33" t="s">
        <v>149</v>
      </c>
      <c r="K34" s="33" t="s">
        <v>150</v>
      </c>
      <c r="L34" s="35" t="s">
        <v>151</v>
      </c>
      <c r="M34" s="108">
        <v>0.8</v>
      </c>
      <c r="N34" s="35" t="s">
        <v>151</v>
      </c>
      <c r="O34" s="108">
        <v>0.8</v>
      </c>
      <c r="P34" s="109">
        <v>0.8</v>
      </c>
      <c r="Q34" s="36" t="s">
        <v>64</v>
      </c>
      <c r="R34" s="37" t="s">
        <v>152</v>
      </c>
      <c r="S34" s="33" t="s">
        <v>153</v>
      </c>
      <c r="T34" s="33" t="s">
        <v>154</v>
      </c>
      <c r="U34" s="38" t="s">
        <v>155</v>
      </c>
      <c r="V34" s="39" t="s">
        <v>156</v>
      </c>
      <c r="W34" s="40" t="s">
        <v>151</v>
      </c>
      <c r="X34" s="35" t="s">
        <v>151</v>
      </c>
      <c r="Y34" s="127" t="s">
        <v>151</v>
      </c>
      <c r="Z34" s="135" t="s">
        <v>224</v>
      </c>
      <c r="AA34" s="139" t="s">
        <v>151</v>
      </c>
      <c r="AB34" s="111">
        <v>0.8</v>
      </c>
      <c r="AC34" s="35"/>
      <c r="AD34" s="121">
        <v>0</v>
      </c>
      <c r="AE34" s="35"/>
      <c r="AF34" s="41"/>
      <c r="AG34" s="40" t="s">
        <v>151</v>
      </c>
      <c r="AH34" s="35"/>
      <c r="AI34" s="121">
        <v>0</v>
      </c>
      <c r="AJ34" s="35"/>
      <c r="AK34" s="41"/>
      <c r="AL34" s="111">
        <v>0.8</v>
      </c>
      <c r="AM34" s="35"/>
      <c r="AN34" s="121">
        <v>0</v>
      </c>
      <c r="AO34" s="35"/>
      <c r="AP34" s="41"/>
      <c r="AQ34" s="122">
        <v>0.8</v>
      </c>
      <c r="AR34" s="301">
        <v>0</v>
      </c>
      <c r="AS34" s="145">
        <f t="shared" si="8"/>
        <v>0</v>
      </c>
      <c r="AT34" s="139" t="s">
        <v>224</v>
      </c>
      <c r="AU34" s="42"/>
    </row>
    <row r="35" spans="1:49" s="299" customFormat="1" ht="105" x14ac:dyDescent="0.3">
      <c r="A35" s="279">
        <v>7</v>
      </c>
      <c r="B35" s="280" t="s">
        <v>126</v>
      </c>
      <c r="C35" s="279" t="s">
        <v>142</v>
      </c>
      <c r="D35" s="279" t="s">
        <v>157</v>
      </c>
      <c r="E35" s="280" t="s">
        <v>158</v>
      </c>
      <c r="F35" s="280" t="s">
        <v>145</v>
      </c>
      <c r="G35" s="280" t="s">
        <v>159</v>
      </c>
      <c r="H35" s="280" t="s">
        <v>160</v>
      </c>
      <c r="I35" s="280" t="s">
        <v>161</v>
      </c>
      <c r="J35" s="280" t="s">
        <v>149</v>
      </c>
      <c r="K35" s="280" t="s">
        <v>162</v>
      </c>
      <c r="L35" s="281">
        <v>1</v>
      </c>
      <c r="M35" s="281">
        <v>1</v>
      </c>
      <c r="N35" s="281">
        <v>1</v>
      </c>
      <c r="O35" s="281">
        <v>1</v>
      </c>
      <c r="P35" s="282">
        <v>1</v>
      </c>
      <c r="Q35" s="283" t="s">
        <v>64</v>
      </c>
      <c r="R35" s="284" t="s">
        <v>163</v>
      </c>
      <c r="S35" s="280" t="s">
        <v>164</v>
      </c>
      <c r="T35" s="285" t="s">
        <v>154</v>
      </c>
      <c r="U35" s="286" t="s">
        <v>165</v>
      </c>
      <c r="V35" s="283" t="s">
        <v>166</v>
      </c>
      <c r="W35" s="287">
        <f t="shared" ref="W35:W39" si="14">L35</f>
        <v>1</v>
      </c>
      <c r="X35" s="300">
        <v>1</v>
      </c>
      <c r="Y35" s="289">
        <f t="shared" ref="Y35:Y39" si="15">IF(X35/W35&gt;100%,100%,X35/W35)</f>
        <v>1</v>
      </c>
      <c r="Z35" s="290" t="s">
        <v>242</v>
      </c>
      <c r="AA35" s="291" t="s">
        <v>243</v>
      </c>
      <c r="AB35" s="292">
        <f t="shared" ref="AB35" si="16">M35</f>
        <v>1</v>
      </c>
      <c r="AC35" s="288"/>
      <c r="AD35" s="293">
        <v>0</v>
      </c>
      <c r="AE35" s="288"/>
      <c r="AF35" s="294"/>
      <c r="AG35" s="295">
        <f t="shared" ref="AG35" si="17">N35</f>
        <v>1</v>
      </c>
      <c r="AH35" s="288"/>
      <c r="AI35" s="293">
        <v>0</v>
      </c>
      <c r="AJ35" s="288"/>
      <c r="AK35" s="294"/>
      <c r="AL35" s="292">
        <f t="shared" ref="AL35" si="18">P35</f>
        <v>1</v>
      </c>
      <c r="AM35" s="288"/>
      <c r="AN35" s="293">
        <v>0</v>
      </c>
      <c r="AO35" s="288"/>
      <c r="AP35" s="294"/>
      <c r="AQ35" s="296">
        <f t="shared" ref="AQ35" si="19">P35</f>
        <v>1</v>
      </c>
      <c r="AR35" s="300">
        <v>0.25</v>
      </c>
      <c r="AS35" s="297">
        <f t="shared" si="8"/>
        <v>0.25</v>
      </c>
      <c r="AT35" s="291" t="s">
        <v>242</v>
      </c>
      <c r="AU35" s="298"/>
    </row>
    <row r="36" spans="1:49" s="48" customFormat="1" ht="105" x14ac:dyDescent="0.3">
      <c r="A36" s="44">
        <v>7</v>
      </c>
      <c r="B36" s="45" t="s">
        <v>126</v>
      </c>
      <c r="C36" s="34" t="s">
        <v>167</v>
      </c>
      <c r="D36" s="44" t="s">
        <v>168</v>
      </c>
      <c r="E36" s="45" t="s">
        <v>169</v>
      </c>
      <c r="F36" s="45" t="s">
        <v>145</v>
      </c>
      <c r="G36" s="45" t="s">
        <v>170</v>
      </c>
      <c r="H36" s="45" t="s">
        <v>171</v>
      </c>
      <c r="I36" s="45" t="s">
        <v>161</v>
      </c>
      <c r="J36" s="45" t="s">
        <v>149</v>
      </c>
      <c r="K36" s="45" t="s">
        <v>172</v>
      </c>
      <c r="L36" s="35" t="s">
        <v>151</v>
      </c>
      <c r="M36" s="108">
        <v>1</v>
      </c>
      <c r="N36" s="108">
        <v>1</v>
      </c>
      <c r="O36" s="108">
        <v>1</v>
      </c>
      <c r="P36" s="109">
        <v>1</v>
      </c>
      <c r="Q36" s="110" t="s">
        <v>64</v>
      </c>
      <c r="R36" s="47" t="s">
        <v>173</v>
      </c>
      <c r="S36" s="45" t="s">
        <v>174</v>
      </c>
      <c r="T36" s="33" t="s">
        <v>154</v>
      </c>
      <c r="U36" s="38" t="s">
        <v>175</v>
      </c>
      <c r="V36" s="46" t="s">
        <v>176</v>
      </c>
      <c r="W36" s="40" t="s">
        <v>151</v>
      </c>
      <c r="X36" s="35" t="s">
        <v>151</v>
      </c>
      <c r="Y36" s="127" t="s">
        <v>151</v>
      </c>
      <c r="Z36" s="135" t="s">
        <v>224</v>
      </c>
      <c r="AA36" s="139" t="s">
        <v>151</v>
      </c>
      <c r="AB36" s="111">
        <v>1</v>
      </c>
      <c r="AC36" s="35"/>
      <c r="AD36" s="121">
        <v>0</v>
      </c>
      <c r="AE36" s="35"/>
      <c r="AF36" s="41"/>
      <c r="AG36" s="113">
        <v>1</v>
      </c>
      <c r="AH36" s="35"/>
      <c r="AI36" s="121">
        <v>0</v>
      </c>
      <c r="AJ36" s="35"/>
      <c r="AK36" s="41"/>
      <c r="AL36" s="111">
        <v>1</v>
      </c>
      <c r="AM36" s="35"/>
      <c r="AN36" s="121">
        <v>0</v>
      </c>
      <c r="AO36" s="35"/>
      <c r="AP36" s="41"/>
      <c r="AQ36" s="122">
        <v>1</v>
      </c>
      <c r="AR36" s="301">
        <v>0</v>
      </c>
      <c r="AS36" s="145">
        <f t="shared" si="8"/>
        <v>0</v>
      </c>
      <c r="AT36" s="139" t="s">
        <v>224</v>
      </c>
      <c r="AU36" s="42"/>
    </row>
    <row r="37" spans="1:49" s="48" customFormat="1" ht="105" x14ac:dyDescent="0.3">
      <c r="A37" s="44">
        <v>7</v>
      </c>
      <c r="B37" s="45" t="s">
        <v>126</v>
      </c>
      <c r="C37" s="34" t="s">
        <v>142</v>
      </c>
      <c r="D37" s="44" t="s">
        <v>177</v>
      </c>
      <c r="E37" s="45" t="s">
        <v>178</v>
      </c>
      <c r="F37" s="45" t="s">
        <v>145</v>
      </c>
      <c r="G37" s="45" t="s">
        <v>179</v>
      </c>
      <c r="H37" s="45" t="s">
        <v>180</v>
      </c>
      <c r="I37" s="45" t="s">
        <v>161</v>
      </c>
      <c r="J37" s="45" t="s">
        <v>149</v>
      </c>
      <c r="K37" s="45" t="s">
        <v>181</v>
      </c>
      <c r="L37" s="108">
        <v>1</v>
      </c>
      <c r="M37" s="35" t="s">
        <v>151</v>
      </c>
      <c r="N37" s="35" t="s">
        <v>151</v>
      </c>
      <c r="O37" s="108">
        <v>1</v>
      </c>
      <c r="P37" s="109">
        <v>1</v>
      </c>
      <c r="Q37" s="110" t="s">
        <v>64</v>
      </c>
      <c r="R37" s="47" t="s">
        <v>182</v>
      </c>
      <c r="S37" s="45" t="s">
        <v>183</v>
      </c>
      <c r="T37" s="33" t="s">
        <v>154</v>
      </c>
      <c r="U37" s="38" t="s">
        <v>165</v>
      </c>
      <c r="V37" s="46" t="s">
        <v>183</v>
      </c>
      <c r="W37" s="113">
        <f t="shared" si="14"/>
        <v>1</v>
      </c>
      <c r="X37" s="108">
        <v>1</v>
      </c>
      <c r="Y37" s="289">
        <f t="shared" si="15"/>
        <v>1</v>
      </c>
      <c r="Z37" s="135" t="s">
        <v>225</v>
      </c>
      <c r="AA37" s="139" t="s">
        <v>226</v>
      </c>
      <c r="AB37" s="111" t="s">
        <v>151</v>
      </c>
      <c r="AC37" s="35"/>
      <c r="AD37" s="121">
        <v>0</v>
      </c>
      <c r="AE37" s="35"/>
      <c r="AF37" s="41"/>
      <c r="AG37" s="40" t="s">
        <v>151</v>
      </c>
      <c r="AH37" s="35"/>
      <c r="AI37" s="121">
        <v>0</v>
      </c>
      <c r="AJ37" s="35"/>
      <c r="AK37" s="41"/>
      <c r="AL37" s="111">
        <v>1</v>
      </c>
      <c r="AM37" s="35"/>
      <c r="AN37" s="121">
        <v>0</v>
      </c>
      <c r="AO37" s="35"/>
      <c r="AP37" s="41"/>
      <c r="AQ37" s="122">
        <v>1</v>
      </c>
      <c r="AR37" s="108">
        <v>0.5</v>
      </c>
      <c r="AS37" s="145">
        <f t="shared" si="8"/>
        <v>0.5</v>
      </c>
      <c r="AT37" s="139" t="s">
        <v>225</v>
      </c>
      <c r="AU37" s="42"/>
    </row>
    <row r="38" spans="1:49" s="48" customFormat="1" ht="118.5" customHeight="1" x14ac:dyDescent="0.3">
      <c r="A38" s="44">
        <v>5</v>
      </c>
      <c r="B38" s="45" t="s">
        <v>184</v>
      </c>
      <c r="C38" s="34" t="s">
        <v>185</v>
      </c>
      <c r="D38" s="44" t="s">
        <v>186</v>
      </c>
      <c r="E38" s="45" t="s">
        <v>187</v>
      </c>
      <c r="F38" s="45" t="s">
        <v>145</v>
      </c>
      <c r="G38" s="45" t="s">
        <v>188</v>
      </c>
      <c r="H38" s="45" t="s">
        <v>189</v>
      </c>
      <c r="I38" s="45" t="s">
        <v>161</v>
      </c>
      <c r="J38" s="45" t="s">
        <v>52</v>
      </c>
      <c r="K38" s="45" t="s">
        <v>188</v>
      </c>
      <c r="L38" s="108">
        <v>0.33</v>
      </c>
      <c r="M38" s="108">
        <v>0.67</v>
      </c>
      <c r="N38" s="108">
        <v>0.84</v>
      </c>
      <c r="O38" s="108">
        <v>1</v>
      </c>
      <c r="P38" s="109">
        <v>1</v>
      </c>
      <c r="Q38" s="110" t="s">
        <v>64</v>
      </c>
      <c r="R38" s="47" t="s">
        <v>190</v>
      </c>
      <c r="S38" s="45" t="s">
        <v>191</v>
      </c>
      <c r="T38" s="33" t="s">
        <v>154</v>
      </c>
      <c r="U38" s="38" t="s">
        <v>192</v>
      </c>
      <c r="V38" s="46" t="s">
        <v>193</v>
      </c>
      <c r="W38" s="112">
        <f t="shared" si="14"/>
        <v>0.33</v>
      </c>
      <c r="X38" s="144">
        <f>115/117*33%</f>
        <v>0.32435897435897437</v>
      </c>
      <c r="Y38" s="289">
        <f t="shared" si="15"/>
        <v>0.98290598290598286</v>
      </c>
      <c r="Z38" s="135" t="s">
        <v>228</v>
      </c>
      <c r="AA38" s="139" t="s">
        <v>227</v>
      </c>
      <c r="AB38" s="111">
        <v>0.67</v>
      </c>
      <c r="AC38" s="35"/>
      <c r="AD38" s="121">
        <v>0</v>
      </c>
      <c r="AE38" s="35"/>
      <c r="AF38" s="41"/>
      <c r="AG38" s="113">
        <v>0.84</v>
      </c>
      <c r="AH38" s="35"/>
      <c r="AI38" s="121">
        <v>0</v>
      </c>
      <c r="AJ38" s="35"/>
      <c r="AK38" s="41"/>
      <c r="AL38" s="111">
        <v>1</v>
      </c>
      <c r="AM38" s="35"/>
      <c r="AN38" s="121">
        <v>0</v>
      </c>
      <c r="AO38" s="35"/>
      <c r="AP38" s="41"/>
      <c r="AQ38" s="122">
        <v>1</v>
      </c>
      <c r="AR38" s="144">
        <f>115/117*33%</f>
        <v>0.32435897435897437</v>
      </c>
      <c r="AS38" s="145">
        <f t="shared" si="8"/>
        <v>0.32435897435897437</v>
      </c>
      <c r="AT38" s="135" t="s">
        <v>228</v>
      </c>
      <c r="AU38" s="42"/>
    </row>
    <row r="39" spans="1:49" ht="138.75" customHeight="1" thickBot="1" x14ac:dyDescent="0.3">
      <c r="A39" s="44">
        <v>5</v>
      </c>
      <c r="B39" s="45" t="s">
        <v>184</v>
      </c>
      <c r="C39" s="34" t="s">
        <v>185</v>
      </c>
      <c r="D39" s="44" t="s">
        <v>194</v>
      </c>
      <c r="E39" s="45" t="s">
        <v>197</v>
      </c>
      <c r="F39" s="45" t="s">
        <v>145</v>
      </c>
      <c r="G39" s="45" t="s">
        <v>188</v>
      </c>
      <c r="H39" s="45" t="s">
        <v>195</v>
      </c>
      <c r="I39" s="45" t="s">
        <v>196</v>
      </c>
      <c r="J39" s="45" t="s">
        <v>52</v>
      </c>
      <c r="K39" s="45" t="s">
        <v>188</v>
      </c>
      <c r="L39" s="108">
        <v>0.2</v>
      </c>
      <c r="M39" s="108">
        <v>0.4</v>
      </c>
      <c r="N39" s="108">
        <v>0.6</v>
      </c>
      <c r="O39" s="108">
        <v>0.8</v>
      </c>
      <c r="P39" s="109">
        <v>0.8</v>
      </c>
      <c r="Q39" s="49" t="s">
        <v>64</v>
      </c>
      <c r="R39" s="47" t="s">
        <v>190</v>
      </c>
      <c r="S39" s="45" t="s">
        <v>193</v>
      </c>
      <c r="T39" s="33" t="s">
        <v>154</v>
      </c>
      <c r="U39" s="38" t="s">
        <v>192</v>
      </c>
      <c r="V39" s="46" t="s">
        <v>193</v>
      </c>
      <c r="W39" s="112">
        <f t="shared" si="14"/>
        <v>0.2</v>
      </c>
      <c r="X39" s="144">
        <f>182/190*20%</f>
        <v>0.19157894736842107</v>
      </c>
      <c r="Y39" s="289">
        <f t="shared" si="15"/>
        <v>0.95789473684210535</v>
      </c>
      <c r="Z39" s="135" t="s">
        <v>229</v>
      </c>
      <c r="AA39" s="139" t="s">
        <v>227</v>
      </c>
      <c r="AB39" s="111">
        <v>0.4</v>
      </c>
      <c r="AC39" s="35"/>
      <c r="AD39" s="121">
        <v>0</v>
      </c>
      <c r="AE39" s="35"/>
      <c r="AF39" s="41"/>
      <c r="AG39" s="113">
        <v>0.6</v>
      </c>
      <c r="AH39" s="35"/>
      <c r="AI39" s="121">
        <v>0</v>
      </c>
      <c r="AJ39" s="35"/>
      <c r="AK39" s="41"/>
      <c r="AL39" s="111">
        <v>0.8</v>
      </c>
      <c r="AM39" s="35"/>
      <c r="AN39" s="121">
        <v>0</v>
      </c>
      <c r="AO39" s="35"/>
      <c r="AP39" s="41"/>
      <c r="AQ39" s="122">
        <v>0.8</v>
      </c>
      <c r="AR39" s="144">
        <f>182/190*20%</f>
        <v>0.19157894736842107</v>
      </c>
      <c r="AS39" s="145">
        <f t="shared" si="8"/>
        <v>0.23947368421052634</v>
      </c>
      <c r="AT39" s="135" t="s">
        <v>229</v>
      </c>
      <c r="AU39" s="42"/>
    </row>
    <row r="40" spans="1:49" ht="16.5" thickBot="1" x14ac:dyDescent="0.3">
      <c r="A40" s="256" t="s">
        <v>230</v>
      </c>
      <c r="B40" s="257"/>
      <c r="C40" s="257"/>
      <c r="D40" s="257"/>
      <c r="E40" s="258"/>
      <c r="F40" s="60"/>
      <c r="G40" s="61"/>
      <c r="H40" s="61"/>
      <c r="I40" s="61"/>
      <c r="J40" s="61"/>
      <c r="K40" s="61"/>
      <c r="L40" s="61"/>
      <c r="M40" s="61"/>
      <c r="N40" s="61"/>
      <c r="O40" s="61"/>
      <c r="P40" s="61"/>
      <c r="Q40" s="61"/>
      <c r="R40" s="61"/>
      <c r="S40" s="61"/>
      <c r="T40" s="61"/>
      <c r="U40" s="61"/>
      <c r="V40" s="62"/>
      <c r="W40" s="259"/>
      <c r="X40" s="260"/>
      <c r="Y40" s="129">
        <f>AVERAGE(Y34:Y39)*20%</f>
        <v>0.19704003598740441</v>
      </c>
      <c r="Z40" s="261"/>
      <c r="AA40" s="262"/>
      <c r="AB40" s="263"/>
      <c r="AC40" s="260"/>
      <c r="AD40" s="123">
        <f>AVERAGE(AD34:AD39)</f>
        <v>0</v>
      </c>
      <c r="AE40" s="261"/>
      <c r="AF40" s="262"/>
      <c r="AG40" s="263"/>
      <c r="AH40" s="260"/>
      <c r="AI40" s="123">
        <f>AVERAGE(AI34:AI39)</f>
        <v>0</v>
      </c>
      <c r="AJ40" s="261"/>
      <c r="AK40" s="262"/>
      <c r="AL40" s="263"/>
      <c r="AM40" s="260"/>
      <c r="AN40" s="123">
        <f>AVERAGE(AN34:AN39)</f>
        <v>0</v>
      </c>
      <c r="AO40" s="261"/>
      <c r="AP40" s="262"/>
      <c r="AQ40" s="263"/>
      <c r="AR40" s="260"/>
      <c r="AS40" s="129">
        <f>AVERAGE(AS34:AS39)*20%</f>
        <v>4.3794421952316691E-2</v>
      </c>
      <c r="AT40" s="141"/>
      <c r="AU40" s="50"/>
    </row>
    <row r="41" spans="1:49" ht="19.5" thickBot="1" x14ac:dyDescent="0.35">
      <c r="A41" s="249" t="s">
        <v>127</v>
      </c>
      <c r="B41" s="250"/>
      <c r="C41" s="250"/>
      <c r="D41" s="250"/>
      <c r="E41" s="251"/>
      <c r="F41" s="57"/>
      <c r="G41" s="58"/>
      <c r="H41" s="58"/>
      <c r="I41" s="58"/>
      <c r="J41" s="58"/>
      <c r="K41" s="58"/>
      <c r="L41" s="58"/>
      <c r="M41" s="58"/>
      <c r="N41" s="58"/>
      <c r="O41" s="58"/>
      <c r="P41" s="58"/>
      <c r="Q41" s="58"/>
      <c r="R41" s="58"/>
      <c r="S41" s="58"/>
      <c r="T41" s="58"/>
      <c r="U41" s="58"/>
      <c r="V41" s="59"/>
      <c r="W41" s="252"/>
      <c r="X41" s="253"/>
      <c r="Y41" s="130">
        <f>Y33+Y40</f>
        <v>0.91742500223443968</v>
      </c>
      <c r="Z41" s="254"/>
      <c r="AA41" s="255"/>
      <c r="AB41" s="252"/>
      <c r="AC41" s="253"/>
      <c r="AD41" s="124">
        <f>+((AD33*80%)+(AD40*20%))</f>
        <v>0</v>
      </c>
      <c r="AE41" s="254"/>
      <c r="AF41" s="255"/>
      <c r="AG41" s="252"/>
      <c r="AH41" s="253"/>
      <c r="AI41" s="124">
        <f>+((AI33*80%)+(AI40*20%))</f>
        <v>0</v>
      </c>
      <c r="AJ41" s="254"/>
      <c r="AK41" s="255"/>
      <c r="AL41" s="252"/>
      <c r="AM41" s="253"/>
      <c r="AN41" s="124">
        <f>+((AN33*80%)+(AN40*20%))</f>
        <v>0</v>
      </c>
      <c r="AO41" s="254"/>
      <c r="AP41" s="255"/>
      <c r="AQ41" s="252"/>
      <c r="AR41" s="253"/>
      <c r="AS41" s="130">
        <f>AS33+AS40</f>
        <v>0.27148435235010293</v>
      </c>
      <c r="AT41" s="142"/>
      <c r="AU41" s="51"/>
    </row>
    <row r="42" spans="1:49" x14ac:dyDescent="0.25">
      <c r="A42" s="1"/>
      <c r="B42" s="1"/>
      <c r="C42" s="1"/>
      <c r="D42" s="1"/>
      <c r="E42" s="1"/>
      <c r="F42" s="1"/>
      <c r="G42" s="1"/>
      <c r="H42" s="1"/>
      <c r="I42" s="1"/>
      <c r="J42" s="1"/>
      <c r="K42" s="1"/>
      <c r="L42" s="1"/>
      <c r="M42" s="1"/>
      <c r="N42" s="1"/>
      <c r="O42" s="1"/>
      <c r="P42" s="1"/>
      <c r="Q42" s="1"/>
      <c r="R42" s="1"/>
      <c r="S42" s="1"/>
      <c r="T42" s="1"/>
      <c r="U42" s="1"/>
      <c r="V42" s="1"/>
      <c r="W42" s="116"/>
      <c r="X42" s="116"/>
      <c r="Y42" s="116"/>
      <c r="Z42" s="132"/>
      <c r="AA42" s="132"/>
      <c r="AB42" s="116"/>
      <c r="AC42" s="116"/>
      <c r="AD42" s="52"/>
      <c r="AE42" s="116"/>
      <c r="AF42" s="116"/>
      <c r="AG42" s="116"/>
      <c r="AH42" s="116"/>
      <c r="AI42" s="116"/>
      <c r="AJ42" s="116"/>
      <c r="AK42" s="116"/>
      <c r="AL42" s="116"/>
      <c r="AM42" s="116"/>
      <c r="AN42" s="116"/>
      <c r="AO42" s="116"/>
      <c r="AP42" s="116"/>
      <c r="AQ42" s="116"/>
      <c r="AR42" s="116"/>
      <c r="AS42" s="116"/>
      <c r="AT42" s="132"/>
      <c r="AU42" s="1"/>
      <c r="AV42" s="1"/>
      <c r="AW42" s="1"/>
    </row>
    <row r="43" spans="1:49" x14ac:dyDescent="0.25">
      <c r="A43" s="1"/>
      <c r="B43" s="1"/>
      <c r="C43" s="1"/>
      <c r="D43" s="1"/>
      <c r="E43" s="53"/>
      <c r="F43" s="1"/>
      <c r="G43" s="1"/>
      <c r="H43" s="1"/>
      <c r="I43" s="1"/>
      <c r="J43" s="1"/>
      <c r="K43" s="1"/>
      <c r="L43" s="1"/>
      <c r="M43" s="1"/>
      <c r="N43" s="1"/>
      <c r="O43" s="1"/>
      <c r="P43" s="1"/>
      <c r="Q43" s="1"/>
      <c r="R43" s="1"/>
      <c r="S43" s="1"/>
      <c r="T43" s="1"/>
      <c r="U43" s="1"/>
      <c r="V43" s="1"/>
      <c r="W43" s="116"/>
      <c r="X43" s="116"/>
      <c r="Y43" s="116"/>
      <c r="Z43" s="132"/>
      <c r="AA43" s="132"/>
      <c r="AB43" s="116"/>
      <c r="AC43" s="116"/>
      <c r="AD43" s="116"/>
      <c r="AE43" s="116"/>
      <c r="AF43" s="116"/>
      <c r="AG43" s="116"/>
      <c r="AH43" s="116"/>
      <c r="AI43" s="116"/>
      <c r="AJ43" s="116"/>
      <c r="AK43" s="116"/>
      <c r="AL43" s="116"/>
      <c r="AM43" s="116"/>
      <c r="AN43" s="116"/>
      <c r="AO43" s="116"/>
      <c r="AP43" s="116"/>
      <c r="AQ43" s="116"/>
      <c r="AR43" s="116"/>
      <c r="AS43" s="116"/>
      <c r="AT43" s="132"/>
      <c r="AU43" s="1"/>
      <c r="AV43" s="1"/>
      <c r="AW43" s="1"/>
    </row>
  </sheetData>
  <mergeCells count="95">
    <mergeCell ref="G9:H9"/>
    <mergeCell ref="I9:M9"/>
    <mergeCell ref="G10:H10"/>
    <mergeCell ref="I10:M10"/>
    <mergeCell ref="AL41:AM41"/>
    <mergeCell ref="AG41:AH41"/>
    <mergeCell ref="AJ41:AK41"/>
    <mergeCell ref="AB15:AF16"/>
    <mergeCell ref="AG15:AK16"/>
    <mergeCell ref="AL15:AP16"/>
    <mergeCell ref="I11:M11"/>
    <mergeCell ref="I12:M12"/>
    <mergeCell ref="AO41:AP41"/>
    <mergeCell ref="AG40:AH40"/>
    <mergeCell ref="AJ40:AK40"/>
    <mergeCell ref="AQ41:AR41"/>
    <mergeCell ref="AL40:AM40"/>
    <mergeCell ref="AO40:AP40"/>
    <mergeCell ref="AQ40:AR40"/>
    <mergeCell ref="AO33:AP33"/>
    <mergeCell ref="AQ33:AR33"/>
    <mergeCell ref="A40:E40"/>
    <mergeCell ref="W40:X40"/>
    <mergeCell ref="Z40:AA40"/>
    <mergeCell ref="AB40:AC40"/>
    <mergeCell ref="AE40:AF40"/>
    <mergeCell ref="A41:E41"/>
    <mergeCell ref="W41:X41"/>
    <mergeCell ref="Z41:AA41"/>
    <mergeCell ref="AB41:AC41"/>
    <mergeCell ref="AE41:AF41"/>
    <mergeCell ref="AQ15:AT16"/>
    <mergeCell ref="A33:E33"/>
    <mergeCell ref="W33:X33"/>
    <mergeCell ref="Z33:AA33"/>
    <mergeCell ref="AB33:AC33"/>
    <mergeCell ref="AE33:AF33"/>
    <mergeCell ref="AG33:AH33"/>
    <mergeCell ref="AJ33:AK33"/>
    <mergeCell ref="AL33:AM33"/>
    <mergeCell ref="R14:V16"/>
    <mergeCell ref="W14:AA14"/>
    <mergeCell ref="AB14:AF14"/>
    <mergeCell ref="AG14:AK14"/>
    <mergeCell ref="AL14:AP14"/>
    <mergeCell ref="AQ14:AT14"/>
    <mergeCell ref="W15:AA16"/>
    <mergeCell ref="A14:B16"/>
    <mergeCell ref="C14:C17"/>
    <mergeCell ref="D14:F16"/>
    <mergeCell ref="G14:Q16"/>
    <mergeCell ref="AV1:AV2"/>
    <mergeCell ref="AK1:AK2"/>
    <mergeCell ref="AL1:AL2"/>
    <mergeCell ref="AM1:AM2"/>
    <mergeCell ref="AN1:AN2"/>
    <mergeCell ref="AO1:AO2"/>
    <mergeCell ref="AD1:AD2"/>
    <mergeCell ref="AE1:AE2"/>
    <mergeCell ref="AF1:AF2"/>
    <mergeCell ref="AG1:AG2"/>
    <mergeCell ref="AH1:AH2"/>
    <mergeCell ref="AI1:AI2"/>
    <mergeCell ref="AW1:AW2"/>
    <mergeCell ref="A2:M2"/>
    <mergeCell ref="A3:R3"/>
    <mergeCell ref="A4:R4"/>
    <mergeCell ref="A6:B12"/>
    <mergeCell ref="C6:E12"/>
    <mergeCell ref="F6:M6"/>
    <mergeCell ref="I7:M7"/>
    <mergeCell ref="I8:M8"/>
    <mergeCell ref="AP1:AP2"/>
    <mergeCell ref="AQ1:AQ2"/>
    <mergeCell ref="AR1:AR2"/>
    <mergeCell ref="AS1:AS2"/>
    <mergeCell ref="AT1:AT2"/>
    <mergeCell ref="AU1:AU2"/>
    <mergeCell ref="AJ1:AJ2"/>
    <mergeCell ref="G7:H7"/>
    <mergeCell ref="G8:H8"/>
    <mergeCell ref="G11:H11"/>
    <mergeCell ref="G12:H12"/>
    <mergeCell ref="AC1:AC2"/>
    <mergeCell ref="A1:M1"/>
    <mergeCell ref="N1:R2"/>
    <mergeCell ref="S1:S2"/>
    <mergeCell ref="T1:T2"/>
    <mergeCell ref="U1:U2"/>
    <mergeCell ref="V1:V2"/>
    <mergeCell ref="X1:X2"/>
    <mergeCell ref="Y1:Y2"/>
    <mergeCell ref="Z1:Z2"/>
    <mergeCell ref="AA1:AA2"/>
    <mergeCell ref="AB1:AB2"/>
  </mergeCells>
  <dataValidations disablePrompts="1" count="1">
    <dataValidation allowBlank="1" showInputMessage="1" showErrorMessage="1" error="Escriba un texto " promptTitle="Cualquier contenido" sqref="F23 F26 F29:F32" xr:uid="{00000000-0002-0000-0000-000000000000}"/>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7C95497E872D64587FC3B0F7ABA2FAF" ma:contentTypeVersion="14" ma:contentTypeDescription="Crear nuevo documento." ma:contentTypeScope="" ma:versionID="1efeb21c722ec04aaa3e38eb8d432088">
  <xsd:schema xmlns:xsd="http://www.w3.org/2001/XMLSchema" xmlns:xs="http://www.w3.org/2001/XMLSchema" xmlns:p="http://schemas.microsoft.com/office/2006/metadata/properties" xmlns:ns3="e7385d42-9ccc-43ff-bb78-92254053664b" xmlns:ns4="fdab55a9-d131-4a05-bb59-7bebef69feb8" targetNamespace="http://schemas.microsoft.com/office/2006/metadata/properties" ma:root="true" ma:fieldsID="69c790ad85fef8ca1581b88adb29ebfd" ns3:_="" ns4:_="">
    <xsd:import namespace="e7385d42-9ccc-43ff-bb78-92254053664b"/>
    <xsd:import namespace="fdab55a9-d131-4a05-bb59-7bebef69feb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85d42-9ccc-43ff-bb78-92254053664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ab55a9-d131-4a05-bb59-7bebef69fe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77369E-AE28-4DD1-97BD-D1E092F04384}">
  <ds:schemaRefs>
    <ds:schemaRef ds:uri="http://purl.org/dc/term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fdab55a9-d131-4a05-bb59-7bebef69feb8"/>
    <ds:schemaRef ds:uri="e7385d42-9ccc-43ff-bb78-92254053664b"/>
  </ds:schemaRefs>
</ds:datastoreItem>
</file>

<file path=customXml/itemProps2.xml><?xml version="1.0" encoding="utf-8"?>
<ds:datastoreItem xmlns:ds="http://schemas.openxmlformats.org/officeDocument/2006/customXml" ds:itemID="{C0C1F7C7-2EA9-4B8F-BA7F-CFC5287EB3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85d42-9ccc-43ff-bb78-92254053664b"/>
    <ds:schemaRef ds:uri="fdab55a9-d131-4a05-bb59-7bebef69f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348804-F9F2-4846-BA87-C2B128F46D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Camilo Bautista Beltran</cp:lastModifiedBy>
  <dcterms:created xsi:type="dcterms:W3CDTF">2021-12-02T18:50:00Z</dcterms:created>
  <dcterms:modified xsi:type="dcterms:W3CDTF">2022-04-27T19:15:58Z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0x01010047C95497E872D64587FC3B0F7ABA2FAF</vt:lpwstr>
  </property>
</Properties>
</file>