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yamile_espinosa_gobiernobogota_gov_co/Documents/VIGENCIA 2022/PLANES DE GESTION 2022/Alcaldias Locales/09_Fontibon/"/>
    </mc:Choice>
  </mc:AlternateContent>
  <xr:revisionPtr revIDLastSave="162" documentId="13_ncr:1_{B4064D39-FDD2-40F5-9BDE-D1F28CA5C4B5}" xr6:coauthVersionLast="47" xr6:coauthVersionMax="47" xr10:uidLastSave="{939A3C47-D43B-4C0E-A518-C98B2ACF6351}"/>
  <bookViews>
    <workbookView xWindow="-120" yWindow="-120" windowWidth="29040" windowHeight="15840" xr2:uid="{A2F85664-4A27-4D3D-88FC-9F8B3325025C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S42" i="1" l="1"/>
  <c r="AR41" i="1"/>
  <c r="AS41" i="1" s="1"/>
  <c r="X41" i="1"/>
  <c r="Y41" i="1"/>
  <c r="AS40" i="1"/>
  <c r="AS39" i="1"/>
  <c r="AS38" i="1"/>
  <c r="AS37" i="1"/>
  <c r="AS36" i="1"/>
  <c r="Y40" i="1"/>
  <c r="Y39" i="1"/>
  <c r="Y37" i="1"/>
  <c r="AS21" i="1"/>
  <c r="AS20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42" i="1" l="1"/>
  <c r="Y35" i="1"/>
  <c r="AR27" i="1"/>
  <c r="AS27" i="1" s="1"/>
  <c r="AR26" i="1"/>
  <c r="AS26" i="1" s="1"/>
  <c r="AR25" i="1"/>
  <c r="AS25" i="1" s="1"/>
  <c r="AQ41" i="1"/>
  <c r="AL41" i="1"/>
  <c r="AG41" i="1"/>
  <c r="AB41" i="1"/>
  <c r="W41" i="1"/>
  <c r="AQ40" i="1"/>
  <c r="AL40" i="1"/>
  <c r="AG40" i="1"/>
  <c r="AB40" i="1"/>
  <c r="W40" i="1"/>
  <c r="AQ39" i="1"/>
  <c r="AL39" i="1"/>
  <c r="AG39" i="1"/>
  <c r="AB39" i="1"/>
  <c r="W39" i="1"/>
  <c r="AQ38" i="1"/>
  <c r="AL38" i="1"/>
  <c r="AG38" i="1"/>
  <c r="AB38" i="1"/>
  <c r="W38" i="1"/>
  <c r="AQ37" i="1"/>
  <c r="AL37" i="1"/>
  <c r="AG37" i="1"/>
  <c r="AB37" i="1"/>
  <c r="W37" i="1"/>
  <c r="AQ36" i="1"/>
  <c r="AL36" i="1"/>
  <c r="AG36" i="1"/>
  <c r="AB36" i="1"/>
  <c r="W36" i="1"/>
  <c r="P34" i="1"/>
  <c r="AQ34" i="1"/>
  <c r="P33" i="1"/>
  <c r="AQ33" i="1"/>
  <c r="P32" i="1"/>
  <c r="AQ32" i="1"/>
  <c r="P31" i="1"/>
  <c r="AQ31" i="1"/>
  <c r="P30" i="1"/>
  <c r="AQ30" i="1"/>
  <c r="P29" i="1"/>
  <c r="AQ29" i="1"/>
  <c r="P28" i="1"/>
  <c r="AQ28" i="1"/>
  <c r="AN42" i="1"/>
  <c r="AI42" i="1"/>
  <c r="AD42" i="1"/>
  <c r="AR34" i="1"/>
  <c r="AS34" i="1" s="1"/>
  <c r="AL34" i="1"/>
  <c r="AN34" i="1"/>
  <c r="AG34" i="1"/>
  <c r="AI34" i="1"/>
  <c r="AB34" i="1"/>
  <c r="AD34" i="1"/>
  <c r="W34" i="1"/>
  <c r="AR33" i="1"/>
  <c r="AS33" i="1" s="1"/>
  <c r="AL33" i="1"/>
  <c r="AN33" i="1"/>
  <c r="AG33" i="1"/>
  <c r="AI33" i="1"/>
  <c r="AB33" i="1"/>
  <c r="AD33" i="1"/>
  <c r="W33" i="1"/>
  <c r="AR32" i="1"/>
  <c r="AS32" i="1" s="1"/>
  <c r="AL32" i="1"/>
  <c r="AN32" i="1"/>
  <c r="AG32" i="1"/>
  <c r="AI32" i="1"/>
  <c r="AB32" i="1"/>
  <c r="AD32" i="1"/>
  <c r="W32" i="1"/>
  <c r="AR31" i="1"/>
  <c r="AS31" i="1" s="1"/>
  <c r="AL31" i="1"/>
  <c r="AN31" i="1"/>
  <c r="AG31" i="1"/>
  <c r="AI31" i="1"/>
  <c r="AB31" i="1"/>
  <c r="AD31" i="1"/>
  <c r="W31" i="1"/>
  <c r="AR30" i="1"/>
  <c r="AS30" i="1" s="1"/>
  <c r="AL30" i="1"/>
  <c r="AN30" i="1"/>
  <c r="AG30" i="1"/>
  <c r="AI30" i="1"/>
  <c r="AB30" i="1"/>
  <c r="AD30" i="1"/>
  <c r="W30" i="1"/>
  <c r="AR29" i="1"/>
  <c r="AS29" i="1" s="1"/>
  <c r="AL29" i="1"/>
  <c r="AN29" i="1"/>
  <c r="AG29" i="1"/>
  <c r="AI29" i="1"/>
  <c r="AB29" i="1"/>
  <c r="AD29" i="1"/>
  <c r="W29" i="1"/>
  <c r="AR28" i="1"/>
  <c r="AS28" i="1" s="1"/>
  <c r="AL28" i="1"/>
  <c r="AN28" i="1"/>
  <c r="AG28" i="1"/>
  <c r="AI28" i="1"/>
  <c r="AB28" i="1"/>
  <c r="AD28" i="1"/>
  <c r="W28" i="1"/>
  <c r="AL27" i="1"/>
  <c r="AN27" i="1"/>
  <c r="AG27" i="1"/>
  <c r="AI27" i="1"/>
  <c r="AB27" i="1"/>
  <c r="AD27" i="1"/>
  <c r="W27" i="1"/>
  <c r="P27" i="1"/>
  <c r="AQ27" i="1"/>
  <c r="AL26" i="1"/>
  <c r="AN26" i="1"/>
  <c r="AG26" i="1"/>
  <c r="AI26" i="1"/>
  <c r="AB26" i="1"/>
  <c r="AD26" i="1"/>
  <c r="W26" i="1"/>
  <c r="P26" i="1"/>
  <c r="AQ26" i="1"/>
  <c r="AL25" i="1"/>
  <c r="AN25" i="1"/>
  <c r="AG25" i="1"/>
  <c r="AI25" i="1"/>
  <c r="AB25" i="1"/>
  <c r="AD25" i="1"/>
  <c r="W25" i="1"/>
  <c r="P25" i="1"/>
  <c r="AQ25" i="1"/>
  <c r="AR24" i="1"/>
  <c r="AS24" i="1" s="1"/>
  <c r="AL24" i="1"/>
  <c r="AN24" i="1"/>
  <c r="AG24" i="1"/>
  <c r="AI24" i="1"/>
  <c r="AB24" i="1"/>
  <c r="AD24" i="1"/>
  <c r="W24" i="1"/>
  <c r="P24" i="1"/>
  <c r="AQ24" i="1"/>
  <c r="AR23" i="1"/>
  <c r="AS23" i="1" s="1"/>
  <c r="AL23" i="1"/>
  <c r="AN23" i="1"/>
  <c r="AG23" i="1"/>
  <c r="AI23" i="1"/>
  <c r="AB23" i="1"/>
  <c r="AD23" i="1"/>
  <c r="W23" i="1"/>
  <c r="P23" i="1"/>
  <c r="AQ23" i="1"/>
  <c r="AR22" i="1"/>
  <c r="AS22" i="1" s="1"/>
  <c r="AL22" i="1"/>
  <c r="AN22" i="1"/>
  <c r="AG22" i="1"/>
  <c r="AI22" i="1"/>
  <c r="AB22" i="1"/>
  <c r="AD22" i="1"/>
  <c r="W22" i="1"/>
  <c r="P22" i="1"/>
  <c r="AQ22" i="1"/>
  <c r="AR21" i="1"/>
  <c r="AL21" i="1"/>
  <c r="AN21" i="1"/>
  <c r="AG21" i="1"/>
  <c r="AI21" i="1"/>
  <c r="AB21" i="1"/>
  <c r="AD21" i="1"/>
  <c r="W21" i="1"/>
  <c r="P21" i="1"/>
  <c r="AQ21" i="1"/>
  <c r="AL20" i="1"/>
  <c r="AN20" i="1"/>
  <c r="AG20" i="1"/>
  <c r="AI20" i="1"/>
  <c r="AB20" i="1"/>
  <c r="AD20" i="1"/>
  <c r="P20" i="1"/>
  <c r="AQ20" i="1"/>
  <c r="AD35" i="1"/>
  <c r="AD43" i="1" s="1"/>
  <c r="AI35" i="1"/>
  <c r="AI43" i="1" s="1"/>
  <c r="AN35" i="1"/>
  <c r="AN43" i="1" s="1"/>
  <c r="Y43" i="1" l="1"/>
  <c r="AS35" i="1"/>
  <c r="AS43" i="1" s="1"/>
</calcChain>
</file>

<file path=xl/sharedStrings.xml><?xml version="1.0" encoding="utf-8"?>
<sst xmlns="http://schemas.openxmlformats.org/spreadsheetml/2006/main" count="466" uniqueCount="243">
  <si>
    <t>FORMULACIÓN Y SEGUIMIENTO PLANES DE GESTIÓN NIVEL LOCAL
ALCALDÍA LOCAL DE FONTIBON</t>
  </si>
  <si>
    <t>Código Formato: PLE-PIN-F018
Versión: 5
Vigencia desde: 31 de enero de 2022
Caso HOLA: 222703</t>
  </si>
  <si>
    <t>VIGENCIA DE LA PLANEACIÓN 2022</t>
  </si>
  <si>
    <t>PROCESOS ASOCIADOS</t>
  </si>
  <si>
    <t>Gestión Pública Territorial Local
Gestión Corporativa Institucional
Inspección, Vigilancia y Control
Planeación Institucional
Comunicación Estratégica
Servicio a la Ciudadanía</t>
  </si>
  <si>
    <t>CONTROL DE CAMBIOS</t>
  </si>
  <si>
    <t>VERSIÓN</t>
  </si>
  <si>
    <t>FECHA</t>
  </si>
  <si>
    <t>DESCRIPCIÓN DE LA MODIFICACIÓN</t>
  </si>
  <si>
    <t>31 de enero de 2022</t>
  </si>
  <si>
    <r>
      <t xml:space="preserve">Publicación del plan de gestión aprobado. Caso HOLA: </t>
    </r>
    <r>
      <rPr>
        <b/>
        <sz val="11"/>
        <rFont val="Calibri Light"/>
        <family val="2"/>
      </rPr>
      <t>223289</t>
    </r>
  </si>
  <si>
    <t>11 de marzo de 2022</t>
  </si>
  <si>
    <t xml:space="preserve">Se corrige el responsable del reporte de las metas No. 13, 14 y 15. Se incluyen los procesos asociados a las metas transversales. </t>
  </si>
  <si>
    <t>31 de marzo de 2022</t>
  </si>
  <si>
    <t>Se anticipa la programación de la meta transversal No. 4 de capacitación en el sistema de gestión, pasando del II trimestre al I trimestre.</t>
  </si>
  <si>
    <t>28 de abril de 2022</t>
  </si>
  <si>
    <t>PLAN ESTRATÉGICO INSTITUCIONAL</t>
  </si>
  <si>
    <t>PROCESO</t>
  </si>
  <si>
    <t>META</t>
  </si>
  <si>
    <t>INDICADOR</t>
  </si>
  <si>
    <t>RESULTADO</t>
  </si>
  <si>
    <t>SEGUIMIENTO PLANES DE GESTIÓN DEL PROCESO</t>
  </si>
  <si>
    <t>SEGUIMIENTO PLAN DE GESTIÓN DEL PROCESO</t>
  </si>
  <si>
    <t>SEGUIMIENTO PLAN GESTIÓN DEL PROCESO</t>
  </si>
  <si>
    <t xml:space="preserve">I TRIMESTRE </t>
  </si>
  <si>
    <t xml:space="preserve">II TRIMESTRE </t>
  </si>
  <si>
    <t xml:space="preserve">III TRIMESTRE </t>
  </si>
  <si>
    <t xml:space="preserve">IV TRIMESTRE </t>
  </si>
  <si>
    <t>EVALUACIÓN FINAL PLAN DE GESTIÓN</t>
  </si>
  <si>
    <t>No OE</t>
  </si>
  <si>
    <t>OBJETIVO ESTRATÉGICO</t>
  </si>
  <si>
    <t>No. Meta</t>
  </si>
  <si>
    <t>META PLAN DE GESTIÓN VIGENCIA</t>
  </si>
  <si>
    <t>TIPO DE META</t>
  </si>
  <si>
    <t>NOMBRE DEL INDICADOR</t>
  </si>
  <si>
    <t>FORMULA INDICADOR</t>
  </si>
  <si>
    <t>LÍNEA BASE</t>
  </si>
  <si>
    <t>TIPO DE PROGRAMACIÓN</t>
  </si>
  <si>
    <t>UNIDAD DE MEDIDA</t>
  </si>
  <si>
    <t>I TRIMESTRE</t>
  </si>
  <si>
    <t>II TRIMESTRE</t>
  </si>
  <si>
    <t>III TRIMESTRE</t>
  </si>
  <si>
    <t>IV TRIMESTRE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</si>
  <si>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</si>
  <si>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</si>
  <si>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</si>
  <si>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</si>
  <si>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</si>
  <si>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</si>
  <si>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METODO DE VERIFICACIÓN PARA EL SEGUIMIENTO</t>
  </si>
  <si>
    <t>PROGRAMADO</t>
  </si>
  <si>
    <t>EJECUTADO</t>
  </si>
  <si>
    <t>RESULTADO DE LA MEDICIÓN</t>
  </si>
  <si>
    <t>ANÁLISIS DE AVANCE</t>
  </si>
  <si>
    <t>MEDIO DE VERIFICACIÓN</t>
  </si>
  <si>
    <t>SUMATORIA DE LO EJECUTADO EN CADA TRIMESTRE</t>
  </si>
  <si>
    <t>RESULTADO NUMÉRICO DE LA MEDICIÓN ANUAL</t>
  </si>
  <si>
    <t>ANÁLISIS DE RESULTADO</t>
  </si>
  <si>
    <t>Realizar acciones enfocadas al fortalecimiento de la gobernabilidad democrática local.</t>
  </si>
  <si>
    <t>Gestión Pública Territorial Local</t>
  </si>
  <si>
    <r>
      <t xml:space="preserve">Aumentar </t>
    </r>
    <r>
      <rPr>
        <b/>
        <sz val="11"/>
        <rFont val="Calibri Light"/>
        <family val="2"/>
      </rPr>
      <t xml:space="preserve">20 </t>
    </r>
    <r>
      <rPr>
        <sz val="11"/>
        <rFont val="Calibri Light"/>
        <family val="2"/>
      </rPr>
      <t>puntos porcentuales el avance de las metas del Plan de Desarrollo Local acumuladas al 30 de septiembre de 2022, con respecto al avance a 31 de diciembre de 2021 (metas entregadas).</t>
    </r>
  </si>
  <si>
    <t>Retadora (Mejora)</t>
  </si>
  <si>
    <t>Avance cuplimiento metas Plan de Desarrollo Local (metas entregadas).</t>
  </si>
  <si>
    <t>% Avance metas Plan de Desarrollo Local acumulado al periodo evaluado  (-)  % Avance acumulado m etas entregadas Plan de Desarrollo Local al 31 de diciembre de 2021. (metas entregadas)</t>
  </si>
  <si>
    <t>% resultado de la Alcaldía Local al 31 de diciembre de 2021</t>
  </si>
  <si>
    <t>Creciente</t>
  </si>
  <si>
    <t>Porcentaje</t>
  </si>
  <si>
    <t xml:space="preserve">Efectividad </t>
  </si>
  <si>
    <t>Reporte trimestral de avance del Plan de Desarrollo Local - PDL</t>
  </si>
  <si>
    <t>MUSI</t>
  </si>
  <si>
    <t>Alcaldía Local - Área de Gestión del Desarrollo, Adminsitrativa y Financiera</t>
  </si>
  <si>
    <t>Dirección para la Gestión del Desarrollo Local</t>
  </si>
  <si>
    <t>Matriz MUSI</t>
  </si>
  <si>
    <t>No programada</t>
  </si>
  <si>
    <t xml:space="preserve">No programada para el I trimestre de 2022. 
En este periodo no se registran datos en razón a que la información oficial de avance en las metas del Plan de Desarrollo Local aún no es publicada por la SDP </t>
  </si>
  <si>
    <t>Reporte DGDL</t>
  </si>
  <si>
    <t xml:space="preserve">No programada para el I trimestre de 2022. </t>
  </si>
  <si>
    <t>Gestión Corporativa Institucional</t>
  </si>
  <si>
    <r>
      <t xml:space="preserve">Girar mínimo el </t>
    </r>
    <r>
      <rPr>
        <b/>
        <sz val="11"/>
        <color theme="1"/>
        <rFont val="Calibri Light"/>
        <family val="2"/>
      </rPr>
      <t>68%</t>
    </r>
    <r>
      <rPr>
        <sz val="11"/>
        <color theme="1"/>
        <rFont val="Calibri Light"/>
        <family val="2"/>
      </rPr>
      <t xml:space="preserve"> del presupuesto comprometido constituido como obligaciones por pagar de la vigencia 2021.</t>
    </r>
  </si>
  <si>
    <t>Porcentaje de giros acumulados de obligaciones por pagar de la vigencia 2021</t>
  </si>
  <si>
    <t>(Giros acumulados/Presupuesto comprometido constituido como obligaciones por pagar de la vigencia 2021)*100</t>
  </si>
  <si>
    <t xml:space="preserve">Eficacia </t>
  </si>
  <si>
    <t>Reporte seguimiento mensual consolidado</t>
  </si>
  <si>
    <t>BOGDATA</t>
  </si>
  <si>
    <t>Informe de ejecución presupuestal de obligaciones por pagar</t>
  </si>
  <si>
    <t>La alcaldía local realizó el giro acumulado de $1.971.299.120 de los $14.260.723.373 del presupuesto comprometido constituido como obligaciones por pagar de la vigencia 2021. Se logró una ejecución del 13,82%.</t>
  </si>
  <si>
    <r>
      <t>Girar mínimo el </t>
    </r>
    <r>
      <rPr>
        <b/>
        <sz val="11"/>
        <color theme="1"/>
        <rFont val="Calibri Light"/>
        <family val="2"/>
      </rPr>
      <t>65%</t>
    </r>
    <r>
      <rPr>
        <sz val="11"/>
        <color theme="1"/>
        <rFont val="Calibri Light"/>
        <family val="2"/>
      </rPr>
      <t xml:space="preserve"> del presupuesto comprometido constituido como obligaciones por pagar de la vigencia 2020 y anteriores.
</t>
    </r>
  </si>
  <si>
    <t>Porcentaje de giros acumulados de obligaciones por pagar de la vigencia 2020 y anteriores</t>
  </si>
  <si>
    <t>(Giros acumulados/Presupuesto comprometido constituido como obligaciones por pagar de la vigencia 2020 y anteriores)*100</t>
  </si>
  <si>
    <t>La alcaldía local realizó el giro acumulado de $417.638.996 del presupuesto comprometido por $30.788.003.131 constituido como obligaciones por pagar de la vigencia 2020 y anteriores, lo que representa una ejecución de la meta del 1,36%. Dada la baja ejecución alcanzada, se recomienda emprender acciones para mejorar los resultados.</t>
  </si>
  <si>
    <t xml:space="preserve">La alcaldía local realizó el giro acumulado de $417.638.996 del presupuesto comprometido por $30.788.003.131 constituido como obligaciones por pagar de la vigencia 2020 y anteriores, lo que representa una ejecución de la meta del 1,36%. </t>
  </si>
  <si>
    <r>
      <t xml:space="preserve">Comprometer mínimo el </t>
    </r>
    <r>
      <rPr>
        <b/>
        <sz val="11"/>
        <color theme="1"/>
        <rFont val="Calibri Light"/>
        <family val="2"/>
      </rPr>
      <t>40%</t>
    </r>
    <r>
      <rPr>
        <sz val="11"/>
        <color theme="1"/>
        <rFont val="Calibri Light"/>
        <family val="2"/>
      </rPr>
      <t xml:space="preserve"> al 30 de junio y el </t>
    </r>
    <r>
      <rPr>
        <b/>
        <sz val="11"/>
        <color theme="1"/>
        <rFont val="Calibri Light"/>
        <family val="2"/>
      </rPr>
      <t>95</t>
    </r>
    <r>
      <rPr>
        <sz val="11"/>
        <color theme="1"/>
        <rFont val="Calibri Light"/>
        <family val="2"/>
      </rPr>
      <t>% al 31 de diciembre del presupuesto de inversión directa de la vigencia 2022.</t>
    </r>
  </si>
  <si>
    <t>Porcentaje de compromiso del presupuesto de inversión directa de la vigencia 2021</t>
  </si>
  <si>
    <t>(Valor de RP de inversión directa de la vigencia  / Valor total del presupuesto de inversión directa de la Vigencia)*100</t>
  </si>
  <si>
    <t>Reporte de ejecución presupuestal BOGDATA</t>
  </si>
  <si>
    <t xml:space="preserve">La alcaldía local ha comprometido $13.958.642.721 de los $38.315.466.000 constituidos como presupuesto de inversión directa de la vigencia. Se logró la ejecución del 36,43%, lo que representa un cumplimiento al 100% de lo programado para el periodo. </t>
  </si>
  <si>
    <r>
      <t xml:space="preserve">Girar mínimo el </t>
    </r>
    <r>
      <rPr>
        <b/>
        <sz val="11"/>
        <color rgb="FF000000"/>
        <rFont val="Calibri Light"/>
        <family val="2"/>
      </rPr>
      <t>45%</t>
    </r>
    <r>
      <rPr>
        <sz val="11"/>
        <color rgb="FF000000"/>
        <rFont val="Calibri Light"/>
        <family val="2"/>
      </rPr>
      <t> del presupuesto total  disponible de inversión directa de la vigencia.</t>
    </r>
  </si>
  <si>
    <t>Porcentaje de giros acumulados</t>
  </si>
  <si>
    <t>(Giros acumulados de inversión directa/Presupuesto disponible de inversión directa de la vigencia)*100</t>
  </si>
  <si>
    <t>La alcaldía local ha realizado del giro acumulado de $6.255.058.331 de los $38.315.466.000 constituidos como Presupuesto disponible de inversión directa de la vigencia, lo que representa una ejecución del 16,33%.</t>
  </si>
  <si>
    <r>
      <t xml:space="preserve">Registrar en el sistema SIPSE Local, el </t>
    </r>
    <r>
      <rPr>
        <b/>
        <sz val="11"/>
        <color theme="1"/>
        <rFont val="Calibri Light"/>
        <family val="2"/>
      </rPr>
      <t>100%</t>
    </r>
    <r>
      <rPr>
        <sz val="11"/>
        <color theme="1"/>
        <rFont val="Calibri Light"/>
        <family val="2"/>
      </rPr>
      <t xml:space="preserve"> de los contratos publicados en la plataforma SECOP I y II de la vigencia. </t>
    </r>
  </si>
  <si>
    <t xml:space="preserve">Gestión </t>
  </si>
  <si>
    <t>Porcentaje de contratos registrados en SIPSE Local</t>
  </si>
  <si>
    <t>(Número de contratos registrados en SIPSE Local /Número de contratos publicados en la plataforma SECOP I y II)*100%</t>
  </si>
  <si>
    <t>Constante</t>
  </si>
  <si>
    <t>Reporte de seguimiento  consolidado</t>
  </si>
  <si>
    <t>SIPSE LOCAL y SECOP</t>
  </si>
  <si>
    <t>Reporte de seguimiento SIPSE Local y SECOP</t>
  </si>
  <si>
    <t xml:space="preserve">La alcaldía local ha registrado 219 contratos en SIPSE Local, de los 219 contratos publicados en la plataforma SECOP I y II, lo que representa una ejecución de la meta del 100% para el periodo. </t>
  </si>
  <si>
    <t xml:space="preserve">La alcaldía local ha registrado 219 contratos en SIPSE Local, de los 219 contratos publicados en la plataforma SECOP I y II, lo que representa una ejecución de la meta del 100% para el periodo y del 25% acumulado para la vigencia. </t>
  </si>
  <si>
    <r>
      <t xml:space="preserve">Lograr que el </t>
    </r>
    <r>
      <rPr>
        <b/>
        <sz val="11"/>
        <color theme="1"/>
        <rFont val="Calibri Light"/>
        <family val="2"/>
      </rPr>
      <t>100%</t>
    </r>
    <r>
      <rPr>
        <sz val="11"/>
        <color theme="1"/>
        <rFont val="Calibri Light"/>
        <family val="2"/>
      </rPr>
      <t xml:space="preserve"> de los contratos celebrados se encuentren en estado ejecución dentro del sistema SIPSE Local. </t>
    </r>
  </si>
  <si>
    <t>Porcentaje de contratos en estado ejecución registrados en SIPSE Local</t>
  </si>
  <si>
    <t>(Número de contratos registrados en SIPSE Local en estado ejecución /Número total de contratos registrados en SECOP en estado En ejecucion o Firmado)*100%</t>
  </si>
  <si>
    <t>SIPSE LOCAL</t>
  </si>
  <si>
    <t>Reporte de SIPSE Local</t>
  </si>
  <si>
    <t xml:space="preserve">La alcaldía local tiene  217 contratos registrados en SIPSE Local en estado ejecución, de los 219 contratos registrados en SECOP en estado En ejecución o Firmado, lo que representa un nivel de ejecución del 99,09%. </t>
  </si>
  <si>
    <t xml:space="preserve">La alcaldía local tiene  217 contratos registrados en SIPSE Local en estado ejecución, de los 219 contratos registrados en SECOP en estado En ejecución o Firmado, lo que representa un nivel de ejecución del 99,09% para el periodo y del 24,77% acumulado para la vigencia. </t>
  </si>
  <si>
    <r>
      <t xml:space="preserve">Registrar y actualizar al </t>
    </r>
    <r>
      <rPr>
        <b/>
        <sz val="11"/>
        <color theme="1"/>
        <rFont val="Calibri Light"/>
        <family val="2"/>
      </rPr>
      <t>100%</t>
    </r>
    <r>
      <rPr>
        <sz val="11"/>
        <color theme="1"/>
        <rFont val="Calibri Light"/>
        <family val="2"/>
      </rPr>
      <t xml:space="preserve"> la información en los módulos y funcionalidades en producción de SIPSE Local de la vigencia (Módulo de proyectos-Banco de Iniciativas, Módulo de Contratación y Financiero).</t>
    </r>
  </si>
  <si>
    <t>Porcentaje de registro total de información de los proyectos de inversión local en SIPSE Local</t>
  </si>
  <si>
    <t>(Proyectos y contratos registrados con toda la información en SIPSE Local / Proyectos y contratos registrados y aprobados en aplicativos oficiales (SEGPLAN /BOGDATA/SECOP))*100%</t>
  </si>
  <si>
    <t>Reporte de seguimiento
consolidado</t>
  </si>
  <si>
    <t>Alcaldía Local</t>
  </si>
  <si>
    <t>Inspección, Vigilancia y Control</t>
  </si>
  <si>
    <r>
      <t xml:space="preserve">Realizar </t>
    </r>
    <r>
      <rPr>
        <b/>
        <sz val="11"/>
        <color theme="1"/>
        <rFont val="Calibri Light"/>
        <family val="2"/>
        <scheme val="major"/>
      </rPr>
      <t>8.640</t>
    </r>
    <r>
      <rPr>
        <sz val="11"/>
        <color theme="1"/>
        <rFont val="Calibri Light"/>
        <family val="2"/>
        <scheme val="major"/>
      </rPr>
      <t xml:space="preserve"> impulsos procesales (avocar, rechazar, enviar al competente y todo lo que derive del desarrollo de la actuación) sobre las actuaciones de policía que se encuentran a cargo de las inspecciones de policía</t>
    </r>
  </si>
  <si>
    <t xml:space="preserve">Expedientes a cargo de las inspecciones de policía impulsados </t>
  </si>
  <si>
    <t xml:space="preserve">Número de expedientes a cargo de las inspecciones de policía impulsados </t>
  </si>
  <si>
    <t>Resultados a 31 de diciembre de 2021</t>
  </si>
  <si>
    <t>Suma</t>
  </si>
  <si>
    <t xml:space="preserve">Expedientes de actuaciones de policía </t>
  </si>
  <si>
    <t>Reporte de seguimiento de impulsos procesales</t>
  </si>
  <si>
    <t>Aplicativo ARCO</t>
  </si>
  <si>
    <t>Alcaldía Local - Área de Gestión Policiva</t>
  </si>
  <si>
    <t>Dirección para la Gestión Policiva</t>
  </si>
  <si>
    <t>Reporte de seguimiento del Aplicativo ARCO</t>
  </si>
  <si>
    <t>La alcaldía local realizó 2075 impulsos procesales sobre las actuaciones de policía que se encuentran a cargo de las inspecciones de policía</t>
  </si>
  <si>
    <t>Reporte DGP</t>
  </si>
  <si>
    <r>
      <t xml:space="preserve">Proferir </t>
    </r>
    <r>
      <rPr>
        <b/>
        <sz val="11"/>
        <color theme="1"/>
        <rFont val="Calibri Light"/>
        <family val="2"/>
        <scheme val="major"/>
      </rPr>
      <t>4.320</t>
    </r>
    <r>
      <rPr>
        <b/>
        <sz val="11"/>
        <color theme="1"/>
        <rFont val="Calibri Light"/>
        <family val="1"/>
        <scheme val="major"/>
      </rPr>
      <t xml:space="preserve"> </t>
    </r>
    <r>
      <rPr>
        <sz val="11"/>
        <color theme="1"/>
        <rFont val="Calibri Light"/>
        <family val="2"/>
        <scheme val="major"/>
      </rPr>
      <t xml:space="preserve"> fallos de fondo en primera instancia sobre las actuaciones de policía que se encuentran a cargo de las inspecciones de policía</t>
    </r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</si>
  <si>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</si>
  <si>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</si>
  <si>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</si>
  <si>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</si>
  <si>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La alcaldía local profirió 624 fallos de fondo en primera instancia sobre las actuaciones de policía que se encuentran a cargo de las inspecciones de policía</t>
  </si>
  <si>
    <r>
      <t xml:space="preserve">Terminar (archivar) </t>
    </r>
    <r>
      <rPr>
        <b/>
        <sz val="11"/>
        <color theme="1"/>
        <rFont val="Calibri Light"/>
        <family val="2"/>
        <scheme val="major"/>
      </rPr>
      <t>140</t>
    </r>
    <r>
      <rPr>
        <b/>
        <sz val="11"/>
        <color indexed="8"/>
        <rFont val="Calibri Light"/>
        <family val="2"/>
      </rPr>
      <t xml:space="preserve"> </t>
    </r>
    <r>
      <rPr>
        <sz val="11"/>
        <color indexed="8"/>
        <rFont val="Calibri Light"/>
        <family val="2"/>
      </rPr>
      <t>actuaciones administrativas activas</t>
    </r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</si>
  <si>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</si>
  <si>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</si>
  <si>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</si>
  <si>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</si>
  <si>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</si>
  <si>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Reporte de seguimiento del Aplicativo Si Actúa I</t>
  </si>
  <si>
    <t>La alcaldía local terminó 17 actuaciones administrativas activas</t>
  </si>
  <si>
    <r>
      <t xml:space="preserve">Terminar </t>
    </r>
    <r>
      <rPr>
        <b/>
        <sz val="11"/>
        <color theme="1"/>
        <rFont val="Calibri Light"/>
        <family val="2"/>
        <scheme val="major"/>
      </rPr>
      <t>172</t>
    </r>
    <r>
      <rPr>
        <sz val="11"/>
        <color theme="1"/>
        <rFont val="Calibri Light"/>
        <family val="2"/>
        <scheme val="major"/>
      </rPr>
      <t xml:space="preserve"> </t>
    </r>
    <r>
      <rPr>
        <sz val="11"/>
        <color indexed="8"/>
        <rFont val="Calibri Light"/>
        <family val="2"/>
      </rPr>
      <t>actuaciones administrativas en primera instancia</t>
    </r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</si>
  <si>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</si>
  <si>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</si>
  <si>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</si>
  <si>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La alcaldía local terminó 24 actuaciones administrativas en primera instancia</t>
  </si>
  <si>
    <r>
      <t xml:space="preserve">Realizar </t>
    </r>
    <r>
      <rPr>
        <b/>
        <sz val="11"/>
        <color theme="1"/>
        <rFont val="Calibri Light"/>
        <family val="2"/>
        <scheme val="major"/>
      </rPr>
      <t xml:space="preserve">68 </t>
    </r>
    <r>
      <rPr>
        <sz val="11"/>
        <color indexed="8"/>
        <rFont val="Calibri Light"/>
        <family val="2"/>
      </rPr>
      <t>operativos de inspección, vigilancia y control en materia de integridad del espacio público</t>
    </r>
  </si>
  <si>
    <t>Acciones de control u operativos en materia de  integridad del espacio publico.</t>
  </si>
  <si>
    <t>Número de Acciones de control u operativos en materia de  integridad del espacio publico.</t>
  </si>
  <si>
    <t xml:space="preserve">Acciones de control u operativos </t>
  </si>
  <si>
    <t>Acta de asistencia e informe del operativo</t>
  </si>
  <si>
    <t>Registros de operativos Alcaldía Local</t>
  </si>
  <si>
    <r>
      <t xml:space="preserve">Realizar </t>
    </r>
    <r>
      <rPr>
        <b/>
        <sz val="11"/>
        <color theme="1"/>
        <rFont val="Calibri Light"/>
        <family val="2"/>
        <scheme val="major"/>
      </rPr>
      <t>150</t>
    </r>
    <r>
      <rPr>
        <sz val="11"/>
        <color indexed="8"/>
        <rFont val="Calibri Light"/>
        <family val="2"/>
      </rPr>
      <t xml:space="preserve"> operativos de inspección, vigilancia y control en materia de actividad económica </t>
    </r>
  </si>
  <si>
    <t>Acciones de control u operativos en materia actividad económica realizadas</t>
  </si>
  <si>
    <t>Número de Acciones de control u operativos en materia actividad económica realizadas</t>
  </si>
  <si>
    <r>
      <t xml:space="preserve">Realizar </t>
    </r>
    <r>
      <rPr>
        <b/>
        <sz val="11"/>
        <color theme="1"/>
        <rFont val="Calibri Light"/>
        <family val="2"/>
        <scheme val="major"/>
      </rPr>
      <t xml:space="preserve">11 </t>
    </r>
    <r>
      <rPr>
        <sz val="11"/>
        <color indexed="8"/>
        <rFont val="Calibri Light"/>
        <family val="2"/>
      </rPr>
      <t>operativos de inspección, vigilancia y control para dar cumplimiento a los fallos de río Bogotá</t>
    </r>
  </si>
  <si>
    <t>Acciones de control u operativos para el cumplimiento de los fallos de cerros orientales realizadas</t>
  </si>
  <si>
    <t>Número de Acciones de control u operativos para el cumplimiento de los fallos de Río Bogotá</t>
  </si>
  <si>
    <t>TOTAL METAS PROCESOS ALCALDÍA (80%)</t>
  </si>
  <si>
    <t>Fortalecer la gestión institucional aumentando las capacidades de la entidad para la planeación, seguimiento y ejecución de sus metas y recursos, y la gestión del talento humano.</t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</si>
  <si>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</si>
  <si>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</si>
  <si>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</si>
  <si>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Sostenibilidad del sistema de gestión</t>
  </si>
  <si>
    <t>Criterios ambientales</t>
  </si>
  <si>
    <t>No. de criterios ambientales cumplidos / No. de criterios ambientales establecidos en la herramienta de medición) X 100</t>
  </si>
  <si>
    <t>80% meta 2021</t>
  </si>
  <si>
    <t xml:space="preserve">Constante </t>
  </si>
  <si>
    <t>Porcentaje de buenas prácticas ambientales implementadas</t>
  </si>
  <si>
    <t>Resultados de medición de los criterios ambientales</t>
  </si>
  <si>
    <t>Herramienta Oficina Asesora de Planeación</t>
  </si>
  <si>
    <t>Alcaldía local</t>
  </si>
  <si>
    <t>Oficina Asesora de Planeación Institucional - Grupo de gestión ambiental</t>
  </si>
  <si>
    <t>Listas de chequeo al cumplimiento de criterios ambientales remitidos por la OAP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</si>
  <si>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</si>
  <si>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</si>
  <si>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</si>
  <si>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</si>
  <si>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2021</t>
  </si>
  <si>
    <t>Porcentaje de planes de mejora sin vencimientos</t>
  </si>
  <si>
    <t>Reporte de acciones de mejora sin vencimiento</t>
  </si>
  <si>
    <t>MIMEC - SIG</t>
  </si>
  <si>
    <t>Oficina Asesora de Planeación Institucional - Grupo de planeación institucional y sectorial</t>
  </si>
  <si>
    <t>Reportes MIMEC - SIG remitidos por la OAP</t>
  </si>
  <si>
    <t xml:space="preserve">Comunicación Estratégica </t>
  </si>
  <si>
    <t>MT3</t>
  </si>
  <si>
    <t>Mantener el 100% de la información de la páginas Web actualizada, de acuerdo a lo establecido en la Ley 1712 de 2014</t>
  </si>
  <si>
    <t>Porcentaje de cumplimiento en la publicación de información</t>
  </si>
  <si>
    <t>(No de requisitos de la Ley 1712 de 2014 de publicación de la información en la página web cumplidos / No total de requisitos de la Ley 1712 de 2014 de publicación de la información) X 100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</si>
  <si>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</si>
  <si>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</si>
  <si>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</si>
  <si>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</si>
  <si>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Revisión página Web de la alcaldía</t>
  </si>
  <si>
    <t>MT4</t>
  </si>
  <si>
    <t>Participar del 100% de las capacitaciones que se realicen en gestión de riesgos, planes de mejora y sistema de gestión institucional</t>
  </si>
  <si>
    <t>Participación en capacitaciones</t>
  </si>
  <si>
    <t>(No. de capacitaciones en las que asistió / No. de capacitaciones convocadas) X 100</t>
  </si>
  <si>
    <t xml:space="preserve">Porcentaje de participación en capacitaciones  </t>
  </si>
  <si>
    <t>Registros y/o soportes de partipación en las capacitaciones programadas</t>
  </si>
  <si>
    <t>Listado de asistencia
Video de la reunión
Presentación</t>
  </si>
  <si>
    <t xml:space="preserve">La Alcaldía Local participó en la capacitación dada a los promotores de mejora, en que se trataron temas como planeación estratégica, control de documentos, riesgos, planes de mejora y otros mecanismos de planeación y control de la gestión. </t>
  </si>
  <si>
    <t>Presentación realizada y listado de asistencia TEAMS</t>
  </si>
  <si>
    <t>Brindar atención oportuna y de calidad a los diferentes sectores poblacionales, generando relaciones de confianza y respeto por la diferencia.</t>
  </si>
  <si>
    <t>Servicio a la Ciudadanía</t>
  </si>
  <si>
    <t>MT5</t>
  </si>
  <si>
    <t>Dar respuesta al 100% de los requerimientos ciudadanos asignados a la alcaldía local con corte a 31 de diciembre de 2021 tipificadas como Derechos de Petición registradas en el aplicativo Bogotá te Escucha y gestor documental ORFEO, según la información de seguimiento presentada por el proceso de Servicio a la Ciudadanía.</t>
  </si>
  <si>
    <t>Porcentaje de requerimientos ciudadanos con respuesta definitiva</t>
  </si>
  <si>
    <t>(No. de respuestas efectuadas / No. requerimientos instaurados antes del 31 de diciembre 2021) X 100</t>
  </si>
  <si>
    <t>Reporte de respuestas a la ciudadania</t>
  </si>
  <si>
    <t xml:space="preserve">Reporte Aplicativo BOGOTA TE ESCUCHA </t>
  </si>
  <si>
    <t>Subsecretaria de Gestión Institucional - Grupo Oficina de atención a la Ciudadanía</t>
  </si>
  <si>
    <t>Reporte Aplicativo BOGOTA TE ESCUCHA.</t>
  </si>
  <si>
    <t>La alcaldía local atendió los 29 requerimientos ciudadanos recibidos de vigencias anteriores</t>
  </si>
  <si>
    <t>Reporte Subsecretaría de Gestión Institucional</t>
  </si>
  <si>
    <t>MT6</t>
  </si>
  <si>
    <t>Dar respuesta al 80% de los requerimientos ciudadanos asignados a la alcaldía local ingresados en la vigencia 2022 y asignados a la Alcaldía Local de la vigencia actual tipificadas como Derechos de Petición registradas en el aplicativo Bogotá te Escucha y gestor documental ORFEO dentro de los terminos de ley, según la información de seguimiento presentada por el proceso de Servicio a la Ciudadanía.</t>
  </si>
  <si>
    <t>(No. de respuestas efectuadas / No. requerimientos instaurados en la vigencia 2022 que deben tener respuesta) X 100</t>
  </si>
  <si>
    <t>N/A</t>
  </si>
  <si>
    <t>La alcaldía local atendió 105 de los 108 requerimientos ciudadanos recibidos de la vigencia 2022</t>
  </si>
  <si>
    <t>TOTAL METAS TRANSVERSALES (20%)</t>
  </si>
  <si>
    <t>TOTAL PLAN DE GESTIÓN (100%)</t>
  </si>
  <si>
    <t xml:space="preserve">La alcaldía local realizó 2075 impulsos procesales sobre las actuaciones de policía que se encuentran a cargo de las inspecciones de policía. No se alcanzó a cumplir con la totalidad de la meta debido a que se presentaron dificultades en el normal funcionamiento, por no contar con el personal de apoyo contratista y en una inspección con personal de apoyo de planta desde el mes de enero. </t>
  </si>
  <si>
    <t xml:space="preserve">La alcaldía local profirió 624 fallos de fondo en primera instancia sobre las actuaciones de policía que se encuentran a cargo de las inspecciones de policía. No se alcanzó a cumplir con la totalidad de la meta debido a que se presentaron dificultades en el normal funcionamiento, por no contar con el personal de apoyo contratista y en una inspección con personal de apoyo de planta desde el mes de enero. </t>
  </si>
  <si>
    <t>Se cumplió la meta, la cual era realizar 11 operativos en materia de espacio público y se realizaron 12 operativos</t>
  </si>
  <si>
    <t>Se cumplió la meta, la cual era realizar 24 operativos en materia de actividad económica y se realizaron 62 operativos</t>
  </si>
  <si>
    <t>Se cumplió la meta, la cual era realizar 2 operativos en materia de cumplimiento fallos río Bogotá y se realizaron 3 operativos</t>
  </si>
  <si>
    <t>Se realizaron 11 operativos de inspección, vigilancia y control en materia de integridad del espacio público</t>
  </si>
  <si>
    <t xml:space="preserve">Se realizaron 24 operativos de inspección, vigilancia y control en materia de actividad económica </t>
  </si>
  <si>
    <t>Se realizaron 2 operativos de inspección, vigilancia y control para dar cumplimiento a los fallos de río Bogotá</t>
  </si>
  <si>
    <t>Se registró y actualizó la información en los modulos y funcionalidades del SIPSE local, cumpliendo la meta, se anexan soportes</t>
  </si>
  <si>
    <t xml:space="preserve">La alcaldía local tiene 24 acciones de mejora sin vencimientos. </t>
  </si>
  <si>
    <t>Reporte MIMEC</t>
  </si>
  <si>
    <t>Para el primer trimestre de la vigencia 2022, el plan de gestión de la Alcaldía Local alcanzó un nivel de desempeño del 92,10% de acuerdo con lo programado, y del 19,70% acumulado para la vigencia.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</si>
</sst>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000000"/>
      <name val="Calibri Light"/>
      <family val="2"/>
    </font>
    <font>
      <sz val="11"/>
      <color rgb="FF000000"/>
      <name val="Calibri Light"/>
      <family val="2"/>
    </font>
    <font>
      <sz val="11"/>
      <color theme="1"/>
      <name val="Calibri Light"/>
      <family val="2"/>
      <scheme val="major"/>
    </font>
    <font>
      <sz val="9"/>
      <color rgb="FF323130"/>
      <name val="Segoe UI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b/>
      <sz val="11"/>
      <color theme="1"/>
      <name val="Calibri Light"/>
      <family val="1"/>
      <scheme val="major"/>
    </font>
    <font>
      <sz val="11"/>
      <name val="Calibri Light"/>
      <family val="2"/>
      <scheme val="major"/>
    </font>
    <font>
      <b/>
      <sz val="11"/>
      <color indexed="8"/>
      <name val="Calibri Light"/>
      <family val="2"/>
    </font>
    <font>
      <sz val="11"/>
      <color indexed="8"/>
      <name val="Calibri Light"/>
      <family val="2"/>
    </font>
    <font>
      <sz val="11"/>
      <name val="Calibri"/>
      <family val="2"/>
      <scheme val="minor"/>
    </font>
    <font>
      <b/>
      <sz val="12"/>
      <color rgb="FF000000"/>
      <name val="Calibri Light"/>
      <family val="2"/>
    </font>
    <font>
      <sz val="11"/>
      <color rgb="FF0070C0"/>
      <name val="Calibri Light"/>
      <family val="2"/>
      <scheme val="major"/>
    </font>
    <font>
      <sz val="11"/>
      <color rgb="FF0070C0"/>
      <name val="Calibri Light"/>
      <family val="2"/>
    </font>
    <font>
      <sz val="11"/>
      <color theme="4"/>
      <name val="Calibri Light"/>
      <family val="2"/>
    </font>
    <font>
      <b/>
      <sz val="12"/>
      <color rgb="FF0070C0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</font>
    <font>
      <b/>
      <sz val="14"/>
      <color rgb="FF000000"/>
      <name val="Calibri Light"/>
      <family val="2"/>
    </font>
    <font>
      <sz val="14"/>
      <color rgb="FF000000"/>
      <name val="Calibri Light"/>
      <family val="2"/>
    </font>
    <font>
      <b/>
      <sz val="11"/>
      <color theme="1"/>
      <name val="Calibri Light"/>
      <family val="2"/>
      <scheme val="major"/>
    </font>
    <font>
      <sz val="12"/>
      <color rgb="FF000000"/>
      <name val="Calibri Light"/>
      <family val="2"/>
    </font>
    <font>
      <sz val="12"/>
      <color rgb="FF0070C0"/>
      <name val="Calibri Light"/>
      <family val="2"/>
    </font>
    <font>
      <b/>
      <sz val="14"/>
      <color rgb="FF0070C0"/>
      <name val="Calibri Light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FFE699"/>
        <bgColor rgb="FF000000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02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/>
    <xf numFmtId="0" fontId="3" fillId="4" borderId="12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4" xfId="0" applyFont="1" applyBorder="1" applyAlignment="1">
      <alignment wrapText="1"/>
    </xf>
    <xf numFmtId="0" fontId="5" fillId="0" borderId="0" xfId="0" applyFont="1" applyAlignment="1">
      <alignment horizontal="left" vertical="top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3" fillId="7" borderId="35" xfId="0" applyFont="1" applyFill="1" applyBorder="1" applyAlignment="1">
      <alignment horizontal="center" vertical="center" wrapText="1"/>
    </xf>
    <xf numFmtId="0" fontId="3" fillId="7" borderId="38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 wrapText="1"/>
    </xf>
    <xf numFmtId="0" fontId="3" fillId="8" borderId="35" xfId="0" applyFont="1" applyFill="1" applyBorder="1" applyAlignment="1">
      <alignment horizontal="center" vertical="center" wrapText="1"/>
    </xf>
    <xf numFmtId="0" fontId="3" fillId="8" borderId="38" xfId="0" applyFont="1" applyFill="1" applyBorder="1" applyAlignment="1">
      <alignment horizontal="center" vertical="center" wrapText="1"/>
    </xf>
    <xf numFmtId="0" fontId="3" fillId="9" borderId="34" xfId="0" applyFont="1" applyFill="1" applyBorder="1" applyAlignment="1">
      <alignment horizontal="center" vertical="center" wrapText="1"/>
    </xf>
    <xf numFmtId="0" fontId="3" fillId="9" borderId="35" xfId="0" applyFont="1" applyFill="1" applyBorder="1" applyAlignment="1">
      <alignment horizontal="center" vertical="center" wrapText="1"/>
    </xf>
    <xf numFmtId="0" fontId="3" fillId="9" borderId="38" xfId="0" applyFont="1" applyFill="1" applyBorder="1" applyAlignment="1">
      <alignment horizontal="center" vertical="center" wrapText="1"/>
    </xf>
    <xf numFmtId="0" fontId="3" fillId="10" borderId="37" xfId="0" applyFont="1" applyFill="1" applyBorder="1" applyAlignment="1">
      <alignment horizontal="center" vertical="center" wrapText="1"/>
    </xf>
    <xf numFmtId="0" fontId="3" fillId="10" borderId="35" xfId="0" applyFont="1" applyFill="1" applyBorder="1" applyAlignment="1">
      <alignment horizontal="center" vertical="center" wrapText="1"/>
    </xf>
    <xf numFmtId="0" fontId="3" fillId="10" borderId="38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wrapText="1"/>
    </xf>
    <xf numFmtId="0" fontId="17" fillId="0" borderId="0" xfId="0" applyFont="1" applyAlignment="1">
      <alignment wrapText="1"/>
    </xf>
    <xf numFmtId="0" fontId="18" fillId="0" borderId="31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24" xfId="0" applyFont="1" applyBorder="1" applyAlignment="1">
      <alignment wrapText="1"/>
    </xf>
    <xf numFmtId="0" fontId="20" fillId="0" borderId="0" xfId="0" applyFont="1" applyAlignment="1">
      <alignment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4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18" fillId="0" borderId="38" xfId="0" applyFont="1" applyBorder="1" applyAlignment="1">
      <alignment horizontal="left" vertical="center" wrapText="1"/>
    </xf>
    <xf numFmtId="0" fontId="22" fillId="0" borderId="24" xfId="0" applyFont="1" applyBorder="1" applyAlignment="1">
      <alignment wrapText="1"/>
    </xf>
    <xf numFmtId="0" fontId="23" fillId="0" borderId="24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2" fontId="4" fillId="0" borderId="0" xfId="0" applyNumberFormat="1" applyFont="1" applyAlignment="1">
      <alignment wrapText="1"/>
    </xf>
    <xf numFmtId="0" fontId="16" fillId="4" borderId="47" xfId="0" applyFont="1" applyFill="1" applyBorder="1" applyAlignment="1">
      <alignment wrapText="1"/>
    </xf>
    <xf numFmtId="0" fontId="16" fillId="4" borderId="45" xfId="0" applyFont="1" applyFill="1" applyBorder="1" applyAlignment="1">
      <alignment wrapText="1"/>
    </xf>
    <xf numFmtId="0" fontId="16" fillId="4" borderId="48" xfId="0" applyFont="1" applyFill="1" applyBorder="1" applyAlignment="1">
      <alignment wrapText="1"/>
    </xf>
    <xf numFmtId="0" fontId="23" fillId="0" borderId="13" xfId="0" applyFont="1" applyBorder="1" applyAlignment="1">
      <alignment wrapText="1"/>
    </xf>
    <xf numFmtId="0" fontId="23" fillId="0" borderId="17" xfId="0" applyFont="1" applyBorder="1" applyAlignment="1">
      <alignment wrapText="1"/>
    </xf>
    <xf numFmtId="0" fontId="23" fillId="0" borderId="19" xfId="0" applyFont="1" applyBorder="1" applyAlignment="1">
      <alignment wrapText="1"/>
    </xf>
    <xf numFmtId="0" fontId="22" fillId="4" borderId="47" xfId="0" applyFont="1" applyFill="1" applyBorder="1" applyAlignment="1">
      <alignment wrapText="1"/>
    </xf>
    <xf numFmtId="0" fontId="22" fillId="4" borderId="45" xfId="0" applyFont="1" applyFill="1" applyBorder="1" applyAlignment="1">
      <alignment wrapText="1"/>
    </xf>
    <xf numFmtId="0" fontId="22" fillId="4" borderId="48" xfId="0" applyFont="1" applyFill="1" applyBorder="1" applyAlignment="1">
      <alignment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left" vertical="center" wrapText="1"/>
    </xf>
    <xf numFmtId="9" fontId="4" fillId="3" borderId="31" xfId="0" applyNumberFormat="1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top" wrapText="1"/>
    </xf>
    <xf numFmtId="10" fontId="4" fillId="3" borderId="12" xfId="0" applyNumberFormat="1" applyFont="1" applyFill="1" applyBorder="1" applyAlignment="1">
      <alignment horizontal="center" vertical="center" wrapText="1"/>
    </xf>
    <xf numFmtId="9" fontId="4" fillId="3" borderId="12" xfId="1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54" xfId="0" applyFont="1" applyFill="1" applyBorder="1" applyAlignment="1">
      <alignment horizontal="left" vertical="center" wrapText="1"/>
    </xf>
    <xf numFmtId="0" fontId="4" fillId="3" borderId="42" xfId="0" applyFont="1" applyFill="1" applyBorder="1" applyAlignment="1">
      <alignment horizontal="left" vertical="center" wrapText="1"/>
    </xf>
    <xf numFmtId="9" fontId="4" fillId="3" borderId="8" xfId="0" applyNumberFormat="1" applyFont="1" applyFill="1" applyBorder="1" applyAlignment="1">
      <alignment horizontal="center" vertical="center" wrapText="1"/>
    </xf>
    <xf numFmtId="9" fontId="4" fillId="3" borderId="31" xfId="1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4" fillId="3" borderId="43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 applyProtection="1">
      <alignment horizontal="left" vertical="center" wrapText="1"/>
      <protection hidden="1"/>
    </xf>
    <xf numFmtId="9" fontId="9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12" xfId="0" applyFont="1" applyFill="1" applyBorder="1" applyAlignment="1" applyProtection="1">
      <alignment horizontal="center" vertical="center" wrapText="1"/>
      <protection hidden="1"/>
    </xf>
    <xf numFmtId="9" fontId="9" fillId="3" borderId="12" xfId="0" applyNumberFormat="1" applyFont="1" applyFill="1" applyBorder="1" applyAlignment="1">
      <alignment horizontal="center" vertical="center" wrapText="1"/>
    </xf>
    <xf numFmtId="9" fontId="9" fillId="3" borderId="12" xfId="1" applyFont="1" applyFill="1" applyBorder="1" applyAlignment="1">
      <alignment horizontal="center" vertical="center" wrapText="1"/>
    </xf>
    <xf numFmtId="9" fontId="4" fillId="3" borderId="12" xfId="0" applyNumberFormat="1" applyFont="1" applyFill="1" applyBorder="1" applyAlignment="1">
      <alignment horizontal="center" vertical="center" wrapText="1"/>
    </xf>
    <xf numFmtId="0" fontId="9" fillId="3" borderId="41" xfId="0" applyFont="1" applyFill="1" applyBorder="1" applyAlignment="1" applyProtection="1">
      <alignment horizontal="left" vertical="center" wrapText="1"/>
      <protection hidden="1"/>
    </xf>
    <xf numFmtId="0" fontId="9" fillId="3" borderId="11" xfId="0" applyFont="1" applyFill="1" applyBorder="1" applyAlignment="1" applyProtection="1">
      <alignment horizontal="left" vertical="center" wrapText="1"/>
      <protection hidden="1"/>
    </xf>
    <xf numFmtId="0" fontId="9" fillId="3" borderId="12" xfId="0" applyFont="1" applyFill="1" applyBorder="1" applyAlignment="1">
      <alignment horizontal="left" vertical="center" wrapText="1"/>
    </xf>
    <xf numFmtId="0" fontId="4" fillId="3" borderId="41" xfId="0" applyFont="1" applyFill="1" applyBorder="1" applyAlignment="1">
      <alignment horizontal="center" vertical="center" wrapText="1"/>
    </xf>
    <xf numFmtId="10" fontId="9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41" xfId="0" applyFont="1" applyFill="1" applyBorder="1" applyAlignment="1" applyProtection="1">
      <alignment horizontal="left" vertical="center" wrapText="1"/>
      <protection hidden="1"/>
    </xf>
    <xf numFmtId="0" fontId="7" fillId="3" borderId="12" xfId="0" applyFont="1" applyFill="1" applyBorder="1" applyAlignment="1" applyProtection="1">
      <alignment horizontal="left" vertical="center" wrapText="1"/>
      <protection hidden="1"/>
    </xf>
    <xf numFmtId="0" fontId="7" fillId="3" borderId="11" xfId="0" applyFont="1" applyFill="1" applyBorder="1" applyAlignment="1" applyProtection="1">
      <alignment horizontal="left" vertical="center" wrapText="1"/>
      <protection hidden="1"/>
    </xf>
    <xf numFmtId="0" fontId="5" fillId="3" borderId="12" xfId="0" applyFont="1" applyFill="1" applyBorder="1" applyAlignment="1" applyProtection="1">
      <alignment horizontal="left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1" fontId="4" fillId="3" borderId="12" xfId="0" applyNumberFormat="1" applyFont="1" applyFill="1" applyBorder="1" applyAlignment="1">
      <alignment horizontal="center" vertical="center" wrapText="1"/>
    </xf>
    <xf numFmtId="0" fontId="5" fillId="3" borderId="41" xfId="0" applyFont="1" applyFill="1" applyBorder="1" applyAlignment="1" applyProtection="1">
      <alignment horizontal="left" vertical="center" wrapText="1"/>
      <protection hidden="1"/>
    </xf>
    <xf numFmtId="0" fontId="12" fillId="3" borderId="11" xfId="0" applyFont="1" applyFill="1" applyBorder="1" applyAlignment="1" applyProtection="1">
      <alignment horizontal="left" vertical="center" wrapText="1"/>
      <protection hidden="1"/>
    </xf>
    <xf numFmtId="0" fontId="5" fillId="3" borderId="12" xfId="0" applyFont="1" applyFill="1" applyBorder="1" applyAlignment="1">
      <alignment horizontal="left" vertical="center" wrapText="1"/>
    </xf>
    <xf numFmtId="0" fontId="12" fillId="3" borderId="41" xfId="0" applyFont="1" applyFill="1" applyBorder="1" applyAlignment="1" applyProtection="1">
      <alignment horizontal="left" vertical="center" wrapText="1"/>
      <protection hidden="1"/>
    </xf>
    <xf numFmtId="1" fontId="4" fillId="3" borderId="8" xfId="0" applyNumberFormat="1" applyFont="1" applyFill="1" applyBorder="1" applyAlignment="1">
      <alignment horizontal="center" vertical="center" wrapText="1"/>
    </xf>
    <xf numFmtId="0" fontId="15" fillId="3" borderId="11" xfId="2" applyFont="1" applyFill="1" applyBorder="1" applyAlignment="1" applyProtection="1">
      <alignment horizontal="left" vertical="center" wrapText="1"/>
      <protection hidden="1"/>
    </xf>
    <xf numFmtId="0" fontId="5" fillId="3" borderId="35" xfId="0" applyFont="1" applyFill="1" applyBorder="1" applyAlignment="1" applyProtection="1">
      <alignment horizontal="left" vertical="center" wrapText="1"/>
      <protection hidden="1"/>
    </xf>
    <xf numFmtId="0" fontId="4" fillId="3" borderId="35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 applyProtection="1">
      <alignment horizontal="center" vertical="center" wrapText="1"/>
      <protection hidden="1"/>
    </xf>
    <xf numFmtId="0" fontId="4" fillId="3" borderId="38" xfId="0" applyFont="1" applyFill="1" applyBorder="1" applyAlignment="1">
      <alignment horizontal="left" vertical="center" wrapText="1"/>
    </xf>
    <xf numFmtId="0" fontId="12" fillId="3" borderId="38" xfId="0" applyFont="1" applyFill="1" applyBorder="1" applyAlignment="1" applyProtection="1">
      <alignment horizontal="left" vertical="center" wrapText="1"/>
      <protection hidden="1"/>
    </xf>
    <xf numFmtId="9" fontId="18" fillId="0" borderId="31" xfId="0" applyNumberFormat="1" applyFont="1" applyBorder="1" applyAlignment="1">
      <alignment horizontal="left" vertical="center" wrapText="1"/>
    </xf>
    <xf numFmtId="9" fontId="18" fillId="0" borderId="51" xfId="1" applyFont="1" applyBorder="1" applyAlignment="1">
      <alignment horizontal="center" vertical="center" wrapText="1"/>
    </xf>
    <xf numFmtId="9" fontId="18" fillId="0" borderId="1" xfId="1" applyFont="1" applyBorder="1" applyAlignment="1">
      <alignment horizontal="center" vertical="center" wrapText="1"/>
    </xf>
    <xf numFmtId="9" fontId="18" fillId="0" borderId="3" xfId="0" applyNumberFormat="1" applyFont="1" applyBorder="1" applyAlignment="1">
      <alignment horizontal="center" vertical="center" wrapText="1"/>
    </xf>
    <xf numFmtId="164" fontId="18" fillId="0" borderId="3" xfId="1" applyNumberFormat="1" applyFont="1" applyBorder="1" applyAlignment="1">
      <alignment horizontal="center" vertical="center" wrapText="1"/>
    </xf>
    <xf numFmtId="9" fontId="18" fillId="0" borderId="3" xfId="1" applyFont="1" applyBorder="1" applyAlignment="1">
      <alignment horizontal="center" vertical="center" wrapText="1"/>
    </xf>
    <xf numFmtId="0" fontId="18" fillId="0" borderId="5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9" fontId="4" fillId="3" borderId="40" xfId="0" applyNumberFormat="1" applyFont="1" applyFill="1" applyBorder="1" applyAlignment="1">
      <alignment horizontal="center" vertical="center" wrapText="1"/>
    </xf>
    <xf numFmtId="1" fontId="4" fillId="3" borderId="40" xfId="1" applyNumberFormat="1" applyFont="1" applyFill="1" applyBorder="1" applyAlignment="1">
      <alignment horizontal="center" vertical="center" wrapText="1"/>
    </xf>
    <xf numFmtId="1" fontId="4" fillId="3" borderId="31" xfId="1" applyNumberFormat="1" applyFont="1" applyFill="1" applyBorder="1" applyAlignment="1">
      <alignment horizontal="center" vertical="center" wrapText="1"/>
    </xf>
    <xf numFmtId="9" fontId="26" fillId="4" borderId="49" xfId="0" applyNumberFormat="1" applyFont="1" applyFill="1" applyBorder="1" applyAlignment="1">
      <alignment horizontal="center" wrapText="1"/>
    </xf>
    <xf numFmtId="9" fontId="18" fillId="0" borderId="51" xfId="0" applyNumberFormat="1" applyFont="1" applyBorder="1" applyAlignment="1">
      <alignment horizontal="center" vertical="center"/>
    </xf>
    <xf numFmtId="9" fontId="18" fillId="0" borderId="53" xfId="0" applyNumberFormat="1" applyFont="1" applyBorder="1" applyAlignment="1">
      <alignment horizontal="center" vertical="center" wrapText="1"/>
    </xf>
    <xf numFmtId="9" fontId="27" fillId="4" borderId="49" xfId="0" applyNumberFormat="1" applyFont="1" applyFill="1" applyBorder="1" applyAlignment="1">
      <alignment horizontal="center" wrapText="1"/>
    </xf>
    <xf numFmtId="9" fontId="24" fillId="11" borderId="45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horizontal="justify" vertical="center" wrapText="1"/>
    </xf>
    <xf numFmtId="0" fontId="4" fillId="3" borderId="31" xfId="0" applyFont="1" applyFill="1" applyBorder="1" applyAlignment="1">
      <alignment horizontal="justify" vertical="center" wrapText="1"/>
    </xf>
    <xf numFmtId="0" fontId="4" fillId="3" borderId="12" xfId="0" applyFont="1" applyFill="1" applyBorder="1" applyAlignment="1">
      <alignment horizontal="justify" vertical="center" wrapText="1"/>
    </xf>
    <xf numFmtId="0" fontId="18" fillId="0" borderId="51" xfId="0" applyFont="1" applyBorder="1" applyAlignment="1">
      <alignment horizontal="justify" vertical="center" wrapText="1"/>
    </xf>
    <xf numFmtId="0" fontId="5" fillId="0" borderId="0" xfId="0" applyFont="1" applyAlignment="1">
      <alignment horizontal="justify" wrapText="1"/>
    </xf>
    <xf numFmtId="0" fontId="4" fillId="3" borderId="32" xfId="0" applyFont="1" applyFill="1" applyBorder="1" applyAlignment="1">
      <alignment horizontal="justify" vertical="center" wrapText="1"/>
    </xf>
    <xf numFmtId="0" fontId="4" fillId="3" borderId="41" xfId="0" applyFont="1" applyFill="1" applyBorder="1" applyAlignment="1">
      <alignment horizontal="justify" vertical="center" wrapText="1"/>
    </xf>
    <xf numFmtId="0" fontId="18" fillId="0" borderId="52" xfId="0" applyFont="1" applyBorder="1" applyAlignment="1">
      <alignment horizontal="justify" vertical="center" wrapText="1"/>
    </xf>
    <xf numFmtId="0" fontId="26" fillId="4" borderId="50" xfId="0" applyFont="1" applyFill="1" applyBorder="1" applyAlignment="1">
      <alignment horizontal="justify" vertical="center" wrapText="1"/>
    </xf>
    <xf numFmtId="0" fontId="27" fillId="4" borderId="50" xfId="0" applyFont="1" applyFill="1" applyBorder="1" applyAlignment="1">
      <alignment horizontal="justify" vertical="center" wrapText="1"/>
    </xf>
    <xf numFmtId="0" fontId="24" fillId="11" borderId="39" xfId="0" applyFont="1" applyFill="1" applyBorder="1" applyAlignment="1">
      <alignment horizontal="justify" vertical="center" wrapText="1"/>
    </xf>
    <xf numFmtId="9" fontId="18" fillId="0" borderId="51" xfId="0" applyNumberFormat="1" applyFont="1" applyBorder="1" applyAlignment="1">
      <alignment horizontal="center" vertical="center" wrapText="1"/>
    </xf>
    <xf numFmtId="10" fontId="4" fillId="3" borderId="12" xfId="1" applyNumberFormat="1" applyFont="1" applyFill="1" applyBorder="1" applyAlignment="1">
      <alignment horizontal="center" vertical="center" wrapText="1"/>
    </xf>
    <xf numFmtId="10" fontId="18" fillId="0" borderId="31" xfId="0" applyNumberFormat="1" applyFont="1" applyBorder="1" applyAlignment="1">
      <alignment horizontal="center" vertical="center" wrapText="1"/>
    </xf>
    <xf numFmtId="10" fontId="16" fillId="4" borderId="49" xfId="0" applyNumberFormat="1" applyFont="1" applyFill="1" applyBorder="1" applyAlignment="1">
      <alignment horizontal="center" wrapText="1"/>
    </xf>
    <xf numFmtId="10" fontId="18" fillId="0" borderId="51" xfId="0" applyNumberFormat="1" applyFont="1" applyBorder="1" applyAlignment="1">
      <alignment horizontal="center" vertical="center"/>
    </xf>
    <xf numFmtId="10" fontId="22" fillId="4" borderId="49" xfId="0" applyNumberFormat="1" applyFont="1" applyFill="1" applyBorder="1" applyAlignment="1">
      <alignment horizontal="center" wrapText="1"/>
    </xf>
    <xf numFmtId="10" fontId="23" fillId="11" borderId="45" xfId="1" applyNumberFormat="1" applyFont="1" applyFill="1" applyBorder="1" applyAlignment="1">
      <alignment horizontal="center" vertical="center" wrapText="1"/>
    </xf>
    <xf numFmtId="10" fontId="18" fillId="0" borderId="51" xfId="1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4" fillId="0" borderId="0" xfId="0" applyFont="1" applyAlignment="1">
      <alignment horizontal="justify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3" fillId="10" borderId="29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28" xfId="0" applyFont="1" applyFill="1" applyBorder="1" applyAlignment="1">
      <alignment horizontal="center" vertical="center" wrapText="1"/>
    </xf>
    <xf numFmtId="0" fontId="3" fillId="10" borderId="30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10" borderId="33" xfId="0" applyFont="1" applyFill="1" applyBorder="1" applyAlignment="1">
      <alignment horizontal="center" vertical="center" wrapText="1"/>
    </xf>
    <xf numFmtId="0" fontId="16" fillId="4" borderId="44" xfId="0" applyFont="1" applyFill="1" applyBorder="1" applyAlignment="1">
      <alignment horizontal="center" vertical="center"/>
    </xf>
    <xf numFmtId="0" fontId="16" fillId="4" borderId="45" xfId="0" applyFont="1" applyFill="1" applyBorder="1" applyAlignment="1">
      <alignment horizontal="center" vertical="center"/>
    </xf>
    <xf numFmtId="0" fontId="16" fillId="4" borderId="46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wrapText="1"/>
    </xf>
    <xf numFmtId="0" fontId="26" fillId="4" borderId="46" xfId="0" applyFont="1" applyFill="1" applyBorder="1" applyAlignment="1">
      <alignment horizontal="center" wrapText="1"/>
    </xf>
    <xf numFmtId="0" fontId="26" fillId="4" borderId="47" xfId="0" applyFont="1" applyFill="1" applyBorder="1" applyAlignment="1">
      <alignment horizontal="center" wrapText="1"/>
    </xf>
    <xf numFmtId="0" fontId="26" fillId="4" borderId="48" xfId="0" applyFont="1" applyFill="1" applyBorder="1" applyAlignment="1">
      <alignment horizontal="center" wrapText="1"/>
    </xf>
    <xf numFmtId="0" fontId="26" fillId="4" borderId="44" xfId="0" applyFont="1" applyFill="1" applyBorder="1" applyAlignment="1">
      <alignment horizontal="center" wrapText="1"/>
    </xf>
    <xf numFmtId="1" fontId="26" fillId="4" borderId="44" xfId="0" applyNumberFormat="1" applyFont="1" applyFill="1" applyBorder="1" applyAlignment="1">
      <alignment horizontal="center" wrapText="1"/>
    </xf>
    <xf numFmtId="1" fontId="26" fillId="4" borderId="46" xfId="0" applyNumberFormat="1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 wrapText="1"/>
    </xf>
    <xf numFmtId="0" fontId="3" fillId="9" borderId="21" xfId="0" applyFont="1" applyFill="1" applyBorder="1" applyAlignment="1">
      <alignment horizontal="center" vertical="center" wrapText="1"/>
    </xf>
    <xf numFmtId="0" fontId="3" fillId="10" borderId="23" xfId="0" applyFont="1" applyFill="1" applyBorder="1" applyAlignment="1">
      <alignment horizontal="center" vertical="center" wrapText="1"/>
    </xf>
    <xf numFmtId="0" fontId="3" fillId="10" borderId="20" xfId="0" applyFont="1" applyFill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 wrapText="1"/>
    </xf>
    <xf numFmtId="0" fontId="23" fillId="11" borderId="44" xfId="0" applyFont="1" applyFill="1" applyBorder="1" applyAlignment="1">
      <alignment horizontal="center" wrapText="1"/>
    </xf>
    <xf numFmtId="0" fontId="23" fillId="11" borderId="45" xfId="0" applyFont="1" applyFill="1" applyBorder="1" applyAlignment="1">
      <alignment horizontal="center" wrapText="1"/>
    </xf>
    <xf numFmtId="0" fontId="23" fillId="11" borderId="46" xfId="0" applyFont="1" applyFill="1" applyBorder="1" applyAlignment="1">
      <alignment horizontal="center" wrapText="1"/>
    </xf>
    <xf numFmtId="0" fontId="24" fillId="11" borderId="44" xfId="0" applyFont="1" applyFill="1" applyBorder="1" applyAlignment="1">
      <alignment horizontal="center" vertical="center" wrapText="1"/>
    </xf>
    <xf numFmtId="0" fontId="24" fillId="11" borderId="46" xfId="0" applyFont="1" applyFill="1" applyBorder="1" applyAlignment="1">
      <alignment horizontal="center" vertical="center" wrapText="1"/>
    </xf>
    <xf numFmtId="0" fontId="24" fillId="11" borderId="47" xfId="0" applyFont="1" applyFill="1" applyBorder="1" applyAlignment="1">
      <alignment horizontal="center" vertical="center" wrapText="1"/>
    </xf>
    <xf numFmtId="0" fontId="24" fillId="11" borderId="48" xfId="0" applyFont="1" applyFill="1" applyBorder="1" applyAlignment="1">
      <alignment horizontal="center" vertical="center" wrapText="1"/>
    </xf>
    <xf numFmtId="0" fontId="22" fillId="4" borderId="44" xfId="0" applyFont="1" applyFill="1" applyBorder="1" applyAlignment="1">
      <alignment horizontal="center" vertical="center"/>
    </xf>
    <xf numFmtId="0" fontId="22" fillId="4" borderId="45" xfId="0" applyFont="1" applyFill="1" applyBorder="1" applyAlignment="1">
      <alignment horizontal="center" vertical="center"/>
    </xf>
    <xf numFmtId="0" fontId="22" fillId="4" borderId="46" xfId="0" applyFont="1" applyFill="1" applyBorder="1" applyAlignment="1">
      <alignment horizontal="center" vertical="center"/>
    </xf>
    <xf numFmtId="0" fontId="27" fillId="4" borderId="45" xfId="0" applyFont="1" applyFill="1" applyBorder="1" applyAlignment="1">
      <alignment horizontal="center" wrapText="1"/>
    </xf>
    <xf numFmtId="0" fontId="27" fillId="4" borderId="46" xfId="0" applyFont="1" applyFill="1" applyBorder="1" applyAlignment="1">
      <alignment horizontal="center" wrapText="1"/>
    </xf>
    <xf numFmtId="0" fontId="27" fillId="4" borderId="47" xfId="0" applyFont="1" applyFill="1" applyBorder="1" applyAlignment="1">
      <alignment horizontal="center" wrapText="1"/>
    </xf>
    <xf numFmtId="0" fontId="27" fillId="4" borderId="48" xfId="0" applyFont="1" applyFill="1" applyBorder="1" applyAlignment="1">
      <alignment horizontal="center" wrapText="1"/>
    </xf>
    <xf numFmtId="0" fontId="27" fillId="4" borderId="44" xfId="0" applyFont="1" applyFill="1" applyBorder="1" applyAlignment="1">
      <alignment horizontal="center" wrapText="1"/>
    </xf>
    <xf numFmtId="0" fontId="3" fillId="8" borderId="29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33" xfId="0" applyFont="1" applyFill="1" applyBorder="1" applyAlignment="1">
      <alignment horizontal="center" vertical="center" wrapText="1"/>
    </xf>
    <xf numFmtId="0" fontId="3" fillId="9" borderId="29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28" xfId="0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3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9" fontId="18" fillId="0" borderId="51" xfId="1" applyFont="1" applyFill="1" applyBorder="1" applyAlignment="1">
      <alignment horizontal="center" vertical="center" wrapText="1"/>
    </xf>
    <xf numFmtId="9" fontId="18" fillId="0" borderId="1" xfId="1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31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164" fontId="18" fillId="0" borderId="3" xfId="1" applyNumberFormat="1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10" fontId="18" fillId="0" borderId="51" xfId="0" applyNumberFormat="1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justify" vertical="center" wrapText="1"/>
    </xf>
    <xf numFmtId="0" fontId="18" fillId="0" borderId="52" xfId="0" applyFont="1" applyFill="1" applyBorder="1" applyAlignment="1">
      <alignment horizontal="justify" vertical="center" wrapText="1"/>
    </xf>
    <xf numFmtId="9" fontId="18" fillId="0" borderId="3" xfId="0" applyNumberFormat="1" applyFont="1" applyFill="1" applyBorder="1" applyAlignment="1">
      <alignment horizontal="center" vertical="center" wrapText="1"/>
    </xf>
    <xf numFmtId="9" fontId="18" fillId="0" borderId="51" xfId="0" applyNumberFormat="1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 wrapText="1"/>
    </xf>
    <xf numFmtId="9" fontId="18" fillId="0" borderId="3" xfId="1" applyFont="1" applyFill="1" applyBorder="1" applyAlignment="1">
      <alignment horizontal="center" vertical="center" wrapText="1"/>
    </xf>
    <xf numFmtId="9" fontId="18" fillId="0" borderId="53" xfId="0" applyNumberFormat="1" applyFont="1" applyFill="1" applyBorder="1" applyAlignment="1">
      <alignment horizontal="center" vertical="center" wrapText="1"/>
    </xf>
    <xf numFmtId="10" fontId="18" fillId="0" borderId="31" xfId="0" applyNumberFormat="1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wrapText="1"/>
    </xf>
    <xf numFmtId="0" fontId="28" fillId="0" borderId="0" xfId="0" applyFont="1" applyFill="1" applyAlignment="1">
      <alignment wrapText="1"/>
    </xf>
    <xf numFmtId="9" fontId="18" fillId="0" borderId="51" xfId="0" applyNumberFormat="1" applyFont="1" applyFill="1" applyBorder="1" applyAlignment="1">
      <alignment horizontal="center" vertical="center" wrapText="1"/>
    </xf>
  </cellXfs>
  <cellStyles count="3">
    <cellStyle name="Incorrecto" xfId="2" builtinId="27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149679</xdr:colOff>
      <xdr:row>0</xdr:row>
      <xdr:rowOff>168730</xdr:rowOff>
    </xdr:from>
    <xdr:to>
      <xdr:col>1</xdr:col>
      <xdr:colOff>1836964</xdr:colOff>
      <xdr:row>1</xdr:row>
      <xdr:rowOff>168729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A562EF-D35C-4599-BE46-B4E6A0ACEBD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9" y="168730"/>
          <a:ext cx="2149928" cy="898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AD645-1A1A-4E66-B519-F0A27F36BB34}">
  <dimension ref="A1:AW45"/>
  <sheetViews>
    <sheetView tabSelected="1" zoomScale="70" zoomScaleNormal="70" workbookViewId="0">
      <selection activeCell="F11" sqref="F11"/>
    </sheetView>
  </sheetViews>
  <sheetFormatPr baseColWidth="10" defaultColWidth="10.85546875" defaultRowHeight="15" x14ac:dyDescent="0.25"/>
  <cols>
    <col min="1" max="1" width="6.85546875" style="2" customWidth="1"/>
    <col min="2" max="2" width="32.140625" style="2" customWidth="1"/>
    <col min="3" max="3" width="13" style="2" customWidth="1"/>
    <col min="4" max="4" width="9.28515625" style="2" customWidth="1"/>
    <col min="5" max="5" width="51" style="2" customWidth="1"/>
    <col min="6" max="6" width="15.85546875" style="2" customWidth="1"/>
    <col min="7" max="7" width="20.28515625" style="2" customWidth="1"/>
    <col min="8" max="8" width="32.140625" style="2" customWidth="1"/>
    <col min="9" max="9" width="23.140625" style="2" customWidth="1"/>
    <col min="10" max="10" width="34.42578125" style="2" customWidth="1"/>
    <col min="11" max="11" width="18.7109375" style="2" customWidth="1"/>
    <col min="12" max="13" width="18.28515625" style="2" customWidth="1"/>
    <col min="14" max="14" width="16.140625" style="2" customWidth="1"/>
    <col min="15" max="15" width="15.140625" style="2" customWidth="1"/>
    <col min="16" max="16" width="19.7109375" style="2" customWidth="1"/>
    <col min="17" max="17" width="15.5703125" style="2" customWidth="1"/>
    <col min="18" max="18" width="21.85546875" style="2" customWidth="1"/>
    <col min="19" max="23" width="17.85546875" style="2" customWidth="1"/>
    <col min="24" max="24" width="24.5703125" style="2" customWidth="1"/>
    <col min="25" max="25" width="16.85546875" style="2" customWidth="1"/>
    <col min="26" max="26" width="42.5703125" style="132" customWidth="1"/>
    <col min="27" max="27" width="19.42578125" style="132" customWidth="1"/>
    <col min="28" max="28" width="12.140625" style="2" hidden="1" customWidth="1"/>
    <col min="29" max="29" width="15.7109375" style="2" hidden="1" customWidth="1"/>
    <col min="30" max="34" width="16.42578125" style="2" hidden="1" customWidth="1"/>
    <col min="35" max="35" width="15.85546875" style="2" hidden="1" customWidth="1"/>
    <col min="36" max="36" width="13.42578125" style="2" hidden="1" customWidth="1"/>
    <col min="37" max="37" width="17.7109375" style="2" hidden="1" customWidth="1"/>
    <col min="38" max="38" width="14.5703125" style="2" hidden="1" customWidth="1"/>
    <col min="39" max="39" width="16.42578125" style="2" hidden="1" customWidth="1"/>
    <col min="40" max="40" width="15.85546875" style="2" hidden="1" customWidth="1"/>
    <col min="41" max="41" width="13.42578125" style="2" hidden="1" customWidth="1"/>
    <col min="42" max="42" width="17.7109375" style="2" hidden="1" customWidth="1"/>
    <col min="43" max="43" width="16.5703125" style="2" customWidth="1"/>
    <col min="44" max="44" width="16.42578125" style="2" customWidth="1"/>
    <col min="45" max="45" width="15.7109375" style="2" customWidth="1"/>
    <col min="46" max="46" width="41.42578125" style="132" customWidth="1"/>
    <col min="47" max="47" width="17.5703125" style="2" customWidth="1"/>
    <col min="48" max="48" width="16.28515625" style="2" customWidth="1"/>
    <col min="49" max="16384" width="10.85546875" style="2"/>
  </cols>
  <sheetData>
    <row r="1" spans="1:49" ht="70.5" customHeight="1" x14ac:dyDescent="0.25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60"/>
      <c r="N1" s="161" t="s">
        <v>1</v>
      </c>
      <c r="O1" s="162"/>
      <c r="P1" s="162"/>
      <c r="Q1" s="162"/>
      <c r="R1" s="163"/>
      <c r="S1" s="167"/>
      <c r="T1" s="157"/>
      <c r="U1" s="157"/>
      <c r="V1" s="157"/>
      <c r="W1" s="1"/>
      <c r="X1" s="157"/>
      <c r="Y1" s="157"/>
      <c r="Z1" s="168"/>
      <c r="AA1" s="168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68"/>
      <c r="AU1" s="157"/>
      <c r="AV1" s="157"/>
      <c r="AW1" s="157"/>
    </row>
    <row r="2" spans="1:49" s="3" customFormat="1" ht="23.45" customHeight="1" x14ac:dyDescent="0.25">
      <c r="A2" s="169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  <c r="N2" s="164"/>
      <c r="O2" s="165"/>
      <c r="P2" s="165"/>
      <c r="Q2" s="165"/>
      <c r="R2" s="166"/>
      <c r="S2" s="167"/>
      <c r="T2" s="157"/>
      <c r="U2" s="157"/>
      <c r="V2" s="157"/>
      <c r="W2" s="1"/>
      <c r="X2" s="157"/>
      <c r="Y2" s="157"/>
      <c r="Z2" s="168"/>
      <c r="AA2" s="168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68"/>
      <c r="AU2" s="157"/>
      <c r="AV2" s="157"/>
      <c r="AW2" s="157"/>
    </row>
    <row r="3" spans="1:49" ht="15" customHeight="1" x14ac:dyDescent="0.25">
      <c r="A3" s="172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4"/>
      <c r="T3" s="4"/>
      <c r="U3" s="4"/>
      <c r="V3" s="4"/>
      <c r="W3" s="4"/>
      <c r="X3" s="4"/>
      <c r="Y3" s="4"/>
      <c r="Z3" s="128"/>
      <c r="AA3" s="128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128"/>
      <c r="AU3" s="4"/>
      <c r="AV3" s="4"/>
      <c r="AW3" s="4"/>
    </row>
    <row r="4" spans="1:49" ht="15" customHeight="1" x14ac:dyDescent="0.25">
      <c r="A4" s="174" t="s">
        <v>2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4"/>
      <c r="T4" s="4"/>
      <c r="U4" s="4"/>
      <c r="V4" s="4"/>
      <c r="W4" s="4"/>
      <c r="X4" s="4"/>
      <c r="Y4" s="4"/>
      <c r="Z4" s="128"/>
      <c r="AA4" s="128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128"/>
      <c r="AU4" s="4"/>
      <c r="AV4" s="4"/>
      <c r="AW4" s="4"/>
    </row>
    <row r="5" spans="1:49" ht="15.75" customHeight="1" x14ac:dyDescent="0.25">
      <c r="A5" s="1"/>
      <c r="B5" s="1"/>
      <c r="C5" s="1"/>
      <c r="D5" s="1"/>
      <c r="E5" s="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27"/>
      <c r="AA5" s="127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27"/>
      <c r="AU5" s="1"/>
      <c r="AV5" s="1"/>
      <c r="AW5" s="1"/>
    </row>
    <row r="6" spans="1:49" ht="15" customHeight="1" x14ac:dyDescent="0.25">
      <c r="A6" s="176" t="s">
        <v>3</v>
      </c>
      <c r="B6" s="177"/>
      <c r="C6" s="182" t="s">
        <v>4</v>
      </c>
      <c r="D6" s="183"/>
      <c r="E6" s="184"/>
      <c r="F6" s="191" t="s">
        <v>5</v>
      </c>
      <c r="G6" s="192"/>
      <c r="H6" s="192"/>
      <c r="I6" s="192"/>
      <c r="J6" s="192"/>
      <c r="K6" s="192"/>
      <c r="L6" s="192"/>
      <c r="M6" s="19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27"/>
      <c r="AA6" s="127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27"/>
      <c r="AU6" s="1"/>
      <c r="AV6" s="1"/>
      <c r="AW6" s="1"/>
    </row>
    <row r="7" spans="1:49" ht="15" customHeight="1" x14ac:dyDescent="0.25">
      <c r="A7" s="178"/>
      <c r="B7" s="179"/>
      <c r="C7" s="185"/>
      <c r="D7" s="186"/>
      <c r="E7" s="187"/>
      <c r="F7" s="6" t="s">
        <v>6</v>
      </c>
      <c r="G7" s="194" t="s">
        <v>7</v>
      </c>
      <c r="H7" s="196"/>
      <c r="I7" s="194" t="s">
        <v>8</v>
      </c>
      <c r="J7" s="195"/>
      <c r="K7" s="195"/>
      <c r="L7" s="195"/>
      <c r="M7" s="19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27"/>
      <c r="AA7" s="127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27"/>
      <c r="AU7" s="1"/>
      <c r="AV7" s="1"/>
      <c r="AW7" s="1"/>
    </row>
    <row r="8" spans="1:49" ht="15" customHeight="1" x14ac:dyDescent="0.25">
      <c r="A8" s="178"/>
      <c r="B8" s="179"/>
      <c r="C8" s="185"/>
      <c r="D8" s="186"/>
      <c r="E8" s="187"/>
      <c r="F8" s="7">
        <v>1</v>
      </c>
      <c r="G8" s="152" t="s">
        <v>9</v>
      </c>
      <c r="H8" s="153"/>
      <c r="I8" s="154" t="s">
        <v>10</v>
      </c>
      <c r="J8" s="155"/>
      <c r="K8" s="155"/>
      <c r="L8" s="155"/>
      <c r="M8" s="15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27"/>
      <c r="AA8" s="127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27"/>
      <c r="AU8" s="1"/>
      <c r="AV8" s="1"/>
      <c r="AW8" s="1"/>
    </row>
    <row r="9" spans="1:49" ht="30" customHeight="1" x14ac:dyDescent="0.25">
      <c r="A9" s="178"/>
      <c r="B9" s="179"/>
      <c r="C9" s="185"/>
      <c r="D9" s="186"/>
      <c r="E9" s="187"/>
      <c r="F9" s="118">
        <v>2</v>
      </c>
      <c r="G9" s="147" t="s">
        <v>11</v>
      </c>
      <c r="H9" s="148"/>
      <c r="I9" s="149" t="s">
        <v>12</v>
      </c>
      <c r="J9" s="150"/>
      <c r="K9" s="150"/>
      <c r="L9" s="150"/>
      <c r="M9" s="15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27"/>
      <c r="AA9" s="127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27"/>
      <c r="AU9" s="1"/>
      <c r="AV9" s="1"/>
      <c r="AW9" s="1"/>
    </row>
    <row r="10" spans="1:49" ht="34.5" customHeight="1" x14ac:dyDescent="0.25">
      <c r="A10" s="178"/>
      <c r="B10" s="179"/>
      <c r="C10" s="185"/>
      <c r="D10" s="186"/>
      <c r="E10" s="187"/>
      <c r="F10" s="118">
        <v>3</v>
      </c>
      <c r="G10" s="147" t="s">
        <v>13</v>
      </c>
      <c r="H10" s="148"/>
      <c r="I10" s="149" t="s">
        <v>14</v>
      </c>
      <c r="J10" s="150"/>
      <c r="K10" s="150"/>
      <c r="L10" s="150"/>
      <c r="M10" s="15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27"/>
      <c r="AA10" s="127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27"/>
      <c r="AU10" s="1"/>
      <c r="AV10" s="1"/>
      <c r="AW10" s="1"/>
    </row>
    <row r="11" spans="1:49" ht="40.5" customHeight="1" x14ac:dyDescent="0.25">
      <c r="A11" s="178"/>
      <c r="B11" s="179"/>
      <c r="C11" s="185"/>
      <c r="D11" s="186"/>
      <c r="E11" s="187"/>
      <c r="F11" s="118">
        <v>4</v>
      </c>
      <c r="G11" s="147" t="s">
        <v>15</v>
      </c>
      <c r="H11" s="148"/>
      <c r="I11" s="149" t="s">
        <v>242</v>
      </c>
      <c r="J11" s="150"/>
      <c r="K11" s="150"/>
      <c r="L11" s="150"/>
      <c r="M11" s="15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27"/>
      <c r="AA11" s="127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27"/>
      <c r="AU11" s="1"/>
      <c r="AV11" s="1"/>
      <c r="AW11" s="1"/>
    </row>
    <row r="12" spans="1:49" ht="15" customHeight="1" x14ac:dyDescent="0.25">
      <c r="A12" s="178"/>
      <c r="B12" s="179"/>
      <c r="C12" s="185"/>
      <c r="D12" s="186"/>
      <c r="E12" s="187"/>
      <c r="F12" s="7"/>
      <c r="G12" s="152"/>
      <c r="H12" s="153"/>
      <c r="I12" s="154"/>
      <c r="J12" s="155"/>
      <c r="K12" s="155"/>
      <c r="L12" s="155"/>
      <c r="M12" s="15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27"/>
      <c r="AA12" s="127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27"/>
      <c r="AU12" s="1"/>
      <c r="AV12" s="1"/>
      <c r="AW12" s="1"/>
    </row>
    <row r="13" spans="1:49" ht="15" customHeight="1" x14ac:dyDescent="0.25">
      <c r="A13" s="178"/>
      <c r="B13" s="179"/>
      <c r="C13" s="185"/>
      <c r="D13" s="186"/>
      <c r="E13" s="187"/>
      <c r="F13" s="7"/>
      <c r="G13" s="152"/>
      <c r="H13" s="153"/>
      <c r="I13" s="154"/>
      <c r="J13" s="155"/>
      <c r="K13" s="155"/>
      <c r="L13" s="155"/>
      <c r="M13" s="156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27"/>
      <c r="AA13" s="127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27"/>
      <c r="AU13" s="1"/>
      <c r="AV13" s="1"/>
      <c r="AW13" s="1"/>
    </row>
    <row r="14" spans="1:49" ht="17.25" customHeight="1" x14ac:dyDescent="0.25">
      <c r="A14" s="180"/>
      <c r="B14" s="181"/>
      <c r="C14" s="188"/>
      <c r="D14" s="189"/>
      <c r="E14" s="190"/>
      <c r="F14" s="7"/>
      <c r="G14" s="152"/>
      <c r="H14" s="153"/>
      <c r="I14" s="154"/>
      <c r="J14" s="155"/>
      <c r="K14" s="155"/>
      <c r="L14" s="155"/>
      <c r="M14" s="156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27"/>
      <c r="AA14" s="127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27"/>
      <c r="AU14" s="1"/>
      <c r="AV14" s="1"/>
      <c r="AW14" s="1"/>
    </row>
    <row r="15" spans="1:49" ht="19.5" customHeight="1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27"/>
      <c r="AA15" s="127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27"/>
      <c r="AU15" s="1"/>
      <c r="AV15" s="1"/>
      <c r="AW15" s="1"/>
    </row>
    <row r="16" spans="1:49" ht="15" customHeight="1" x14ac:dyDescent="0.25">
      <c r="A16" s="197" t="s">
        <v>16</v>
      </c>
      <c r="B16" s="198"/>
      <c r="C16" s="201" t="s">
        <v>17</v>
      </c>
      <c r="D16" s="204" t="s">
        <v>18</v>
      </c>
      <c r="E16" s="205"/>
      <c r="F16" s="198"/>
      <c r="G16" s="208" t="s">
        <v>19</v>
      </c>
      <c r="H16" s="208"/>
      <c r="I16" s="208"/>
      <c r="J16" s="208"/>
      <c r="K16" s="208"/>
      <c r="L16" s="208"/>
      <c r="M16" s="208"/>
      <c r="N16" s="208"/>
      <c r="O16" s="208"/>
      <c r="P16" s="208"/>
      <c r="Q16" s="209"/>
      <c r="R16" s="230" t="s">
        <v>20</v>
      </c>
      <c r="S16" s="231"/>
      <c r="T16" s="231"/>
      <c r="U16" s="231"/>
      <c r="V16" s="232"/>
      <c r="W16" s="239" t="s">
        <v>21</v>
      </c>
      <c r="X16" s="239"/>
      <c r="Y16" s="239"/>
      <c r="Z16" s="239"/>
      <c r="AA16" s="240"/>
      <c r="AB16" s="241" t="s">
        <v>22</v>
      </c>
      <c r="AC16" s="242"/>
      <c r="AD16" s="242"/>
      <c r="AE16" s="242"/>
      <c r="AF16" s="243"/>
      <c r="AG16" s="244" t="s">
        <v>22</v>
      </c>
      <c r="AH16" s="244"/>
      <c r="AI16" s="244"/>
      <c r="AJ16" s="244"/>
      <c r="AK16" s="245"/>
      <c r="AL16" s="242" t="s">
        <v>22</v>
      </c>
      <c r="AM16" s="242"/>
      <c r="AN16" s="242"/>
      <c r="AO16" s="242"/>
      <c r="AP16" s="243"/>
      <c r="AQ16" s="246" t="s">
        <v>23</v>
      </c>
      <c r="AR16" s="247"/>
      <c r="AS16" s="247"/>
      <c r="AT16" s="248"/>
      <c r="AU16" s="8"/>
    </row>
    <row r="17" spans="1:47" s="9" customFormat="1" x14ac:dyDescent="0.25">
      <c r="A17" s="199"/>
      <c r="B17" s="179"/>
      <c r="C17" s="202"/>
      <c r="D17" s="178"/>
      <c r="E17" s="206"/>
      <c r="F17" s="179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1"/>
      <c r="R17" s="233"/>
      <c r="S17" s="234"/>
      <c r="T17" s="234"/>
      <c r="U17" s="234"/>
      <c r="V17" s="235"/>
      <c r="W17" s="249" t="s">
        <v>24</v>
      </c>
      <c r="X17" s="249"/>
      <c r="Y17" s="249"/>
      <c r="Z17" s="249"/>
      <c r="AA17" s="250"/>
      <c r="AB17" s="268" t="s">
        <v>25</v>
      </c>
      <c r="AC17" s="269"/>
      <c r="AD17" s="269"/>
      <c r="AE17" s="269"/>
      <c r="AF17" s="270"/>
      <c r="AG17" s="274" t="s">
        <v>26</v>
      </c>
      <c r="AH17" s="275"/>
      <c r="AI17" s="275"/>
      <c r="AJ17" s="275"/>
      <c r="AK17" s="276"/>
      <c r="AL17" s="268" t="s">
        <v>27</v>
      </c>
      <c r="AM17" s="269"/>
      <c r="AN17" s="269"/>
      <c r="AO17" s="269"/>
      <c r="AP17" s="270"/>
      <c r="AQ17" s="214" t="s">
        <v>28</v>
      </c>
      <c r="AR17" s="215"/>
      <c r="AS17" s="215"/>
      <c r="AT17" s="216"/>
      <c r="AU17" s="8"/>
    </row>
    <row r="18" spans="1:47" s="9" customFormat="1" x14ac:dyDescent="0.25">
      <c r="A18" s="200"/>
      <c r="B18" s="181"/>
      <c r="C18" s="202"/>
      <c r="D18" s="180"/>
      <c r="E18" s="207"/>
      <c r="F18" s="181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3"/>
      <c r="R18" s="236"/>
      <c r="S18" s="237"/>
      <c r="T18" s="237"/>
      <c r="U18" s="237"/>
      <c r="V18" s="238"/>
      <c r="W18" s="251"/>
      <c r="X18" s="251"/>
      <c r="Y18" s="251"/>
      <c r="Z18" s="251"/>
      <c r="AA18" s="252"/>
      <c r="AB18" s="271"/>
      <c r="AC18" s="272"/>
      <c r="AD18" s="272"/>
      <c r="AE18" s="272"/>
      <c r="AF18" s="273"/>
      <c r="AG18" s="277"/>
      <c r="AH18" s="278"/>
      <c r="AI18" s="278"/>
      <c r="AJ18" s="278"/>
      <c r="AK18" s="279"/>
      <c r="AL18" s="271"/>
      <c r="AM18" s="272"/>
      <c r="AN18" s="272"/>
      <c r="AO18" s="272"/>
      <c r="AP18" s="273"/>
      <c r="AQ18" s="217"/>
      <c r="AR18" s="218"/>
      <c r="AS18" s="218"/>
      <c r="AT18" s="219"/>
      <c r="AU18" s="8"/>
    </row>
    <row r="19" spans="1:47" s="9" customFormat="1" ht="75.75" thickBot="1" x14ac:dyDescent="0.3">
      <c r="A19" s="10" t="s">
        <v>29</v>
      </c>
      <c r="B19" s="11" t="s">
        <v>30</v>
      </c>
      <c r="C19" s="203"/>
      <c r="D19" s="12" t="s">
        <v>31</v>
      </c>
      <c r="E19" s="11" t="s">
        <v>32</v>
      </c>
      <c r="F19" s="11" t="s">
        <v>33</v>
      </c>
      <c r="G19" s="13" t="s">
        <v>34</v>
      </c>
      <c r="H19" s="13" t="s">
        <v>35</v>
      </c>
      <c r="I19" s="13" t="s">
        <v>36</v>
      </c>
      <c r="J19" s="13" t="s">
        <v>37</v>
      </c>
      <c r="K19" s="13" t="s">
        <v>38</v>
      </c>
      <c r="L19" s="13" t="s">
        <v>39</v>
      </c>
      <c r="M19" s="13" t="s">
        <v>40</v>
      </c>
      <c r="N19" s="13" t="s">
        <v>41</v>
      </c>
      <c r="O19" s="13" t="s">
        <v>42</v>
      </c>
      <c r="P19" s="13" t="s">
        <v>43</v>
      </c>
      <c r="Q19" s="14" t="s">
        <v>44</v>
      </c>
      <c r="R19" s="15" t="s">
        <v>45</v>
      </c>
      <c r="S19" s="16" t="s">
        <v>46</v>
      </c>
      <c r="T19" s="16" t="s">
        <v>47</v>
      </c>
      <c r="U19" s="16" t="s">
        <v>48</v>
      </c>
      <c r="V19" s="17" t="s">
        <v>49</v>
      </c>
      <c r="W19" s="18" t="s">
        <v>50</v>
      </c>
      <c r="X19" s="19" t="s">
        <v>51</v>
      </c>
      <c r="Y19" s="19" t="s">
        <v>52</v>
      </c>
      <c r="Z19" s="19" t="s">
        <v>53</v>
      </c>
      <c r="AA19" s="20" t="s">
        <v>54</v>
      </c>
      <c r="AB19" s="21" t="s">
        <v>50</v>
      </c>
      <c r="AC19" s="22" t="s">
        <v>51</v>
      </c>
      <c r="AD19" s="22" t="s">
        <v>52</v>
      </c>
      <c r="AE19" s="22" t="s">
        <v>53</v>
      </c>
      <c r="AF19" s="23" t="s">
        <v>54</v>
      </c>
      <c r="AG19" s="24" t="s">
        <v>50</v>
      </c>
      <c r="AH19" s="25" t="s">
        <v>51</v>
      </c>
      <c r="AI19" s="25" t="s">
        <v>52</v>
      </c>
      <c r="AJ19" s="25" t="s">
        <v>53</v>
      </c>
      <c r="AK19" s="26" t="s">
        <v>54</v>
      </c>
      <c r="AL19" s="21" t="s">
        <v>50</v>
      </c>
      <c r="AM19" s="22" t="s">
        <v>51</v>
      </c>
      <c r="AN19" s="22" t="s">
        <v>52</v>
      </c>
      <c r="AO19" s="22" t="s">
        <v>53</v>
      </c>
      <c r="AP19" s="23" t="s">
        <v>54</v>
      </c>
      <c r="AQ19" s="27" t="s">
        <v>50</v>
      </c>
      <c r="AR19" s="28" t="s">
        <v>55</v>
      </c>
      <c r="AS19" s="28" t="s">
        <v>56</v>
      </c>
      <c r="AT19" s="29" t="s">
        <v>57</v>
      </c>
      <c r="AU19" s="8"/>
    </row>
    <row r="20" spans="1:47" s="81" customFormat="1" ht="114.75" customHeight="1" x14ac:dyDescent="0.25">
      <c r="A20" s="63">
        <v>4</v>
      </c>
      <c r="B20" s="64" t="s">
        <v>58</v>
      </c>
      <c r="C20" s="65" t="s">
        <v>59</v>
      </c>
      <c r="D20" s="66">
        <v>1</v>
      </c>
      <c r="E20" s="67" t="s">
        <v>60</v>
      </c>
      <c r="F20" s="68" t="s">
        <v>61</v>
      </c>
      <c r="G20" s="69" t="s">
        <v>62</v>
      </c>
      <c r="H20" s="70" t="s">
        <v>63</v>
      </c>
      <c r="I20" s="71" t="s">
        <v>64</v>
      </c>
      <c r="J20" s="66" t="s">
        <v>65</v>
      </c>
      <c r="K20" s="64" t="s">
        <v>66</v>
      </c>
      <c r="L20" s="72">
        <v>0</v>
      </c>
      <c r="M20" s="72">
        <v>0.05</v>
      </c>
      <c r="N20" s="72">
        <v>0.1</v>
      </c>
      <c r="O20" s="72">
        <v>0.2</v>
      </c>
      <c r="P20" s="72">
        <f t="shared" ref="P20:P27" si="0">+O20</f>
        <v>0.2</v>
      </c>
      <c r="Q20" s="73" t="s">
        <v>67</v>
      </c>
      <c r="R20" s="74" t="s">
        <v>68</v>
      </c>
      <c r="S20" s="69" t="s">
        <v>69</v>
      </c>
      <c r="T20" s="64" t="s">
        <v>70</v>
      </c>
      <c r="U20" s="75" t="s">
        <v>71</v>
      </c>
      <c r="V20" s="76" t="s">
        <v>72</v>
      </c>
      <c r="W20" s="77" t="s">
        <v>73</v>
      </c>
      <c r="X20" s="78" t="s">
        <v>73</v>
      </c>
      <c r="Y20" s="65" t="s">
        <v>73</v>
      </c>
      <c r="Z20" s="129" t="s">
        <v>74</v>
      </c>
      <c r="AA20" s="133" t="s">
        <v>75</v>
      </c>
      <c r="AB20" s="77">
        <f t="shared" ref="AB20:AB34" si="1">+M20</f>
        <v>0.05</v>
      </c>
      <c r="AC20" s="78"/>
      <c r="AD20" s="65">
        <f t="shared" ref="AD20:AD34" si="2">IFERROR((AC20/AB20),0)</f>
        <v>0</v>
      </c>
      <c r="AE20" s="66"/>
      <c r="AF20" s="79"/>
      <c r="AG20" s="77">
        <f t="shared" ref="AG20:AG34" si="3">+N20</f>
        <v>0.1</v>
      </c>
      <c r="AH20" s="78"/>
      <c r="AI20" s="65">
        <f t="shared" ref="AI20:AI34" si="4">IFERROR((AH20/AG20),0)</f>
        <v>0</v>
      </c>
      <c r="AJ20" s="66"/>
      <c r="AK20" s="79"/>
      <c r="AL20" s="77">
        <f t="shared" ref="AL20:AL34" si="5">+O20</f>
        <v>0.2</v>
      </c>
      <c r="AM20" s="78"/>
      <c r="AN20" s="65">
        <f t="shared" ref="AN20:AN34" si="6">IFERROR((AM20/AL20),0)</f>
        <v>0</v>
      </c>
      <c r="AO20" s="66"/>
      <c r="AP20" s="79"/>
      <c r="AQ20" s="119">
        <f t="shared" ref="AQ20:AQ34" si="7">+P20</f>
        <v>0.2</v>
      </c>
      <c r="AR20" s="78">
        <v>0</v>
      </c>
      <c r="AS20" s="140">
        <f>IF(AR20/AQ20&gt;100%,100%,AR20/AQ20)</f>
        <v>0</v>
      </c>
      <c r="AT20" s="133" t="s">
        <v>76</v>
      </c>
      <c r="AU20" s="80"/>
    </row>
    <row r="21" spans="1:47" s="81" customFormat="1" ht="88.5" customHeight="1" x14ac:dyDescent="0.25">
      <c r="A21" s="82">
        <v>4</v>
      </c>
      <c r="B21" s="69" t="s">
        <v>58</v>
      </c>
      <c r="C21" s="72" t="s">
        <v>77</v>
      </c>
      <c r="D21" s="68">
        <v>2</v>
      </c>
      <c r="E21" s="83" t="s">
        <v>78</v>
      </c>
      <c r="F21" s="68" t="s">
        <v>61</v>
      </c>
      <c r="G21" s="83" t="s">
        <v>79</v>
      </c>
      <c r="H21" s="83" t="s">
        <v>80</v>
      </c>
      <c r="I21" s="84">
        <v>0.6</v>
      </c>
      <c r="J21" s="85" t="s">
        <v>65</v>
      </c>
      <c r="K21" s="64" t="s">
        <v>66</v>
      </c>
      <c r="L21" s="86">
        <v>0.12</v>
      </c>
      <c r="M21" s="86">
        <v>0.34</v>
      </c>
      <c r="N21" s="87">
        <v>0.51</v>
      </c>
      <c r="O21" s="87">
        <v>0.68</v>
      </c>
      <c r="P21" s="88">
        <f t="shared" si="0"/>
        <v>0.68</v>
      </c>
      <c r="Q21" s="89" t="s">
        <v>81</v>
      </c>
      <c r="R21" s="90" t="s">
        <v>82</v>
      </c>
      <c r="S21" s="83" t="s">
        <v>83</v>
      </c>
      <c r="T21" s="64" t="s">
        <v>70</v>
      </c>
      <c r="U21" s="91" t="s">
        <v>71</v>
      </c>
      <c r="V21" s="89" t="s">
        <v>84</v>
      </c>
      <c r="W21" s="77">
        <f t="shared" ref="W21:W34" si="8">+L21</f>
        <v>0.12</v>
      </c>
      <c r="X21" s="140">
        <v>0.13819999999999999</v>
      </c>
      <c r="Y21" s="140">
        <f>IF(X21/W21&gt;100%,100%,X21/W21)</f>
        <v>1</v>
      </c>
      <c r="Z21" s="130" t="s">
        <v>85</v>
      </c>
      <c r="AA21" s="133" t="s">
        <v>75</v>
      </c>
      <c r="AB21" s="77">
        <f t="shared" si="1"/>
        <v>0.34</v>
      </c>
      <c r="AC21" s="72"/>
      <c r="AD21" s="65">
        <f t="shared" si="2"/>
        <v>0</v>
      </c>
      <c r="AE21" s="68"/>
      <c r="AF21" s="92"/>
      <c r="AG21" s="77">
        <f t="shared" si="3"/>
        <v>0.51</v>
      </c>
      <c r="AH21" s="72"/>
      <c r="AI21" s="65">
        <f t="shared" si="4"/>
        <v>0</v>
      </c>
      <c r="AJ21" s="68"/>
      <c r="AK21" s="92"/>
      <c r="AL21" s="77">
        <f t="shared" si="5"/>
        <v>0.68</v>
      </c>
      <c r="AM21" s="72"/>
      <c r="AN21" s="65">
        <f t="shared" si="6"/>
        <v>0</v>
      </c>
      <c r="AO21" s="68"/>
      <c r="AP21" s="92"/>
      <c r="AQ21" s="119">
        <f t="shared" si="7"/>
        <v>0.68</v>
      </c>
      <c r="AR21" s="140">
        <f t="shared" ref="AR21:AR34" si="9">+X21+AC21+AH21+AM21</f>
        <v>0.13819999999999999</v>
      </c>
      <c r="AS21" s="140">
        <f t="shared" ref="AS21:AS41" si="10">IF(AR21/AQ21&gt;100%,100%,AR21/AQ21)</f>
        <v>0.20323529411764704</v>
      </c>
      <c r="AT21" s="134" t="s">
        <v>85</v>
      </c>
      <c r="AU21" s="80"/>
    </row>
    <row r="22" spans="1:47" s="81" customFormat="1" ht="126" customHeight="1" x14ac:dyDescent="0.25">
      <c r="A22" s="82">
        <v>4</v>
      </c>
      <c r="B22" s="69" t="s">
        <v>58</v>
      </c>
      <c r="C22" s="72" t="s">
        <v>77</v>
      </c>
      <c r="D22" s="68">
        <v>3</v>
      </c>
      <c r="E22" s="83" t="s">
        <v>86</v>
      </c>
      <c r="F22" s="68" t="s">
        <v>61</v>
      </c>
      <c r="G22" s="83" t="s">
        <v>87</v>
      </c>
      <c r="H22" s="83" t="s">
        <v>88</v>
      </c>
      <c r="I22" s="84">
        <v>0.6</v>
      </c>
      <c r="J22" s="85" t="s">
        <v>65</v>
      </c>
      <c r="K22" s="64" t="s">
        <v>66</v>
      </c>
      <c r="L22" s="72">
        <v>0.12</v>
      </c>
      <c r="M22" s="72">
        <v>0.3</v>
      </c>
      <c r="N22" s="72">
        <v>0.48</v>
      </c>
      <c r="O22" s="72">
        <v>0.65</v>
      </c>
      <c r="P22" s="72">
        <f t="shared" si="0"/>
        <v>0.65</v>
      </c>
      <c r="Q22" s="89" t="s">
        <v>81</v>
      </c>
      <c r="R22" s="90" t="s">
        <v>82</v>
      </c>
      <c r="S22" s="83" t="s">
        <v>83</v>
      </c>
      <c r="T22" s="64" t="s">
        <v>70</v>
      </c>
      <c r="U22" s="91" t="s">
        <v>71</v>
      </c>
      <c r="V22" s="89" t="s">
        <v>84</v>
      </c>
      <c r="W22" s="77">
        <f t="shared" si="8"/>
        <v>0.12</v>
      </c>
      <c r="X22" s="140">
        <v>1.3599999999999999E-2</v>
      </c>
      <c r="Y22" s="140">
        <f t="shared" ref="Y22:Y34" si="11">IF(X22/W22&gt;100%,100%,X22/W22)</f>
        <v>0.11333333333333333</v>
      </c>
      <c r="Z22" s="130" t="s">
        <v>89</v>
      </c>
      <c r="AA22" s="133" t="s">
        <v>75</v>
      </c>
      <c r="AB22" s="77">
        <f t="shared" si="1"/>
        <v>0.3</v>
      </c>
      <c r="AC22" s="72"/>
      <c r="AD22" s="65">
        <f t="shared" si="2"/>
        <v>0</v>
      </c>
      <c r="AE22" s="68"/>
      <c r="AF22" s="92"/>
      <c r="AG22" s="77">
        <f t="shared" si="3"/>
        <v>0.48</v>
      </c>
      <c r="AH22" s="72"/>
      <c r="AI22" s="65">
        <f t="shared" si="4"/>
        <v>0</v>
      </c>
      <c r="AJ22" s="68"/>
      <c r="AK22" s="92"/>
      <c r="AL22" s="77">
        <f t="shared" si="5"/>
        <v>0.65</v>
      </c>
      <c r="AM22" s="72"/>
      <c r="AN22" s="65">
        <f t="shared" si="6"/>
        <v>0</v>
      </c>
      <c r="AO22" s="68"/>
      <c r="AP22" s="92"/>
      <c r="AQ22" s="119">
        <f t="shared" si="7"/>
        <v>0.65</v>
      </c>
      <c r="AR22" s="140">
        <f t="shared" si="9"/>
        <v>1.3599999999999999E-2</v>
      </c>
      <c r="AS22" s="140">
        <f t="shared" si="10"/>
        <v>2.0923076923076923E-2</v>
      </c>
      <c r="AT22" s="134" t="s">
        <v>90</v>
      </c>
      <c r="AU22" s="80"/>
    </row>
    <row r="23" spans="1:47" s="81" customFormat="1" ht="110.25" customHeight="1" x14ac:dyDescent="0.25">
      <c r="A23" s="82">
        <v>4</v>
      </c>
      <c r="B23" s="69" t="s">
        <v>58</v>
      </c>
      <c r="C23" s="72" t="s">
        <v>77</v>
      </c>
      <c r="D23" s="68">
        <v>4</v>
      </c>
      <c r="E23" s="83" t="s">
        <v>91</v>
      </c>
      <c r="F23" s="68" t="s">
        <v>61</v>
      </c>
      <c r="G23" s="83" t="s">
        <v>92</v>
      </c>
      <c r="H23" s="83" t="s">
        <v>93</v>
      </c>
      <c r="I23" s="93">
        <v>0.96489999999999998</v>
      </c>
      <c r="J23" s="85" t="s">
        <v>65</v>
      </c>
      <c r="K23" s="64" t="s">
        <v>66</v>
      </c>
      <c r="L23" s="72">
        <v>0.2</v>
      </c>
      <c r="M23" s="72">
        <v>0.4</v>
      </c>
      <c r="N23" s="72">
        <v>0.6</v>
      </c>
      <c r="O23" s="72">
        <v>0.95</v>
      </c>
      <c r="P23" s="72">
        <f t="shared" si="0"/>
        <v>0.95</v>
      </c>
      <c r="Q23" s="89" t="s">
        <v>81</v>
      </c>
      <c r="R23" s="90" t="s">
        <v>82</v>
      </c>
      <c r="S23" s="83" t="s">
        <v>83</v>
      </c>
      <c r="T23" s="64" t="s">
        <v>70</v>
      </c>
      <c r="U23" s="91" t="s">
        <v>71</v>
      </c>
      <c r="V23" s="89" t="s">
        <v>94</v>
      </c>
      <c r="W23" s="77">
        <f t="shared" si="8"/>
        <v>0.2</v>
      </c>
      <c r="X23" s="140">
        <v>0.36430000000000001</v>
      </c>
      <c r="Y23" s="140">
        <f t="shared" si="11"/>
        <v>1</v>
      </c>
      <c r="Z23" s="130" t="s">
        <v>95</v>
      </c>
      <c r="AA23" s="133" t="s">
        <v>75</v>
      </c>
      <c r="AB23" s="77">
        <f t="shared" si="1"/>
        <v>0.4</v>
      </c>
      <c r="AC23" s="72"/>
      <c r="AD23" s="65">
        <f t="shared" si="2"/>
        <v>0</v>
      </c>
      <c r="AE23" s="68"/>
      <c r="AF23" s="92"/>
      <c r="AG23" s="77">
        <f t="shared" si="3"/>
        <v>0.6</v>
      </c>
      <c r="AH23" s="72"/>
      <c r="AI23" s="65">
        <f t="shared" si="4"/>
        <v>0</v>
      </c>
      <c r="AJ23" s="68"/>
      <c r="AK23" s="92"/>
      <c r="AL23" s="77">
        <f t="shared" si="5"/>
        <v>0.95</v>
      </c>
      <c r="AM23" s="72"/>
      <c r="AN23" s="65">
        <f t="shared" si="6"/>
        <v>0</v>
      </c>
      <c r="AO23" s="68"/>
      <c r="AP23" s="92"/>
      <c r="AQ23" s="119">
        <f t="shared" si="7"/>
        <v>0.95</v>
      </c>
      <c r="AR23" s="140">
        <f t="shared" si="9"/>
        <v>0.36430000000000001</v>
      </c>
      <c r="AS23" s="140">
        <f t="shared" si="10"/>
        <v>0.38347368421052636</v>
      </c>
      <c r="AT23" s="134" t="s">
        <v>95</v>
      </c>
      <c r="AU23" s="80"/>
    </row>
    <row r="24" spans="1:47" s="81" customFormat="1" ht="123" customHeight="1" x14ac:dyDescent="0.25">
      <c r="A24" s="82">
        <v>4</v>
      </c>
      <c r="B24" s="69" t="s">
        <v>58</v>
      </c>
      <c r="C24" s="72" t="s">
        <v>77</v>
      </c>
      <c r="D24" s="68">
        <v>5</v>
      </c>
      <c r="E24" s="69" t="s">
        <v>96</v>
      </c>
      <c r="F24" s="68" t="s">
        <v>61</v>
      </c>
      <c r="G24" s="69" t="s">
        <v>97</v>
      </c>
      <c r="H24" s="69" t="s">
        <v>98</v>
      </c>
      <c r="I24" s="88">
        <v>0.25</v>
      </c>
      <c r="J24" s="68" t="s">
        <v>65</v>
      </c>
      <c r="K24" s="64" t="s">
        <v>66</v>
      </c>
      <c r="L24" s="72">
        <v>0.08</v>
      </c>
      <c r="M24" s="72">
        <v>0.2</v>
      </c>
      <c r="N24" s="72">
        <v>0.3</v>
      </c>
      <c r="O24" s="72">
        <v>0.45</v>
      </c>
      <c r="P24" s="72">
        <f t="shared" si="0"/>
        <v>0.45</v>
      </c>
      <c r="Q24" s="73" t="s">
        <v>81</v>
      </c>
      <c r="R24" s="74" t="s">
        <v>82</v>
      </c>
      <c r="S24" s="83" t="s">
        <v>83</v>
      </c>
      <c r="T24" s="64" t="s">
        <v>70</v>
      </c>
      <c r="U24" s="91" t="s">
        <v>71</v>
      </c>
      <c r="V24" s="89" t="s">
        <v>94</v>
      </c>
      <c r="W24" s="77">
        <f t="shared" si="8"/>
        <v>0.08</v>
      </c>
      <c r="X24" s="140">
        <v>0.1633</v>
      </c>
      <c r="Y24" s="140">
        <f t="shared" si="11"/>
        <v>1</v>
      </c>
      <c r="Z24" s="130" t="s">
        <v>99</v>
      </c>
      <c r="AA24" s="133" t="s">
        <v>75</v>
      </c>
      <c r="AB24" s="77">
        <f t="shared" si="1"/>
        <v>0.2</v>
      </c>
      <c r="AC24" s="72"/>
      <c r="AD24" s="65">
        <f t="shared" si="2"/>
        <v>0</v>
      </c>
      <c r="AE24" s="68"/>
      <c r="AF24" s="92"/>
      <c r="AG24" s="77">
        <f t="shared" si="3"/>
        <v>0.3</v>
      </c>
      <c r="AH24" s="72"/>
      <c r="AI24" s="65">
        <f t="shared" si="4"/>
        <v>0</v>
      </c>
      <c r="AJ24" s="68"/>
      <c r="AK24" s="92"/>
      <c r="AL24" s="77">
        <f t="shared" si="5"/>
        <v>0.45</v>
      </c>
      <c r="AM24" s="72"/>
      <c r="AN24" s="65">
        <f t="shared" si="6"/>
        <v>0</v>
      </c>
      <c r="AO24" s="68"/>
      <c r="AP24" s="92"/>
      <c r="AQ24" s="119">
        <f t="shared" si="7"/>
        <v>0.45</v>
      </c>
      <c r="AR24" s="140">
        <f t="shared" si="9"/>
        <v>0.1633</v>
      </c>
      <c r="AS24" s="140">
        <f t="shared" si="10"/>
        <v>0.36288888888888887</v>
      </c>
      <c r="AT24" s="134" t="s">
        <v>99</v>
      </c>
      <c r="AU24" s="80"/>
    </row>
    <row r="25" spans="1:47" s="81" customFormat="1" ht="123" customHeight="1" x14ac:dyDescent="0.25">
      <c r="A25" s="82">
        <v>4</v>
      </c>
      <c r="B25" s="69" t="s">
        <v>58</v>
      </c>
      <c r="C25" s="72" t="s">
        <v>77</v>
      </c>
      <c r="D25" s="68">
        <v>6</v>
      </c>
      <c r="E25" s="83" t="s">
        <v>100</v>
      </c>
      <c r="F25" s="85" t="s">
        <v>101</v>
      </c>
      <c r="G25" s="83" t="s">
        <v>102</v>
      </c>
      <c r="H25" s="83" t="s">
        <v>103</v>
      </c>
      <c r="I25" s="84">
        <v>0.95</v>
      </c>
      <c r="J25" s="85" t="s">
        <v>104</v>
      </c>
      <c r="K25" s="64" t="s">
        <v>66</v>
      </c>
      <c r="L25" s="72">
        <v>0.98</v>
      </c>
      <c r="M25" s="72">
        <v>1</v>
      </c>
      <c r="N25" s="72">
        <v>1</v>
      </c>
      <c r="O25" s="72">
        <v>1</v>
      </c>
      <c r="P25" s="72">
        <f t="shared" si="0"/>
        <v>1</v>
      </c>
      <c r="Q25" s="89" t="s">
        <v>81</v>
      </c>
      <c r="R25" s="90" t="s">
        <v>105</v>
      </c>
      <c r="S25" s="83" t="s">
        <v>106</v>
      </c>
      <c r="T25" s="64" t="s">
        <v>70</v>
      </c>
      <c r="U25" s="91" t="s">
        <v>71</v>
      </c>
      <c r="V25" s="94" t="s">
        <v>107</v>
      </c>
      <c r="W25" s="77">
        <f t="shared" si="8"/>
        <v>0.98</v>
      </c>
      <c r="X25" s="140">
        <v>1</v>
      </c>
      <c r="Y25" s="140">
        <f t="shared" si="11"/>
        <v>1</v>
      </c>
      <c r="Z25" s="130" t="s">
        <v>108</v>
      </c>
      <c r="AA25" s="133" t="s">
        <v>75</v>
      </c>
      <c r="AB25" s="77">
        <f t="shared" si="1"/>
        <v>1</v>
      </c>
      <c r="AC25" s="72">
        <v>0</v>
      </c>
      <c r="AD25" s="65">
        <f t="shared" si="2"/>
        <v>0</v>
      </c>
      <c r="AE25" s="68"/>
      <c r="AF25" s="92"/>
      <c r="AG25" s="77">
        <f t="shared" si="3"/>
        <v>1</v>
      </c>
      <c r="AH25" s="72">
        <v>0</v>
      </c>
      <c r="AI25" s="65">
        <f t="shared" si="4"/>
        <v>0</v>
      </c>
      <c r="AJ25" s="68"/>
      <c r="AK25" s="92"/>
      <c r="AL25" s="77">
        <f t="shared" si="5"/>
        <v>1</v>
      </c>
      <c r="AM25" s="72">
        <v>0</v>
      </c>
      <c r="AN25" s="65">
        <f t="shared" si="6"/>
        <v>0</v>
      </c>
      <c r="AO25" s="68"/>
      <c r="AP25" s="92"/>
      <c r="AQ25" s="119">
        <f t="shared" si="7"/>
        <v>1</v>
      </c>
      <c r="AR25" s="140">
        <f>AVERAGE(X25,AC25,AH25,AM25)</f>
        <v>0.25</v>
      </c>
      <c r="AS25" s="140">
        <f t="shared" si="10"/>
        <v>0.25</v>
      </c>
      <c r="AT25" s="134" t="s">
        <v>109</v>
      </c>
      <c r="AU25" s="80"/>
    </row>
    <row r="26" spans="1:47" s="81" customFormat="1" ht="136.5" customHeight="1" x14ac:dyDescent="0.25">
      <c r="A26" s="82">
        <v>4</v>
      </c>
      <c r="B26" s="69" t="s">
        <v>58</v>
      </c>
      <c r="C26" s="72" t="s">
        <v>77</v>
      </c>
      <c r="D26" s="68">
        <v>7</v>
      </c>
      <c r="E26" s="83" t="s">
        <v>110</v>
      </c>
      <c r="F26" s="68" t="s">
        <v>61</v>
      </c>
      <c r="G26" s="83" t="s">
        <v>111</v>
      </c>
      <c r="H26" s="83" t="s">
        <v>112</v>
      </c>
      <c r="I26" s="84">
        <v>1</v>
      </c>
      <c r="J26" s="85" t="s">
        <v>104</v>
      </c>
      <c r="K26" s="64" t="s">
        <v>66</v>
      </c>
      <c r="L26" s="86">
        <v>1</v>
      </c>
      <c r="M26" s="86">
        <v>1</v>
      </c>
      <c r="N26" s="86">
        <v>1</v>
      </c>
      <c r="O26" s="86">
        <v>1</v>
      </c>
      <c r="P26" s="88">
        <f t="shared" si="0"/>
        <v>1</v>
      </c>
      <c r="Q26" s="89" t="s">
        <v>81</v>
      </c>
      <c r="R26" s="90" t="s">
        <v>105</v>
      </c>
      <c r="S26" s="95" t="s">
        <v>113</v>
      </c>
      <c r="T26" s="64" t="s">
        <v>70</v>
      </c>
      <c r="U26" s="91" t="s">
        <v>71</v>
      </c>
      <c r="V26" s="94" t="s">
        <v>114</v>
      </c>
      <c r="W26" s="77">
        <f t="shared" si="8"/>
        <v>1</v>
      </c>
      <c r="X26" s="140">
        <v>0.9909</v>
      </c>
      <c r="Y26" s="140">
        <f t="shared" si="11"/>
        <v>0.9909</v>
      </c>
      <c r="Z26" s="130" t="s">
        <v>115</v>
      </c>
      <c r="AA26" s="133" t="s">
        <v>75</v>
      </c>
      <c r="AB26" s="77">
        <f t="shared" si="1"/>
        <v>1</v>
      </c>
      <c r="AC26" s="72">
        <v>0</v>
      </c>
      <c r="AD26" s="65">
        <f t="shared" si="2"/>
        <v>0</v>
      </c>
      <c r="AE26" s="68"/>
      <c r="AF26" s="92"/>
      <c r="AG26" s="77">
        <f t="shared" si="3"/>
        <v>1</v>
      </c>
      <c r="AH26" s="72">
        <v>0</v>
      </c>
      <c r="AI26" s="65">
        <f t="shared" si="4"/>
        <v>0</v>
      </c>
      <c r="AJ26" s="68"/>
      <c r="AK26" s="92"/>
      <c r="AL26" s="77">
        <f t="shared" si="5"/>
        <v>1</v>
      </c>
      <c r="AM26" s="72">
        <v>0</v>
      </c>
      <c r="AN26" s="65">
        <f t="shared" si="6"/>
        <v>0</v>
      </c>
      <c r="AO26" s="68"/>
      <c r="AP26" s="92"/>
      <c r="AQ26" s="119">
        <f t="shared" si="7"/>
        <v>1</v>
      </c>
      <c r="AR26" s="140">
        <f t="shared" ref="AR26:AR27" si="12">AVERAGE(X26,AC26,AH26,AM26)</f>
        <v>0.247725</v>
      </c>
      <c r="AS26" s="140">
        <f t="shared" si="10"/>
        <v>0.247725</v>
      </c>
      <c r="AT26" s="134" t="s">
        <v>116</v>
      </c>
      <c r="AU26" s="80"/>
    </row>
    <row r="27" spans="1:47" s="81" customFormat="1" ht="88.5" customHeight="1" x14ac:dyDescent="0.25">
      <c r="A27" s="82">
        <v>4</v>
      </c>
      <c r="B27" s="69" t="s">
        <v>58</v>
      </c>
      <c r="C27" s="72" t="s">
        <v>77</v>
      </c>
      <c r="D27" s="68">
        <v>8</v>
      </c>
      <c r="E27" s="83" t="s">
        <v>117</v>
      </c>
      <c r="F27" s="68" t="s">
        <v>61</v>
      </c>
      <c r="G27" s="83" t="s">
        <v>118</v>
      </c>
      <c r="H27" s="83" t="s">
        <v>119</v>
      </c>
      <c r="I27" s="84">
        <v>0.95</v>
      </c>
      <c r="J27" s="85" t="s">
        <v>104</v>
      </c>
      <c r="K27" s="64" t="s">
        <v>66</v>
      </c>
      <c r="L27" s="86">
        <v>0.95</v>
      </c>
      <c r="M27" s="86">
        <v>1</v>
      </c>
      <c r="N27" s="86">
        <v>1</v>
      </c>
      <c r="O27" s="86">
        <v>1</v>
      </c>
      <c r="P27" s="88">
        <f t="shared" si="0"/>
        <v>1</v>
      </c>
      <c r="Q27" s="89" t="s">
        <v>81</v>
      </c>
      <c r="R27" s="96" t="s">
        <v>120</v>
      </c>
      <c r="S27" s="83" t="s">
        <v>113</v>
      </c>
      <c r="T27" s="64" t="s">
        <v>70</v>
      </c>
      <c r="U27" s="91" t="s">
        <v>121</v>
      </c>
      <c r="V27" s="94" t="s">
        <v>113</v>
      </c>
      <c r="W27" s="77">
        <f t="shared" si="8"/>
        <v>0.95</v>
      </c>
      <c r="X27" s="140">
        <v>1</v>
      </c>
      <c r="Y27" s="140">
        <f t="shared" si="11"/>
        <v>1</v>
      </c>
      <c r="Z27" s="130" t="s">
        <v>239</v>
      </c>
      <c r="AA27" s="134" t="s">
        <v>113</v>
      </c>
      <c r="AB27" s="77">
        <f t="shared" si="1"/>
        <v>1</v>
      </c>
      <c r="AC27" s="72">
        <v>0</v>
      </c>
      <c r="AD27" s="65">
        <f t="shared" si="2"/>
        <v>0</v>
      </c>
      <c r="AE27" s="68"/>
      <c r="AF27" s="92"/>
      <c r="AG27" s="77">
        <f t="shared" si="3"/>
        <v>1</v>
      </c>
      <c r="AH27" s="72">
        <v>0</v>
      </c>
      <c r="AI27" s="65">
        <f t="shared" si="4"/>
        <v>0</v>
      </c>
      <c r="AJ27" s="68"/>
      <c r="AK27" s="92"/>
      <c r="AL27" s="77">
        <f t="shared" si="5"/>
        <v>1</v>
      </c>
      <c r="AM27" s="72">
        <v>0</v>
      </c>
      <c r="AN27" s="65">
        <f t="shared" si="6"/>
        <v>0</v>
      </c>
      <c r="AO27" s="68"/>
      <c r="AP27" s="92"/>
      <c r="AQ27" s="119">
        <f t="shared" si="7"/>
        <v>1</v>
      </c>
      <c r="AR27" s="140">
        <f t="shared" si="12"/>
        <v>0.25</v>
      </c>
      <c r="AS27" s="140">
        <f t="shared" si="10"/>
        <v>0.25</v>
      </c>
      <c r="AT27" s="134" t="s">
        <v>239</v>
      </c>
      <c r="AU27" s="80"/>
    </row>
    <row r="28" spans="1:47" s="81" customFormat="1" ht="161.25" customHeight="1" x14ac:dyDescent="0.25">
      <c r="A28" s="82">
        <v>4</v>
      </c>
      <c r="B28" s="69" t="s">
        <v>58</v>
      </c>
      <c r="C28" s="68" t="s">
        <v>122</v>
      </c>
      <c r="D28" s="68">
        <v>9</v>
      </c>
      <c r="E28" s="97" t="s">
        <v>123</v>
      </c>
      <c r="F28" s="85" t="s">
        <v>101</v>
      </c>
      <c r="G28" s="97" t="s">
        <v>124</v>
      </c>
      <c r="H28" s="97" t="s">
        <v>125</v>
      </c>
      <c r="I28" s="68" t="s">
        <v>126</v>
      </c>
      <c r="J28" s="98" t="s">
        <v>127</v>
      </c>
      <c r="K28" s="97" t="s">
        <v>128</v>
      </c>
      <c r="L28" s="68">
        <v>2160</v>
      </c>
      <c r="M28" s="68">
        <v>2160</v>
      </c>
      <c r="N28" s="68">
        <v>2160</v>
      </c>
      <c r="O28" s="68">
        <v>2160</v>
      </c>
      <c r="P28" s="99">
        <f t="shared" ref="P28:P34" si="13">SUM(L28:O28)</f>
        <v>8640</v>
      </c>
      <c r="Q28" s="100" t="s">
        <v>81</v>
      </c>
      <c r="R28" s="101" t="s">
        <v>129</v>
      </c>
      <c r="S28" s="97" t="s">
        <v>130</v>
      </c>
      <c r="T28" s="97" t="s">
        <v>131</v>
      </c>
      <c r="U28" s="102" t="s">
        <v>132</v>
      </c>
      <c r="V28" s="103" t="s">
        <v>133</v>
      </c>
      <c r="W28" s="104">
        <f t="shared" si="8"/>
        <v>2160</v>
      </c>
      <c r="X28" s="99">
        <v>2075</v>
      </c>
      <c r="Y28" s="140">
        <f t="shared" si="11"/>
        <v>0.96064814814814814</v>
      </c>
      <c r="Z28" s="130" t="s">
        <v>231</v>
      </c>
      <c r="AA28" s="134" t="s">
        <v>135</v>
      </c>
      <c r="AB28" s="104">
        <f t="shared" si="1"/>
        <v>2160</v>
      </c>
      <c r="AC28" s="99"/>
      <c r="AD28" s="65">
        <f t="shared" si="2"/>
        <v>0</v>
      </c>
      <c r="AE28" s="68"/>
      <c r="AF28" s="92"/>
      <c r="AG28" s="104">
        <f t="shared" si="3"/>
        <v>2160</v>
      </c>
      <c r="AH28" s="99"/>
      <c r="AI28" s="65">
        <f t="shared" si="4"/>
        <v>0</v>
      </c>
      <c r="AJ28" s="68"/>
      <c r="AK28" s="92"/>
      <c r="AL28" s="104">
        <f t="shared" si="5"/>
        <v>2160</v>
      </c>
      <c r="AM28" s="99"/>
      <c r="AN28" s="65">
        <f t="shared" si="6"/>
        <v>0</v>
      </c>
      <c r="AO28" s="68"/>
      <c r="AP28" s="92"/>
      <c r="AQ28" s="120">
        <f t="shared" si="7"/>
        <v>8640</v>
      </c>
      <c r="AR28" s="121">
        <f t="shared" si="9"/>
        <v>2075</v>
      </c>
      <c r="AS28" s="140">
        <f t="shared" si="10"/>
        <v>0.24016203703703703</v>
      </c>
      <c r="AT28" s="130" t="s">
        <v>134</v>
      </c>
      <c r="AU28" s="80"/>
    </row>
    <row r="29" spans="1:47" s="81" customFormat="1" ht="171.75" customHeight="1" x14ac:dyDescent="0.25">
      <c r="A29" s="82">
        <v>4</v>
      </c>
      <c r="B29" s="69" t="s">
        <v>58</v>
      </c>
      <c r="C29" s="68" t="s">
        <v>122</v>
      </c>
      <c r="D29" s="68">
        <v>10</v>
      </c>
      <c r="E29" s="97" t="s">
        <v>136</v>
      </c>
      <c r="F29" s="68" t="s">
        <v>61</v>
      </c>
      <c r="G29" s="97" t="s">
        <v>137</v>
      </c>
      <c r="H29" s="97" t="s">
        <v>138</v>
      </c>
      <c r="I29" s="68" t="s">
        <v>126</v>
      </c>
      <c r="J29" s="98" t="s">
        <v>127</v>
      </c>
      <c r="K29" s="97" t="s">
        <v>139</v>
      </c>
      <c r="L29" s="68">
        <v>1080</v>
      </c>
      <c r="M29" s="68">
        <v>1080</v>
      </c>
      <c r="N29" s="68">
        <v>1080</v>
      </c>
      <c r="O29" s="68">
        <v>1080</v>
      </c>
      <c r="P29" s="99">
        <f t="shared" si="13"/>
        <v>4320</v>
      </c>
      <c r="Q29" s="100" t="s">
        <v>81</v>
      </c>
      <c r="R29" s="101" t="s">
        <v>140</v>
      </c>
      <c r="S29" s="97" t="s">
        <v>130</v>
      </c>
      <c r="T29" s="97" t="s">
        <v>131</v>
      </c>
      <c r="U29" s="102" t="s">
        <v>132</v>
      </c>
      <c r="V29" s="103" t="s">
        <v>133</v>
      </c>
      <c r="W29" s="104">
        <f t="shared" si="8"/>
        <v>1080</v>
      </c>
      <c r="X29" s="99">
        <v>624</v>
      </c>
      <c r="Y29" s="140">
        <f t="shared" si="11"/>
        <v>0.57777777777777772</v>
      </c>
      <c r="Z29" s="130" t="s">
        <v>232</v>
      </c>
      <c r="AA29" s="134" t="s">
        <v>135</v>
      </c>
      <c r="AB29" s="104">
        <f t="shared" si="1"/>
        <v>1080</v>
      </c>
      <c r="AC29" s="99"/>
      <c r="AD29" s="65">
        <f t="shared" si="2"/>
        <v>0</v>
      </c>
      <c r="AE29" s="68"/>
      <c r="AF29" s="92"/>
      <c r="AG29" s="104">
        <f t="shared" si="3"/>
        <v>1080</v>
      </c>
      <c r="AH29" s="99"/>
      <c r="AI29" s="65">
        <f t="shared" si="4"/>
        <v>0</v>
      </c>
      <c r="AJ29" s="68"/>
      <c r="AK29" s="92"/>
      <c r="AL29" s="104">
        <f t="shared" si="5"/>
        <v>1080</v>
      </c>
      <c r="AM29" s="99"/>
      <c r="AN29" s="65">
        <f t="shared" si="6"/>
        <v>0</v>
      </c>
      <c r="AO29" s="68"/>
      <c r="AP29" s="92"/>
      <c r="AQ29" s="120">
        <f t="shared" si="7"/>
        <v>4320</v>
      </c>
      <c r="AR29" s="121">
        <f t="shared" si="9"/>
        <v>624</v>
      </c>
      <c r="AS29" s="140">
        <f t="shared" si="10"/>
        <v>0.14444444444444443</v>
      </c>
      <c r="AT29" s="130" t="s">
        <v>141</v>
      </c>
      <c r="AU29" s="80"/>
    </row>
    <row r="30" spans="1:47" s="81" customFormat="1" ht="88.5" customHeight="1" x14ac:dyDescent="0.25">
      <c r="A30" s="82">
        <v>4</v>
      </c>
      <c r="B30" s="69" t="s">
        <v>58</v>
      </c>
      <c r="C30" s="68" t="s">
        <v>122</v>
      </c>
      <c r="D30" s="68">
        <v>11</v>
      </c>
      <c r="E30" s="97" t="s">
        <v>142</v>
      </c>
      <c r="F30" s="68" t="s">
        <v>61</v>
      </c>
      <c r="G30" s="97" t="s">
        <v>143</v>
      </c>
      <c r="H30" s="97" t="s">
        <v>144</v>
      </c>
      <c r="I30" s="68" t="s">
        <v>126</v>
      </c>
      <c r="J30" s="98" t="s">
        <v>127</v>
      </c>
      <c r="K30" s="97" t="s">
        <v>145</v>
      </c>
      <c r="L30" s="68">
        <v>17</v>
      </c>
      <c r="M30" s="68">
        <v>51</v>
      </c>
      <c r="N30" s="68">
        <v>51</v>
      </c>
      <c r="O30" s="68">
        <v>21</v>
      </c>
      <c r="P30" s="99">
        <f t="shared" si="13"/>
        <v>140</v>
      </c>
      <c r="Q30" s="100" t="s">
        <v>81</v>
      </c>
      <c r="R30" s="101" t="s">
        <v>146</v>
      </c>
      <c r="S30" s="97" t="s">
        <v>147</v>
      </c>
      <c r="T30" s="97" t="s">
        <v>131</v>
      </c>
      <c r="U30" s="102" t="s">
        <v>132</v>
      </c>
      <c r="V30" s="103" t="s">
        <v>148</v>
      </c>
      <c r="W30" s="104">
        <f t="shared" si="8"/>
        <v>17</v>
      </c>
      <c r="X30" s="99">
        <v>17</v>
      </c>
      <c r="Y30" s="140">
        <f t="shared" si="11"/>
        <v>1</v>
      </c>
      <c r="Z30" s="130" t="s">
        <v>149</v>
      </c>
      <c r="AA30" s="134" t="s">
        <v>135</v>
      </c>
      <c r="AB30" s="104">
        <f t="shared" si="1"/>
        <v>51</v>
      </c>
      <c r="AC30" s="99"/>
      <c r="AD30" s="65">
        <f t="shared" si="2"/>
        <v>0</v>
      </c>
      <c r="AE30" s="68"/>
      <c r="AF30" s="92"/>
      <c r="AG30" s="104">
        <f t="shared" si="3"/>
        <v>51</v>
      </c>
      <c r="AH30" s="99"/>
      <c r="AI30" s="65">
        <f t="shared" si="4"/>
        <v>0</v>
      </c>
      <c r="AJ30" s="68"/>
      <c r="AK30" s="92"/>
      <c r="AL30" s="104">
        <f t="shared" si="5"/>
        <v>21</v>
      </c>
      <c r="AM30" s="99"/>
      <c r="AN30" s="65">
        <f t="shared" si="6"/>
        <v>0</v>
      </c>
      <c r="AO30" s="68"/>
      <c r="AP30" s="92"/>
      <c r="AQ30" s="120">
        <f t="shared" si="7"/>
        <v>140</v>
      </c>
      <c r="AR30" s="121">
        <f t="shared" si="9"/>
        <v>17</v>
      </c>
      <c r="AS30" s="140">
        <f t="shared" si="10"/>
        <v>0.12142857142857143</v>
      </c>
      <c r="AT30" s="130" t="s">
        <v>149</v>
      </c>
      <c r="AU30" s="80"/>
    </row>
    <row r="31" spans="1:47" s="81" customFormat="1" ht="88.5" customHeight="1" x14ac:dyDescent="0.25">
      <c r="A31" s="82">
        <v>4</v>
      </c>
      <c r="B31" s="69" t="s">
        <v>58</v>
      </c>
      <c r="C31" s="68" t="s">
        <v>122</v>
      </c>
      <c r="D31" s="68">
        <v>12</v>
      </c>
      <c r="E31" s="97" t="s">
        <v>150</v>
      </c>
      <c r="F31" s="85" t="s">
        <v>101</v>
      </c>
      <c r="G31" s="97" t="s">
        <v>151</v>
      </c>
      <c r="H31" s="97" t="s">
        <v>152</v>
      </c>
      <c r="I31" s="68" t="s">
        <v>126</v>
      </c>
      <c r="J31" s="98" t="s">
        <v>127</v>
      </c>
      <c r="K31" s="97" t="s">
        <v>153</v>
      </c>
      <c r="L31" s="68">
        <v>24</v>
      </c>
      <c r="M31" s="68">
        <v>54</v>
      </c>
      <c r="N31" s="68">
        <v>54</v>
      </c>
      <c r="O31" s="68">
        <v>40</v>
      </c>
      <c r="P31" s="99">
        <f t="shared" si="13"/>
        <v>172</v>
      </c>
      <c r="Q31" s="100" t="s">
        <v>81</v>
      </c>
      <c r="R31" s="101" t="s">
        <v>146</v>
      </c>
      <c r="S31" s="97" t="s">
        <v>147</v>
      </c>
      <c r="T31" s="97" t="s">
        <v>131</v>
      </c>
      <c r="U31" s="102" t="s">
        <v>132</v>
      </c>
      <c r="V31" s="103" t="s">
        <v>148</v>
      </c>
      <c r="W31" s="104">
        <f t="shared" si="8"/>
        <v>24</v>
      </c>
      <c r="X31" s="99">
        <v>24</v>
      </c>
      <c r="Y31" s="140">
        <f t="shared" si="11"/>
        <v>1</v>
      </c>
      <c r="Z31" s="130" t="s">
        <v>154</v>
      </c>
      <c r="AA31" s="134" t="s">
        <v>135</v>
      </c>
      <c r="AB31" s="104">
        <f t="shared" si="1"/>
        <v>54</v>
      </c>
      <c r="AC31" s="99"/>
      <c r="AD31" s="65">
        <f t="shared" si="2"/>
        <v>0</v>
      </c>
      <c r="AE31" s="68"/>
      <c r="AF31" s="92"/>
      <c r="AG31" s="104">
        <f t="shared" si="3"/>
        <v>54</v>
      </c>
      <c r="AH31" s="99"/>
      <c r="AI31" s="65">
        <f t="shared" si="4"/>
        <v>0</v>
      </c>
      <c r="AJ31" s="68"/>
      <c r="AK31" s="92"/>
      <c r="AL31" s="104">
        <f t="shared" si="5"/>
        <v>40</v>
      </c>
      <c r="AM31" s="99"/>
      <c r="AN31" s="65">
        <f t="shared" si="6"/>
        <v>0</v>
      </c>
      <c r="AO31" s="68"/>
      <c r="AP31" s="92"/>
      <c r="AQ31" s="120">
        <f t="shared" si="7"/>
        <v>172</v>
      </c>
      <c r="AR31" s="121">
        <f t="shared" si="9"/>
        <v>24</v>
      </c>
      <c r="AS31" s="140">
        <f t="shared" si="10"/>
        <v>0.13953488372093023</v>
      </c>
      <c r="AT31" s="130" t="s">
        <v>154</v>
      </c>
      <c r="AU31" s="80"/>
    </row>
    <row r="32" spans="1:47" s="81" customFormat="1" ht="88.5" customHeight="1" x14ac:dyDescent="0.25">
      <c r="A32" s="82">
        <v>4</v>
      </c>
      <c r="B32" s="69" t="s">
        <v>58</v>
      </c>
      <c r="C32" s="68" t="s">
        <v>122</v>
      </c>
      <c r="D32" s="68">
        <v>13</v>
      </c>
      <c r="E32" s="97" t="s">
        <v>155</v>
      </c>
      <c r="F32" s="85" t="s">
        <v>101</v>
      </c>
      <c r="G32" s="97" t="s">
        <v>156</v>
      </c>
      <c r="H32" s="97" t="s">
        <v>157</v>
      </c>
      <c r="I32" s="68" t="s">
        <v>126</v>
      </c>
      <c r="J32" s="98" t="s">
        <v>127</v>
      </c>
      <c r="K32" s="97" t="s">
        <v>158</v>
      </c>
      <c r="L32" s="68">
        <v>11</v>
      </c>
      <c r="M32" s="68">
        <v>21</v>
      </c>
      <c r="N32" s="68">
        <v>21</v>
      </c>
      <c r="O32" s="68">
        <v>15</v>
      </c>
      <c r="P32" s="99">
        <f t="shared" si="13"/>
        <v>68</v>
      </c>
      <c r="Q32" s="100" t="s">
        <v>81</v>
      </c>
      <c r="R32" s="105" t="s">
        <v>159</v>
      </c>
      <c r="S32" s="97" t="s">
        <v>160</v>
      </c>
      <c r="T32" s="97" t="s">
        <v>131</v>
      </c>
      <c r="U32" s="97" t="s">
        <v>131</v>
      </c>
      <c r="V32" s="103" t="s">
        <v>159</v>
      </c>
      <c r="W32" s="104">
        <f t="shared" si="8"/>
        <v>11</v>
      </c>
      <c r="X32" s="99">
        <v>11</v>
      </c>
      <c r="Y32" s="140">
        <f t="shared" si="11"/>
        <v>1</v>
      </c>
      <c r="Z32" s="130" t="s">
        <v>233</v>
      </c>
      <c r="AA32" s="134"/>
      <c r="AB32" s="104">
        <f t="shared" si="1"/>
        <v>21</v>
      </c>
      <c r="AC32" s="99"/>
      <c r="AD32" s="65">
        <f t="shared" si="2"/>
        <v>0</v>
      </c>
      <c r="AE32" s="68"/>
      <c r="AF32" s="92"/>
      <c r="AG32" s="104">
        <f t="shared" si="3"/>
        <v>21</v>
      </c>
      <c r="AH32" s="99"/>
      <c r="AI32" s="65">
        <f t="shared" si="4"/>
        <v>0</v>
      </c>
      <c r="AJ32" s="68"/>
      <c r="AK32" s="92"/>
      <c r="AL32" s="104">
        <f t="shared" si="5"/>
        <v>15</v>
      </c>
      <c r="AM32" s="99"/>
      <c r="AN32" s="65">
        <f t="shared" si="6"/>
        <v>0</v>
      </c>
      <c r="AO32" s="68"/>
      <c r="AP32" s="92"/>
      <c r="AQ32" s="120">
        <f t="shared" si="7"/>
        <v>68</v>
      </c>
      <c r="AR32" s="121">
        <f t="shared" si="9"/>
        <v>11</v>
      </c>
      <c r="AS32" s="140">
        <f t="shared" si="10"/>
        <v>0.16176470588235295</v>
      </c>
      <c r="AT32" s="134" t="s">
        <v>236</v>
      </c>
      <c r="AU32" s="80"/>
    </row>
    <row r="33" spans="1:49" s="81" customFormat="1" ht="88.5" customHeight="1" x14ac:dyDescent="0.25">
      <c r="A33" s="82">
        <v>4</v>
      </c>
      <c r="B33" s="69" t="s">
        <v>58</v>
      </c>
      <c r="C33" s="68" t="s">
        <v>122</v>
      </c>
      <c r="D33" s="68">
        <v>14</v>
      </c>
      <c r="E33" s="97" t="s">
        <v>161</v>
      </c>
      <c r="F33" s="85" t="s">
        <v>101</v>
      </c>
      <c r="G33" s="97" t="s">
        <v>162</v>
      </c>
      <c r="H33" s="97" t="s">
        <v>163</v>
      </c>
      <c r="I33" s="68" t="s">
        <v>126</v>
      </c>
      <c r="J33" s="98" t="s">
        <v>127</v>
      </c>
      <c r="K33" s="97" t="s">
        <v>158</v>
      </c>
      <c r="L33" s="68">
        <v>24</v>
      </c>
      <c r="M33" s="68">
        <v>48</v>
      </c>
      <c r="N33" s="68">
        <v>47</v>
      </c>
      <c r="O33" s="68">
        <v>31</v>
      </c>
      <c r="P33" s="99">
        <f t="shared" si="13"/>
        <v>150</v>
      </c>
      <c r="Q33" s="100" t="s">
        <v>81</v>
      </c>
      <c r="R33" s="105" t="s">
        <v>159</v>
      </c>
      <c r="S33" s="97" t="s">
        <v>160</v>
      </c>
      <c r="T33" s="97" t="s">
        <v>131</v>
      </c>
      <c r="U33" s="97" t="s">
        <v>131</v>
      </c>
      <c r="V33" s="103" t="s">
        <v>159</v>
      </c>
      <c r="W33" s="104">
        <f t="shared" si="8"/>
        <v>24</v>
      </c>
      <c r="X33" s="99">
        <v>24</v>
      </c>
      <c r="Y33" s="140">
        <f t="shared" si="11"/>
        <v>1</v>
      </c>
      <c r="Z33" s="130" t="s">
        <v>234</v>
      </c>
      <c r="AA33" s="134"/>
      <c r="AB33" s="104">
        <f t="shared" si="1"/>
        <v>48</v>
      </c>
      <c r="AC33" s="99"/>
      <c r="AD33" s="65">
        <f t="shared" si="2"/>
        <v>0</v>
      </c>
      <c r="AE33" s="68"/>
      <c r="AF33" s="92"/>
      <c r="AG33" s="104">
        <f t="shared" si="3"/>
        <v>47</v>
      </c>
      <c r="AH33" s="99"/>
      <c r="AI33" s="65">
        <f t="shared" si="4"/>
        <v>0</v>
      </c>
      <c r="AJ33" s="68"/>
      <c r="AK33" s="92"/>
      <c r="AL33" s="104">
        <f t="shared" si="5"/>
        <v>31</v>
      </c>
      <c r="AM33" s="99"/>
      <c r="AN33" s="65">
        <f t="shared" si="6"/>
        <v>0</v>
      </c>
      <c r="AO33" s="68"/>
      <c r="AP33" s="92"/>
      <c r="AQ33" s="120">
        <f t="shared" si="7"/>
        <v>150</v>
      </c>
      <c r="AR33" s="121">
        <f t="shared" si="9"/>
        <v>24</v>
      </c>
      <c r="AS33" s="140">
        <f t="shared" si="10"/>
        <v>0.16</v>
      </c>
      <c r="AT33" s="134" t="s">
        <v>237</v>
      </c>
      <c r="AU33" s="80"/>
    </row>
    <row r="34" spans="1:49" s="81" customFormat="1" ht="88.5" customHeight="1" thickBot="1" x14ac:dyDescent="0.3">
      <c r="A34" s="82">
        <v>4</v>
      </c>
      <c r="B34" s="69" t="s">
        <v>58</v>
      </c>
      <c r="C34" s="68" t="s">
        <v>122</v>
      </c>
      <c r="D34" s="68">
        <v>15</v>
      </c>
      <c r="E34" s="97" t="s">
        <v>164</v>
      </c>
      <c r="F34" s="85" t="s">
        <v>101</v>
      </c>
      <c r="G34" s="106" t="s">
        <v>165</v>
      </c>
      <c r="H34" s="106" t="s">
        <v>166</v>
      </c>
      <c r="I34" s="107" t="s">
        <v>126</v>
      </c>
      <c r="J34" s="108" t="s">
        <v>127</v>
      </c>
      <c r="K34" s="106" t="s">
        <v>158</v>
      </c>
      <c r="L34" s="107">
        <v>2</v>
      </c>
      <c r="M34" s="107">
        <v>3</v>
      </c>
      <c r="N34" s="107">
        <v>3</v>
      </c>
      <c r="O34" s="107">
        <v>3</v>
      </c>
      <c r="P34" s="99">
        <f t="shared" si="13"/>
        <v>11</v>
      </c>
      <c r="Q34" s="109" t="s">
        <v>81</v>
      </c>
      <c r="R34" s="105" t="s">
        <v>159</v>
      </c>
      <c r="S34" s="97" t="s">
        <v>160</v>
      </c>
      <c r="T34" s="97" t="s">
        <v>131</v>
      </c>
      <c r="U34" s="97" t="s">
        <v>131</v>
      </c>
      <c r="V34" s="110" t="s">
        <v>159</v>
      </c>
      <c r="W34" s="104">
        <f t="shared" si="8"/>
        <v>2</v>
      </c>
      <c r="X34" s="99">
        <v>2</v>
      </c>
      <c r="Y34" s="140">
        <f t="shared" si="11"/>
        <v>1</v>
      </c>
      <c r="Z34" s="130" t="s">
        <v>235</v>
      </c>
      <c r="AA34" s="134"/>
      <c r="AB34" s="104">
        <f t="shared" si="1"/>
        <v>3</v>
      </c>
      <c r="AC34" s="99"/>
      <c r="AD34" s="65">
        <f t="shared" si="2"/>
        <v>0</v>
      </c>
      <c r="AE34" s="68"/>
      <c r="AF34" s="92"/>
      <c r="AG34" s="104">
        <f t="shared" si="3"/>
        <v>3</v>
      </c>
      <c r="AH34" s="99"/>
      <c r="AI34" s="65">
        <f t="shared" si="4"/>
        <v>0</v>
      </c>
      <c r="AJ34" s="68"/>
      <c r="AK34" s="92"/>
      <c r="AL34" s="104">
        <f t="shared" si="5"/>
        <v>3</v>
      </c>
      <c r="AM34" s="99"/>
      <c r="AN34" s="65">
        <f t="shared" si="6"/>
        <v>0</v>
      </c>
      <c r="AO34" s="68"/>
      <c r="AP34" s="92"/>
      <c r="AQ34" s="120">
        <f t="shared" si="7"/>
        <v>11</v>
      </c>
      <c r="AR34" s="121">
        <f t="shared" si="9"/>
        <v>2</v>
      </c>
      <c r="AS34" s="140">
        <f t="shared" si="10"/>
        <v>0.18181818181818182</v>
      </c>
      <c r="AT34" s="134" t="s">
        <v>238</v>
      </c>
      <c r="AU34" s="80"/>
    </row>
    <row r="35" spans="1:49" s="31" customFormat="1" ht="16.5" thickBot="1" x14ac:dyDescent="0.3">
      <c r="A35" s="220" t="s">
        <v>167</v>
      </c>
      <c r="B35" s="221"/>
      <c r="C35" s="221"/>
      <c r="D35" s="221"/>
      <c r="E35" s="222"/>
      <c r="F35" s="54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6"/>
      <c r="W35" s="223"/>
      <c r="X35" s="224"/>
      <c r="Y35" s="142">
        <f>AVERAGE(Y20:Y34)*80%</f>
        <v>0.72243767195767195</v>
      </c>
      <c r="Z35" s="225"/>
      <c r="AA35" s="226"/>
      <c r="AB35" s="227"/>
      <c r="AC35" s="224"/>
      <c r="AD35" s="122">
        <f>AVERAGE(AD20:AD34)</f>
        <v>0</v>
      </c>
      <c r="AE35" s="225"/>
      <c r="AF35" s="226"/>
      <c r="AG35" s="227"/>
      <c r="AH35" s="224"/>
      <c r="AI35" s="122">
        <f>AVERAGE(AI20:AI34)</f>
        <v>0</v>
      </c>
      <c r="AJ35" s="225"/>
      <c r="AK35" s="226"/>
      <c r="AL35" s="228"/>
      <c r="AM35" s="229"/>
      <c r="AN35" s="122">
        <f>AVERAGE(AN20:AN34)</f>
        <v>0</v>
      </c>
      <c r="AO35" s="225"/>
      <c r="AP35" s="226"/>
      <c r="AQ35" s="227"/>
      <c r="AR35" s="224"/>
      <c r="AS35" s="142">
        <f>AVERAGE(AS20:AS34)*80%</f>
        <v>0.15292793431848836</v>
      </c>
      <c r="AT35" s="136"/>
      <c r="AU35" s="30"/>
    </row>
    <row r="36" spans="1:49" s="43" customFormat="1" ht="90" x14ac:dyDescent="0.25">
      <c r="A36" s="32">
        <v>7</v>
      </c>
      <c r="B36" s="33" t="s">
        <v>168</v>
      </c>
      <c r="C36" s="34" t="s">
        <v>169</v>
      </c>
      <c r="D36" s="32" t="s">
        <v>170</v>
      </c>
      <c r="E36" s="33" t="s">
        <v>171</v>
      </c>
      <c r="F36" s="33" t="s">
        <v>172</v>
      </c>
      <c r="G36" s="33" t="s">
        <v>173</v>
      </c>
      <c r="H36" s="33" t="s">
        <v>174</v>
      </c>
      <c r="I36" s="111" t="s">
        <v>175</v>
      </c>
      <c r="J36" s="33" t="s">
        <v>176</v>
      </c>
      <c r="K36" s="33" t="s">
        <v>177</v>
      </c>
      <c r="L36" s="35" t="s">
        <v>73</v>
      </c>
      <c r="M36" s="112">
        <v>0.8</v>
      </c>
      <c r="N36" s="35" t="s">
        <v>73</v>
      </c>
      <c r="O36" s="112">
        <v>0.8</v>
      </c>
      <c r="P36" s="113">
        <v>0.8</v>
      </c>
      <c r="Q36" s="36" t="s">
        <v>81</v>
      </c>
      <c r="R36" s="37" t="s">
        <v>178</v>
      </c>
      <c r="S36" s="33" t="s">
        <v>179</v>
      </c>
      <c r="T36" s="33" t="s">
        <v>180</v>
      </c>
      <c r="U36" s="38" t="s">
        <v>181</v>
      </c>
      <c r="V36" s="39" t="s">
        <v>182</v>
      </c>
      <c r="W36" s="40" t="str">
        <f>L36</f>
        <v>No programada</v>
      </c>
      <c r="X36" s="35" t="s">
        <v>73</v>
      </c>
      <c r="Y36" s="123" t="s">
        <v>73</v>
      </c>
      <c r="Z36" s="131" t="s">
        <v>76</v>
      </c>
      <c r="AA36" s="135" t="s">
        <v>73</v>
      </c>
      <c r="AB36" s="114">
        <f>M36</f>
        <v>0.8</v>
      </c>
      <c r="AC36" s="35"/>
      <c r="AD36" s="123">
        <v>0</v>
      </c>
      <c r="AE36" s="35"/>
      <c r="AF36" s="41"/>
      <c r="AG36" s="40" t="str">
        <f>N36</f>
        <v>No programada</v>
      </c>
      <c r="AH36" s="35"/>
      <c r="AI36" s="123">
        <v>0</v>
      </c>
      <c r="AJ36" s="35"/>
      <c r="AK36" s="41"/>
      <c r="AL36" s="114">
        <f>P36</f>
        <v>0.8</v>
      </c>
      <c r="AM36" s="35"/>
      <c r="AN36" s="123">
        <v>0</v>
      </c>
      <c r="AO36" s="35"/>
      <c r="AP36" s="41"/>
      <c r="AQ36" s="124">
        <f>P36</f>
        <v>0.8</v>
      </c>
      <c r="AR36" s="139">
        <v>0</v>
      </c>
      <c r="AS36" s="141">
        <f t="shared" si="10"/>
        <v>0</v>
      </c>
      <c r="AT36" s="135" t="s">
        <v>76</v>
      </c>
      <c r="AU36" s="42"/>
    </row>
    <row r="37" spans="1:49" s="300" customFormat="1" ht="105" x14ac:dyDescent="0.3">
      <c r="A37" s="280">
        <v>7</v>
      </c>
      <c r="B37" s="281" t="s">
        <v>168</v>
      </c>
      <c r="C37" s="280" t="s">
        <v>169</v>
      </c>
      <c r="D37" s="280" t="s">
        <v>183</v>
      </c>
      <c r="E37" s="281" t="s">
        <v>184</v>
      </c>
      <c r="F37" s="281" t="s">
        <v>172</v>
      </c>
      <c r="G37" s="281" t="s">
        <v>185</v>
      </c>
      <c r="H37" s="281" t="s">
        <v>186</v>
      </c>
      <c r="I37" s="281" t="s">
        <v>187</v>
      </c>
      <c r="J37" s="281" t="s">
        <v>176</v>
      </c>
      <c r="K37" s="281" t="s">
        <v>188</v>
      </c>
      <c r="L37" s="282">
        <v>1</v>
      </c>
      <c r="M37" s="282">
        <v>1</v>
      </c>
      <c r="N37" s="282">
        <v>1</v>
      </c>
      <c r="O37" s="282">
        <v>1</v>
      </c>
      <c r="P37" s="283">
        <v>1</v>
      </c>
      <c r="Q37" s="284" t="s">
        <v>81</v>
      </c>
      <c r="R37" s="285" t="s">
        <v>189</v>
      </c>
      <c r="S37" s="281" t="s">
        <v>190</v>
      </c>
      <c r="T37" s="286" t="s">
        <v>180</v>
      </c>
      <c r="U37" s="287" t="s">
        <v>191</v>
      </c>
      <c r="V37" s="284" t="s">
        <v>192</v>
      </c>
      <c r="W37" s="288">
        <f t="shared" ref="W37:W41" si="14">L37</f>
        <v>1</v>
      </c>
      <c r="X37" s="301">
        <v>1</v>
      </c>
      <c r="Y37" s="290">
        <f t="shared" ref="Y37:Y41" si="15">IF(X37/W37&gt;100%,100%,X37/W37)</f>
        <v>1</v>
      </c>
      <c r="Z37" s="291" t="s">
        <v>240</v>
      </c>
      <c r="AA37" s="292" t="s">
        <v>241</v>
      </c>
      <c r="AB37" s="293">
        <f t="shared" ref="AB37:AB41" si="16">M37</f>
        <v>1</v>
      </c>
      <c r="AC37" s="289"/>
      <c r="AD37" s="294">
        <v>0</v>
      </c>
      <c r="AE37" s="289"/>
      <c r="AF37" s="295"/>
      <c r="AG37" s="296">
        <f t="shared" ref="AG37:AG41" si="17">N37</f>
        <v>1</v>
      </c>
      <c r="AH37" s="289"/>
      <c r="AI37" s="294">
        <v>0</v>
      </c>
      <c r="AJ37" s="289"/>
      <c r="AK37" s="295"/>
      <c r="AL37" s="293">
        <f t="shared" ref="AL37:AL41" si="18">P37</f>
        <v>1</v>
      </c>
      <c r="AM37" s="289"/>
      <c r="AN37" s="294">
        <v>0</v>
      </c>
      <c r="AO37" s="289"/>
      <c r="AP37" s="295"/>
      <c r="AQ37" s="297">
        <f t="shared" ref="AQ37:AQ41" si="19">P37</f>
        <v>1</v>
      </c>
      <c r="AR37" s="301">
        <v>0.25</v>
      </c>
      <c r="AS37" s="298">
        <f t="shared" si="10"/>
        <v>0.25</v>
      </c>
      <c r="AT37" s="292" t="s">
        <v>240</v>
      </c>
      <c r="AU37" s="299"/>
    </row>
    <row r="38" spans="1:49" s="48" customFormat="1" ht="105" x14ac:dyDescent="0.3">
      <c r="A38" s="44">
        <v>7</v>
      </c>
      <c r="B38" s="45" t="s">
        <v>168</v>
      </c>
      <c r="C38" s="34" t="s">
        <v>193</v>
      </c>
      <c r="D38" s="44" t="s">
        <v>194</v>
      </c>
      <c r="E38" s="45" t="s">
        <v>195</v>
      </c>
      <c r="F38" s="45" t="s">
        <v>172</v>
      </c>
      <c r="G38" s="45" t="s">
        <v>196</v>
      </c>
      <c r="H38" s="45" t="s">
        <v>197</v>
      </c>
      <c r="I38" s="45" t="s">
        <v>187</v>
      </c>
      <c r="J38" s="45" t="s">
        <v>176</v>
      </c>
      <c r="K38" s="45" t="s">
        <v>198</v>
      </c>
      <c r="L38" s="35" t="s">
        <v>73</v>
      </c>
      <c r="M38" s="112">
        <v>1</v>
      </c>
      <c r="N38" s="112">
        <v>1</v>
      </c>
      <c r="O38" s="112">
        <v>1</v>
      </c>
      <c r="P38" s="113">
        <v>1</v>
      </c>
      <c r="Q38" s="117" t="s">
        <v>81</v>
      </c>
      <c r="R38" s="47" t="s">
        <v>199</v>
      </c>
      <c r="S38" s="45" t="s">
        <v>200</v>
      </c>
      <c r="T38" s="33" t="s">
        <v>180</v>
      </c>
      <c r="U38" s="38" t="s">
        <v>201</v>
      </c>
      <c r="V38" s="46" t="s">
        <v>202</v>
      </c>
      <c r="W38" s="40" t="str">
        <f t="shared" si="14"/>
        <v>No programada</v>
      </c>
      <c r="X38" s="35" t="s">
        <v>73</v>
      </c>
      <c r="Y38" s="123" t="s">
        <v>73</v>
      </c>
      <c r="Z38" s="131" t="s">
        <v>76</v>
      </c>
      <c r="AA38" s="135" t="s">
        <v>73</v>
      </c>
      <c r="AB38" s="114">
        <f t="shared" si="16"/>
        <v>1</v>
      </c>
      <c r="AC38" s="35"/>
      <c r="AD38" s="123">
        <v>0</v>
      </c>
      <c r="AE38" s="35"/>
      <c r="AF38" s="41"/>
      <c r="AG38" s="116">
        <f t="shared" si="17"/>
        <v>1</v>
      </c>
      <c r="AH38" s="35"/>
      <c r="AI38" s="123">
        <v>0</v>
      </c>
      <c r="AJ38" s="35"/>
      <c r="AK38" s="41"/>
      <c r="AL38" s="114">
        <f t="shared" si="18"/>
        <v>1</v>
      </c>
      <c r="AM38" s="35"/>
      <c r="AN38" s="123">
        <v>0</v>
      </c>
      <c r="AO38" s="35"/>
      <c r="AP38" s="41"/>
      <c r="AQ38" s="124">
        <f t="shared" si="19"/>
        <v>1</v>
      </c>
      <c r="AR38" s="139">
        <v>0</v>
      </c>
      <c r="AS38" s="141">
        <f t="shared" si="10"/>
        <v>0</v>
      </c>
      <c r="AT38" s="135" t="s">
        <v>76</v>
      </c>
      <c r="AU38" s="42"/>
    </row>
    <row r="39" spans="1:49" s="48" customFormat="1" ht="105" x14ac:dyDescent="0.3">
      <c r="A39" s="44">
        <v>7</v>
      </c>
      <c r="B39" s="45" t="s">
        <v>168</v>
      </c>
      <c r="C39" s="34" t="s">
        <v>169</v>
      </c>
      <c r="D39" s="44" t="s">
        <v>203</v>
      </c>
      <c r="E39" s="45" t="s">
        <v>204</v>
      </c>
      <c r="F39" s="45" t="s">
        <v>172</v>
      </c>
      <c r="G39" s="45" t="s">
        <v>205</v>
      </c>
      <c r="H39" s="45" t="s">
        <v>206</v>
      </c>
      <c r="I39" s="45" t="s">
        <v>187</v>
      </c>
      <c r="J39" s="45" t="s">
        <v>176</v>
      </c>
      <c r="K39" s="45" t="s">
        <v>207</v>
      </c>
      <c r="L39" s="112">
        <v>1</v>
      </c>
      <c r="M39" s="35" t="s">
        <v>73</v>
      </c>
      <c r="N39" s="35" t="s">
        <v>73</v>
      </c>
      <c r="O39" s="112">
        <v>1</v>
      </c>
      <c r="P39" s="113">
        <v>1</v>
      </c>
      <c r="Q39" s="117" t="s">
        <v>81</v>
      </c>
      <c r="R39" s="47" t="s">
        <v>208</v>
      </c>
      <c r="S39" s="45" t="s">
        <v>209</v>
      </c>
      <c r="T39" s="33" t="s">
        <v>180</v>
      </c>
      <c r="U39" s="38" t="s">
        <v>191</v>
      </c>
      <c r="V39" s="46" t="s">
        <v>209</v>
      </c>
      <c r="W39" s="116">
        <f t="shared" si="14"/>
        <v>1</v>
      </c>
      <c r="X39" s="112">
        <v>1</v>
      </c>
      <c r="Y39" s="143">
        <f t="shared" si="15"/>
        <v>1</v>
      </c>
      <c r="Z39" s="131" t="s">
        <v>210</v>
      </c>
      <c r="AA39" s="135" t="s">
        <v>211</v>
      </c>
      <c r="AB39" s="114" t="str">
        <f t="shared" si="16"/>
        <v>No programada</v>
      </c>
      <c r="AC39" s="35"/>
      <c r="AD39" s="123">
        <v>0</v>
      </c>
      <c r="AE39" s="35"/>
      <c r="AF39" s="41"/>
      <c r="AG39" s="40" t="str">
        <f t="shared" si="17"/>
        <v>No programada</v>
      </c>
      <c r="AH39" s="35"/>
      <c r="AI39" s="123">
        <v>0</v>
      </c>
      <c r="AJ39" s="35"/>
      <c r="AK39" s="41"/>
      <c r="AL39" s="114">
        <f t="shared" si="18"/>
        <v>1</v>
      </c>
      <c r="AM39" s="35"/>
      <c r="AN39" s="123">
        <v>0</v>
      </c>
      <c r="AO39" s="35"/>
      <c r="AP39" s="41"/>
      <c r="AQ39" s="124">
        <f t="shared" si="19"/>
        <v>1</v>
      </c>
      <c r="AR39" s="139">
        <v>0.5</v>
      </c>
      <c r="AS39" s="141">
        <f t="shared" si="10"/>
        <v>0.5</v>
      </c>
      <c r="AT39" s="131" t="s">
        <v>210</v>
      </c>
      <c r="AU39" s="42"/>
    </row>
    <row r="40" spans="1:49" s="48" customFormat="1" ht="118.5" customHeight="1" x14ac:dyDescent="0.3">
      <c r="A40" s="44">
        <v>5</v>
      </c>
      <c r="B40" s="45" t="s">
        <v>212</v>
      </c>
      <c r="C40" s="34" t="s">
        <v>213</v>
      </c>
      <c r="D40" s="44" t="s">
        <v>214</v>
      </c>
      <c r="E40" s="45" t="s">
        <v>215</v>
      </c>
      <c r="F40" s="45" t="s">
        <v>172</v>
      </c>
      <c r="G40" s="45" t="s">
        <v>216</v>
      </c>
      <c r="H40" s="45" t="s">
        <v>217</v>
      </c>
      <c r="I40" s="45" t="s">
        <v>187</v>
      </c>
      <c r="J40" s="45" t="s">
        <v>65</v>
      </c>
      <c r="K40" s="45" t="s">
        <v>216</v>
      </c>
      <c r="L40" s="112">
        <v>0.33</v>
      </c>
      <c r="M40" s="112">
        <v>0.67</v>
      </c>
      <c r="N40" s="112">
        <v>0.84</v>
      </c>
      <c r="O40" s="112">
        <v>1</v>
      </c>
      <c r="P40" s="113">
        <v>1</v>
      </c>
      <c r="Q40" s="117" t="s">
        <v>81</v>
      </c>
      <c r="R40" s="47" t="s">
        <v>218</v>
      </c>
      <c r="S40" s="45" t="s">
        <v>219</v>
      </c>
      <c r="T40" s="33" t="s">
        <v>180</v>
      </c>
      <c r="U40" s="38" t="s">
        <v>220</v>
      </c>
      <c r="V40" s="46" t="s">
        <v>221</v>
      </c>
      <c r="W40" s="115">
        <f t="shared" si="14"/>
        <v>0.33</v>
      </c>
      <c r="X40" s="139">
        <v>0.33</v>
      </c>
      <c r="Y40" s="143">
        <f t="shared" si="15"/>
        <v>1</v>
      </c>
      <c r="Z40" s="131" t="s">
        <v>222</v>
      </c>
      <c r="AA40" s="135" t="s">
        <v>223</v>
      </c>
      <c r="AB40" s="114">
        <f t="shared" si="16"/>
        <v>0.67</v>
      </c>
      <c r="AC40" s="35"/>
      <c r="AD40" s="123">
        <v>0</v>
      </c>
      <c r="AE40" s="35"/>
      <c r="AF40" s="41"/>
      <c r="AG40" s="116">
        <f t="shared" si="17"/>
        <v>0.84</v>
      </c>
      <c r="AH40" s="35"/>
      <c r="AI40" s="123">
        <v>0</v>
      </c>
      <c r="AJ40" s="35"/>
      <c r="AK40" s="41"/>
      <c r="AL40" s="114">
        <f t="shared" si="18"/>
        <v>1</v>
      </c>
      <c r="AM40" s="35"/>
      <c r="AN40" s="123">
        <v>0</v>
      </c>
      <c r="AO40" s="35"/>
      <c r="AP40" s="41"/>
      <c r="AQ40" s="124">
        <f t="shared" si="19"/>
        <v>1</v>
      </c>
      <c r="AR40" s="139">
        <v>0.33</v>
      </c>
      <c r="AS40" s="141">
        <f t="shared" si="10"/>
        <v>0.33</v>
      </c>
      <c r="AT40" s="131" t="s">
        <v>222</v>
      </c>
      <c r="AU40" s="42"/>
    </row>
    <row r="41" spans="1:49" ht="138.75" customHeight="1" thickBot="1" x14ac:dyDescent="0.3">
      <c r="A41" s="44">
        <v>5</v>
      </c>
      <c r="B41" s="45" t="s">
        <v>212</v>
      </c>
      <c r="C41" s="34" t="s">
        <v>213</v>
      </c>
      <c r="D41" s="44" t="s">
        <v>224</v>
      </c>
      <c r="E41" s="45" t="s">
        <v>225</v>
      </c>
      <c r="F41" s="45" t="s">
        <v>172</v>
      </c>
      <c r="G41" s="45" t="s">
        <v>216</v>
      </c>
      <c r="H41" s="45" t="s">
        <v>226</v>
      </c>
      <c r="I41" s="45" t="s">
        <v>227</v>
      </c>
      <c r="J41" s="45" t="s">
        <v>65</v>
      </c>
      <c r="K41" s="45" t="s">
        <v>216</v>
      </c>
      <c r="L41" s="112">
        <v>0.2</v>
      </c>
      <c r="M41" s="112">
        <v>0.4</v>
      </c>
      <c r="N41" s="112">
        <v>0.6</v>
      </c>
      <c r="O41" s="112">
        <v>0.8</v>
      </c>
      <c r="P41" s="113">
        <v>0.8</v>
      </c>
      <c r="Q41" s="49" t="s">
        <v>81</v>
      </c>
      <c r="R41" s="47" t="s">
        <v>218</v>
      </c>
      <c r="S41" s="45" t="s">
        <v>221</v>
      </c>
      <c r="T41" s="33" t="s">
        <v>180</v>
      </c>
      <c r="U41" s="38" t="s">
        <v>220</v>
      </c>
      <c r="V41" s="46" t="s">
        <v>221</v>
      </c>
      <c r="W41" s="115">
        <f t="shared" si="14"/>
        <v>0.2</v>
      </c>
      <c r="X41" s="146">
        <f>105/108*20%</f>
        <v>0.19444444444444445</v>
      </c>
      <c r="Y41" s="143">
        <f t="shared" si="15"/>
        <v>0.97222222222222221</v>
      </c>
      <c r="Z41" s="131" t="s">
        <v>228</v>
      </c>
      <c r="AA41" s="135" t="s">
        <v>223</v>
      </c>
      <c r="AB41" s="114">
        <f t="shared" si="16"/>
        <v>0.4</v>
      </c>
      <c r="AC41" s="35"/>
      <c r="AD41" s="123">
        <v>0</v>
      </c>
      <c r="AE41" s="35"/>
      <c r="AF41" s="41"/>
      <c r="AG41" s="116">
        <f t="shared" si="17"/>
        <v>0.6</v>
      </c>
      <c r="AH41" s="35"/>
      <c r="AI41" s="123">
        <v>0</v>
      </c>
      <c r="AJ41" s="35"/>
      <c r="AK41" s="41"/>
      <c r="AL41" s="114">
        <f t="shared" si="18"/>
        <v>0.8</v>
      </c>
      <c r="AM41" s="35"/>
      <c r="AN41" s="123">
        <v>0</v>
      </c>
      <c r="AO41" s="35"/>
      <c r="AP41" s="41"/>
      <c r="AQ41" s="124">
        <f t="shared" si="19"/>
        <v>0.8</v>
      </c>
      <c r="AR41" s="146">
        <f>105/108*20%</f>
        <v>0.19444444444444445</v>
      </c>
      <c r="AS41" s="141">
        <f t="shared" si="10"/>
        <v>0.24305555555555555</v>
      </c>
      <c r="AT41" s="135" t="s">
        <v>228</v>
      </c>
      <c r="AU41" s="42"/>
    </row>
    <row r="42" spans="1:49" ht="16.5" thickBot="1" x14ac:dyDescent="0.3">
      <c r="A42" s="260" t="s">
        <v>229</v>
      </c>
      <c r="B42" s="261"/>
      <c r="C42" s="261"/>
      <c r="D42" s="261"/>
      <c r="E42" s="262"/>
      <c r="F42" s="60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2"/>
      <c r="W42" s="263"/>
      <c r="X42" s="264"/>
      <c r="Y42" s="144">
        <f>AVERAGE(Y36:Y41)*20%</f>
        <v>0.19861111111111113</v>
      </c>
      <c r="Z42" s="265"/>
      <c r="AA42" s="266"/>
      <c r="AB42" s="267"/>
      <c r="AC42" s="264"/>
      <c r="AD42" s="125">
        <f>AVERAGE(AD36:AD41)</f>
        <v>0</v>
      </c>
      <c r="AE42" s="265"/>
      <c r="AF42" s="266"/>
      <c r="AG42" s="267"/>
      <c r="AH42" s="264"/>
      <c r="AI42" s="125">
        <f>AVERAGE(AI36:AI41)</f>
        <v>0</v>
      </c>
      <c r="AJ42" s="265"/>
      <c r="AK42" s="266"/>
      <c r="AL42" s="267"/>
      <c r="AM42" s="264"/>
      <c r="AN42" s="125">
        <f>AVERAGE(AN36:AN41)</f>
        <v>0</v>
      </c>
      <c r="AO42" s="265"/>
      <c r="AP42" s="266"/>
      <c r="AQ42" s="267"/>
      <c r="AR42" s="264"/>
      <c r="AS42" s="144">
        <f>AVERAGE(AS36:AS41)*20%</f>
        <v>4.4101851851851857E-2</v>
      </c>
      <c r="AT42" s="137"/>
      <c r="AU42" s="50"/>
    </row>
    <row r="43" spans="1:49" ht="19.5" thickBot="1" x14ac:dyDescent="0.35">
      <c r="A43" s="253" t="s">
        <v>230</v>
      </c>
      <c r="B43" s="254"/>
      <c r="C43" s="254"/>
      <c r="D43" s="254"/>
      <c r="E43" s="255"/>
      <c r="F43" s="57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9"/>
      <c r="W43" s="256"/>
      <c r="X43" s="257"/>
      <c r="Y43" s="145">
        <f>Y35+Y42</f>
        <v>0.92104878306878302</v>
      </c>
      <c r="Z43" s="258"/>
      <c r="AA43" s="259"/>
      <c r="AB43" s="256"/>
      <c r="AC43" s="257"/>
      <c r="AD43" s="126">
        <f>+((AD35*80%)+(AD42*20%))</f>
        <v>0</v>
      </c>
      <c r="AE43" s="258"/>
      <c r="AF43" s="259"/>
      <c r="AG43" s="256"/>
      <c r="AH43" s="257"/>
      <c r="AI43" s="126">
        <f>+((AI35*80%)+(AI42*20%))</f>
        <v>0</v>
      </c>
      <c r="AJ43" s="258"/>
      <c r="AK43" s="259"/>
      <c r="AL43" s="256"/>
      <c r="AM43" s="257"/>
      <c r="AN43" s="126">
        <f>+((AN35*80%)+(AN42*20%))</f>
        <v>0</v>
      </c>
      <c r="AO43" s="258"/>
      <c r="AP43" s="259"/>
      <c r="AQ43" s="256"/>
      <c r="AR43" s="257"/>
      <c r="AS43" s="145">
        <f>AS35+AS42</f>
        <v>0.19702978617034023</v>
      </c>
      <c r="AT43" s="138"/>
      <c r="AU43" s="51"/>
    </row>
    <row r="44" spans="1:49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27"/>
      <c r="AA44" s="127"/>
      <c r="AB44" s="1"/>
      <c r="AC44" s="1"/>
      <c r="AD44" s="52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27"/>
      <c r="AU44" s="1"/>
      <c r="AV44" s="1"/>
      <c r="AW44" s="1"/>
    </row>
    <row r="45" spans="1:49" x14ac:dyDescent="0.25">
      <c r="A45" s="1"/>
      <c r="B45" s="1"/>
      <c r="C45" s="1"/>
      <c r="D45" s="1"/>
      <c r="E45" s="5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27"/>
      <c r="AA45" s="127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27"/>
      <c r="AU45" s="1"/>
      <c r="AV45" s="1"/>
      <c r="AW45" s="1"/>
    </row>
  </sheetData>
  <mergeCells count="99">
    <mergeCell ref="G7:H7"/>
    <mergeCell ref="G8:H8"/>
    <mergeCell ref="G13:H13"/>
    <mergeCell ref="G14:H14"/>
    <mergeCell ref="AL43:AM43"/>
    <mergeCell ref="AG43:AH43"/>
    <mergeCell ref="AJ43:AK43"/>
    <mergeCell ref="AB17:AF18"/>
    <mergeCell ref="AG17:AK18"/>
    <mergeCell ref="AL17:AP18"/>
    <mergeCell ref="I13:M13"/>
    <mergeCell ref="I14:M14"/>
    <mergeCell ref="G9:H9"/>
    <mergeCell ref="I9:M9"/>
    <mergeCell ref="G10:H10"/>
    <mergeCell ref="I10:M10"/>
    <mergeCell ref="AO43:AP43"/>
    <mergeCell ref="AQ43:AR43"/>
    <mergeCell ref="AL42:AM42"/>
    <mergeCell ref="AO42:AP42"/>
    <mergeCell ref="AQ42:AR42"/>
    <mergeCell ref="AO35:AP35"/>
    <mergeCell ref="AQ35:AR35"/>
    <mergeCell ref="A42:E42"/>
    <mergeCell ref="W42:X42"/>
    <mergeCell ref="Z42:AA42"/>
    <mergeCell ref="AB42:AC42"/>
    <mergeCell ref="AE42:AF42"/>
    <mergeCell ref="AG42:AH42"/>
    <mergeCell ref="AJ42:AK42"/>
    <mergeCell ref="A43:E43"/>
    <mergeCell ref="W43:X43"/>
    <mergeCell ref="Z43:AA43"/>
    <mergeCell ref="AB43:AC43"/>
    <mergeCell ref="AE43:AF43"/>
    <mergeCell ref="AQ17:AT18"/>
    <mergeCell ref="A35:E35"/>
    <mergeCell ref="W35:X35"/>
    <mergeCell ref="Z35:AA35"/>
    <mergeCell ref="AB35:AC35"/>
    <mergeCell ref="AE35:AF35"/>
    <mergeCell ref="AG35:AH35"/>
    <mergeCell ref="AJ35:AK35"/>
    <mergeCell ref="AL35:AM35"/>
    <mergeCell ref="R16:V18"/>
    <mergeCell ref="W16:AA16"/>
    <mergeCell ref="AB16:AF16"/>
    <mergeCell ref="AG16:AK16"/>
    <mergeCell ref="AL16:AP16"/>
    <mergeCell ref="AQ16:AT16"/>
    <mergeCell ref="W17:AA18"/>
    <mergeCell ref="A16:B18"/>
    <mergeCell ref="C16:C19"/>
    <mergeCell ref="D16:F18"/>
    <mergeCell ref="G16:Q18"/>
    <mergeCell ref="AV1:AV2"/>
    <mergeCell ref="AK1:AK2"/>
    <mergeCell ref="AL1:AL2"/>
    <mergeCell ref="AM1:AM2"/>
    <mergeCell ref="AN1:AN2"/>
    <mergeCell ref="AO1:AO2"/>
    <mergeCell ref="AD1:AD2"/>
    <mergeCell ref="AE1:AE2"/>
    <mergeCell ref="AF1:AF2"/>
    <mergeCell ref="AG1:AG2"/>
    <mergeCell ref="AH1:AH2"/>
    <mergeCell ref="AI1:AI2"/>
    <mergeCell ref="AW1:AW2"/>
    <mergeCell ref="A2:M2"/>
    <mergeCell ref="A3:R3"/>
    <mergeCell ref="A4:R4"/>
    <mergeCell ref="A6:B14"/>
    <mergeCell ref="C6:E14"/>
    <mergeCell ref="F6:M6"/>
    <mergeCell ref="I7:M7"/>
    <mergeCell ref="I8:M8"/>
    <mergeCell ref="AP1:AP2"/>
    <mergeCell ref="AQ1:AQ2"/>
    <mergeCell ref="AR1:AR2"/>
    <mergeCell ref="AS1:AS2"/>
    <mergeCell ref="AT1:AT2"/>
    <mergeCell ref="AU1:AU2"/>
    <mergeCell ref="AJ1:AJ2"/>
    <mergeCell ref="G11:H11"/>
    <mergeCell ref="I11:M11"/>
    <mergeCell ref="G12:H12"/>
    <mergeCell ref="I12:M12"/>
    <mergeCell ref="AC1:AC2"/>
    <mergeCell ref="A1:M1"/>
    <mergeCell ref="N1:R2"/>
    <mergeCell ref="S1:S2"/>
    <mergeCell ref="T1:T2"/>
    <mergeCell ref="U1:U2"/>
    <mergeCell ref="V1:V2"/>
    <mergeCell ref="X1:X2"/>
    <mergeCell ref="Y1:Y2"/>
    <mergeCell ref="Z1:Z2"/>
    <mergeCell ref="AA1:AA2"/>
    <mergeCell ref="AB1:AB2"/>
  </mergeCells>
  <dataValidations count="1">
    <dataValidation allowBlank="1" showInputMessage="1" showErrorMessage="1" error="Escriba un texto " promptTitle="Cualquier contenido" sqref="F25 F28 F31:F34" xr:uid="{7601E978-735A-419A-989B-FE7BD4F6EA56}"/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6DF3B08D03B34B91F992FA5829B101" ma:contentTypeVersion="13" ma:contentTypeDescription="Crear nuevo documento." ma:contentTypeScope="" ma:versionID="cc955f964cef0544bbbbbbae69fb9f1f">
  <xsd:schema xmlns:xsd="http://www.w3.org/2001/XMLSchema" xmlns:xs="http://www.w3.org/2001/XMLSchema" xmlns:p="http://schemas.microsoft.com/office/2006/metadata/properties" xmlns:ns3="918d46ae-bc80-4b93-8345-0c7a35c27299" xmlns:ns4="5074ac74-b766-45bb-bfb7-2b9c165faf29" targetNamespace="http://schemas.microsoft.com/office/2006/metadata/properties" ma:root="true" ma:fieldsID="52adc75e7b8f0af577385e638f7f2ee5" ns3:_="" ns4:_="">
    <xsd:import namespace="918d46ae-bc80-4b93-8345-0c7a35c27299"/>
    <xsd:import namespace="5074ac74-b766-45bb-bfb7-2b9c165faf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8d46ae-bc80-4b93-8345-0c7a35c272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74ac74-b766-45bb-bfb7-2b9c165faf2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348804-F9F2-4846-BA87-C2B128F46D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77369E-AE28-4DD1-97BD-D1E092F0438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201A0DD-42A1-4B91-BE5F-8433EFB5AE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8d46ae-bc80-4b93-8345-0c7a35c27299"/>
    <ds:schemaRef ds:uri="5074ac74-b766-45bb-bfb7-2b9c165faf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Niño González</dc:creator>
  <cp:keywords/>
  <dc:description/>
  <cp:lastModifiedBy>Camilo Bautista Beltran</cp:lastModifiedBy>
  <cp:revision/>
  <dcterms:created xsi:type="dcterms:W3CDTF">2021-12-02T18:50:00Z</dcterms:created>
  <dcterms:modified xsi:type="dcterms:W3CDTF">2022-04-27T20:48:51Z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0x010100376DF3B08D03B34B91F992FA5829B101</vt:lpwstr>
  </property>
</Properties>
</file>