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showSheetTabs="0" xWindow="0" yWindow="0" windowWidth="4080" windowHeight="32767" tabRatio="849" activeTab="0"/>
  </bookViews>
  <sheets>
    <sheet name="PLAN GESTION POR PROCESO" sheetId="1" r:id="rId1"/>
    <sheet name="Hoja2" sheetId="2" state="hidden" r:id="rId2"/>
  </sheets>
  <externalReferences>
    <externalReference r:id="rId5"/>
  </externalReferences>
  <definedNames>
    <definedName name="_xlnm.Print_Area" localSheetId="0">'PLAN GESTION POR PROCESO'!$A$1:$BD$35</definedName>
    <definedName name="BIEN">#REF!</definedName>
    <definedName name="CANTIDAD">#REF!</definedName>
    <definedName name="CODIGO">'Hoja2'!$B$100:$B$107</definedName>
    <definedName name="CONTRALORIA">'Hoja2'!$G$7:$G$8</definedName>
    <definedName name="FUENTE">'Hoja2'!$B$2:$B$3</definedName>
    <definedName name="INDICADOR">'Hoja2'!$F$2:$F$4</definedName>
    <definedName name="MEDICION">'Hoja2'!$E$2:$E$3</definedName>
    <definedName name="MEDICIONFINAL">'Hoja2'!$E$7:$E$10</definedName>
    <definedName name="META">'Hoja2'!$C$12:$C$45</definedName>
    <definedName name="META02">'Hoja2'!$C$3:$C$6</definedName>
    <definedName name="META2">'Hoja2'!$C$3:$C$5</definedName>
    <definedName name="OBJETIVOS">'Hoja2'!$A$12:$A$21</definedName>
    <definedName name="PMRFINAL">'Hoja2'!$H$12:$H$15</definedName>
    <definedName name="PRODUCTO">'Hoja2'!$D$12:$D$47</definedName>
    <definedName name="PROGRAMACION">'Hoja2'!$D$2:$D$5</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fullCalcOnLoad="1"/>
</workbook>
</file>

<file path=xl/comments1.xml><?xml version="1.0" encoding="utf-8"?>
<comments xmlns="http://schemas.openxmlformats.org/spreadsheetml/2006/main">
  <authors>
    <author>juan.jimenez</author>
  </authors>
  <commentList>
    <comment ref="Y16" authorId="0">
      <text>
        <r>
          <rPr>
            <b/>
            <sz val="8"/>
            <rFont val="Tahoma"/>
            <family val="2"/>
          </rPr>
          <t>juan.jimenez:</t>
        </r>
        <r>
          <rPr>
            <sz val="8"/>
            <rFont val="Tahoma"/>
            <family val="2"/>
          </rPr>
          <t xml:space="preserve">
Al insertar el codigo del proyecto automaticamente se despliega el nombre del proyecto</t>
        </r>
      </text>
    </comment>
    <comment ref="B15" authorId="0">
      <text>
        <r>
          <rPr>
            <b/>
            <sz val="8"/>
            <rFont val="Tahoma"/>
            <family val="2"/>
          </rPr>
          <t>juan.jimenez:</t>
        </r>
        <r>
          <rPr>
            <sz val="8"/>
            <rFont val="Tahoma"/>
            <family val="2"/>
          </rPr>
          <t xml:space="preserve">
Seleccionar el objetivo estrategico asociado al proceso</t>
        </r>
      </text>
    </comment>
    <comment ref="K15" authorId="0">
      <text>
        <r>
          <rPr>
            <b/>
            <sz val="8"/>
            <rFont val="Tahoma"/>
            <family val="2"/>
          </rPr>
          <t>juan.jimenez:</t>
        </r>
        <r>
          <rPr>
            <sz val="8"/>
            <rFont val="Tahoma"/>
            <family val="2"/>
          </rPr>
          <t xml:space="preserve">
Establecer el tipo programacion:
- Suma
-Constante
-Creciente
-Decreciente</t>
        </r>
      </text>
    </comment>
    <comment ref="R15" authorId="0">
      <text>
        <r>
          <rPr>
            <b/>
            <sz val="8"/>
            <rFont val="Tahoma"/>
            <family val="2"/>
          </rPr>
          <t>juan.jimenez:</t>
        </r>
        <r>
          <rPr>
            <sz val="8"/>
            <rFont val="Tahoma"/>
            <family val="2"/>
          </rPr>
          <t xml:space="preserve">
Establecer el tipo de indicador para la medicion:
- Eficacia
-Efectividad
-Eficiencia</t>
        </r>
      </text>
    </comment>
    <comment ref="T15" authorId="0">
      <text>
        <r>
          <rPr>
            <b/>
            <sz val="8"/>
            <rFont val="Tahoma"/>
            <family val="2"/>
          </rPr>
          <t>juan.jimenez:</t>
        </r>
        <r>
          <rPr>
            <sz val="8"/>
            <rFont val="Tahoma"/>
            <family val="2"/>
          </rPr>
          <t xml:space="preserve">
Establecer la o las dependencias responsables del proceso</t>
        </r>
      </text>
    </comment>
    <comment ref="V15" authorId="0">
      <text>
        <r>
          <rPr>
            <b/>
            <sz val="8"/>
            <rFont val="Tahoma"/>
            <family val="2"/>
          </rPr>
          <t>juan.jimenez:</t>
        </r>
        <r>
          <rPr>
            <sz val="8"/>
            <rFont val="Tahoma"/>
            <family val="2"/>
          </rPr>
          <t xml:space="preserve">
Dejar este apartado para el diligenciamiento en la DPSI</t>
        </r>
      </text>
    </comment>
    <comment ref="W15" authorId="0">
      <text>
        <r>
          <rPr>
            <b/>
            <sz val="8"/>
            <rFont val="Tahoma"/>
            <family val="2"/>
          </rPr>
          <t>juan.jimenez:</t>
        </r>
        <r>
          <rPr>
            <sz val="8"/>
            <rFont val="Tahoma"/>
            <family val="2"/>
          </rPr>
          <t xml:space="preserve">
Asociar la fuente de financiacion
-Recursos Inversion
-Recursos Funcionamiento</t>
        </r>
      </text>
    </comment>
    <comment ref="AA15" authorId="0">
      <text>
        <r>
          <rPr>
            <b/>
            <sz val="8"/>
            <rFont val="Tahoma"/>
            <family val="2"/>
          </rPr>
          <t>juan.jimenez:</t>
        </r>
        <r>
          <rPr>
            <sz val="8"/>
            <rFont val="Tahoma"/>
            <family val="2"/>
          </rPr>
          <t xml:space="preserve">
Cuantificar el valor total (en millones de pesos) de cada meta</t>
        </r>
      </text>
    </comment>
  </commentList>
</comments>
</file>

<file path=xl/comments2.xml><?xml version="1.0" encoding="utf-8"?>
<comments xmlns="http://schemas.openxmlformats.org/spreadsheetml/2006/main">
  <authors>
    <author>Sandy.Calderon</author>
  </authors>
  <commentList>
    <comment ref="C91" authorId="0">
      <text>
        <r>
          <rPr>
            <b/>
            <sz val="8"/>
            <rFont val="Tahoma"/>
            <family val="2"/>
          </rPr>
          <t>Sandy.Calderon:</t>
        </r>
        <r>
          <rPr>
            <sz val="8"/>
            <rFont val="Tahoma"/>
            <family val="2"/>
          </rPr>
          <t xml:space="preserve">
ambos A.L y SDG</t>
        </r>
      </text>
    </comment>
  </commentList>
</comments>
</file>

<file path=xl/sharedStrings.xml><?xml version="1.0" encoding="utf-8"?>
<sst xmlns="http://schemas.openxmlformats.org/spreadsheetml/2006/main" count="425" uniqueCount="278">
  <si>
    <t xml:space="preserve">EVALUACIÓN I TRIMESTRE </t>
  </si>
  <si>
    <t xml:space="preserve">EVALUACIÓN II TRIMESTRE </t>
  </si>
  <si>
    <t xml:space="preserve">EVALUACIÓN III TRIMESTRE </t>
  </si>
  <si>
    <t xml:space="preserve">EVALUACIÓN IV TRIMESTRE </t>
  </si>
  <si>
    <t>PROGRAMADO EN LA VIGENCIA</t>
  </si>
  <si>
    <t xml:space="preserve">RESULTADO INDICADOR </t>
  </si>
  <si>
    <t>RESULTADO DE LA MEDICION</t>
  </si>
  <si>
    <t>ANÁLISIS DE AVANCE</t>
  </si>
  <si>
    <t>MEDIO DE VERIFICACIÓN</t>
  </si>
  <si>
    <t>NOMBRE DEL INDICADOR</t>
  </si>
  <si>
    <t>FORMULA DEL INDICADOR</t>
  </si>
  <si>
    <t>LINEA BASE</t>
  </si>
  <si>
    <t>UNIDAD DE MEDIDA</t>
  </si>
  <si>
    <t>TIPO DE INDICADOR</t>
  </si>
  <si>
    <t>FUENTE DE INFORMACIÓN</t>
  </si>
  <si>
    <t>RESPONSABLES DE LA ACTIVIDAD</t>
  </si>
  <si>
    <t>PROGRAMADO</t>
  </si>
  <si>
    <t>EJECUTADO</t>
  </si>
  <si>
    <t>N° OE</t>
  </si>
  <si>
    <t>OBJETIVO ESTRATÉGICO</t>
  </si>
  <si>
    <t>INDICADOR</t>
  </si>
  <si>
    <t>VALOR ESTIMADO (En millones de pesos colombianos)</t>
  </si>
  <si>
    <t>x</t>
  </si>
  <si>
    <r>
      <t>Objetivo Proceso:</t>
    </r>
    <r>
      <rPr>
        <sz val="10"/>
        <rFont val="Arial"/>
        <family val="2"/>
      </rPr>
      <t xml:space="preserve"> </t>
    </r>
  </si>
  <si>
    <r>
      <t>Alcance del Proceso:</t>
    </r>
    <r>
      <rPr>
        <sz val="10"/>
        <rFont val="Arial"/>
        <family val="2"/>
      </rPr>
      <t xml:space="preserve"> </t>
    </r>
  </si>
  <si>
    <t>SECRETARIA DISTRITAL DE GOBIERNO</t>
  </si>
  <si>
    <t>FINANCIACIÓN DE LA ACTIVIDAD</t>
  </si>
  <si>
    <t>FUENTE</t>
  </si>
  <si>
    <t>GF / INV</t>
  </si>
  <si>
    <t>RUBRO GASTO FUNCIONAMIENTO</t>
  </si>
  <si>
    <t xml:space="preserve">PROYECTO DE INVERSIÓN </t>
  </si>
  <si>
    <t>CODIGO</t>
  </si>
  <si>
    <t xml:space="preserve">NOMBRE </t>
  </si>
  <si>
    <t>REPORTA CB0404</t>
  </si>
  <si>
    <t>ADQUISICION DE BIENES</t>
  </si>
  <si>
    <t>ADQUISICION DE SERVICIOS</t>
  </si>
  <si>
    <t>SERVICIOS PUBLICOS</t>
  </si>
  <si>
    <t>GASTOS GENERALES</t>
  </si>
  <si>
    <t>SERVICIOS PERSONALES</t>
  </si>
  <si>
    <t>OTROS GASTOS GENERALES</t>
  </si>
  <si>
    <t>RUBROSFUNCIONAMIENTO</t>
  </si>
  <si>
    <t>GASTOS DE FUNCIONAMIENTO</t>
  </si>
  <si>
    <t>GASTOS DE INVERSION</t>
  </si>
  <si>
    <t>SIG</t>
  </si>
  <si>
    <t>TIPO DE PROGRAMACION</t>
  </si>
  <si>
    <t>PROGRAMACION</t>
  </si>
  <si>
    <t>SUMA</t>
  </si>
  <si>
    <t>CONSTANTE</t>
  </si>
  <si>
    <t>CRECIENTE</t>
  </si>
  <si>
    <t>DECRECIENTE</t>
  </si>
  <si>
    <t>MENSUAL</t>
  </si>
  <si>
    <t>TRIMESTRAL</t>
  </si>
  <si>
    <t>EFICIENCIA</t>
  </si>
  <si>
    <t>EFICACIA</t>
  </si>
  <si>
    <t>EFECTIVIDAD</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</si>
  <si>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</si>
  <si>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</si>
  <si>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</si>
  <si>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</si>
  <si>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</si>
  <si>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</si>
  <si>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</si>
  <si>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</si>
  <si>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</si>
  <si>
    <t>PLAN ESTRATEGICO INSTITUCIONAL</t>
  </si>
  <si>
    <t>SEGUIMIENTO PLAN GESTION DEL PROCESO</t>
  </si>
  <si>
    <t>SEMESTRAL</t>
  </si>
  <si>
    <t>ANUAL</t>
  </si>
  <si>
    <t>MEDICIONFINAL</t>
  </si>
  <si>
    <t>CONTRALORIA</t>
  </si>
  <si>
    <t>SI</t>
  </si>
  <si>
    <t>NO</t>
  </si>
  <si>
    <t>ANÁLISIS DE RESULTADO</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</si>
  <si>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</si>
  <si>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</si>
  <si>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</si>
  <si>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</si>
  <si>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TIPO DE META</t>
  </si>
  <si>
    <t>META PLAN DE GESTION VIGENCIA</t>
  </si>
  <si>
    <t>META CUATRIENAL PLAN ESTRATEGICO SDG</t>
  </si>
  <si>
    <t>I TRI</t>
  </si>
  <si>
    <t>II TRI</t>
  </si>
  <si>
    <t>III TRI</t>
  </si>
  <si>
    <t>IV TRI</t>
  </si>
  <si>
    <t>EVALUACIÓN FINAL PLAN DE GESTION</t>
  </si>
  <si>
    <t>TOTAL PROGRAMACION VIGENCIA</t>
  </si>
  <si>
    <t>TOTAL PLAN DE GESTIÓN</t>
  </si>
  <si>
    <t>PONDERACIÓN DE LA META</t>
  </si>
  <si>
    <t>Porcentaje de Cumplimiento Trimestre I</t>
  </si>
  <si>
    <t>Porcentaje de Cumplimiento Trimestre II</t>
  </si>
  <si>
    <t>Porcentaje de Cumplimiento Trimestre III</t>
  </si>
  <si>
    <t>Porcentaje de Cumplimiento Trimestre IV</t>
  </si>
  <si>
    <t>Porcentaje de Cumplimiento PLAN DE GESTIÓN 2017</t>
  </si>
  <si>
    <t>RUTINARIA</t>
  </si>
  <si>
    <t>RETADORA (MEJORA)</t>
  </si>
  <si>
    <t>GESTION</t>
  </si>
  <si>
    <t>SOSTENIBILIDAD DEL SISTEMA DE GESTIÓN</t>
  </si>
  <si>
    <t>G</t>
  </si>
  <si>
    <t xml:space="preserve">VIGENCIA DE LA PLANEACIÓN: </t>
  </si>
  <si>
    <t xml:space="preserve">Dependencia: </t>
  </si>
  <si>
    <r>
      <t>Líder del  Proceso:</t>
    </r>
    <r>
      <rPr>
        <sz val="10"/>
        <rFont val="Arial"/>
        <family val="2"/>
      </rPr>
      <t xml:space="preserve"> </t>
    </r>
  </si>
  <si>
    <t>CONTROL DE CAMBIOS</t>
  </si>
  <si>
    <t>VERSIÓN</t>
  </si>
  <si>
    <t>FECHA</t>
  </si>
  <si>
    <t>DESCRIPCIÓN DE LA MODIFICACIÓN</t>
  </si>
  <si>
    <t>OBJETIVO ESPECIFICO/ESTRATEGIA</t>
  </si>
  <si>
    <t>METODO DE VERIFICACIÓN AL SEGUIMIENTO</t>
  </si>
  <si>
    <t>Dirección Juridica</t>
  </si>
  <si>
    <t>Director/a Juridica</t>
  </si>
  <si>
    <t>Ejercer la defensa judicial y extrajudicial, la asesoría jurídica y el liderazgo en la identificación y difusión de las normas de forma acertada, oportuna, ágil y eficaz, para prevenir el daño antijurídico y brindar seguridad jurídica a la Secretaría Distrital de Gobierno.</t>
  </si>
  <si>
    <t>Comprende la defensa judicial y extrajudicial, la emisión de conceptos jurídicos, la revisión jurídica de acuerdos locales, la viabilidad jurídica de actos administrativos y el liderazgo de la identificación y difusión de normas jurídicas de la Secretaría Distrital de Gobierno</t>
  </si>
  <si>
    <t xml:space="preserve">
Integrar las herramientas de planeación, gestión y control, con enfoque de innovación, mejoramiento continuo, responsabilidad social, desarrollo integral del talento humano y transparencia
</t>
  </si>
  <si>
    <t xml:space="preserve">% De representación judicial y extrajudicial </t>
  </si>
  <si>
    <t>( Total de procesos atendidos) / ( # de procesos  judiciales, extrajudiciales y administrativos debidamente notificados) * 100</t>
  </si>
  <si>
    <t>100% ( Fuente plan de Gestión 2016)</t>
  </si>
  <si>
    <t>% de procesos y actuaciones  atendidos</t>
  </si>
  <si>
    <t>1.Informes de gestión trimestrales que remiten los abogados.
2.SIPROJ. 
3. Rama Judicial (En los que aplica).
4. Orfeo
5. Outlook</t>
  </si>
  <si>
    <t xml:space="preserve">
Área funcional de   Representación Judical y extrajudicial. </t>
  </si>
  <si>
    <t xml:space="preserve">% de respuesta a los derechos de petición en los términos establecidos. </t>
  </si>
  <si>
    <t>1. ORFEO
2. OUTLOOK</t>
  </si>
  <si>
    <t>Dirección Jurídica</t>
  </si>
  <si>
    <t>100% ( Fuente plan de Gestión 2017)</t>
  </si>
  <si>
    <t>Sustanciar el 100% de los actos administrativos de segunda instancia que sean competencia del Secretario (a) Distrital de Gobierno</t>
  </si>
  <si>
    <t>%  de actos administrativos de segunda instancia que sean de competencia del Secretaroa) Distrital de Gobierno</t>
  </si>
  <si>
    <t>( Total de actos administrativos de la Dirección  Jurídica sustanciados) / ( # total de actos adminsitrativos requeridos para sustanciación).</t>
  </si>
  <si>
    <t xml:space="preserve">% de actos administrativos sustanciados </t>
  </si>
  <si>
    <t>1. ORFEO</t>
  </si>
  <si>
    <t>Tramitar el 100% de solicitudes de viabilidad juridica solicitados a la Dirección Juridica</t>
  </si>
  <si>
    <t>% de solicitudes de viabilidad jurídica tramitados</t>
  </si>
  <si>
    <t>( Total de solicitudes de viabilidad jurídica tramitados) / ( # solicitudes de viabilidad jurídica recibidos) * 100</t>
  </si>
  <si>
    <t>N/A</t>
  </si>
  <si>
    <t>Realizar dos (2) sensibilizaciones asociadas a los temas juridicos que sean de competencia de la SDG durante la vigencia 2018</t>
  </si>
  <si>
    <t>MEJORA</t>
  </si>
  <si>
    <t>Número de sensibilizaciones asociadas a los temas jurídicos que sean compentencia de la SDG durante la vigencia</t>
  </si>
  <si>
    <t>Sumatoria de sensibilizaciones realizadas durante la vigencia</t>
  </si>
  <si>
    <t>Acta de capacitación</t>
  </si>
  <si>
    <t>Emitir el 100% de los conceptos juridicos requeridos durante los tiempos establecidos en la ley que sean de competencia de la Dirección Juridica</t>
  </si>
  <si>
    <t>% de respuesta a la solicitud de conceptos jurídicos que sean de competencia de la SDG.</t>
  </si>
  <si>
    <t>% de conceptos emitidos</t>
  </si>
  <si>
    <t xml:space="preserve">1.ORFEO 
2. Tabla de excel
 </t>
  </si>
  <si>
    <r>
      <rPr>
        <sz val="10"/>
        <color indexed="8"/>
        <rFont val="Arial"/>
        <family val="2"/>
      </rPr>
      <t>(Total de conceptos jurídicos emitidos) / ( # total de conceptos solicitados que sean competencia de la Dirección Juridica) * 100</t>
    </r>
    <r>
      <rPr>
        <sz val="14"/>
        <color indexed="8"/>
        <rFont val="Arial Narrow"/>
        <family val="2"/>
      </rPr>
      <t xml:space="preserve"> </t>
    </r>
  </si>
  <si>
    <t>Responder de fondo el 100% de los Derechos de Petición recibidos en la Dirección juridica</t>
  </si>
  <si>
    <t>(Total de derechos de petición respondidos de fondo en los terminos establecidos por la ley 1755 de 2015/ Total de derechos de petición radicados que sean de competencia de la Dirección  Juridica)*100</t>
  </si>
  <si>
    <t>% de derechos de petición respondidos de fondo en los terminos establecidos por la ley 1755 de 2015</t>
  </si>
  <si>
    <t>Tramitar el 100% de las tutelas remitidas a la Dirección Juridica, notificadas o recibidas a través del AGD con las facultades y en los terminos establecidos por el juzgado de origen</t>
  </si>
  <si>
    <t xml:space="preserve">% de tutelas tramitadas en los términos otorgados. </t>
  </si>
  <si>
    <t>% de tutelas tramitadas en los terminos establecidos por el juzgado</t>
  </si>
  <si>
    <t xml:space="preserve">1: Tabla de excel 
2. SIPROJ
3. ORFEO
4. Outlook </t>
  </si>
  <si>
    <t xml:space="preserve">
Área funcional de   Representación Judical y extrajudicial. ( Tutelas)</t>
  </si>
  <si>
    <t>(Total de tutelas tramitadas en los terminos establecidos por el juzgado)  / (Total de tutelas notificadas o recibidas por la Dirección juridica) * 100</t>
  </si>
  <si>
    <t>Integrar las herramientas de planeación, gestión y control, con enfoque de innovación, mejoramiento continuo, responsabilidad social, desarrollo integral del talento humano y transparencia</t>
  </si>
  <si>
    <r>
      <t>Fortalecer los mecanismos de articulación y control de los diferentes elementos del Sistema de Gestión de</t>
    </r>
    <r>
      <rPr>
        <sz val="12"/>
        <color indexed="8"/>
        <rFont val="Arial Rounded MT Bold"/>
        <family val="2"/>
      </rPr>
      <t xml:space="preserve"> </t>
    </r>
    <r>
      <rPr>
        <b/>
        <sz val="22"/>
        <rFont val="Arial Rounded MT Bold"/>
        <family val="2"/>
      </rPr>
      <t>la entidad</t>
    </r>
  </si>
  <si>
    <t>Incrementar el reconocimiento del Sistema de Gestión de la entidad como instrumento de fortalecimiento y modernización de la gestión en la entidad</t>
  </si>
  <si>
    <t>SOTENIBILIDAD DEL SISTEMA DE GESTIÓN</t>
  </si>
  <si>
    <t>Ejercicios de evaluación de los requisitos legales aplicables el proceso/Alcaldía realizados</t>
  </si>
  <si>
    <t>Numero de ejercicios de evaluación de los requisitos legales aplicables el proceso/Alcaldía realizados</t>
  </si>
  <si>
    <t>Fuentes de Requisitos Legales Aplicables al Proceso Registrados</t>
  </si>
  <si>
    <t xml:space="preserve">Herramienta de Registro de Requisitos Legales </t>
  </si>
  <si>
    <t>Desarrollar dos mediciones del desempeño ambiental en el proceso/alcaldía local de acuerdo a la metodología definida por la OAP</t>
  </si>
  <si>
    <t>Mediciones de desempeño ambiental realizadas en el proceso/alcaldia local</t>
  </si>
  <si>
    <t>Numero de mediciones del desempeño ambiental en el proceso/alcaldia local realizados</t>
  </si>
  <si>
    <t>Gestión Ambiental</t>
  </si>
  <si>
    <t>Disminuir a 0 la cantidad de requerimientos ciudadanos vencidos asignados al proceso/Alcaldía local, según el resultado presentado en la vigencia 2017 y la información presentada por Servicio a la ciudadanía</t>
  </si>
  <si>
    <t>Disminución de requerimientos ciudadanos vencidos asignados al proceso/Alcaldía Local</t>
  </si>
  <si>
    <t>Numero de requerimientos ciudadanos vencidos asignados al proceso/Alcaldía Local de la vigencia 2017 - Numero de respuestas realizadas a requerimientos ciudadanos vencidos asignados al proceso/Alcaldía Local de la vigencia 2017</t>
  </si>
  <si>
    <t>REQUERIMIENTOS CIUDADNAOS</t>
  </si>
  <si>
    <t>Registrar una (1) buena practica y una (1) experiencia producto de errores operacionales por proceso o Alcaldía Local en la herramienta institucional de Gestión del Conocimiento (AGORA)</t>
  </si>
  <si>
    <t>Buenas practicas y lecciones aprendidas identificadas por proceso o Alcaldía Local en la herramienta de gestión del conocimiento (AGORA)</t>
  </si>
  <si>
    <t>Numero de buenas practicas y lecciones aprendidas registradas por proceso o Alcaldía Local en la herramienta institucional de gestión del conocimiento (AGORA)</t>
  </si>
  <si>
    <t>Buenas y lecciones aprendidas identificadas en la herramienta de gestión del conocimiento  (AGORA)</t>
  </si>
  <si>
    <t>AGORA</t>
  </si>
  <si>
    <t>Cumplir con el 100% de los requisitos del modelo integrado de planeación y gestión</t>
  </si>
  <si>
    <t>Porcentaje de depuración de las comunicaciones en el aplicatio de gestión documental</t>
  </si>
  <si>
    <t>(Número de comunicaciones depuradas en el aplicativo de gestión documental ORFEO/Numero total de comunicaciones que se encuentran asignadas en el AGD ORFEO)*100</t>
  </si>
  <si>
    <t>Comunicaciones en el aplicativo de gestión documental ORFEO</t>
  </si>
  <si>
    <t>COMUNICACIONES DEPURADAS</t>
  </si>
  <si>
    <t>Cumplir el 100% del Plan de Actualización de la documentación del Sistema de Gestión de la Entidad correspondientes al proceso (Nivel Central)</t>
  </si>
  <si>
    <t>Cumplimiento del plan de actualización de los procesos en el marco del Sistema de Gestión</t>
  </si>
  <si>
    <t>(No. De Documentos actualizados según el  Plan/No. De Documentos previstos para actualización en el Plan  )*100</t>
  </si>
  <si>
    <t>Plan de Actualización de la Documentación</t>
  </si>
  <si>
    <t>OFICINA ASESORA DE PLANEACION</t>
  </si>
  <si>
    <t>Acciones correctivas documentadas y vigentes</t>
  </si>
  <si>
    <t>Realizar la publicación del 100% de la información relacionada con el proceso/Alcaldía atendiendo los lineamientos de la ley 1712 de 2014</t>
  </si>
  <si>
    <t>Información publicada según lineamientos de la ley de transparencia 1712 de 2014</t>
  </si>
  <si>
    <t>(No.criterios cumplidos según la herramienta de medición de requisitos e indice de transparencia/No. Criterios definidos según la herramienta de medición de requisitos e indice de transparencia)*100</t>
  </si>
  <si>
    <t>Cantidad de resmas de papel de la presente vigencia</t>
  </si>
  <si>
    <t>Primera versión del Plan de Gestión 2018, en el cual se encuentran incluídas las metas de Implementación del Modelo de Planeación y Gestión.</t>
  </si>
  <si>
    <t>Requerimientos ciudadanos (INICIA CON 2 REQUERIMIENTOS VENCIDOS DEL AÑO 2016)</t>
  </si>
  <si>
    <t xml:space="preserve">Representar el 100% de los procesos judiciales, extrajudiciales y actuaciones administrativas debidamente notificadas a la Dirección Juridica de conformidad con las facultades y en los terminos establecidos en la normatividad vigente
</t>
  </si>
  <si>
    <t xml:space="preserve">Área funcional de  Conceptos </t>
  </si>
  <si>
    <t xml:space="preserve">Área funcional de Conceptos </t>
  </si>
  <si>
    <t>Controlar el 100% de los documentos juridicos que sean remitidos al despacho para la firma del Secretario</t>
  </si>
  <si>
    <t>% de documentos  jurídicos revisados que sean remitidos al despacho para la firma del Secretario.</t>
  </si>
  <si>
    <t>(Documentos juridicos revisados  remitidos para firma del secretario /Total de documentos juridicos  revisados para la firma del secretario remitidos a despacho)*100</t>
  </si>
  <si>
    <t>% de documentos jurídicos remitidos a Despacho controlados</t>
  </si>
  <si>
    <t>1. Base de datos de documentos remitidos para firma del Secretario</t>
  </si>
  <si>
    <t>Despacho</t>
  </si>
  <si>
    <t>Constancia de realización de ejercicios de evaluación del normograma aplicables al proceso/Alcaldía de conformidad con  el procedimiento para la identificación y evaluación de requisitos legales</t>
  </si>
  <si>
    <t>Lista de chequeo de medición ambiental en el proceso/alcaldía</t>
  </si>
  <si>
    <t>Respuesta de requerimientos ciudadanos vencidos de 2017</t>
  </si>
  <si>
    <t>Buena practica y lección aprendida registrada en el AGORA</t>
  </si>
  <si>
    <t>ORFEO depurado de comunicaciones (Excepto derechos de petición)</t>
  </si>
  <si>
    <t>Cumplimiento de la actualización documental del proceso</t>
  </si>
  <si>
    <t>Acciones de mejora asignadas al proceso actualizadas y documentadas</t>
  </si>
  <si>
    <t>Información publicada conforme a  los requisitos e indice de transparencia</t>
  </si>
  <si>
    <t xml:space="preserve">La Doctora Magda Bolena Rojas, coordinadora del grupo  de Representación Judicial y Extrajudicial de la Dirección Jurídica, recibió un informe de cada uno de los abogados sobre el reporte de procesos de primer trimestre( enero – marzo), teniendo en cuenta los mismos la doctora elaboro un informe consolidado de 117 procesos tramitados durante la vigencia lo que refleja un cumplimeinto del 100%, el informe fue enviado mediante correo electronico a la promotora de mejora. </t>
  </si>
  <si>
    <t xml:space="preserve">Los medios de verificación son los siguientes informes y aplicativos. 
1. Informe individual presentado por cada uno de los abogados de Representación Judicial y Extrajudicial. 
2. Informe consolidado enviado mediante correo electronico con la sumatoria de los procesos tramitados de enero a marzo. 
3. Siproj
4. Rama Judicial ( en los que aplica).
5. Orfeo
6. Outlook.
</t>
  </si>
  <si>
    <t xml:space="preserve">La Dirección Jurídica trámita y responde de fondo derechos de petición en cada uno de sus grupos y temas, durante el primer trimestre de 2018 se recibió un informe  del grupo de Representación Judicial y Extrajudicial, un informe del grupo de Conceptos y un informe del grupo de Segunda Instancia, teniendo en cuenta que esta meta es transversal en todo el proceso. 
El informe consolidado arroja un valor de 35 derechos de petición contestados del 01 de enero al 31 de marzo de 2018. 
</t>
  </si>
  <si>
    <t xml:space="preserve">1. Informe presentado por el grupo de Representación Judicial con (1) de derecho de petición contestado.
2. Informe presentado por el grupo de conceptos con (31) derechos de petición contestados. 
3. Informe presentado por grupo de Segunda instancia con (3) derechos de petición contestados de fondo. 
</t>
  </si>
  <si>
    <t xml:space="preserve">1. Informe en excel consolidado discriminado por fecha y número de radicado de Orfeo con cada uno de los tramites realizados a los actos de segunda instancia recibidos en la Dirección Jurídica de la SDG.
2. Orfeo
</t>
  </si>
  <si>
    <t xml:space="preserve">El área funcional  de Segunda instancia de la Dirección Jurídica, conformado por los abogados Magdalena Duran y Oswaldo Suárez, presentaro un informe consolidado en formato word  de los actos administrativos tramitados y sustanciados  durante el primer trimestre de 2018, el mismo arrojo un valor de (09) expedientes, lo que refleja un cumplimiento del 100% en el trimestre.  </t>
  </si>
  <si>
    <t xml:space="preserve">El Abogado Manuel Ernesto Salazar, presento un informe en un archivo de excel el cual refleja la sumatoria de cada una de las viabilidades jurídicas trámitadas por los abogados del área durante el primer trimestre del 2018.  ( Las viabilidades Jurídicas que se trabajaron fueron:  Autos , Circulares , Resoluciones , Decretos y Directivas) la consolidación arroja un valor de 46 viabilidades trabajadas en el trimestre. </t>
  </si>
  <si>
    <t xml:space="preserve">1.Informe de consolidación del área de conceptos de las Viabilidades Jurídicas trabajadas de enero a marzo de 2018. 
2. Informe individual por abogado. 
3. Orfeo
</t>
  </si>
  <si>
    <t xml:space="preserve">1. Se puede verificar que se realizó la sensibilización por medio del acta de la reunión entregada por el abogado Pedro Pablo Camacho a la promotora de mejora en el mes de febrero. </t>
  </si>
  <si>
    <t>Por parte del grupo  de conceptos se presento un informe de consolidación de cada uno de los conceptos trabajados durante el primer trimestre de 2018, este refleja lo siguiente : total 127 conceptos emitidos durante el trimestre . ( El valor da por la sumatoria de Conceptos + Acuerdos Locales + Proyectos de acuerdo + Proyectos de ley + Proposiciones + Procedimientos Inspecciones.</t>
  </si>
  <si>
    <t xml:space="preserve">1. Informe de consolidación de  conceptos trabajados de enero a marzo de 2018. 
2. Orfeo 
3. Tabla de excel
</t>
  </si>
  <si>
    <t>La Abogada María Angélica Sánchez, del grupo de tutelas entrego un informe de 447  tutelas recibidas y contestadas durante el primer trimestre de 2018.</t>
  </si>
  <si>
    <t>1. Cuadro de repartdo es el medio de verificación de las 447 tutelas recibidas y contestadas, el cuadro de reparto contiene varias columnas ( El número de radicado que se recibio y el número de radicado que salio de la SDG.</t>
  </si>
  <si>
    <t>Desde el Despacho del Secretario de Gobierno, se recibio informe por parte de la señora patricia Useche, donde se informa por medio de un excel discriminado la cantidad de documentos jurídicos remitidos al despacho para la firma del señor Secretario. El informe refleja un total de 66 documentos firmados durante el primer trimestre de 2018.</t>
  </si>
  <si>
    <t>1. Informe en excel remitido por Despacho a la Dirección Jurídica, el informe presenta que en enero se recibieron 11 documentos, en febrero 26 y en marzo 29 para un total de 66 documentos juridicos remitidos al despacho para firma del Señor Secretario.</t>
  </si>
  <si>
    <t xml:space="preserve">El Abogado Pedro Pablo Camacho, dio a conocer que durante el primer trimestre de 2018 en el mes de febrero, se realizó una capacitación de Código de Policia Ley 1801 de 2016 en la Alcaldía Local de la Candelaria, por parte del grupo de conceptos de Nivel Central de la Secretaría de Gobierno. </t>
  </si>
  <si>
    <t>1. Informe en excel consolidado discriminado por fecha y número de radicado de Orfeo con cada uno de los tramites realizados a los actos de segunda instancia recibidos en la Dirección Jurídica de la SDG.
2. Orfeo</t>
  </si>
  <si>
    <t>1.Informe de consolidación del área de conceptos de las Viabilidades Jurídicas trabajadas de enero a marzo de 2018. 
2. Informe individual por abogado. 
3. Orfeo</t>
  </si>
  <si>
    <t>1. Informe en excel remitido por Despacho a la Dirección Jurídica, el informe presenta que en abril  se recibieron 14 documentos, en mayo  41 y en junio 15 para un total de 70 documentos juridicos remitidos al despacho para firma del Señor Secretario.</t>
  </si>
  <si>
    <t>Desde el Despacho del Secretario de Gobierno, se recibio informe por parte de la señora Patricia Useche, donde se informa por medio de un excel discriminado la cantidad de documentos jurídicos remitidos al despacho para la firma del señor Secretario. El informe refleja un total de 70 documentos firmados durante el primer trimestre de 2018.</t>
  </si>
  <si>
    <t>La Abogada Natali Mossos , del grupo de tutelas entrego un informe de 570 tutelas recibidas y contestadas durante el segundo  trimestre de 2018.</t>
  </si>
  <si>
    <t>1. Cuadro de repartdo es el medio de verificación de las 570 tutelas recibidas y contestadas, el cuadro de reparto contiene varias columnas ( El número de radicado que se recibio y el número de radicado que salio de la SDG.</t>
  </si>
  <si>
    <t xml:space="preserve">El área funcional  de Segunda instancia de la Dirección Jurídica, conformado por los abogados Magdalena Duran y Oswaldo Suárez, presentaro un informe consolidado en formato word  de los actos administrativos tramitados y sustanciados  durante el segundo trimestre  de 2018, el mismo arrojo un valor de (02) expedientes, lo que refleja un cumplimiento del 100% en el trimestre.  </t>
  </si>
  <si>
    <t xml:space="preserve">La Doctora Magda Bolena Rojas, coordinadora del grupo  de Representación Judicial y Extrajudicial de la Dirección Jurídica, recibió un informe de cada uno de los abogados sobre el reporte de procesos de segundo trimestre ( abril  – junio ), teniendo en cuenta los mismos la doctora elaboro un informe consolidado de 198 procesos tramitados durante la vigencia lo que refleja un cumplimiento del 100%, el informe fue enviado mediante correo electronico a la promotora de mejora. </t>
  </si>
  <si>
    <t xml:space="preserve">Los medios de verificación son los siguientes informes y aplicativos. 
1. Informe individual presentado por cada uno de los abogados de Representación Judicial y Extrajudicial. ( Ruby, Nelcy, Marco, Luz Stella, Laureano, Juan Guillermo y Cristian Pardo)
2. Informe consolidado enviado mediante correo electronico con la sumatoria de los procesos tramitados de enero a marzo. 
3. Siproj
4. Rama Judicial ( en los que aplica).
5. Orfeo
6. Outlook.
</t>
  </si>
  <si>
    <t xml:space="preserve">La Dirección Jurídica trámita y responde de fondo derechos de petición en cada uno de sus grupos y temas, durante el segundo trimestre se recibió un informa de Segunda Instancia con (2) derechos de petición trámitados, los demas grupos no recibieron solicitudes clasificadas como derecho de petición durante el trimestre. </t>
  </si>
  <si>
    <t xml:space="preserve">
1. nforme presentado por grupo de Segunda instancia con (2) derechos de petición contestados de fondo. 
</t>
  </si>
  <si>
    <t xml:space="preserve">El Abogado Manuel Ernesto Salazar, presento un informe en un archivo de excel el cual refleja la sumatoria de cada una de las viabilidades jurídicas trámitadas por los abogados del área durante el primer trimestre del 2018.  ( Las viabilidades Jurídicas que se trabajaron fueron:  Autos , Circulares , Resoluciones , Decretos y Directivas) la consolidación arroja un valor de 51 viabilidades trabajadas en el trimestre. </t>
  </si>
  <si>
    <t xml:space="preserve">Durante el segundo trimestre vigencia 2018  no se llevo a cabo ninguna sensibilización asoaciada a temas jurídicos.  </t>
  </si>
  <si>
    <t xml:space="preserve">En el segundo trimestre de 2018 el grupo de conceptos no realizo ninguna sensibilización asociada a temas jurídicos, es importante mencionar que durante el año 2018 se tiene como meta la realización de dos sensibilizaciones, por lo que en el tercer trimestre se tiene como objetivo el desarrollo de la misma. </t>
  </si>
  <si>
    <t>Por parte del grupo  de conceptos se presento un informe de consolidación de cada uno de los conceptos trabajados durante el primer trimestre de 2018, este refleja lo siguiente : total 45 conceptos emitidos durante el trimestre . ( El valor da por la sumatoria de Conceptos + Acuerdos Locales + Proyectos de acuerdo + Proyectos de ley + Proposiciones + Procedimientos Inspecciones.</t>
  </si>
  <si>
    <t xml:space="preserve">1. Informe de consolidación de  conceptos trabajados de abril  a junio de 2018. 
2. Orfeo 
3. Tabla de excel
</t>
  </si>
  <si>
    <t>Según la matriz de publicaciones,  el proceso de gestión juridica cumplió con el 100% de los criterios de la ley 1712</t>
  </si>
  <si>
    <t>http://www.gobiernobogota.gov.co/transparencia/instrumentos-gestion-informacion-publica/relacionados-informacion</t>
  </si>
  <si>
    <t>El proceso de gestión juridica no cuenta con acciones de mejora</t>
  </si>
  <si>
    <t>Informe de acciones de mejora de nivel central</t>
  </si>
  <si>
    <t>El proceso de gestión juridica cumplió con el 100% del plan de actualización documental</t>
  </si>
  <si>
    <t>Informe de analista del proceso</t>
  </si>
  <si>
    <t>Informe ORFEO 1</t>
  </si>
  <si>
    <t>Según el reporte de buenas prácticas, el proceso de gestión juridica reportó la buena práctica en ÁGORA</t>
  </si>
  <si>
    <t>Informe de buenas prácticas en ÁGORA</t>
  </si>
  <si>
    <t>El proceso de gestión juridica realizó la medición de desempeño ambiental, según los lineamientos de la OAP</t>
  </si>
  <si>
    <t>Informe de medición ambiental</t>
  </si>
  <si>
    <t>Hacer un (1) ejercicio de evaluación del normograma  aplicables al proceso/Alcaldía Local de conformidad con el procedimiento  "Procedimiento para la identificación y evaluación de requisitos legales"</t>
  </si>
  <si>
    <t>(1-No. De acciones vencidas de plan de mejoramiento responsabilidad del proceso /N°  de acciones a gestionar bajo responsabilidad del proceso)*100</t>
  </si>
  <si>
    <t>Mantener el 100% de las acciones de mejora asignadas al proceso/Alcaldía con relación a planes de mejoramiento interno  documentadas y vigentes</t>
  </si>
  <si>
    <t>El proceso cuenta con 27 comunicaciones en el aplicativo de ORFEO I</t>
  </si>
  <si>
    <r>
      <t xml:space="preserve">Depurar el 100% de las comunicaciones en el aplicativo de gestión documental </t>
    </r>
    <r>
      <rPr>
        <b/>
        <sz val="11"/>
        <rFont val="Calibri"/>
        <family val="2"/>
      </rPr>
      <t>ORFEO I</t>
    </r>
    <r>
      <rPr>
        <sz val="11"/>
        <rFont val="Calibri"/>
        <family val="2"/>
      </rPr>
      <t xml:space="preserve"> (a excepción de los derechos de petición)</t>
    </r>
  </si>
  <si>
    <t xml:space="preserve">La Doctora Magda Bolena Rojas, coordinadora del grupo  de Representación Judicial y Extrajudicial de la Dirección Jurídica, recibió un informe de cada uno de los abogados sobre el reporte de procesos de tercer trimestre ( julio – septiembre), teniendo en cuenta los mismos la doctora elaboro un informe consolidado de 168 procesos tramitados durante la vigencia lo que refleja un cumplimeinto del 100%, el informe fue enviado mediante correo electronico a la promotora de mejora. </t>
  </si>
  <si>
    <t xml:space="preserve">Los medios de verificación son los siguientes informes y aplicativos. 
1. Informe individual presentado por cada uno de los abogados de Representación Judicial y Extrajudicial. 
2. Informe consolidado enviado mediante correo electronico con la sumatoria de los procesos tramitados de julio a septiembre. 
3. Siproj
4. Rama Judicial ( en los que aplica).
5. Orfeo
6. Outlook.
</t>
  </si>
  <si>
    <t xml:space="preserve">La Dirección Jurídica trámita y responde de fondo derechos de petición en cada uno de sus grupos y temas, durante el tercer  trimestre de 2018 se recibió un informe  del grupo de Representación Judicial y Extrajudicial, un informe del grupo de Conceptos,  un informe del grupo de Segunda Instancia y un informe del Grupo SUGA , teniendo en cuenta que esta meta es transversal en todo el proceso. 
El informe consolidado arroja un valor de 24 derechos de petición contestados del 01  julio al 30 de septiembre de 2018. </t>
  </si>
  <si>
    <t xml:space="preserve">1. Informe presentado por el grupo de Representación Judicial con (1) de derecho de petición contestado.
2. Informe presentado por el grupo de conceptos con (06) derechos de petición contestados. 
3. Informe presentado por grupo de Segunda instancia con (3) derechos de petición contestados de fondo. 
4. Informe presentado por el grupo SUGA con (14) derechos de petición contestados. 
</t>
  </si>
  <si>
    <t xml:space="preserve">El doctor Oswaldo Suarez abogado de la Dirección Jurídica presentó un informe consolidado en formato word  de los actos administrativos trámitados y sustanciados  durante el tercer trimestre de 2018, el mismo arrojo un valor de (06) expedientes, lo que refleja un cumplimiento del 100% en el trimestre.  </t>
  </si>
  <si>
    <t xml:space="preserve">El Abogado Pedro Pablo Camacho  presentó un informe en un archivo de excel el cual refleja la sumatoria de cada una de las viabilidades jurídicas trámitadas por los abogados del área durante el tercer trimestre del 2018, la consolidación arroja un valor de 28 viabilidades trabajadas en el trimestre. </t>
  </si>
  <si>
    <t>1.Informe de consolidación del área de conceptos de las Viabilidades Jurídicas trabajadas de julio a septiembre  de 2018. 
2. Informe individual por abogado. 
3. Orfeo</t>
  </si>
  <si>
    <t xml:space="preserve">El Abogado Alejandro Zárate del grupo de conceptos dio a conocer que durante el tercer trimestre de 2018 el 31 de agosto   se realizó una capacitación del Código de Policía Ley 1801 de 2016 a los inspectores de Atención Prioritaria "AP" en la sala de juntas de la Direccón Jurídica de la Secretaría Distrital de Gobierno 
</t>
  </si>
  <si>
    <t xml:space="preserve">1. Se puede verificar que se realizó la sensibilización por medio del acta  entregada por el abogado Alejandro Zárate mediante correo eléctronico. </t>
  </si>
  <si>
    <t xml:space="preserve">El abogado Pedro Pablo Camacho  presentó un informe de consolidación de cada uno de los conceptos trabajados durante el tercer  trimestre de 2018 evidenciando que la Dirección Jurídica en el tercer trimestre trámito 17 conceptos. </t>
  </si>
  <si>
    <t>1. Informe de consolidación de  conceptos trabajados de julio a septiembre de 2018. 
2. Orfeo 
3. Tabla de excel</t>
  </si>
  <si>
    <t xml:space="preserve">La funcionaria Melissa Ocampo Cardona, del grupo de tutelas entrego un informe de 545 tutelas recibidas y contestadas durante el tercer trimestre de 2018 </t>
  </si>
  <si>
    <t>1. Cuadro de repartdo es el medio de verificación de las 545 tutelas recibidas y contestadas, el cuadro de reparto contiene varias columnas ( El número de radicado que se recibio y el número de radicado que salio de la SDG.</t>
  </si>
  <si>
    <t>Desde el Despacho del Secretario de Gobierno, se recibio informe por parte de la señora patricia Useche, donde se informa por medio de un excel discriminado la cantidad de documentos jurídicos remitidos al despacho para la firma del señor Secretario. El informe refleja un total de 92 documentos firmados durante el tercer trimestre de 2018.</t>
  </si>
  <si>
    <t>1. Informe en excel remitido por Despacho a la Dirección Jurídica, el informe presenta que en julio se recibieron 36 documentos, en agosto 30 y en  septiembre 26 para un total de 92  documentos juridicos remitidos al despacho para firma del Señor Secretario</t>
  </si>
  <si>
    <t>META NO PROGRAMADA</t>
  </si>
  <si>
    <t>Según el reporte de servicio a la ciudadania la Dirección juridica no cuenta con requerimientos ciudadanos vencidos de la vigencia 2017</t>
  </si>
  <si>
    <t>La dirección Jurídica realizó el registro de lección aprendida relcionada con la dijación de directrices para la ejecución de políticas de prevención del daño antijurídico</t>
  </si>
  <si>
    <t>Se realizó la actualización de los documentos asociados al proceso</t>
  </si>
  <si>
    <t>El proceso no cuenta con acciones de mejora vencidas</t>
  </si>
  <si>
    <t>La dirección juridica remitió la infomración asociada a los requerimientos establecidos de la Ley 1712</t>
  </si>
  <si>
    <t xml:space="preserve">Informe de actualización documental </t>
  </si>
  <si>
    <t>Informe de acciones correctivas documentadas y vigentes</t>
  </si>
  <si>
    <t>Informe de lección aprendida</t>
  </si>
  <si>
    <t>Informe de requerimientos ciudadanos</t>
  </si>
</sst>
</file>

<file path=xl/styles.xml><?xml version="1.0" encoding="utf-8"?>
<styleSheet xmlns="http://schemas.openxmlformats.org/spreadsheetml/2006/main">
  <numFmts count="3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0.0%"/>
    <numFmt numFmtId="187" formatCode="0.0"/>
    <numFmt numFmtId="188" formatCode="[$$-240A]\ #,##0.00"/>
    <numFmt numFmtId="189" formatCode="* #,##0.00&quot;    &quot;;\-* #,##0.00&quot;    &quot;;* \-#&quot;    &quot;;@\ "/>
    <numFmt numFmtId="190" formatCode="[$-C0A]dddd\,\ dd&quot; de &quot;mmmm&quot; de &quot;yyyy"/>
    <numFmt numFmtId="191" formatCode="[$-240A]dddd\,\ d\ &quot;de&quot;\ mmmm\ &quot;de&quot;\ yyyy"/>
    <numFmt numFmtId="192" formatCode="[$-240A]h:mm:ss\ AM/PM"/>
  </numFmts>
  <fonts count="83">
    <font>
      <sz val="11"/>
      <color theme="1"/>
      <name val="Calibri"/>
      <family val="2"/>
    </font>
    <font>
      <sz val="11"/>
      <color indexed="8"/>
      <name val="Calibri"/>
      <family val="2"/>
    </font>
    <font>
      <b/>
      <sz val="10"/>
      <name val="Arial"/>
      <family val="2"/>
    </font>
    <font>
      <sz val="10"/>
      <name val="Arial"/>
      <family val="2"/>
    </font>
    <font>
      <sz val="10"/>
      <color indexed="8"/>
      <name val="Arial"/>
      <family val="2"/>
    </font>
    <font>
      <b/>
      <sz val="10"/>
      <color indexed="8"/>
      <name val="Arial"/>
      <family val="2"/>
    </font>
    <font>
      <sz val="8"/>
      <name val="Tahoma"/>
      <family val="2"/>
    </font>
    <font>
      <b/>
      <sz val="8"/>
      <name val="Tahoma"/>
      <family val="2"/>
    </font>
    <font>
      <sz val="14"/>
      <name val="Arial Narrow"/>
      <family val="2"/>
    </font>
    <font>
      <b/>
      <sz val="22"/>
      <name val="Arial"/>
      <family val="2"/>
    </font>
    <font>
      <b/>
      <sz val="14"/>
      <name val="Arial Rounded MT Bold"/>
      <family val="2"/>
    </font>
    <font>
      <b/>
      <sz val="11"/>
      <color indexed="16"/>
      <name val="Arial"/>
      <family val="2"/>
    </font>
    <font>
      <sz val="12"/>
      <name val="Arial"/>
      <family val="2"/>
    </font>
    <font>
      <sz val="14"/>
      <color indexed="8"/>
      <name val="Arial Narrow"/>
      <family val="2"/>
    </font>
    <font>
      <sz val="12"/>
      <color indexed="8"/>
      <name val="Arial Rounded MT Bold"/>
      <family val="2"/>
    </font>
    <font>
      <b/>
      <sz val="18"/>
      <name val="Arial Rounded MT Bold"/>
      <family val="2"/>
    </font>
    <font>
      <b/>
      <sz val="22"/>
      <name val="Arial Rounded MT Bold"/>
      <family val="2"/>
    </font>
    <font>
      <sz val="18"/>
      <name val="Arial"/>
      <family val="2"/>
    </font>
    <font>
      <sz val="11"/>
      <name val="Calibri"/>
      <family val="2"/>
    </font>
    <font>
      <b/>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1"/>
      <color indexed="39"/>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0"/>
      <color indexed="8"/>
      <name val="Calibri"/>
      <family val="2"/>
    </font>
    <font>
      <b/>
      <sz val="10"/>
      <color indexed="8"/>
      <name val="Calibri"/>
      <family val="2"/>
    </font>
    <font>
      <sz val="11"/>
      <color indexed="8"/>
      <name val="Arial"/>
      <family val="2"/>
    </font>
    <font>
      <sz val="12"/>
      <color indexed="8"/>
      <name val="Arial"/>
      <family val="2"/>
    </font>
    <font>
      <sz val="14"/>
      <color indexed="10"/>
      <name val="Arial Narrow"/>
      <family val="2"/>
    </font>
    <font>
      <b/>
      <sz val="28"/>
      <color indexed="8"/>
      <name val="Arial"/>
      <family val="2"/>
    </font>
    <font>
      <b/>
      <sz val="18"/>
      <color indexed="8"/>
      <name val="Arial"/>
      <family val="2"/>
    </font>
    <font>
      <b/>
      <sz val="26"/>
      <color indexed="8"/>
      <name val="Arial"/>
      <family val="2"/>
    </font>
    <font>
      <b/>
      <sz val="18"/>
      <color indexed="8"/>
      <name val="Calibri"/>
      <family val="2"/>
    </font>
    <font>
      <b/>
      <sz val="11"/>
      <color indexed="8"/>
      <name val="Arial"/>
      <family val="2"/>
    </font>
    <font>
      <b/>
      <sz val="24"/>
      <color indexed="8"/>
      <name val="Arial Rounded MT Bold"/>
      <family val="2"/>
    </font>
    <font>
      <b/>
      <sz val="20"/>
      <color indexed="8"/>
      <name val="Arial"/>
      <family val="2"/>
    </font>
    <font>
      <sz val="8"/>
      <name val="Segoe UI"/>
      <family val="2"/>
    </font>
    <font>
      <b/>
      <sz val="20"/>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Calibri"/>
      <family val="2"/>
    </font>
    <font>
      <sz val="10"/>
      <color theme="1"/>
      <name val="Arial"/>
      <family val="2"/>
    </font>
    <font>
      <b/>
      <sz val="10"/>
      <color theme="1"/>
      <name val="Calibri"/>
      <family val="2"/>
    </font>
    <font>
      <sz val="11"/>
      <color theme="1"/>
      <name val="Arial"/>
      <family val="2"/>
    </font>
    <font>
      <sz val="12"/>
      <color theme="1"/>
      <name val="Arial"/>
      <family val="2"/>
    </font>
    <font>
      <sz val="14"/>
      <color theme="1"/>
      <name val="Arial Narrow"/>
      <family val="2"/>
    </font>
    <font>
      <sz val="14"/>
      <color rgb="FFFF0000"/>
      <name val="Arial Narrow"/>
      <family val="2"/>
    </font>
    <font>
      <b/>
      <sz val="28"/>
      <color theme="1"/>
      <name val="Arial"/>
      <family val="2"/>
    </font>
    <font>
      <b/>
      <sz val="24"/>
      <color theme="1"/>
      <name val="Arial Rounded MT Bold"/>
      <family val="2"/>
    </font>
    <font>
      <b/>
      <sz val="26"/>
      <color theme="1"/>
      <name val="Arial"/>
      <family val="2"/>
    </font>
    <font>
      <b/>
      <sz val="11"/>
      <color theme="1"/>
      <name val="Arial"/>
      <family val="2"/>
    </font>
    <font>
      <b/>
      <sz val="20"/>
      <color theme="1"/>
      <name val="Arial"/>
      <family val="2"/>
    </font>
    <font>
      <b/>
      <sz val="18"/>
      <color theme="1"/>
      <name val="Calibri"/>
      <family val="2"/>
    </font>
    <font>
      <b/>
      <sz val="18"/>
      <color theme="1"/>
      <name val="Arial"/>
      <family val="2"/>
    </font>
    <font>
      <b/>
      <sz val="8"/>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17"/>
        <bgColor indexed="64"/>
      </patternFill>
    </fill>
    <fill>
      <patternFill patternType="solid">
        <fgColor theme="0"/>
        <bgColor indexed="64"/>
      </patternFill>
    </fill>
    <fill>
      <patternFill patternType="solid">
        <fgColor theme="8" tint="-0.24997000396251678"/>
        <bgColor indexed="64"/>
      </patternFill>
    </fill>
    <fill>
      <patternFill patternType="solid">
        <fgColor rgb="FF0070C0"/>
        <bgColor indexed="64"/>
      </patternFill>
    </fill>
    <fill>
      <patternFill patternType="solid">
        <fgColor rgb="FFFFFF00"/>
        <bgColor indexed="64"/>
      </patternFill>
    </fill>
    <fill>
      <patternFill patternType="solid">
        <fgColor theme="2" tint="-0.24997000396251678"/>
        <bgColor indexed="64"/>
      </patternFill>
    </fill>
    <fill>
      <patternFill patternType="solid">
        <fgColor rgb="FF00B050"/>
        <bgColor indexed="64"/>
      </patternFill>
    </fill>
    <fill>
      <patternFill patternType="solid">
        <fgColor indexed="9"/>
        <bgColor indexed="64"/>
      </patternFill>
    </fill>
    <fill>
      <patternFill patternType="solid">
        <fgColor theme="0" tint="-0.24997000396251678"/>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medium"/>
      <right style="thin"/>
      <top style="medium"/>
      <bottom>
        <color indexed="63"/>
      </bottom>
    </border>
    <border>
      <left style="thin"/>
      <right style="thin"/>
      <top style="medium"/>
      <bottom style="thin"/>
    </border>
    <border>
      <left style="thin"/>
      <right style="thin"/>
      <top>
        <color indexed="63"/>
      </top>
      <bottom style="thin"/>
    </border>
    <border>
      <left style="thin"/>
      <right style="thin"/>
      <top style="thin"/>
      <bottom style="medium"/>
    </border>
    <border>
      <left>
        <color indexed="63"/>
      </left>
      <right style="thin"/>
      <top style="thin"/>
      <bottom style="thin"/>
    </border>
    <border>
      <left>
        <color indexed="63"/>
      </left>
      <right style="thin"/>
      <top style="thin"/>
      <bottom style="medium"/>
    </border>
    <border>
      <left>
        <color indexed="63"/>
      </left>
      <right style="thin"/>
      <top style="medium"/>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medium"/>
      <right style="thin"/>
      <top style="thin"/>
      <bottom style="medium"/>
    </border>
    <border>
      <left style="thin"/>
      <right>
        <color indexed="63"/>
      </right>
      <top style="thin"/>
      <bottom>
        <color indexed="63"/>
      </bottom>
    </border>
    <border>
      <left style="medium"/>
      <right style="thin"/>
      <top style="medium"/>
      <bottom style="thin"/>
    </border>
    <border>
      <left style="thin"/>
      <right>
        <color indexed="63"/>
      </right>
      <top style="medium"/>
      <bottom style="thin"/>
    </border>
    <border>
      <left style="thin"/>
      <right>
        <color indexed="63"/>
      </right>
      <top style="thin"/>
      <bottom style="medium"/>
    </border>
    <border>
      <left style="medium"/>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style="thin"/>
      <right style="medium"/>
      <top style="medium"/>
      <bottom style="thin"/>
    </border>
    <border>
      <left style="medium"/>
      <right>
        <color indexed="63"/>
      </right>
      <top style="thin"/>
      <bottom style="thin"/>
    </border>
    <border>
      <left>
        <color indexed="63"/>
      </left>
      <right style="medium"/>
      <top style="thin"/>
      <bottom style="thin"/>
    </border>
    <border>
      <left style="thin"/>
      <right style="medium"/>
      <top>
        <color indexed="63"/>
      </top>
      <bottom>
        <color indexed="63"/>
      </bottom>
    </border>
    <border>
      <left style="thin"/>
      <right style="medium"/>
      <top>
        <color indexed="63"/>
      </top>
      <bottom style="thin"/>
    </border>
    <border>
      <left>
        <color indexed="63"/>
      </left>
      <right>
        <color indexed="63"/>
      </right>
      <top style="thin"/>
      <bottom style="medium"/>
    </border>
    <border>
      <left>
        <color indexed="63"/>
      </left>
      <right style="medium"/>
      <top style="thin"/>
      <bottom style="mediu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3" fillId="20" borderId="0" applyNumberFormat="0" applyBorder="0" applyAlignment="0" applyProtection="0"/>
    <xf numFmtId="0" fontId="52" fillId="21" borderId="0" applyNumberFormat="0" applyBorder="0" applyAlignment="0" applyProtection="0"/>
    <xf numFmtId="0" fontId="53" fillId="22" borderId="1" applyNumberFormat="0" applyAlignment="0" applyProtection="0"/>
    <xf numFmtId="0" fontId="54" fillId="23" borderId="2" applyNumberFormat="0" applyAlignment="0" applyProtection="0"/>
    <xf numFmtId="0" fontId="55" fillId="0" borderId="3" applyNumberFormat="0" applyFill="0" applyAlignment="0" applyProtection="0"/>
    <xf numFmtId="0" fontId="56" fillId="0" borderId="4" applyNumberFormat="0" applyFill="0" applyAlignment="0" applyProtection="0"/>
    <xf numFmtId="0" fontId="57" fillId="0" borderId="0" applyNumberFormat="0" applyFill="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8" fillId="30" borderId="1" applyNumberFormat="0" applyAlignment="0" applyProtection="0"/>
    <xf numFmtId="0" fontId="59" fillId="0" borderId="0" applyNumberFormat="0" applyFill="0" applyBorder="0" applyAlignment="0" applyProtection="0"/>
    <xf numFmtId="0" fontId="60" fillId="3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9" fontId="3" fillId="0" borderId="0" applyFill="0" applyBorder="0" applyAlignment="0" applyProtection="0"/>
    <xf numFmtId="184" fontId="0" fillId="0" borderId="0" applyFont="0" applyFill="0" applyBorder="0" applyAlignment="0" applyProtection="0"/>
    <xf numFmtId="168" fontId="0" fillId="0" borderId="0" applyFont="0" applyFill="0" applyBorder="0" applyAlignment="0" applyProtection="0"/>
    <xf numFmtId="0" fontId="61" fillId="32" borderId="0" applyNumberFormat="0" applyBorder="0" applyAlignment="0" applyProtection="0"/>
    <xf numFmtId="0" fontId="3" fillId="0" borderId="0">
      <alignment/>
      <protection/>
    </xf>
    <xf numFmtId="0" fontId="0" fillId="33" borderId="5" applyNumberFormat="0" applyFont="0" applyAlignment="0" applyProtection="0"/>
    <xf numFmtId="9" fontId="0" fillId="0" borderId="0" applyFont="0" applyFill="0" applyBorder="0" applyAlignment="0" applyProtection="0"/>
    <xf numFmtId="9" fontId="3" fillId="0" borderId="0" applyFill="0" applyBorder="0" applyAlignment="0" applyProtection="0"/>
    <xf numFmtId="9" fontId="3" fillId="0" borderId="0" applyFill="0" applyBorder="0" applyAlignment="0" applyProtection="0"/>
    <xf numFmtId="0" fontId="3" fillId="34" borderId="0" applyNumberFormat="0" applyBorder="0" applyAlignment="0" applyProtection="0"/>
    <xf numFmtId="0" fontId="62" fillId="22" borderId="6"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7" applyNumberFormat="0" applyFill="0" applyAlignment="0" applyProtection="0"/>
    <xf numFmtId="0" fontId="57" fillId="0" borderId="8" applyNumberFormat="0" applyFill="0" applyAlignment="0" applyProtection="0"/>
    <xf numFmtId="0" fontId="67" fillId="0" borderId="9" applyNumberFormat="0" applyFill="0" applyAlignment="0" applyProtection="0"/>
    <xf numFmtId="0" fontId="3" fillId="35" borderId="0" applyNumberFormat="0" applyBorder="0" applyAlignment="0" applyProtection="0"/>
  </cellStyleXfs>
  <cellXfs count="313">
    <xf numFmtId="0" fontId="0" fillId="0" borderId="0" xfId="0" applyFont="1" applyAlignment="1">
      <alignment/>
    </xf>
    <xf numFmtId="0" fontId="68" fillId="36" borderId="0" xfId="0" applyFont="1" applyFill="1" applyAlignment="1">
      <alignment/>
    </xf>
    <xf numFmtId="0" fontId="3" fillId="36" borderId="10" xfId="0" applyFont="1" applyFill="1" applyBorder="1" applyAlignment="1">
      <alignment horizontal="left" vertical="center" wrapText="1"/>
    </xf>
    <xf numFmtId="0" fontId="3" fillId="36" borderId="0" xfId="0" applyFont="1" applyFill="1" applyBorder="1" applyAlignment="1">
      <alignment horizontal="left" vertical="center" wrapText="1"/>
    </xf>
    <xf numFmtId="0" fontId="68" fillId="36" borderId="0" xfId="0" applyFont="1" applyFill="1" applyAlignment="1">
      <alignment horizontal="center"/>
    </xf>
    <xf numFmtId="9" fontId="3" fillId="36" borderId="11" xfId="57" applyFont="1" applyFill="1" applyBorder="1" applyAlignment="1">
      <alignment horizontal="center" vertical="center" wrapText="1"/>
    </xf>
    <xf numFmtId="0" fontId="2" fillId="37" borderId="11" xfId="0" applyFont="1" applyFill="1" applyBorder="1" applyAlignment="1">
      <alignment horizontal="center" vertical="center" wrapText="1"/>
    </xf>
    <xf numFmtId="0" fontId="2" fillId="19" borderId="12" xfId="0" applyFont="1" applyFill="1" applyBorder="1" applyAlignment="1">
      <alignment horizontal="center" vertical="center" wrapText="1"/>
    </xf>
    <xf numFmtId="9" fontId="69" fillId="36" borderId="11" xfId="57" applyFont="1" applyFill="1" applyBorder="1" applyAlignment="1">
      <alignment horizontal="center" vertical="center" wrapText="1"/>
    </xf>
    <xf numFmtId="0" fontId="69" fillId="36" borderId="0" xfId="0" applyFont="1" applyFill="1" applyBorder="1" applyAlignment="1">
      <alignment vertical="center" wrapText="1"/>
    </xf>
    <xf numFmtId="0" fontId="69" fillId="36" borderId="0" xfId="0" applyFont="1" applyFill="1" applyAlignment="1">
      <alignment/>
    </xf>
    <xf numFmtId="0" fontId="2" fillId="38" borderId="11" xfId="0" applyFont="1" applyFill="1" applyBorder="1" applyAlignment="1">
      <alignment horizontal="center" vertical="center" wrapText="1"/>
    </xf>
    <xf numFmtId="0" fontId="70" fillId="36" borderId="0" xfId="0" applyFont="1" applyFill="1" applyBorder="1" applyAlignment="1">
      <alignment vertical="center"/>
    </xf>
    <xf numFmtId="0" fontId="5" fillId="36" borderId="0" xfId="0" applyFont="1" applyFill="1" applyBorder="1" applyAlignment="1">
      <alignment horizontal="center" vertical="center" wrapText="1"/>
    </xf>
    <xf numFmtId="0" fontId="68" fillId="36" borderId="0" xfId="0" applyFont="1" applyFill="1" applyBorder="1" applyAlignment="1">
      <alignment/>
    </xf>
    <xf numFmtId="0" fontId="71" fillId="0" borderId="13" xfId="0" applyFont="1" applyFill="1" applyBorder="1" applyAlignment="1">
      <alignment horizontal="justify" vertical="center" wrapText="1"/>
    </xf>
    <xf numFmtId="0" fontId="71" fillId="0" borderId="11" xfId="0" applyFont="1" applyFill="1" applyBorder="1" applyAlignment="1">
      <alignment horizontal="center" vertical="center" wrapText="1"/>
    </xf>
    <xf numFmtId="0" fontId="0" fillId="0" borderId="0" xfId="0" applyAlignment="1">
      <alignment wrapText="1"/>
    </xf>
    <xf numFmtId="0" fontId="71" fillId="0" borderId="14" xfId="0" applyFont="1" applyFill="1" applyBorder="1" applyAlignment="1">
      <alignment horizontal="justify" vertical="center" wrapText="1"/>
    </xf>
    <xf numFmtId="0" fontId="71" fillId="0" borderId="11" xfId="0" applyFont="1" applyFill="1" applyBorder="1" applyAlignment="1">
      <alignment horizontal="justify" vertical="center" wrapText="1"/>
    </xf>
    <xf numFmtId="0" fontId="71" fillId="0" borderId="15" xfId="0" applyFont="1" applyFill="1" applyBorder="1" applyAlignment="1">
      <alignment horizontal="justify" vertical="center" wrapText="1"/>
    </xf>
    <xf numFmtId="0" fontId="71" fillId="0" borderId="16" xfId="0" applyFont="1" applyFill="1" applyBorder="1" applyAlignment="1">
      <alignment horizontal="justify" vertical="center" wrapText="1"/>
    </xf>
    <xf numFmtId="0" fontId="71" fillId="0" borderId="12" xfId="0" applyFont="1" applyFill="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4" fillId="36" borderId="0" xfId="0" applyFont="1" applyFill="1" applyBorder="1" applyAlignment="1">
      <alignment horizontal="center"/>
    </xf>
    <xf numFmtId="0" fontId="72" fillId="0" borderId="0" xfId="0" applyFont="1" applyAlignment="1">
      <alignment horizontal="justify"/>
    </xf>
    <xf numFmtId="0" fontId="73" fillId="10" borderId="17" xfId="0" applyFont="1" applyFill="1" applyBorder="1" applyAlignment="1">
      <alignment horizontal="justify" vertical="center" wrapText="1"/>
    </xf>
    <xf numFmtId="0" fontId="73" fillId="36" borderId="17" xfId="0" applyFont="1" applyFill="1" applyBorder="1" applyAlignment="1">
      <alignment horizontal="justify" vertical="center" wrapText="1"/>
    </xf>
    <xf numFmtId="0" fontId="8" fillId="8" borderId="11" xfId="0" applyFont="1" applyFill="1" applyBorder="1" applyAlignment="1">
      <alignment horizontal="center" vertical="center" wrapText="1"/>
    </xf>
    <xf numFmtId="0" fontId="8" fillId="8" borderId="11" xfId="0" applyFont="1" applyFill="1" applyBorder="1" applyAlignment="1">
      <alignment horizontal="justify" vertical="center" wrapText="1"/>
    </xf>
    <xf numFmtId="0" fontId="73" fillId="8" borderId="17" xfId="0" applyFont="1" applyFill="1" applyBorder="1" applyAlignment="1">
      <alignment horizontal="justify" vertical="center" wrapText="1"/>
    </xf>
    <xf numFmtId="0" fontId="73" fillId="8" borderId="18" xfId="0" applyFont="1" applyFill="1" applyBorder="1" applyAlignment="1">
      <alignment horizontal="justify" vertical="center" wrapText="1"/>
    </xf>
    <xf numFmtId="0" fontId="8" fillId="39" borderId="19" xfId="0" applyFont="1" applyFill="1" applyBorder="1" applyAlignment="1">
      <alignment horizontal="justify" vertical="center" wrapText="1"/>
    </xf>
    <xf numFmtId="0" fontId="8" fillId="39" borderId="17" xfId="0" applyFont="1" applyFill="1" applyBorder="1" applyAlignment="1">
      <alignment horizontal="justify" vertical="center" wrapText="1"/>
    </xf>
    <xf numFmtId="0" fontId="8" fillId="11" borderId="11" xfId="0" applyFont="1" applyFill="1" applyBorder="1" applyAlignment="1">
      <alignment horizontal="justify" vertical="center" wrapText="1"/>
    </xf>
    <xf numFmtId="0" fontId="8" fillId="11" borderId="17" xfId="0" applyFont="1" applyFill="1" applyBorder="1" applyAlignment="1">
      <alignment horizontal="justify" vertical="center" wrapText="1"/>
    </xf>
    <xf numFmtId="0" fontId="8" fillId="40" borderId="17" xfId="0" applyFont="1" applyFill="1" applyBorder="1" applyAlignment="1">
      <alignment horizontal="justify" vertical="center" wrapText="1"/>
    </xf>
    <xf numFmtId="0" fontId="73" fillId="40" borderId="20" xfId="0" applyFont="1" applyFill="1" applyBorder="1" applyAlignment="1">
      <alignment horizontal="justify" vertical="center" wrapText="1"/>
    </xf>
    <xf numFmtId="0" fontId="73" fillId="40" borderId="17" xfId="0" applyFont="1" applyFill="1" applyBorder="1" applyAlignment="1">
      <alignment horizontal="justify" vertical="center" wrapText="1"/>
    </xf>
    <xf numFmtId="0" fontId="8" fillId="40" borderId="11" xfId="0" applyFont="1" applyFill="1" applyBorder="1" applyAlignment="1">
      <alignment vertical="center" wrapText="1"/>
    </xf>
    <xf numFmtId="0" fontId="73" fillId="13" borderId="19" xfId="0" applyFont="1" applyFill="1" applyBorder="1" applyAlignment="1">
      <alignment horizontal="justify" vertical="center" wrapText="1"/>
    </xf>
    <xf numFmtId="0" fontId="73" fillId="13" borderId="17" xfId="0" applyFont="1" applyFill="1" applyBorder="1" applyAlignment="1">
      <alignment horizontal="justify" vertical="center" wrapText="1"/>
    </xf>
    <xf numFmtId="0" fontId="8" fillId="13" borderId="17" xfId="0" applyFont="1" applyFill="1" applyBorder="1" applyAlignment="1">
      <alignment horizontal="justify" vertical="center" wrapText="1"/>
    </xf>
    <xf numFmtId="0" fontId="74" fillId="13" borderId="17" xfId="0" applyFont="1" applyFill="1" applyBorder="1" applyAlignment="1">
      <alignment horizontal="justify" vertical="center" wrapText="1"/>
    </xf>
    <xf numFmtId="0" fontId="73" fillId="13" borderId="21" xfId="0" applyFont="1" applyFill="1" applyBorder="1" applyAlignment="1">
      <alignment horizontal="left" vertical="center" wrapText="1"/>
    </xf>
    <xf numFmtId="0" fontId="73" fillId="13" borderId="18" xfId="0" applyFont="1" applyFill="1" applyBorder="1" applyAlignment="1">
      <alignment horizontal="justify" vertical="center" wrapText="1"/>
    </xf>
    <xf numFmtId="0" fontId="8" fillId="13" borderId="19" xfId="0" applyFont="1" applyFill="1" applyBorder="1" applyAlignment="1">
      <alignment horizontal="justify" vertical="center" wrapText="1"/>
    </xf>
    <xf numFmtId="0" fontId="8" fillId="13" borderId="18" xfId="0" applyFont="1" applyFill="1" applyBorder="1" applyAlignment="1">
      <alignment horizontal="justify" vertical="center" wrapText="1"/>
    </xf>
    <xf numFmtId="0" fontId="2" fillId="38" borderId="12" xfId="0" applyFont="1" applyFill="1" applyBorder="1" applyAlignment="1">
      <alignment vertical="center" wrapText="1"/>
    </xf>
    <xf numFmtId="9" fontId="3" fillId="36" borderId="0" xfId="57" applyFont="1" applyFill="1" applyBorder="1" applyAlignment="1">
      <alignment horizontal="center" vertical="center" wrapText="1"/>
    </xf>
    <xf numFmtId="9" fontId="3" fillId="36" borderId="11" xfId="57" applyFont="1" applyFill="1" applyBorder="1" applyAlignment="1" applyProtection="1">
      <alignment horizontal="center" vertical="center" wrapText="1"/>
      <protection locked="0"/>
    </xf>
    <xf numFmtId="0" fontId="72" fillId="36" borderId="11" xfId="0" applyFont="1" applyFill="1" applyBorder="1" applyAlignment="1" applyProtection="1">
      <alignment horizontal="center" vertical="center" wrapText="1"/>
      <protection locked="0"/>
    </xf>
    <xf numFmtId="0" fontId="72" fillId="36" borderId="11" xfId="0" applyFont="1" applyFill="1" applyBorder="1" applyAlignment="1" applyProtection="1">
      <alignment horizontal="justify" vertical="center" wrapText="1"/>
      <protection locked="0"/>
    </xf>
    <xf numFmtId="0" fontId="69" fillId="36" borderId="11" xfId="0" applyFont="1" applyFill="1" applyBorder="1" applyAlignment="1" applyProtection="1">
      <alignment horizontal="center" vertical="center" wrapText="1"/>
      <protection locked="0"/>
    </xf>
    <xf numFmtId="9" fontId="69" fillId="36" borderId="11" xfId="57" applyFont="1" applyFill="1" applyBorder="1" applyAlignment="1" applyProtection="1">
      <alignment horizontal="center" vertical="center" wrapText="1"/>
      <protection locked="0"/>
    </xf>
    <xf numFmtId="186" fontId="69" fillId="36" borderId="11" xfId="57" applyNumberFormat="1" applyFont="1" applyFill="1" applyBorder="1" applyAlignment="1" applyProtection="1">
      <alignment horizontal="center" vertical="center" wrapText="1"/>
      <protection locked="0"/>
    </xf>
    <xf numFmtId="0" fontId="69" fillId="36" borderId="11" xfId="0" applyFont="1" applyFill="1" applyBorder="1" applyAlignment="1" applyProtection="1">
      <alignment horizontal="left" vertical="center" wrapText="1"/>
      <protection locked="0"/>
    </xf>
    <xf numFmtId="0" fontId="5" fillId="36" borderId="0" xfId="0" applyFont="1" applyFill="1" applyBorder="1" applyAlignment="1">
      <alignment horizontal="center" vertical="center" wrapText="1"/>
    </xf>
    <xf numFmtId="0" fontId="2" fillId="36" borderId="0" xfId="0" applyFont="1" applyFill="1" applyBorder="1" applyAlignment="1">
      <alignment horizontal="center" vertical="center" wrapText="1"/>
    </xf>
    <xf numFmtId="9" fontId="0" fillId="36" borderId="11" xfId="57" applyFont="1" applyFill="1" applyBorder="1" applyAlignment="1">
      <alignment horizontal="center" vertical="center"/>
    </xf>
    <xf numFmtId="0" fontId="2" fillId="39" borderId="11" xfId="0" applyFont="1" applyFill="1" applyBorder="1" applyAlignment="1">
      <alignment horizontal="center" vertical="center" wrapText="1"/>
    </xf>
    <xf numFmtId="0" fontId="2" fillId="41" borderId="11" xfId="0" applyFont="1" applyFill="1" applyBorder="1" applyAlignment="1">
      <alignment horizontal="center" vertical="center" wrapText="1"/>
    </xf>
    <xf numFmtId="0" fontId="5" fillId="38" borderId="11" xfId="0" applyFont="1" applyFill="1" applyBorder="1" applyAlignment="1">
      <alignment horizontal="center" vertical="center" wrapText="1"/>
    </xf>
    <xf numFmtId="0" fontId="2" fillId="16" borderId="11" xfId="0" applyFont="1" applyFill="1" applyBorder="1" applyAlignment="1">
      <alignment horizontal="center" vertical="center" wrapText="1"/>
    </xf>
    <xf numFmtId="0" fontId="2" fillId="19" borderId="11" xfId="0" applyFont="1" applyFill="1" applyBorder="1" applyAlignment="1">
      <alignment horizontal="center" vertical="center" wrapText="1"/>
    </xf>
    <xf numFmtId="0" fontId="2" fillId="37" borderId="22" xfId="0" applyFont="1" applyFill="1" applyBorder="1" applyAlignment="1">
      <alignment horizontal="center" vertical="center" wrapText="1"/>
    </xf>
    <xf numFmtId="0" fontId="2" fillId="37" borderId="23" xfId="0" applyFont="1" applyFill="1" applyBorder="1" applyAlignment="1">
      <alignment horizontal="center" vertical="center" wrapText="1"/>
    </xf>
    <xf numFmtId="9" fontId="75" fillId="36" borderId="15" xfId="57" applyFont="1" applyFill="1" applyBorder="1" applyAlignment="1" applyProtection="1">
      <alignment horizontal="center" vertical="center" wrapText="1"/>
      <protection locked="0"/>
    </xf>
    <xf numFmtId="9" fontId="3" fillId="36" borderId="15" xfId="57" applyFont="1" applyFill="1" applyBorder="1" applyAlignment="1">
      <alignment horizontal="center" vertical="center" wrapText="1"/>
    </xf>
    <xf numFmtId="0" fontId="72" fillId="36" borderId="15" xfId="0" applyFont="1" applyFill="1" applyBorder="1" applyAlignment="1" applyProtection="1">
      <alignment horizontal="center" vertical="center" wrapText="1"/>
      <protection locked="0"/>
    </xf>
    <xf numFmtId="9" fontId="9" fillId="36" borderId="15" xfId="57" applyFont="1" applyFill="1" applyBorder="1" applyAlignment="1">
      <alignment horizontal="center" vertical="center" wrapText="1"/>
    </xf>
    <xf numFmtId="0" fontId="2" fillId="41" borderId="12" xfId="0" applyFont="1" applyFill="1" applyBorder="1" applyAlignment="1">
      <alignment horizontal="center" vertical="center" wrapText="1"/>
    </xf>
    <xf numFmtId="0" fontId="2" fillId="26" borderId="12" xfId="0" applyFont="1" applyFill="1" applyBorder="1" applyAlignment="1">
      <alignment horizontal="center" vertical="center" wrapText="1"/>
    </xf>
    <xf numFmtId="0" fontId="2" fillId="39" borderId="12" xfId="0" applyFont="1" applyFill="1" applyBorder="1" applyAlignment="1">
      <alignment horizontal="center" vertical="center" wrapText="1"/>
    </xf>
    <xf numFmtId="0" fontId="2" fillId="36" borderId="24" xfId="0" applyFont="1" applyFill="1" applyBorder="1" applyAlignment="1">
      <alignment vertical="center" wrapText="1"/>
    </xf>
    <xf numFmtId="0" fontId="5" fillId="38" borderId="25" xfId="0" applyFont="1" applyFill="1" applyBorder="1" applyAlignment="1">
      <alignment horizontal="center" vertical="center" wrapText="1"/>
    </xf>
    <xf numFmtId="0" fontId="5" fillId="38" borderId="26" xfId="0" applyFont="1" applyFill="1" applyBorder="1" applyAlignment="1">
      <alignment horizontal="center" vertical="center" wrapText="1"/>
    </xf>
    <xf numFmtId="0" fontId="2" fillId="38" borderId="25" xfId="0" applyFont="1" applyFill="1" applyBorder="1" applyAlignment="1">
      <alignment horizontal="center" vertical="center" wrapText="1"/>
    </xf>
    <xf numFmtId="0" fontId="2" fillId="24" borderId="26" xfId="0" applyFont="1" applyFill="1" applyBorder="1" applyAlignment="1">
      <alignment horizontal="center" vertical="center" wrapText="1"/>
    </xf>
    <xf numFmtId="0" fontId="2" fillId="38" borderId="27" xfId="0" applyFont="1" applyFill="1" applyBorder="1" applyAlignment="1">
      <alignment horizontal="center" vertical="center" wrapText="1"/>
    </xf>
    <xf numFmtId="0" fontId="2" fillId="38" borderId="28" xfId="0" applyFont="1" applyFill="1" applyBorder="1" applyAlignment="1">
      <alignment horizontal="center" vertical="center" wrapText="1"/>
    </xf>
    <xf numFmtId="0" fontId="2" fillId="36" borderId="25" xfId="0" applyFont="1" applyFill="1" applyBorder="1" applyAlignment="1">
      <alignment vertical="center" wrapText="1"/>
    </xf>
    <xf numFmtId="0" fontId="2" fillId="36" borderId="29" xfId="0" applyFont="1" applyFill="1" applyBorder="1" applyAlignment="1">
      <alignment vertical="center" wrapText="1"/>
    </xf>
    <xf numFmtId="0" fontId="2" fillId="37" borderId="25" xfId="0" applyFont="1" applyFill="1" applyBorder="1" applyAlignment="1">
      <alignment horizontal="center" vertical="center" wrapText="1"/>
    </xf>
    <xf numFmtId="0" fontId="2" fillId="19" borderId="26" xfId="0" applyFont="1" applyFill="1" applyBorder="1" applyAlignment="1">
      <alignment horizontal="center" vertical="center" wrapText="1"/>
    </xf>
    <xf numFmtId="0" fontId="2" fillId="19" borderId="25" xfId="0" applyFont="1" applyFill="1" applyBorder="1" applyAlignment="1">
      <alignment horizontal="center" vertical="center" wrapText="1"/>
    </xf>
    <xf numFmtId="0" fontId="2" fillId="26" borderId="25" xfId="0" applyFont="1" applyFill="1" applyBorder="1" applyAlignment="1">
      <alignment horizontal="center" vertical="center" wrapText="1"/>
    </xf>
    <xf numFmtId="0" fontId="2" fillId="41" borderId="27" xfId="0" applyFont="1" applyFill="1" applyBorder="1" applyAlignment="1">
      <alignment horizontal="center" vertical="center" wrapText="1"/>
    </xf>
    <xf numFmtId="0" fontId="2" fillId="41" borderId="28" xfId="0" applyFont="1" applyFill="1" applyBorder="1" applyAlignment="1">
      <alignment horizontal="center" vertical="center" wrapText="1"/>
    </xf>
    <xf numFmtId="0" fontId="2" fillId="19" borderId="27" xfId="0" applyFont="1" applyFill="1" applyBorder="1" applyAlignment="1">
      <alignment horizontal="center" vertical="center" wrapText="1"/>
    </xf>
    <xf numFmtId="0" fontId="2" fillId="19" borderId="28" xfId="0" applyFont="1" applyFill="1" applyBorder="1" applyAlignment="1">
      <alignment horizontal="center" vertical="center" wrapText="1"/>
    </xf>
    <xf numFmtId="0" fontId="2" fillId="39" borderId="25" xfId="0" applyFont="1" applyFill="1" applyBorder="1" applyAlignment="1">
      <alignment horizontal="center" vertical="center" wrapText="1"/>
    </xf>
    <xf numFmtId="0" fontId="2" fillId="39" borderId="27" xfId="0" applyFont="1" applyFill="1" applyBorder="1" applyAlignment="1">
      <alignment horizontal="center" vertical="center" wrapText="1"/>
    </xf>
    <xf numFmtId="0" fontId="2" fillId="39" borderId="28" xfId="0" applyFont="1" applyFill="1" applyBorder="1" applyAlignment="1">
      <alignment horizontal="center" vertical="center" wrapText="1"/>
    </xf>
    <xf numFmtId="0" fontId="2" fillId="16" borderId="25" xfId="0" applyFont="1" applyFill="1" applyBorder="1" applyAlignment="1">
      <alignment horizontal="center" vertical="center" wrapText="1"/>
    </xf>
    <xf numFmtId="0" fontId="2" fillId="41" borderId="25" xfId="0" applyFont="1" applyFill="1" applyBorder="1" applyAlignment="1">
      <alignment horizontal="center" vertical="center" wrapText="1"/>
    </xf>
    <xf numFmtId="0" fontId="5" fillId="36" borderId="0" xfId="0" applyFont="1" applyFill="1" applyBorder="1" applyAlignment="1">
      <alignment horizontal="center" vertical="center" wrapText="1"/>
    </xf>
    <xf numFmtId="0" fontId="2" fillId="37" borderId="23" xfId="0" applyFont="1" applyFill="1" applyBorder="1" applyAlignment="1">
      <alignment horizontal="center" vertical="center" wrapText="1"/>
    </xf>
    <xf numFmtId="0" fontId="70" fillId="36" borderId="0" xfId="0" applyFont="1" applyFill="1" applyBorder="1" applyAlignment="1">
      <alignment horizontal="center" vertical="center"/>
    </xf>
    <xf numFmtId="9" fontId="0" fillId="36" borderId="11" xfId="57" applyFont="1" applyFill="1" applyBorder="1" applyAlignment="1">
      <alignment horizontal="center" vertical="center" wrapText="1"/>
    </xf>
    <xf numFmtId="0" fontId="0" fillId="36" borderId="11" xfId="0" applyFill="1" applyBorder="1" applyAlignment="1">
      <alignment vertical="center" wrapText="1"/>
    </xf>
    <xf numFmtId="0" fontId="2" fillId="36" borderId="23" xfId="0" applyFont="1" applyFill="1" applyBorder="1" applyAlignment="1">
      <alignment vertical="center" wrapText="1"/>
    </xf>
    <xf numFmtId="0" fontId="2" fillId="36" borderId="17" xfId="0" applyFont="1" applyFill="1" applyBorder="1" applyAlignment="1">
      <alignment vertical="center" wrapText="1"/>
    </xf>
    <xf numFmtId="0" fontId="11" fillId="12" borderId="11" xfId="0" applyFont="1" applyFill="1" applyBorder="1" applyAlignment="1">
      <alignment horizontal="center" vertical="center" wrapText="1"/>
    </xf>
    <xf numFmtId="0" fontId="12" fillId="42" borderId="11" xfId="0" applyFont="1" applyFill="1" applyBorder="1" applyAlignment="1" applyProtection="1">
      <alignment horizontal="left" vertical="center" wrapText="1"/>
      <protection/>
    </xf>
    <xf numFmtId="0" fontId="11" fillId="12" borderId="25" xfId="0" applyFont="1" applyFill="1" applyBorder="1" applyAlignment="1">
      <alignment horizontal="center" vertical="center" wrapText="1"/>
    </xf>
    <xf numFmtId="0" fontId="12" fillId="42" borderId="25" xfId="0" applyFont="1" applyFill="1" applyBorder="1" applyAlignment="1" applyProtection="1">
      <alignment horizontal="left" vertical="center" wrapText="1"/>
      <protection/>
    </xf>
    <xf numFmtId="0" fontId="2" fillId="36" borderId="16" xfId="0" applyFont="1" applyFill="1" applyBorder="1" applyAlignment="1">
      <alignment vertical="center" wrapText="1"/>
    </xf>
    <xf numFmtId="0" fontId="69" fillId="36" borderId="11" xfId="0" applyFont="1" applyFill="1" applyBorder="1" applyAlignment="1">
      <alignment horizontal="center" vertical="center" wrapText="1"/>
    </xf>
    <xf numFmtId="0" fontId="4" fillId="42" borderId="11" xfId="0" applyFont="1" applyFill="1" applyBorder="1" applyAlignment="1">
      <alignment horizontal="center" vertical="center" wrapText="1"/>
    </xf>
    <xf numFmtId="9" fontId="4" fillId="42" borderId="11" xfId="57" applyFont="1" applyFill="1" applyBorder="1" applyAlignment="1">
      <alignment horizontal="center" vertical="center" wrapText="1"/>
    </xf>
    <xf numFmtId="9" fontId="4" fillId="42" borderId="11" xfId="0" applyNumberFormat="1" applyFont="1" applyFill="1" applyBorder="1" applyAlignment="1">
      <alignment horizontal="center" vertical="center" wrapText="1"/>
    </xf>
    <xf numFmtId="0" fontId="4" fillId="42" borderId="11" xfId="0" applyFont="1" applyFill="1" applyBorder="1" applyAlignment="1">
      <alignment horizontal="left" vertical="center" wrapText="1"/>
    </xf>
    <xf numFmtId="0" fontId="4" fillId="36" borderId="11" xfId="0" applyFont="1" applyFill="1" applyBorder="1" applyAlignment="1">
      <alignment horizontal="center" vertical="center" wrapText="1"/>
    </xf>
    <xf numFmtId="0" fontId="4" fillId="42" borderId="11" xfId="0" applyFont="1" applyFill="1" applyBorder="1" applyAlignment="1" applyProtection="1">
      <alignment horizontal="center" vertical="center" wrapText="1"/>
      <protection locked="0"/>
    </xf>
    <xf numFmtId="0" fontId="4" fillId="42" borderId="11" xfId="0" applyFont="1" applyFill="1" applyBorder="1" applyAlignment="1">
      <alignment vertical="center" wrapText="1"/>
    </xf>
    <xf numFmtId="2" fontId="4" fillId="42" borderId="11" xfId="0" applyNumberFormat="1" applyFont="1" applyFill="1" applyBorder="1" applyAlignment="1">
      <alignment horizontal="center" vertical="center" wrapText="1"/>
    </xf>
    <xf numFmtId="1" fontId="4" fillId="42" borderId="11" xfId="0" applyNumberFormat="1" applyFont="1" applyFill="1" applyBorder="1" applyAlignment="1">
      <alignment horizontal="center" vertical="center" wrapText="1"/>
    </xf>
    <xf numFmtId="0" fontId="13" fillId="36" borderId="11" xfId="0" applyFont="1" applyFill="1" applyBorder="1" applyAlignment="1">
      <alignment horizontal="center" vertical="center" wrapText="1"/>
    </xf>
    <xf numFmtId="0" fontId="70" fillId="36" borderId="0" xfId="0" applyFont="1" applyFill="1" applyBorder="1" applyAlignment="1">
      <alignment horizontal="right" vertical="center" wrapText="1"/>
    </xf>
    <xf numFmtId="0" fontId="2" fillId="37" borderId="27" xfId="0" applyFont="1" applyFill="1" applyBorder="1" applyAlignment="1">
      <alignment horizontal="center" vertical="center" wrapText="1"/>
    </xf>
    <xf numFmtId="0" fontId="2" fillId="37" borderId="12" xfId="0" applyFont="1" applyFill="1" applyBorder="1" applyAlignment="1">
      <alignment horizontal="center" vertical="center" wrapText="1"/>
    </xf>
    <xf numFmtId="0" fontId="70" fillId="37" borderId="12" xfId="0" applyFont="1" applyFill="1" applyBorder="1" applyAlignment="1">
      <alignment/>
    </xf>
    <xf numFmtId="0" fontId="2" fillId="37" borderId="30" xfId="0" applyFont="1" applyFill="1" applyBorder="1" applyAlignment="1">
      <alignment horizontal="center" vertical="center" wrapText="1"/>
    </xf>
    <xf numFmtId="0" fontId="2" fillId="16" borderId="27" xfId="0" applyFont="1" applyFill="1" applyBorder="1" applyAlignment="1">
      <alignment horizontal="center" vertical="center" wrapText="1"/>
    </xf>
    <xf numFmtId="0" fontId="2" fillId="16" borderId="12" xfId="0" applyFont="1" applyFill="1" applyBorder="1" applyAlignment="1">
      <alignment horizontal="center" vertical="center" wrapText="1"/>
    </xf>
    <xf numFmtId="0" fontId="2" fillId="16" borderId="28" xfId="0" applyFont="1" applyFill="1" applyBorder="1" applyAlignment="1">
      <alignment horizontal="center" vertical="center" wrapText="1"/>
    </xf>
    <xf numFmtId="188" fontId="69" fillId="36" borderId="11" xfId="52" applyNumberFormat="1" applyFont="1" applyFill="1" applyBorder="1" applyAlignment="1" applyProtection="1">
      <alignment horizontal="center" vertical="center" wrapText="1"/>
      <protection locked="0"/>
    </xf>
    <xf numFmtId="9" fontId="69" fillId="36" borderId="11" xfId="0" applyNumberFormat="1" applyFont="1" applyFill="1" applyBorder="1" applyAlignment="1">
      <alignment horizontal="center" vertical="center" wrapText="1"/>
    </xf>
    <xf numFmtId="9" fontId="69" fillId="36" borderId="11" xfId="57" applyNumberFormat="1" applyFont="1" applyFill="1" applyBorder="1" applyAlignment="1">
      <alignment horizontal="center" vertical="center" wrapText="1"/>
    </xf>
    <xf numFmtId="9" fontId="10" fillId="36" borderId="11" xfId="57" applyFont="1" applyFill="1" applyBorder="1" applyAlignment="1">
      <alignment horizontal="center" vertical="center" wrapText="1"/>
    </xf>
    <xf numFmtId="0" fontId="69" fillId="36" borderId="11" xfId="0" applyNumberFormat="1" applyFont="1" applyFill="1" applyBorder="1" applyAlignment="1" applyProtection="1">
      <alignment horizontal="center" vertical="center" wrapText="1"/>
      <protection locked="0"/>
    </xf>
    <xf numFmtId="0" fontId="69" fillId="36" borderId="11" xfId="57" applyNumberFormat="1" applyFont="1" applyFill="1" applyBorder="1" applyAlignment="1">
      <alignment horizontal="center" vertical="center" wrapText="1"/>
    </xf>
    <xf numFmtId="9" fontId="69" fillId="36" borderId="11" xfId="57" applyNumberFormat="1" applyFont="1" applyFill="1" applyBorder="1" applyAlignment="1" applyProtection="1">
      <alignment horizontal="center" vertical="center" wrapText="1"/>
      <protection locked="0"/>
    </xf>
    <xf numFmtId="0" fontId="69" fillId="36" borderId="11" xfId="0" applyNumberFormat="1" applyFont="1" applyFill="1" applyBorder="1" applyAlignment="1">
      <alignment horizontal="center" vertical="center" wrapText="1"/>
    </xf>
    <xf numFmtId="188" fontId="69" fillId="36" borderId="11" xfId="0" applyNumberFormat="1" applyFont="1" applyFill="1" applyBorder="1" applyAlignment="1" applyProtection="1">
      <alignment horizontal="center" vertical="center" wrapText="1"/>
      <protection locked="0"/>
    </xf>
    <xf numFmtId="9" fontId="3" fillId="36" borderId="11" xfId="57" applyFont="1" applyFill="1" applyBorder="1" applyAlignment="1">
      <alignment horizontal="center" vertical="center" wrapText="1"/>
    </xf>
    <xf numFmtId="9" fontId="69" fillId="36" borderId="11" xfId="57" applyFont="1" applyFill="1" applyBorder="1" applyAlignment="1">
      <alignment horizontal="center" vertical="center" wrapText="1"/>
    </xf>
    <xf numFmtId="9" fontId="3" fillId="36" borderId="11" xfId="57" applyFont="1" applyFill="1" applyBorder="1" applyAlignment="1" applyProtection="1">
      <alignment horizontal="center" vertical="center" wrapText="1"/>
      <protection locked="0"/>
    </xf>
    <xf numFmtId="0" fontId="72" fillId="36" borderId="11" xfId="0" applyFont="1" applyFill="1" applyBorder="1" applyAlignment="1" applyProtection="1">
      <alignment horizontal="center" vertical="center" wrapText="1"/>
      <protection locked="0"/>
    </xf>
    <xf numFmtId="0" fontId="72" fillId="36" borderId="11" xfId="0" applyFont="1" applyFill="1" applyBorder="1" applyAlignment="1" applyProtection="1">
      <alignment horizontal="left" vertical="center" wrapText="1"/>
      <protection locked="0"/>
    </xf>
    <xf numFmtId="0" fontId="69" fillId="36" borderId="11" xfId="0" applyFont="1" applyFill="1" applyBorder="1" applyAlignment="1" applyProtection="1">
      <alignment horizontal="center" vertical="center" wrapText="1"/>
      <protection locked="0"/>
    </xf>
    <xf numFmtId="9" fontId="69" fillId="36" borderId="11" xfId="57" applyFont="1" applyFill="1" applyBorder="1" applyAlignment="1" applyProtection="1">
      <alignment horizontal="center" vertical="center" wrapText="1"/>
      <protection locked="0"/>
    </xf>
    <xf numFmtId="9" fontId="69" fillId="36" borderId="11" xfId="0" applyNumberFormat="1" applyFont="1" applyFill="1" applyBorder="1" applyAlignment="1" applyProtection="1">
      <alignment horizontal="center" vertical="center" wrapText="1"/>
      <protection locked="0"/>
    </xf>
    <xf numFmtId="0" fontId="69" fillId="36" borderId="11" xfId="0" applyFont="1" applyFill="1" applyBorder="1" applyAlignment="1" applyProtection="1">
      <alignment horizontal="justify" vertical="center" wrapText="1"/>
      <protection locked="0"/>
    </xf>
    <xf numFmtId="0" fontId="69" fillId="36" borderId="11" xfId="0" applyFont="1" applyFill="1" applyBorder="1" applyAlignment="1" applyProtection="1">
      <alignment horizontal="left" vertical="center" wrapText="1"/>
      <protection locked="0"/>
    </xf>
    <xf numFmtId="0" fontId="2" fillId="36" borderId="25" xfId="0" applyFont="1" applyFill="1" applyBorder="1" applyAlignment="1">
      <alignment vertical="center" wrapText="1"/>
    </xf>
    <xf numFmtId="0" fontId="0" fillId="36" borderId="11" xfId="0" applyFill="1" applyBorder="1" applyAlignment="1" applyProtection="1">
      <alignment horizontal="left" vertical="center" wrapText="1"/>
      <protection locked="0"/>
    </xf>
    <xf numFmtId="0" fontId="69" fillId="36" borderId="12" xfId="0" applyFont="1" applyFill="1" applyBorder="1" applyAlignment="1" applyProtection="1">
      <alignment horizontal="center" vertical="center" wrapText="1"/>
      <protection locked="0"/>
    </xf>
    <xf numFmtId="0" fontId="18" fillId="36" borderId="11" xfId="0" applyFont="1" applyFill="1" applyBorder="1" applyAlignment="1">
      <alignment horizontal="left" vertical="center" wrapText="1"/>
    </xf>
    <xf numFmtId="0" fontId="69" fillId="36" borderId="12" xfId="0" applyFont="1" applyFill="1" applyBorder="1" applyAlignment="1" applyProtection="1">
      <alignment horizontal="left" vertical="center" wrapText="1"/>
      <protection locked="0"/>
    </xf>
    <xf numFmtId="9" fontId="69" fillId="36" borderId="12" xfId="57" applyFont="1" applyFill="1" applyBorder="1" applyAlignment="1">
      <alignment horizontal="center" vertical="center" wrapText="1"/>
    </xf>
    <xf numFmtId="9" fontId="69" fillId="36" borderId="12" xfId="57" applyFont="1" applyFill="1" applyBorder="1" applyAlignment="1" applyProtection="1">
      <alignment horizontal="center" vertical="center" wrapText="1"/>
      <protection locked="0"/>
    </xf>
    <xf numFmtId="0" fontId="69" fillId="36" borderId="12" xfId="0" applyFont="1" applyFill="1" applyBorder="1" applyAlignment="1" applyProtection="1">
      <alignment horizontal="justify" vertical="center" wrapText="1"/>
      <protection locked="0"/>
    </xf>
    <xf numFmtId="0" fontId="69" fillId="36" borderId="11" xfId="0" applyFont="1" applyFill="1" applyBorder="1" applyAlignment="1">
      <alignment horizontal="center" vertical="center" wrapText="1"/>
    </xf>
    <xf numFmtId="188" fontId="69" fillId="36" borderId="11" xfId="0" applyNumberFormat="1" applyFont="1" applyFill="1" applyBorder="1" applyAlignment="1" applyProtection="1">
      <alignment horizontal="center" vertical="center" wrapText="1"/>
      <protection locked="0"/>
    </xf>
    <xf numFmtId="0" fontId="69" fillId="36" borderId="12" xfId="0" applyFont="1" applyFill="1" applyBorder="1" applyAlignment="1">
      <alignment horizontal="center" vertical="center" wrapText="1"/>
    </xf>
    <xf numFmtId="188" fontId="69" fillId="36" borderId="12" xfId="0" applyNumberFormat="1" applyFont="1" applyFill="1" applyBorder="1" applyAlignment="1" applyProtection="1">
      <alignment horizontal="center" vertical="center" wrapText="1"/>
      <protection locked="0"/>
    </xf>
    <xf numFmtId="9" fontId="69" fillId="36" borderId="12" xfId="0" applyNumberFormat="1" applyFont="1" applyFill="1" applyBorder="1" applyAlignment="1">
      <alignment horizontal="center" vertical="center" wrapText="1"/>
    </xf>
    <xf numFmtId="9" fontId="69" fillId="36" borderId="12" xfId="0" applyNumberFormat="1" applyFont="1" applyFill="1" applyBorder="1" applyAlignment="1" applyProtection="1">
      <alignment horizontal="center" vertical="center" wrapText="1"/>
      <protection locked="0"/>
    </xf>
    <xf numFmtId="0" fontId="72" fillId="36" borderId="12" xfId="0" applyFont="1" applyFill="1" applyBorder="1" applyAlignment="1" applyProtection="1">
      <alignment horizontal="left" vertical="center" wrapText="1"/>
      <protection locked="0"/>
    </xf>
    <xf numFmtId="9" fontId="18" fillId="36" borderId="11" xfId="57" applyFont="1" applyFill="1" applyBorder="1" applyAlignment="1">
      <alignment horizontal="left" vertical="center" wrapText="1"/>
    </xf>
    <xf numFmtId="0" fontId="12" fillId="42" borderId="25" xfId="0" applyFont="1" applyFill="1" applyBorder="1" applyAlignment="1" applyProtection="1">
      <alignment horizontal="center" vertical="center" wrapText="1"/>
      <protection/>
    </xf>
    <xf numFmtId="14" fontId="12" fillId="42" borderId="11" xfId="0" applyNumberFormat="1" applyFont="1" applyFill="1" applyBorder="1" applyAlignment="1" applyProtection="1">
      <alignment horizontal="center" vertical="center" wrapText="1"/>
      <protection/>
    </xf>
    <xf numFmtId="0" fontId="18" fillId="39" borderId="11" xfId="0" applyFont="1" applyFill="1" applyBorder="1" applyAlignment="1">
      <alignment horizontal="left" vertical="center" wrapText="1"/>
    </xf>
    <xf numFmtId="0" fontId="69" fillId="36" borderId="31" xfId="0" applyFont="1" applyFill="1" applyBorder="1" applyAlignment="1" applyProtection="1">
      <alignment horizontal="justify" vertical="center" wrapText="1"/>
      <protection locked="0"/>
    </xf>
    <xf numFmtId="9" fontId="0" fillId="36" borderId="14" xfId="57" applyFont="1" applyFill="1" applyBorder="1" applyAlignment="1">
      <alignment horizontal="center" vertical="center" wrapText="1"/>
    </xf>
    <xf numFmtId="0" fontId="69" fillId="36" borderId="14" xfId="0" applyFont="1" applyFill="1" applyBorder="1" applyAlignment="1" applyProtection="1">
      <alignment horizontal="center" vertical="center" wrapText="1"/>
      <protection locked="0"/>
    </xf>
    <xf numFmtId="0" fontId="4" fillId="36" borderId="15" xfId="0" applyFont="1" applyFill="1" applyBorder="1" applyAlignment="1">
      <alignment horizontal="center" vertical="center" wrapText="1"/>
    </xf>
    <xf numFmtId="9" fontId="4" fillId="42" borderId="17" xfId="0" applyNumberFormat="1" applyFont="1" applyFill="1" applyBorder="1" applyAlignment="1">
      <alignment horizontal="center" vertical="center" wrapText="1"/>
    </xf>
    <xf numFmtId="0" fontId="69" fillId="36" borderId="32" xfId="0" applyFont="1" applyFill="1" applyBorder="1" applyAlignment="1">
      <alignment horizontal="center" vertical="center" wrapText="1"/>
    </xf>
    <xf numFmtId="0" fontId="69" fillId="36" borderId="25" xfId="0" applyFont="1" applyFill="1" applyBorder="1" applyAlignment="1" applyProtection="1">
      <alignment horizontal="justify" vertical="center" wrapText="1"/>
      <protection locked="0"/>
    </xf>
    <xf numFmtId="9" fontId="4" fillId="36" borderId="17" xfId="0" applyNumberFormat="1" applyFont="1" applyFill="1" applyBorder="1" applyAlignment="1">
      <alignment horizontal="center" vertical="center" wrapText="1"/>
    </xf>
    <xf numFmtId="0" fontId="69" fillId="36" borderId="22" xfId="0" applyFont="1" applyFill="1" applyBorder="1" applyAlignment="1">
      <alignment horizontal="center" vertical="center" wrapText="1"/>
    </xf>
    <xf numFmtId="0" fontId="69" fillId="36" borderId="29" xfId="0" applyFont="1" applyFill="1" applyBorder="1" applyAlignment="1" applyProtection="1">
      <alignment horizontal="justify" vertical="center" wrapText="1"/>
      <protection locked="0"/>
    </xf>
    <xf numFmtId="9" fontId="0" fillId="36" borderId="16" xfId="57" applyFont="1" applyFill="1" applyBorder="1" applyAlignment="1">
      <alignment horizontal="center" vertical="center" wrapText="1"/>
    </xf>
    <xf numFmtId="0" fontId="69" fillId="36" borderId="33" xfId="0" applyFont="1" applyFill="1" applyBorder="1" applyAlignment="1">
      <alignment horizontal="center" vertical="center" wrapText="1"/>
    </xf>
    <xf numFmtId="0" fontId="3" fillId="36" borderId="34" xfId="0" applyFont="1" applyFill="1" applyBorder="1" applyAlignment="1">
      <alignment vertical="center" wrapText="1"/>
    </xf>
    <xf numFmtId="0" fontId="0" fillId="36" borderId="25" xfId="0" applyFill="1" applyBorder="1" applyAlignment="1">
      <alignment vertical="center" wrapText="1"/>
    </xf>
    <xf numFmtId="0" fontId="18" fillId="36" borderId="25" xfId="0" applyFont="1" applyFill="1" applyBorder="1" applyAlignment="1">
      <alignment vertical="center" wrapText="1"/>
    </xf>
    <xf numFmtId="0" fontId="4" fillId="42" borderId="11" xfId="0" applyFont="1" applyFill="1" applyBorder="1" applyAlignment="1" applyProtection="1">
      <alignment horizontal="justify" vertical="center" wrapText="1"/>
      <protection locked="0"/>
    </xf>
    <xf numFmtId="0" fontId="69" fillId="0" borderId="0" xfId="0" applyFont="1" applyAlignment="1">
      <alignment horizontal="justify" vertical="center"/>
    </xf>
    <xf numFmtId="0" fontId="69" fillId="36" borderId="12" xfId="0" applyFont="1" applyFill="1" applyBorder="1" applyAlignment="1" applyProtection="1">
      <alignment vertical="center" wrapText="1"/>
      <protection locked="0"/>
    </xf>
    <xf numFmtId="0" fontId="59" fillId="36" borderId="11" xfId="47" applyFill="1" applyBorder="1" applyAlignment="1" applyProtection="1">
      <alignment horizontal="center" vertical="center" wrapText="1"/>
      <protection locked="0"/>
    </xf>
    <xf numFmtId="0" fontId="69" fillId="36" borderId="11" xfId="57" applyNumberFormat="1" applyFont="1" applyFill="1" applyBorder="1" applyAlignment="1" applyProtection="1">
      <alignment horizontal="center" vertical="center" wrapText="1"/>
      <protection locked="0"/>
    </xf>
    <xf numFmtId="9" fontId="17" fillId="36" borderId="11" xfId="57" applyFont="1" applyFill="1" applyBorder="1" applyAlignment="1" applyProtection="1">
      <alignment horizontal="center" vertical="center" wrapText="1"/>
      <protection/>
    </xf>
    <xf numFmtId="10" fontId="17" fillId="36" borderId="11" xfId="57" applyNumberFormat="1" applyFont="1" applyFill="1" applyBorder="1" applyAlignment="1" applyProtection="1">
      <alignment horizontal="center" vertical="center" wrapText="1"/>
      <protection/>
    </xf>
    <xf numFmtId="9" fontId="17" fillId="36" borderId="16" xfId="57" applyFont="1" applyFill="1" applyBorder="1" applyAlignment="1" applyProtection="1">
      <alignment horizontal="center" vertical="center" wrapText="1"/>
      <protection/>
    </xf>
    <xf numFmtId="186" fontId="17" fillId="36" borderId="11" xfId="57" applyNumberFormat="1" applyFont="1" applyFill="1" applyBorder="1" applyAlignment="1" applyProtection="1">
      <alignment horizontal="center" vertical="center" wrapText="1"/>
      <protection/>
    </xf>
    <xf numFmtId="0" fontId="76" fillId="36" borderId="12" xfId="0" applyFont="1" applyFill="1" applyBorder="1" applyAlignment="1" applyProtection="1">
      <alignment horizontal="center" vertical="center" textRotation="90" wrapText="1"/>
      <protection locked="0"/>
    </xf>
    <xf numFmtId="0" fontId="76" fillId="36" borderId="35" xfId="0" applyFont="1" applyFill="1" applyBorder="1" applyAlignment="1" applyProtection="1">
      <alignment horizontal="center" vertical="center" textRotation="90" wrapText="1"/>
      <protection locked="0"/>
    </xf>
    <xf numFmtId="0" fontId="76" fillId="36" borderId="15" xfId="0" applyFont="1" applyFill="1" applyBorder="1" applyAlignment="1" applyProtection="1">
      <alignment horizontal="center" vertical="center" textRotation="90" wrapText="1"/>
      <protection locked="0"/>
    </xf>
    <xf numFmtId="0" fontId="15" fillId="0" borderId="12" xfId="0" applyFont="1" applyBorder="1" applyAlignment="1">
      <alignment horizontal="center" vertical="center" textRotation="90" wrapText="1"/>
    </xf>
    <xf numFmtId="0" fontId="15" fillId="0" borderId="35" xfId="0" applyFont="1" applyBorder="1" applyAlignment="1">
      <alignment horizontal="center" vertical="center" textRotation="90" wrapText="1"/>
    </xf>
    <xf numFmtId="0" fontId="15" fillId="0" borderId="15" xfId="0" applyFont="1" applyBorder="1" applyAlignment="1">
      <alignment horizontal="center" vertical="center" textRotation="90" wrapText="1"/>
    </xf>
    <xf numFmtId="9" fontId="3" fillId="36" borderId="22" xfId="57" applyFont="1" applyFill="1" applyBorder="1" applyAlignment="1" applyProtection="1">
      <alignment horizontal="center" vertical="center" wrapText="1"/>
      <protection locked="0"/>
    </xf>
    <xf numFmtId="9" fontId="3" fillId="36" borderId="17" xfId="57" applyFont="1" applyFill="1" applyBorder="1" applyAlignment="1" applyProtection="1">
      <alignment horizontal="center" vertical="center" wrapText="1"/>
      <protection locked="0"/>
    </xf>
    <xf numFmtId="0" fontId="77" fillId="43" borderId="22" xfId="0" applyFont="1" applyFill="1" applyBorder="1" applyAlignment="1" applyProtection="1">
      <alignment horizontal="center" vertical="center" wrapText="1"/>
      <protection locked="0"/>
    </xf>
    <xf numFmtId="0" fontId="77" fillId="43" borderId="23" xfId="0" applyFont="1" applyFill="1" applyBorder="1" applyAlignment="1" applyProtection="1">
      <alignment horizontal="center" vertical="center" wrapText="1"/>
      <protection locked="0"/>
    </xf>
    <xf numFmtId="0" fontId="77" fillId="43" borderId="17" xfId="0" applyFont="1" applyFill="1" applyBorder="1" applyAlignment="1" applyProtection="1">
      <alignment horizontal="center" vertical="center" wrapText="1"/>
      <protection locked="0"/>
    </xf>
    <xf numFmtId="0" fontId="78" fillId="29" borderId="22" xfId="0" applyFont="1" applyFill="1" applyBorder="1" applyAlignment="1" applyProtection="1">
      <alignment horizontal="center" vertical="center" wrapText="1"/>
      <protection locked="0"/>
    </xf>
    <xf numFmtId="0" fontId="78" fillId="29" borderId="23" xfId="0" applyFont="1" applyFill="1" applyBorder="1" applyAlignment="1" applyProtection="1">
      <alignment horizontal="center" vertical="center" wrapText="1"/>
      <protection locked="0"/>
    </xf>
    <xf numFmtId="0" fontId="78" fillId="29" borderId="17" xfId="0" applyFont="1" applyFill="1" applyBorder="1" applyAlignment="1" applyProtection="1">
      <alignment horizontal="center" vertical="center" wrapText="1"/>
      <protection locked="0"/>
    </xf>
    <xf numFmtId="0" fontId="78" fillId="26" borderId="22" xfId="0" applyFont="1" applyFill="1" applyBorder="1" applyAlignment="1" applyProtection="1">
      <alignment horizontal="center" vertical="center" wrapText="1"/>
      <protection locked="0"/>
    </xf>
    <xf numFmtId="0" fontId="78" fillId="26" borderId="23" xfId="0" applyFont="1" applyFill="1" applyBorder="1" applyAlignment="1" applyProtection="1">
      <alignment horizontal="center" vertical="center" wrapText="1"/>
      <protection locked="0"/>
    </xf>
    <xf numFmtId="0" fontId="78" fillId="26" borderId="17" xfId="0" applyFont="1" applyFill="1" applyBorder="1" applyAlignment="1" applyProtection="1">
      <alignment horizontal="center" vertical="center" wrapText="1"/>
      <protection locked="0"/>
    </xf>
    <xf numFmtId="0" fontId="78" fillId="39" borderId="22" xfId="0" applyFont="1" applyFill="1" applyBorder="1" applyAlignment="1" applyProtection="1">
      <alignment horizontal="center" vertical="center" wrapText="1"/>
      <protection locked="0"/>
    </xf>
    <xf numFmtId="0" fontId="78" fillId="39" borderId="23" xfId="0" applyFont="1" applyFill="1" applyBorder="1" applyAlignment="1" applyProtection="1">
      <alignment horizontal="center" vertical="center" wrapText="1"/>
      <protection locked="0"/>
    </xf>
    <xf numFmtId="0" fontId="78" fillId="39" borderId="17" xfId="0" applyFont="1" applyFill="1" applyBorder="1" applyAlignment="1" applyProtection="1">
      <alignment horizontal="center" vertical="center" wrapText="1"/>
      <protection locked="0"/>
    </xf>
    <xf numFmtId="0" fontId="79" fillId="26" borderId="22" xfId="0" applyFont="1" applyFill="1" applyBorder="1" applyAlignment="1" applyProtection="1">
      <alignment horizontal="center" vertical="center" wrapText="1"/>
      <protection locked="0"/>
    </xf>
    <xf numFmtId="0" fontId="79" fillId="26" borderId="23" xfId="0" applyFont="1" applyFill="1" applyBorder="1" applyAlignment="1" applyProtection="1">
      <alignment horizontal="center" vertical="center" wrapText="1"/>
      <protection locked="0"/>
    </xf>
    <xf numFmtId="0" fontId="79" fillId="26" borderId="17" xfId="0" applyFont="1" applyFill="1" applyBorder="1" applyAlignment="1" applyProtection="1">
      <alignment horizontal="center" vertical="center" wrapText="1"/>
      <protection locked="0"/>
    </xf>
    <xf numFmtId="0" fontId="70" fillId="36" borderId="36" xfId="0" applyFont="1" applyFill="1" applyBorder="1" applyAlignment="1">
      <alignment horizontal="right" vertical="center" wrapText="1"/>
    </xf>
    <xf numFmtId="0" fontId="5" fillId="19" borderId="25" xfId="0" applyFont="1" applyFill="1" applyBorder="1" applyAlignment="1">
      <alignment horizontal="center" vertical="center" wrapText="1"/>
    </xf>
    <xf numFmtId="0" fontId="5" fillId="19" borderId="11" xfId="0" applyFont="1" applyFill="1" applyBorder="1" applyAlignment="1">
      <alignment horizontal="center" vertical="center" wrapText="1"/>
    </xf>
    <xf numFmtId="0" fontId="5" fillId="19" borderId="26" xfId="0" applyFont="1" applyFill="1" applyBorder="1" applyAlignment="1">
      <alignment horizontal="center" vertical="center" wrapText="1"/>
    </xf>
    <xf numFmtId="0" fontId="2" fillId="19" borderId="11" xfId="0" applyFont="1" applyFill="1" applyBorder="1" applyAlignment="1">
      <alignment horizontal="center" vertical="center" wrapText="1"/>
    </xf>
    <xf numFmtId="0" fontId="5" fillId="41" borderId="25" xfId="0" applyFont="1" applyFill="1" applyBorder="1" applyAlignment="1">
      <alignment horizontal="center" vertical="center" wrapText="1"/>
    </xf>
    <xf numFmtId="0" fontId="5" fillId="41" borderId="11" xfId="0" applyFont="1" applyFill="1" applyBorder="1" applyAlignment="1">
      <alignment horizontal="center" vertical="center" wrapText="1"/>
    </xf>
    <xf numFmtId="0" fontId="5" fillId="41" borderId="26" xfId="0" applyFont="1" applyFill="1" applyBorder="1" applyAlignment="1">
      <alignment horizontal="center" vertical="center" wrapText="1"/>
    </xf>
    <xf numFmtId="0" fontId="5" fillId="39" borderId="25" xfId="0" applyFont="1" applyFill="1" applyBorder="1" applyAlignment="1">
      <alignment horizontal="center" vertical="center" wrapText="1"/>
    </xf>
    <xf numFmtId="0" fontId="5" fillId="39" borderId="11" xfId="0" applyFont="1" applyFill="1" applyBorder="1" applyAlignment="1">
      <alignment horizontal="center" vertical="center" wrapText="1"/>
    </xf>
    <xf numFmtId="0" fontId="5" fillId="39" borderId="26" xfId="0" applyFont="1" applyFill="1" applyBorder="1" applyAlignment="1">
      <alignment horizontal="center" vertical="center" wrapText="1"/>
    </xf>
    <xf numFmtId="0" fontId="2" fillId="16" borderId="25" xfId="0" applyFont="1" applyFill="1" applyBorder="1" applyAlignment="1">
      <alignment horizontal="center" vertical="center" wrapText="1"/>
    </xf>
    <xf numFmtId="0" fontId="2" fillId="16" borderId="11" xfId="0" applyFont="1" applyFill="1" applyBorder="1" applyAlignment="1">
      <alignment horizontal="center" vertical="center" wrapText="1"/>
    </xf>
    <xf numFmtId="0" fontId="2" fillId="39" borderId="11" xfId="0" applyFont="1" applyFill="1" applyBorder="1" applyAlignment="1">
      <alignment horizontal="center" vertical="center" wrapText="1"/>
    </xf>
    <xf numFmtId="0" fontId="5" fillId="39" borderId="31" xfId="0" applyFont="1" applyFill="1" applyBorder="1" applyAlignment="1">
      <alignment horizontal="center" vertical="center" wrapText="1"/>
    </xf>
    <xf numFmtId="0" fontId="5" fillId="39" borderId="14" xfId="0" applyFont="1" applyFill="1" applyBorder="1" applyAlignment="1">
      <alignment horizontal="center" vertical="center" wrapText="1"/>
    </xf>
    <xf numFmtId="0" fontId="5" fillId="39" borderId="37" xfId="0" applyFont="1" applyFill="1" applyBorder="1" applyAlignment="1">
      <alignment horizontal="center" vertical="center" wrapText="1"/>
    </xf>
    <xf numFmtId="0" fontId="69" fillId="36" borderId="22" xfId="0" applyFont="1" applyFill="1" applyBorder="1" applyAlignment="1" applyProtection="1">
      <alignment horizontal="center" vertical="center" wrapText="1"/>
      <protection locked="0"/>
    </xf>
    <xf numFmtId="0" fontId="69" fillId="36" borderId="23" xfId="0" applyFont="1" applyFill="1" applyBorder="1" applyAlignment="1" applyProtection="1">
      <alignment horizontal="center" vertical="center" wrapText="1"/>
      <protection locked="0"/>
    </xf>
    <xf numFmtId="0" fontId="69" fillId="36" borderId="17" xfId="0" applyFont="1" applyFill="1" applyBorder="1" applyAlignment="1" applyProtection="1">
      <alignment horizontal="center" vertical="center" wrapText="1"/>
      <protection locked="0"/>
    </xf>
    <xf numFmtId="0" fontId="5" fillId="36" borderId="0" xfId="0" applyFont="1" applyFill="1" applyBorder="1" applyAlignment="1">
      <alignment horizontal="center" vertical="center" wrapText="1"/>
    </xf>
    <xf numFmtId="0" fontId="2" fillId="36" borderId="0" xfId="0" applyFont="1" applyFill="1" applyBorder="1" applyAlignment="1">
      <alignment horizontal="center" vertical="center" wrapText="1"/>
    </xf>
    <xf numFmtId="0" fontId="2" fillId="39" borderId="25" xfId="0" applyFont="1" applyFill="1" applyBorder="1" applyAlignment="1">
      <alignment horizontal="center" vertical="center" wrapText="1"/>
    </xf>
    <xf numFmtId="0" fontId="72" fillId="36" borderId="22" xfId="0" applyFont="1" applyFill="1" applyBorder="1" applyAlignment="1" applyProtection="1">
      <alignment horizontal="center" vertical="center" wrapText="1"/>
      <protection locked="0"/>
    </xf>
    <xf numFmtId="0" fontId="72" fillId="36" borderId="17" xfId="0" applyFont="1" applyFill="1" applyBorder="1" applyAlignment="1" applyProtection="1">
      <alignment horizontal="center" vertical="center" wrapText="1"/>
      <protection locked="0"/>
    </xf>
    <xf numFmtId="0" fontId="2" fillId="41" borderId="26" xfId="0" applyFont="1" applyFill="1" applyBorder="1" applyAlignment="1">
      <alignment horizontal="center" vertical="center" wrapText="1"/>
    </xf>
    <xf numFmtId="0" fontId="2" fillId="19" borderId="25" xfId="0" applyFont="1" applyFill="1" applyBorder="1" applyAlignment="1">
      <alignment horizontal="center" vertical="center" wrapText="1"/>
    </xf>
    <xf numFmtId="22" fontId="80" fillId="14" borderId="11" xfId="0" applyNumberFormat="1" applyFont="1" applyFill="1" applyBorder="1" applyAlignment="1">
      <alignment horizontal="center" vertical="center"/>
    </xf>
    <xf numFmtId="0" fontId="80" fillId="14" borderId="11" xfId="0" applyFont="1" applyFill="1" applyBorder="1" applyAlignment="1">
      <alignment horizontal="center" vertical="center"/>
    </xf>
    <xf numFmtId="0" fontId="80" fillId="8" borderId="11" xfId="0" applyFont="1" applyFill="1" applyBorder="1" applyAlignment="1">
      <alignment horizontal="center" vertical="center"/>
    </xf>
    <xf numFmtId="0" fontId="80" fillId="8" borderId="12" xfId="0" applyFont="1" applyFill="1" applyBorder="1" applyAlignment="1">
      <alignment horizontal="center" vertical="center"/>
    </xf>
    <xf numFmtId="0" fontId="2" fillId="19" borderId="26" xfId="0" applyFont="1" applyFill="1" applyBorder="1" applyAlignment="1">
      <alignment horizontal="center" vertical="center" wrapText="1"/>
    </xf>
    <xf numFmtId="0" fontId="2" fillId="41" borderId="11" xfId="0" applyFont="1" applyFill="1" applyBorder="1" applyAlignment="1">
      <alignment horizontal="center" vertical="center" wrapText="1"/>
    </xf>
    <xf numFmtId="0" fontId="2" fillId="19" borderId="22" xfId="0" applyFont="1" applyFill="1" applyBorder="1" applyAlignment="1">
      <alignment horizontal="center" vertical="center" wrapText="1"/>
    </xf>
    <xf numFmtId="0" fontId="2" fillId="19" borderId="17" xfId="0" applyFont="1" applyFill="1" applyBorder="1" applyAlignment="1">
      <alignment horizontal="center" vertical="center" wrapText="1"/>
    </xf>
    <xf numFmtId="0" fontId="5" fillId="37" borderId="31" xfId="0" applyFont="1" applyFill="1" applyBorder="1" applyAlignment="1">
      <alignment horizontal="center" vertical="center" wrapText="1"/>
    </xf>
    <xf numFmtId="0" fontId="5" fillId="37" borderId="14" xfId="0" applyFont="1" applyFill="1" applyBorder="1" applyAlignment="1">
      <alignment horizontal="center" vertical="center" wrapText="1"/>
    </xf>
    <xf numFmtId="0" fontId="5" fillId="37" borderId="37" xfId="0" applyFont="1" applyFill="1" applyBorder="1" applyAlignment="1">
      <alignment horizontal="center" vertical="center" wrapText="1"/>
    </xf>
    <xf numFmtId="0" fontId="5" fillId="37" borderId="25" xfId="0" applyFont="1" applyFill="1" applyBorder="1" applyAlignment="1">
      <alignment horizontal="center" vertical="center" wrapText="1"/>
    </xf>
    <xf numFmtId="0" fontId="5" fillId="37" borderId="11" xfId="0" applyFont="1" applyFill="1" applyBorder="1" applyAlignment="1">
      <alignment horizontal="center" vertical="center" wrapText="1"/>
    </xf>
    <xf numFmtId="0" fontId="5" fillId="37" borderId="12" xfId="0" applyFont="1" applyFill="1" applyBorder="1" applyAlignment="1">
      <alignment horizontal="center" vertical="center" wrapText="1"/>
    </xf>
    <xf numFmtId="0" fontId="5" fillId="37" borderId="28" xfId="0" applyFont="1" applyFill="1" applyBorder="1" applyAlignment="1">
      <alignment horizontal="center" vertical="center" wrapText="1"/>
    </xf>
    <xf numFmtId="0" fontId="5" fillId="41" borderId="31" xfId="0" applyFont="1" applyFill="1" applyBorder="1" applyAlignment="1">
      <alignment horizontal="center" vertical="center" wrapText="1"/>
    </xf>
    <xf numFmtId="0" fontId="5" fillId="41" borderId="14" xfId="0" applyFont="1" applyFill="1" applyBorder="1" applyAlignment="1">
      <alignment horizontal="center" vertical="center" wrapText="1"/>
    </xf>
    <xf numFmtId="0" fontId="5" fillId="41" borderId="37" xfId="0" applyFont="1" applyFill="1" applyBorder="1" applyAlignment="1">
      <alignment horizontal="center" vertical="center" wrapText="1"/>
    </xf>
    <xf numFmtId="0" fontId="5" fillId="19" borderId="31" xfId="0" applyFont="1" applyFill="1" applyBorder="1" applyAlignment="1">
      <alignment horizontal="center" vertical="center" wrapText="1"/>
    </xf>
    <xf numFmtId="0" fontId="5" fillId="19" borderId="14" xfId="0" applyFont="1" applyFill="1" applyBorder="1" applyAlignment="1">
      <alignment horizontal="center" vertical="center" wrapText="1"/>
    </xf>
    <xf numFmtId="0" fontId="5" fillId="19" borderId="37" xfId="0" applyFont="1" applyFill="1" applyBorder="1" applyAlignment="1">
      <alignment horizontal="center" vertical="center" wrapText="1"/>
    </xf>
    <xf numFmtId="0" fontId="2" fillId="37" borderId="38" xfId="0" applyFont="1" applyFill="1" applyBorder="1" applyAlignment="1">
      <alignment horizontal="center" vertical="center" wrapText="1"/>
    </xf>
    <xf numFmtId="0" fontId="2" fillId="37" borderId="23" xfId="0" applyFont="1" applyFill="1" applyBorder="1" applyAlignment="1">
      <alignment horizontal="center" vertical="center" wrapText="1"/>
    </xf>
    <xf numFmtId="0" fontId="2" fillId="37" borderId="17" xfId="0" applyFont="1" applyFill="1" applyBorder="1" applyAlignment="1">
      <alignment horizontal="center" vertical="center" wrapText="1"/>
    </xf>
    <xf numFmtId="0" fontId="68" fillId="36" borderId="0" xfId="0" applyFont="1" applyFill="1" applyBorder="1" applyAlignment="1">
      <alignment horizontal="center"/>
    </xf>
    <xf numFmtId="0" fontId="2" fillId="41" borderId="25" xfId="0" applyFont="1" applyFill="1" applyBorder="1" applyAlignment="1">
      <alignment horizontal="center" vertical="center" wrapText="1"/>
    </xf>
    <xf numFmtId="0" fontId="5" fillId="16" borderId="25" xfId="0" applyFont="1" applyFill="1" applyBorder="1" applyAlignment="1">
      <alignment horizontal="center" vertical="center" wrapText="1"/>
    </xf>
    <xf numFmtId="0" fontId="5" fillId="16" borderId="11" xfId="0" applyFont="1" applyFill="1" applyBorder="1" applyAlignment="1">
      <alignment horizontal="center" vertical="center" wrapText="1"/>
    </xf>
    <xf numFmtId="0" fontId="5" fillId="16" borderId="26" xfId="0" applyFont="1" applyFill="1" applyBorder="1" applyAlignment="1">
      <alignment horizontal="center" vertical="center" wrapText="1"/>
    </xf>
    <xf numFmtId="0" fontId="2" fillId="39" borderId="26" xfId="0" applyFont="1" applyFill="1" applyBorder="1" applyAlignment="1">
      <alignment horizontal="center" vertical="center" wrapText="1"/>
    </xf>
    <xf numFmtId="0" fontId="11" fillId="12" borderId="31" xfId="0" applyFont="1" applyFill="1" applyBorder="1" applyAlignment="1">
      <alignment horizontal="center" vertical="center" wrapText="1"/>
    </xf>
    <xf numFmtId="0" fontId="11" fillId="12" borderId="14" xfId="0" applyFont="1" applyFill="1" applyBorder="1" applyAlignment="1">
      <alignment horizontal="center" vertical="center" wrapText="1"/>
    </xf>
    <xf numFmtId="0" fontId="11" fillId="12" borderId="37" xfId="0" applyFont="1" applyFill="1" applyBorder="1" applyAlignment="1">
      <alignment horizontal="center" vertical="center" wrapText="1"/>
    </xf>
    <xf numFmtId="0" fontId="2" fillId="36" borderId="22" xfId="0" applyFont="1" applyFill="1" applyBorder="1" applyAlignment="1">
      <alignment horizontal="center" vertical="center" wrapText="1"/>
    </xf>
    <xf numFmtId="0" fontId="2" fillId="36" borderId="39" xfId="0" applyFont="1" applyFill="1" applyBorder="1" applyAlignment="1">
      <alignment horizontal="center" vertical="center" wrapText="1"/>
    </xf>
    <xf numFmtId="0" fontId="2" fillId="36" borderId="22" xfId="0" applyFont="1" applyFill="1" applyBorder="1" applyAlignment="1">
      <alignment horizontal="justify" vertical="center" wrapText="1"/>
    </xf>
    <xf numFmtId="0" fontId="2" fillId="36" borderId="39" xfId="0" applyFont="1" applyFill="1" applyBorder="1" applyAlignment="1">
      <alignment horizontal="justify" vertical="center" wrapText="1"/>
    </xf>
    <xf numFmtId="0" fontId="12" fillId="42" borderId="11" xfId="0" applyFont="1" applyFill="1" applyBorder="1" applyAlignment="1" applyProtection="1">
      <alignment horizontal="center" vertical="center" wrapText="1"/>
      <protection/>
    </xf>
    <xf numFmtId="0" fontId="12" fillId="42" borderId="26" xfId="0" applyFont="1" applyFill="1" applyBorder="1" applyAlignment="1" applyProtection="1">
      <alignment horizontal="center" vertical="center" wrapText="1"/>
      <protection/>
    </xf>
    <xf numFmtId="0" fontId="2" fillId="16" borderId="26" xfId="0" applyFont="1" applyFill="1" applyBorder="1" applyAlignment="1">
      <alignment horizontal="center" vertical="center" wrapText="1"/>
    </xf>
    <xf numFmtId="0" fontId="2" fillId="26" borderId="11" xfId="0" applyFont="1" applyFill="1" applyBorder="1" applyAlignment="1">
      <alignment horizontal="center" vertical="center" wrapText="1"/>
    </xf>
    <xf numFmtId="0" fontId="5" fillId="16" borderId="31" xfId="0" applyFont="1" applyFill="1" applyBorder="1" applyAlignment="1">
      <alignment horizontal="center" vertical="center" wrapText="1"/>
    </xf>
    <xf numFmtId="0" fontId="5" fillId="16" borderId="14" xfId="0" applyFont="1" applyFill="1" applyBorder="1" applyAlignment="1">
      <alignment horizontal="center" vertical="center" wrapText="1"/>
    </xf>
    <xf numFmtId="0" fontId="5" fillId="16" borderId="37" xfId="0" applyFont="1" applyFill="1" applyBorder="1" applyAlignment="1">
      <alignment horizontal="center" vertical="center" wrapText="1"/>
    </xf>
    <xf numFmtId="0" fontId="2" fillId="36" borderId="11" xfId="0" applyFont="1" applyFill="1" applyBorder="1" applyAlignment="1">
      <alignment horizontal="center" vertical="center" wrapText="1"/>
    </xf>
    <xf numFmtId="0" fontId="81" fillId="36" borderId="12" xfId="0" applyFont="1" applyFill="1" applyBorder="1" applyAlignment="1" applyProtection="1">
      <alignment horizontal="center" textRotation="90" wrapText="1"/>
      <protection locked="0"/>
    </xf>
    <xf numFmtId="0" fontId="81" fillId="36" borderId="35" xfId="0" applyFont="1" applyFill="1" applyBorder="1" applyAlignment="1" applyProtection="1">
      <alignment horizontal="center" textRotation="90" wrapText="1"/>
      <protection locked="0"/>
    </xf>
    <xf numFmtId="0" fontId="81" fillId="36" borderId="15" xfId="0" applyFont="1" applyFill="1" applyBorder="1" applyAlignment="1" applyProtection="1">
      <alignment horizontal="center" textRotation="90" wrapText="1"/>
      <protection locked="0"/>
    </xf>
    <xf numFmtId="0" fontId="77" fillId="36" borderId="12" xfId="0" applyFont="1" applyFill="1" applyBorder="1" applyAlignment="1" applyProtection="1">
      <alignment horizontal="center" vertical="center" textRotation="90" wrapText="1"/>
      <protection locked="0"/>
    </xf>
    <xf numFmtId="0" fontId="77" fillId="36" borderId="35" xfId="0" applyFont="1" applyFill="1" applyBorder="1" applyAlignment="1" applyProtection="1">
      <alignment horizontal="center" vertical="center" textRotation="90" wrapText="1"/>
      <protection locked="0"/>
    </xf>
    <xf numFmtId="0" fontId="77" fillId="36" borderId="15" xfId="0" applyFont="1" applyFill="1" applyBorder="1" applyAlignment="1" applyProtection="1">
      <alignment horizontal="center" vertical="center" textRotation="90" wrapText="1"/>
      <protection locked="0"/>
    </xf>
    <xf numFmtId="0" fontId="69" fillId="36" borderId="28" xfId="0" applyFont="1" applyFill="1" applyBorder="1" applyAlignment="1">
      <alignment horizontal="center" vertical="center" wrapText="1"/>
    </xf>
    <xf numFmtId="0" fontId="69" fillId="36" borderId="40" xfId="0" applyFont="1" applyFill="1" applyBorder="1" applyAlignment="1">
      <alignment horizontal="center" vertical="center" wrapText="1"/>
    </xf>
    <xf numFmtId="0" fontId="69" fillId="36" borderId="41" xfId="0" applyFont="1" applyFill="1" applyBorder="1" applyAlignment="1">
      <alignment horizontal="center" vertical="center" wrapText="1"/>
    </xf>
    <xf numFmtId="0" fontId="5" fillId="38" borderId="31" xfId="0" applyFont="1" applyFill="1" applyBorder="1" applyAlignment="1">
      <alignment horizontal="center" vertical="center" wrapText="1"/>
    </xf>
    <xf numFmtId="0" fontId="5" fillId="38" borderId="14" xfId="0" applyFont="1" applyFill="1" applyBorder="1" applyAlignment="1">
      <alignment horizontal="center" vertical="center" wrapText="1"/>
    </xf>
    <xf numFmtId="0" fontId="5" fillId="38" borderId="37" xfId="0" applyFont="1" applyFill="1" applyBorder="1" applyAlignment="1">
      <alignment horizontal="center" vertical="center" wrapText="1"/>
    </xf>
    <xf numFmtId="0" fontId="5" fillId="38" borderId="25" xfId="0" applyFont="1" applyFill="1" applyBorder="1" applyAlignment="1">
      <alignment horizontal="center" vertical="center" wrapText="1"/>
    </xf>
    <xf numFmtId="0" fontId="5" fillId="38" borderId="11" xfId="0" applyFont="1" applyFill="1" applyBorder="1" applyAlignment="1">
      <alignment horizontal="center" vertical="center" wrapText="1"/>
    </xf>
    <xf numFmtId="0" fontId="5" fillId="38" borderId="26" xfId="0" applyFont="1" applyFill="1" applyBorder="1" applyAlignment="1">
      <alignment horizontal="center" vertical="center" wrapText="1"/>
    </xf>
    <xf numFmtId="0" fontId="11" fillId="12" borderId="11" xfId="0" applyFont="1" applyFill="1" applyBorder="1" applyAlignment="1">
      <alignment horizontal="center" vertical="center" wrapText="1"/>
    </xf>
    <xf numFmtId="0" fontId="11" fillId="12" borderId="26" xfId="0" applyFont="1" applyFill="1" applyBorder="1" applyAlignment="1">
      <alignment horizontal="center" vertical="center" wrapText="1"/>
    </xf>
    <xf numFmtId="0" fontId="2" fillId="36" borderId="33" xfId="0" applyFont="1" applyFill="1" applyBorder="1" applyAlignment="1">
      <alignment horizontal="center" vertical="center" wrapText="1"/>
    </xf>
    <xf numFmtId="0" fontId="2" fillId="36" borderId="42" xfId="0" applyFont="1" applyFill="1" applyBorder="1" applyAlignment="1">
      <alignment horizontal="center" vertical="center" wrapText="1"/>
    </xf>
    <xf numFmtId="0" fontId="2" fillId="36" borderId="43" xfId="0" applyFont="1" applyFill="1" applyBorder="1" applyAlignment="1">
      <alignment horizontal="center" vertical="center" wrapText="1"/>
    </xf>
    <xf numFmtId="0" fontId="70" fillId="36" borderId="0" xfId="0" applyFont="1" applyFill="1" applyBorder="1" applyAlignment="1">
      <alignment horizontal="center" vertical="center"/>
    </xf>
    <xf numFmtId="9" fontId="69" fillId="0" borderId="11" xfId="0" applyNumberFormat="1" applyFont="1" applyFill="1" applyBorder="1" applyAlignment="1">
      <alignment horizontal="center" vertical="center" wrapText="1"/>
    </xf>
    <xf numFmtId="9" fontId="69" fillId="0" borderId="11" xfId="57" applyFont="1" applyFill="1" applyBorder="1" applyAlignment="1" applyProtection="1">
      <alignment horizontal="center" vertical="center" wrapText="1"/>
      <protection locked="0"/>
    </xf>
    <xf numFmtId="9" fontId="3" fillId="0" borderId="11" xfId="57" applyFont="1" applyFill="1" applyBorder="1" applyAlignment="1">
      <alignment horizontal="center" vertical="center" wrapText="1"/>
    </xf>
    <xf numFmtId="9" fontId="69" fillId="0" borderId="12" xfId="0" applyNumberFormat="1" applyFont="1" applyFill="1" applyBorder="1" applyAlignment="1">
      <alignment horizontal="center" vertical="center" wrapText="1"/>
    </xf>
    <xf numFmtId="9" fontId="69" fillId="0" borderId="12" xfId="0" applyNumberFormat="1" applyFont="1" applyFill="1" applyBorder="1" applyAlignment="1" applyProtection="1">
      <alignment horizontal="center" vertical="center" wrapText="1"/>
      <protection locked="0"/>
    </xf>
    <xf numFmtId="0" fontId="69" fillId="0" borderId="12" xfId="0" applyNumberFormat="1" applyFont="1" applyFill="1" applyBorder="1" applyAlignment="1">
      <alignment horizontal="center" vertical="center" wrapText="1"/>
    </xf>
    <xf numFmtId="9" fontId="69" fillId="0" borderId="11" xfId="0" applyNumberFormat="1" applyFont="1" applyFill="1" applyBorder="1" applyAlignment="1" applyProtection="1">
      <alignment horizontal="center" vertical="center" wrapText="1"/>
      <protection locked="0"/>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marillo"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Incorrecto" xfId="48"/>
    <cellStyle name="Comma" xfId="49"/>
    <cellStyle name="Comma [0]" xfId="50"/>
    <cellStyle name="Millares 2" xfId="51"/>
    <cellStyle name="Currency" xfId="52"/>
    <cellStyle name="Currency [0]" xfId="53"/>
    <cellStyle name="Neutral" xfId="54"/>
    <cellStyle name="Normal 2" xfId="55"/>
    <cellStyle name="Notas" xfId="56"/>
    <cellStyle name="Percent" xfId="57"/>
    <cellStyle name="Porcentaje 2" xfId="58"/>
    <cellStyle name="Porcentual 2" xfId="59"/>
    <cellStyle name="Rojo" xfId="60"/>
    <cellStyle name="Salida" xfId="61"/>
    <cellStyle name="Texto de advertencia" xfId="62"/>
    <cellStyle name="Texto explicativo" xfId="63"/>
    <cellStyle name="Título" xfId="64"/>
    <cellStyle name="Título 2" xfId="65"/>
    <cellStyle name="Título 3" xfId="66"/>
    <cellStyle name="Total" xfId="67"/>
    <cellStyle name="Verde" xfId="68"/>
  </cellStyles>
  <dxfs count="19">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5</xdr:row>
      <xdr:rowOff>0</xdr:rowOff>
    </xdr:from>
    <xdr:ext cx="304800" cy="190500"/>
    <xdr:sp>
      <xdr:nvSpPr>
        <xdr:cNvPr id="1" name="AutoShape 38" descr="Resultado de imagen para boton agregar icono"/>
        <xdr:cNvSpPr>
          <a:spLocks noChangeAspect="1"/>
        </xdr:cNvSpPr>
      </xdr:nvSpPr>
      <xdr:spPr>
        <a:xfrm>
          <a:off x="14239875" y="2238375"/>
          <a:ext cx="3048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xdr:row>
      <xdr:rowOff>0</xdr:rowOff>
    </xdr:from>
    <xdr:ext cx="304800" cy="190500"/>
    <xdr:sp>
      <xdr:nvSpPr>
        <xdr:cNvPr id="2" name="AutoShape 39" descr="Resultado de imagen para boton agregar icono"/>
        <xdr:cNvSpPr>
          <a:spLocks noChangeAspect="1"/>
        </xdr:cNvSpPr>
      </xdr:nvSpPr>
      <xdr:spPr>
        <a:xfrm>
          <a:off x="14239875" y="2238375"/>
          <a:ext cx="3048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xdr:row>
      <xdr:rowOff>0</xdr:rowOff>
    </xdr:from>
    <xdr:ext cx="304800" cy="190500"/>
    <xdr:sp>
      <xdr:nvSpPr>
        <xdr:cNvPr id="3" name="AutoShape 40" descr="Resultado de imagen para boton agregar icono"/>
        <xdr:cNvSpPr>
          <a:spLocks noChangeAspect="1"/>
        </xdr:cNvSpPr>
      </xdr:nvSpPr>
      <xdr:spPr>
        <a:xfrm>
          <a:off x="14239875" y="2238375"/>
          <a:ext cx="3048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xdr:row>
      <xdr:rowOff>0</xdr:rowOff>
    </xdr:from>
    <xdr:ext cx="304800" cy="190500"/>
    <xdr:sp>
      <xdr:nvSpPr>
        <xdr:cNvPr id="4" name="AutoShape 42" descr="Z"/>
        <xdr:cNvSpPr>
          <a:spLocks noChangeAspect="1"/>
        </xdr:cNvSpPr>
      </xdr:nvSpPr>
      <xdr:spPr>
        <a:xfrm>
          <a:off x="14239875" y="2238375"/>
          <a:ext cx="3048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6</xdr:col>
      <xdr:colOff>0</xdr:colOff>
      <xdr:row>4</xdr:row>
      <xdr:rowOff>123825</xdr:rowOff>
    </xdr:from>
    <xdr:to>
      <xdr:col>6</xdr:col>
      <xdr:colOff>0</xdr:colOff>
      <xdr:row>6</xdr:row>
      <xdr:rowOff>0</xdr:rowOff>
    </xdr:to>
    <xdr:sp macro="[1]!MostrarFuente_Impacto">
      <xdr:nvSpPr>
        <xdr:cNvPr id="5" name="Rectangle 53"/>
        <xdr:cNvSpPr>
          <a:spLocks/>
        </xdr:cNvSpPr>
      </xdr:nvSpPr>
      <xdr:spPr>
        <a:xfrm>
          <a:off x="14239875" y="1533525"/>
          <a:ext cx="0" cy="1590675"/>
        </a:xfrm>
        <a:prstGeom prst="rect">
          <a:avLst/>
        </a:prstGeom>
        <a:noFill/>
        <a:ln w="9525" cmpd="sng">
          <a:noFill/>
        </a:ln>
      </xdr:spPr>
      <xdr:txBody>
        <a:bodyPr vertOverflow="clip" wrap="square" lIns="45720" tIns="41148" rIns="45720" bIns="0"/>
        <a:p>
          <a:pPr algn="ctr">
            <a:defRPr/>
          </a:pPr>
          <a:r>
            <a:rPr lang="en-US" cap="none" sz="2000" b="1" i="0" u="none" baseline="0">
              <a:solidFill>
                <a:srgbClr val="FFFFFF"/>
              </a:solidFill>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juan.jimenez\Mis%20documentos\Juan%20Sebastian%20Jimenez\EVIDENCIAS%20SEPTIEMBRE%202017\Proceso%20GPTL\REVISI&#210;N%20ING%20LEONARDOMatriz%20de%20Riesgos.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D-PGE-F001"/>
      <sheetName val="FuenteRiesgo_AImpacto"/>
      <sheetName val="Mapa_Riesgo_Inherente"/>
      <sheetName val="Mapa_RResidual"/>
      <sheetName val="Nivel_Organizacional"/>
      <sheetName val="Caracteristicas_Controles"/>
      <sheetName val="Probabilidad"/>
      <sheetName val="Impacto"/>
      <sheetName val="Imp_Ambiental"/>
      <sheetName val="REVISIÒN ING LEONARDOMatriz de "/>
    </sheetNames>
    <definedNames>
      <definedName name="MostrarFuente_Impacto"/>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obiernobogota.gov.co/transparencia/instrumentos-gestion-informacion-publica/relacionados-informacion" TargetMode="External" /><Relationship Id="rId2" Type="http://schemas.openxmlformats.org/officeDocument/2006/relationships/hyperlink" Target="http://www.gobiernobogota.gov.co/transparencia/instrumentos-gestion-informacion-publica/relacionados-informacion"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BD35"/>
  <sheetViews>
    <sheetView showGridLines="0" tabSelected="1" zoomScalePageLayoutView="0" workbookViewId="0" topLeftCell="D27">
      <selection activeCell="F32" sqref="F32"/>
    </sheetView>
  </sheetViews>
  <sheetFormatPr defaultColWidth="11.421875" defaultRowHeight="15"/>
  <cols>
    <col min="1" max="1" width="8.8515625" style="0" customWidth="1"/>
    <col min="2" max="2" width="26.8515625" style="0" customWidth="1"/>
    <col min="3" max="3" width="39.28125" style="0" customWidth="1"/>
    <col min="4" max="4" width="36.421875" style="0" customWidth="1"/>
    <col min="5" max="5" width="63.140625" style="0" customWidth="1"/>
    <col min="6" max="6" width="39.00390625" style="0" customWidth="1"/>
    <col min="7" max="7" width="36.00390625" style="0" customWidth="1"/>
    <col min="8" max="8" width="33.8515625" style="0" customWidth="1"/>
    <col min="9" max="9" width="39.7109375" style="0" customWidth="1"/>
    <col min="10" max="10" width="11.421875" style="0" customWidth="1"/>
    <col min="11" max="11" width="18.8515625" style="0" customWidth="1"/>
    <col min="12" max="12" width="28.00390625" style="0" customWidth="1"/>
    <col min="16" max="16" width="11.421875" style="0" customWidth="1"/>
    <col min="17" max="17" width="24.421875" style="0" customWidth="1"/>
    <col min="18" max="18" width="20.00390625" style="0" customWidth="1"/>
    <col min="19" max="19" width="27.28125" style="0" customWidth="1"/>
    <col min="20" max="20" width="19.421875" style="0" customWidth="1"/>
    <col min="21" max="21" width="46.28125" style="0" customWidth="1"/>
    <col min="22" max="25" width="11.421875" style="0" customWidth="1"/>
    <col min="26" max="26" width="20.8515625" style="0" customWidth="1"/>
    <col min="27" max="27" width="18.8515625" style="0" customWidth="1"/>
    <col min="28" max="28" width="26.7109375" style="0" customWidth="1"/>
    <col min="29" max="29" width="18.8515625" style="0" customWidth="1"/>
    <col min="30" max="30" width="14.140625" style="0" customWidth="1"/>
    <col min="31" max="31" width="18.421875" style="0" customWidth="1"/>
    <col min="32" max="32" width="57.140625" style="0" customWidth="1"/>
    <col min="33" max="33" width="34.7109375" style="0" customWidth="1"/>
    <col min="34" max="34" width="33.7109375" style="0" customWidth="1"/>
    <col min="35" max="35" width="19.7109375" style="0" customWidth="1"/>
    <col min="36" max="37" width="16.421875" style="0" customWidth="1"/>
    <col min="38" max="38" width="104.8515625" style="0" customWidth="1"/>
    <col min="39" max="39" width="27.28125" style="0" customWidth="1"/>
    <col min="40" max="40" width="22.8515625" style="0" customWidth="1"/>
    <col min="44" max="44" width="70.57421875" style="0" bestFit="1" customWidth="1"/>
    <col min="45" max="45" width="38.00390625" style="0" bestFit="1" customWidth="1"/>
    <col min="46" max="46" width="24.8515625" style="0" customWidth="1"/>
    <col min="49" max="49" width="14.8515625" style="0" customWidth="1"/>
    <col min="50" max="50" width="14.421875" style="0" customWidth="1"/>
    <col min="51" max="51" width="20.7109375" style="0" customWidth="1"/>
    <col min="52" max="52" width="23.00390625" style="0" customWidth="1"/>
    <col min="53" max="53" width="19.140625" style="0" customWidth="1"/>
    <col min="54" max="54" width="31.421875" style="0" customWidth="1"/>
    <col min="55" max="55" width="18.421875" style="0" customWidth="1"/>
    <col min="56" max="56" width="19.8515625" style="0" customWidth="1"/>
  </cols>
  <sheetData>
    <row r="1" spans="1:27" ht="40.5" customHeight="1">
      <c r="A1" s="240"/>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row>
    <row r="2" spans="1:27" ht="40.5" customHeight="1" thickBot="1">
      <c r="A2" s="242" t="s">
        <v>25</v>
      </c>
      <c r="B2" s="242"/>
      <c r="C2" s="242"/>
      <c r="D2" s="242"/>
      <c r="E2" s="243"/>
      <c r="F2" s="243"/>
      <c r="G2" s="243"/>
      <c r="H2" s="243"/>
      <c r="I2" s="243"/>
      <c r="J2" s="243"/>
      <c r="K2" s="242"/>
      <c r="L2" s="242"/>
      <c r="M2" s="242"/>
      <c r="N2" s="242"/>
      <c r="O2" s="242"/>
      <c r="P2" s="242"/>
      <c r="Q2" s="242"/>
      <c r="R2" s="242"/>
      <c r="S2" s="242"/>
      <c r="T2" s="242"/>
      <c r="U2" s="242"/>
      <c r="V2" s="242"/>
      <c r="W2" s="242"/>
      <c r="X2" s="242"/>
      <c r="Y2" s="242"/>
      <c r="Z2" s="242"/>
      <c r="AA2" s="242"/>
    </row>
    <row r="3" spans="1:56" ht="15" customHeight="1">
      <c r="A3" s="284" t="s">
        <v>98</v>
      </c>
      <c r="B3" s="284"/>
      <c r="C3" s="273">
        <v>2018</v>
      </c>
      <c r="D3" s="274"/>
      <c r="E3" s="270" t="s">
        <v>101</v>
      </c>
      <c r="F3" s="271"/>
      <c r="G3" s="271"/>
      <c r="H3" s="271"/>
      <c r="I3" s="271"/>
      <c r="J3" s="272"/>
      <c r="K3" s="102"/>
      <c r="L3" s="102"/>
      <c r="M3" s="102"/>
      <c r="N3" s="102"/>
      <c r="O3" s="102"/>
      <c r="P3" s="102"/>
      <c r="Q3" s="102"/>
      <c r="R3" s="102"/>
      <c r="S3" s="102"/>
      <c r="T3" s="102"/>
      <c r="U3" s="102"/>
      <c r="V3" s="102"/>
      <c r="W3" s="102"/>
      <c r="X3" s="102"/>
      <c r="Y3" s="102"/>
      <c r="Z3" s="102"/>
      <c r="AA3" s="103"/>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row>
    <row r="4" spans="1:56" ht="15" customHeight="1">
      <c r="A4" s="284" t="s">
        <v>99</v>
      </c>
      <c r="B4" s="284"/>
      <c r="C4" s="273" t="s">
        <v>107</v>
      </c>
      <c r="D4" s="274"/>
      <c r="E4" s="106" t="s">
        <v>102</v>
      </c>
      <c r="F4" s="104" t="s">
        <v>103</v>
      </c>
      <c r="G4" s="300" t="s">
        <v>104</v>
      </c>
      <c r="H4" s="300"/>
      <c r="I4" s="300"/>
      <c r="J4" s="301"/>
      <c r="K4" s="102"/>
      <c r="L4" s="102"/>
      <c r="M4" s="102"/>
      <c r="N4" s="102"/>
      <c r="O4" s="102"/>
      <c r="P4" s="102"/>
      <c r="Q4" s="102"/>
      <c r="R4" s="102"/>
      <c r="S4" s="102"/>
      <c r="T4" s="102"/>
      <c r="U4" s="102"/>
      <c r="V4" s="102"/>
      <c r="W4" s="102"/>
      <c r="X4" s="102"/>
      <c r="Y4" s="102"/>
      <c r="Z4" s="102"/>
      <c r="AA4" s="103"/>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row>
    <row r="5" spans="1:56" ht="65.25" customHeight="1">
      <c r="A5" s="284" t="s">
        <v>23</v>
      </c>
      <c r="B5" s="284"/>
      <c r="C5" s="275" t="s">
        <v>109</v>
      </c>
      <c r="D5" s="276"/>
      <c r="E5" s="163">
        <v>1</v>
      </c>
      <c r="F5" s="164">
        <v>43119</v>
      </c>
      <c r="G5" s="277" t="s">
        <v>186</v>
      </c>
      <c r="H5" s="277"/>
      <c r="I5" s="277"/>
      <c r="J5" s="278"/>
      <c r="K5" s="102"/>
      <c r="L5" s="102"/>
      <c r="M5" s="102"/>
      <c r="N5" s="102"/>
      <c r="O5" s="102"/>
      <c r="P5" s="102"/>
      <c r="Q5" s="102"/>
      <c r="R5" s="102"/>
      <c r="S5" s="102"/>
      <c r="T5" s="102"/>
      <c r="U5" s="102"/>
      <c r="V5" s="102"/>
      <c r="W5" s="102"/>
      <c r="X5" s="102"/>
      <c r="Y5" s="102"/>
      <c r="Z5" s="102"/>
      <c r="AA5" s="103"/>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row>
    <row r="6" spans="1:56" ht="69.75" customHeight="1">
      <c r="A6" s="284" t="s">
        <v>24</v>
      </c>
      <c r="B6" s="284"/>
      <c r="C6" s="275" t="s">
        <v>110</v>
      </c>
      <c r="D6" s="276"/>
      <c r="E6" s="107"/>
      <c r="F6" s="105"/>
      <c r="G6" s="277"/>
      <c r="H6" s="277"/>
      <c r="I6" s="277"/>
      <c r="J6" s="278"/>
      <c r="K6" s="102"/>
      <c r="L6" s="102"/>
      <c r="M6" s="102"/>
      <c r="N6" s="102"/>
      <c r="O6" s="102"/>
      <c r="P6" s="102"/>
      <c r="Q6" s="102"/>
      <c r="R6" s="102"/>
      <c r="S6" s="102"/>
      <c r="T6" s="102"/>
      <c r="U6" s="102"/>
      <c r="V6" s="102"/>
      <c r="W6" s="102"/>
      <c r="X6" s="102"/>
      <c r="Y6" s="102"/>
      <c r="Z6" s="102"/>
      <c r="AA6" s="103"/>
      <c r="AB6" s="3"/>
      <c r="AC6" s="25"/>
      <c r="AD6" s="25"/>
      <c r="AE6" s="25"/>
      <c r="AF6" s="25"/>
      <c r="AG6" s="25"/>
      <c r="AH6" s="3"/>
      <c r="AI6" s="25"/>
      <c r="AJ6" s="25"/>
      <c r="AK6" s="25"/>
      <c r="AL6" s="25"/>
      <c r="AM6" s="25"/>
      <c r="AN6" s="3"/>
      <c r="AO6" s="25"/>
      <c r="AP6" s="25"/>
      <c r="AQ6" s="25"/>
      <c r="AR6" s="25"/>
      <c r="AS6" s="25"/>
      <c r="AT6" s="3"/>
      <c r="AU6" s="25"/>
      <c r="AV6" s="25"/>
      <c r="AW6" s="25"/>
      <c r="AX6" s="25"/>
      <c r="AY6" s="25"/>
      <c r="AZ6" s="3"/>
      <c r="BA6" s="25"/>
      <c r="BB6" s="25"/>
      <c r="BC6" s="25"/>
      <c r="BD6" s="25"/>
    </row>
    <row r="7" spans="1:56" ht="15.75" customHeight="1" thickBot="1">
      <c r="A7" s="284" t="s">
        <v>100</v>
      </c>
      <c r="B7" s="284"/>
      <c r="C7" s="273" t="s">
        <v>108</v>
      </c>
      <c r="D7" s="274"/>
      <c r="E7" s="83"/>
      <c r="F7" s="108"/>
      <c r="G7" s="302"/>
      <c r="H7" s="303"/>
      <c r="I7" s="303"/>
      <c r="J7" s="304"/>
      <c r="K7" s="102"/>
      <c r="L7" s="102"/>
      <c r="M7" s="102"/>
      <c r="N7" s="102"/>
      <c r="O7" s="102"/>
      <c r="P7" s="102"/>
      <c r="Q7" s="102"/>
      <c r="R7" s="102"/>
      <c r="S7" s="102"/>
      <c r="T7" s="102"/>
      <c r="U7" s="102"/>
      <c r="V7" s="102"/>
      <c r="W7" s="102"/>
      <c r="X7" s="102"/>
      <c r="Y7" s="102"/>
      <c r="Z7" s="102"/>
      <c r="AA7" s="103"/>
      <c r="AB7" s="233"/>
      <c r="AC7" s="233"/>
      <c r="AD7" s="233"/>
      <c r="AE7" s="233"/>
      <c r="AF7" s="233"/>
      <c r="AG7" s="233"/>
      <c r="AH7" s="233"/>
      <c r="AI7" s="233"/>
      <c r="AJ7" s="233"/>
      <c r="AK7" s="233"/>
      <c r="AL7" s="233"/>
      <c r="AM7" s="233"/>
      <c r="AN7" s="233"/>
      <c r="AO7" s="233"/>
      <c r="AP7" s="233"/>
      <c r="AQ7" s="233"/>
      <c r="AR7" s="233"/>
      <c r="AS7" s="233"/>
      <c r="AT7" s="233"/>
      <c r="AU7" s="233"/>
      <c r="AV7" s="233"/>
      <c r="AW7" s="233"/>
      <c r="AX7" s="233"/>
      <c r="AY7" s="233"/>
      <c r="AZ7" s="233"/>
      <c r="BA7" s="233"/>
      <c r="BB7" s="233"/>
      <c r="BC7" s="233"/>
      <c r="BD7" s="233"/>
    </row>
    <row r="8" spans="1:56" ht="15">
      <c r="A8" s="2" t="s">
        <v>97</v>
      </c>
      <c r="B8" s="3"/>
      <c r="C8" s="3"/>
      <c r="D8" s="3"/>
      <c r="E8" s="3"/>
      <c r="F8" s="3"/>
      <c r="G8" s="3"/>
      <c r="H8" s="3"/>
      <c r="I8" s="3"/>
      <c r="J8" s="3"/>
      <c r="K8" s="3"/>
      <c r="L8" s="3"/>
      <c r="M8" s="3"/>
      <c r="N8" s="3"/>
      <c r="O8" s="3"/>
      <c r="P8" s="3"/>
      <c r="Q8" s="3"/>
      <c r="R8" s="1"/>
      <c r="S8" s="1"/>
      <c r="T8" s="1"/>
      <c r="U8" s="1"/>
      <c r="V8" s="1"/>
      <c r="W8" s="1"/>
      <c r="X8" s="1"/>
      <c r="Y8" s="1"/>
      <c r="Z8" s="1"/>
      <c r="AA8" s="1"/>
      <c r="AB8" s="233"/>
      <c r="AC8" s="233"/>
      <c r="AD8" s="233"/>
      <c r="AE8" s="233"/>
      <c r="AF8" s="233"/>
      <c r="AG8" s="233"/>
      <c r="AH8" s="233"/>
      <c r="AI8" s="233"/>
      <c r="AJ8" s="233"/>
      <c r="AK8" s="233"/>
      <c r="AL8" s="233"/>
      <c r="AM8" s="233"/>
      <c r="AN8" s="233"/>
      <c r="AO8" s="233"/>
      <c r="AP8" s="233"/>
      <c r="AQ8" s="233"/>
      <c r="AR8" s="233"/>
      <c r="AS8" s="233"/>
      <c r="AT8" s="233"/>
      <c r="AU8" s="233"/>
      <c r="AV8" s="233"/>
      <c r="AW8" s="233"/>
      <c r="AX8" s="233"/>
      <c r="AY8" s="233"/>
      <c r="AZ8" s="233"/>
      <c r="BA8" s="233"/>
      <c r="BB8" s="233"/>
      <c r="BC8" s="233"/>
      <c r="BD8" s="233"/>
    </row>
    <row r="9" spans="1:56" ht="15">
      <c r="A9" s="3"/>
      <c r="B9" s="3"/>
      <c r="C9" s="3"/>
      <c r="D9" s="3"/>
      <c r="E9" s="305"/>
      <c r="F9" s="305"/>
      <c r="G9" s="305"/>
      <c r="H9" s="305"/>
      <c r="I9" s="305"/>
      <c r="J9" s="305"/>
      <c r="K9" s="305"/>
      <c r="L9" s="305"/>
      <c r="M9" s="305"/>
      <c r="N9" s="305"/>
      <c r="O9" s="305"/>
      <c r="P9" s="305"/>
      <c r="Q9" s="305"/>
      <c r="R9" s="305"/>
      <c r="S9" s="305"/>
      <c r="T9" s="305"/>
      <c r="U9" s="99"/>
      <c r="V9" s="12"/>
      <c r="W9" s="1"/>
      <c r="X9" s="1"/>
      <c r="Y9" s="1"/>
      <c r="Z9" s="1"/>
      <c r="AA9" s="1"/>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row>
    <row r="10" spans="1:56" ht="15">
      <c r="A10" s="4"/>
      <c r="B10" s="1"/>
      <c r="C10" s="1"/>
      <c r="D10" s="1"/>
      <c r="E10" s="264"/>
      <c r="F10" s="264"/>
      <c r="G10" s="264"/>
      <c r="H10" s="264"/>
      <c r="I10" s="264"/>
      <c r="J10" s="264"/>
      <c r="K10" s="264"/>
      <c r="L10" s="264"/>
      <c r="M10" s="234"/>
      <c r="N10" s="234"/>
      <c r="O10" s="234"/>
      <c r="P10" s="234"/>
      <c r="Q10" s="58"/>
      <c r="R10" s="58"/>
      <c r="S10" s="58"/>
      <c r="T10" s="58"/>
      <c r="U10" s="97"/>
      <c r="V10" s="13"/>
      <c r="W10" s="1"/>
      <c r="X10" s="1"/>
      <c r="Y10" s="1"/>
      <c r="Z10" s="1"/>
      <c r="AA10" s="1"/>
      <c r="AB10" s="234"/>
      <c r="AC10" s="234"/>
      <c r="AD10" s="234"/>
      <c r="AE10" s="59"/>
      <c r="AF10" s="59"/>
      <c r="AG10" s="59"/>
      <c r="AH10" s="234"/>
      <c r="AI10" s="234"/>
      <c r="AJ10" s="234"/>
      <c r="AK10" s="59"/>
      <c r="AL10" s="59"/>
      <c r="AM10" s="59"/>
      <c r="AN10" s="234"/>
      <c r="AO10" s="234"/>
      <c r="AP10" s="234"/>
      <c r="AQ10" s="59"/>
      <c r="AR10" s="59"/>
      <c r="AS10" s="59"/>
      <c r="AT10" s="234"/>
      <c r="AU10" s="234"/>
      <c r="AV10" s="234"/>
      <c r="AW10" s="59"/>
      <c r="AX10" s="59"/>
      <c r="AY10" s="59"/>
      <c r="AZ10" s="234"/>
      <c r="BA10" s="234"/>
      <c r="BB10" s="234"/>
      <c r="BC10" s="59"/>
      <c r="BD10" s="59"/>
    </row>
    <row r="11" spans="1:56" ht="15.75" thickBo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row>
    <row r="12" spans="1:56" ht="15">
      <c r="A12" s="294" t="s">
        <v>64</v>
      </c>
      <c r="B12" s="295"/>
      <c r="C12" s="295"/>
      <c r="D12" s="296"/>
      <c r="E12" s="248"/>
      <c r="F12" s="249"/>
      <c r="G12" s="249"/>
      <c r="H12" s="249"/>
      <c r="I12" s="249"/>
      <c r="J12" s="249"/>
      <c r="K12" s="249"/>
      <c r="L12" s="249"/>
      <c r="M12" s="249"/>
      <c r="N12" s="249"/>
      <c r="O12" s="249"/>
      <c r="P12" s="249"/>
      <c r="Q12" s="249"/>
      <c r="R12" s="249"/>
      <c r="S12" s="249"/>
      <c r="T12" s="249"/>
      <c r="U12" s="249"/>
      <c r="V12" s="249"/>
      <c r="W12" s="249"/>
      <c r="X12" s="249"/>
      <c r="Y12" s="249"/>
      <c r="Z12" s="249"/>
      <c r="AA12" s="250"/>
      <c r="AB12" s="255" t="s">
        <v>65</v>
      </c>
      <c r="AC12" s="256"/>
      <c r="AD12" s="256"/>
      <c r="AE12" s="256"/>
      <c r="AF12" s="256"/>
      <c r="AG12" s="257"/>
      <c r="AH12" s="258" t="s">
        <v>65</v>
      </c>
      <c r="AI12" s="259"/>
      <c r="AJ12" s="259"/>
      <c r="AK12" s="259"/>
      <c r="AL12" s="259"/>
      <c r="AM12" s="260"/>
      <c r="AN12" s="255" t="s">
        <v>65</v>
      </c>
      <c r="AO12" s="256"/>
      <c r="AP12" s="256"/>
      <c r="AQ12" s="256"/>
      <c r="AR12" s="256"/>
      <c r="AS12" s="257"/>
      <c r="AT12" s="227" t="s">
        <v>65</v>
      </c>
      <c r="AU12" s="228"/>
      <c r="AV12" s="228"/>
      <c r="AW12" s="228"/>
      <c r="AX12" s="228"/>
      <c r="AY12" s="229"/>
      <c r="AZ12" s="281" t="s">
        <v>65</v>
      </c>
      <c r="BA12" s="282"/>
      <c r="BB12" s="282"/>
      <c r="BC12" s="282"/>
      <c r="BD12" s="283"/>
    </row>
    <row r="13" spans="1:56" ht="18.75" customHeight="1" thickBot="1">
      <c r="A13" s="297"/>
      <c r="B13" s="298"/>
      <c r="C13" s="298"/>
      <c r="D13" s="299"/>
      <c r="E13" s="251"/>
      <c r="F13" s="252"/>
      <c r="G13" s="252"/>
      <c r="H13" s="252"/>
      <c r="I13" s="252"/>
      <c r="J13" s="252"/>
      <c r="K13" s="252"/>
      <c r="L13" s="252"/>
      <c r="M13" s="252"/>
      <c r="N13" s="252"/>
      <c r="O13" s="252"/>
      <c r="P13" s="252"/>
      <c r="Q13" s="252"/>
      <c r="R13" s="252"/>
      <c r="S13" s="252"/>
      <c r="T13" s="252"/>
      <c r="U13" s="252"/>
      <c r="V13" s="252"/>
      <c r="W13" s="253"/>
      <c r="X13" s="253"/>
      <c r="Y13" s="253"/>
      <c r="Z13" s="253"/>
      <c r="AA13" s="254"/>
      <c r="AB13" s="218" t="s">
        <v>0</v>
      </c>
      <c r="AC13" s="219"/>
      <c r="AD13" s="219"/>
      <c r="AE13" s="219"/>
      <c r="AF13" s="219"/>
      <c r="AG13" s="220"/>
      <c r="AH13" s="214" t="s">
        <v>1</v>
      </c>
      <c r="AI13" s="215"/>
      <c r="AJ13" s="215"/>
      <c r="AK13" s="215"/>
      <c r="AL13" s="215"/>
      <c r="AM13" s="216"/>
      <c r="AN13" s="218" t="s">
        <v>2</v>
      </c>
      <c r="AO13" s="219"/>
      <c r="AP13" s="219"/>
      <c r="AQ13" s="219"/>
      <c r="AR13" s="219"/>
      <c r="AS13" s="220"/>
      <c r="AT13" s="221" t="s">
        <v>3</v>
      </c>
      <c r="AU13" s="222"/>
      <c r="AV13" s="222"/>
      <c r="AW13" s="222"/>
      <c r="AX13" s="222"/>
      <c r="AY13" s="223"/>
      <c r="AZ13" s="266" t="s">
        <v>84</v>
      </c>
      <c r="BA13" s="267"/>
      <c r="BB13" s="267"/>
      <c r="BC13" s="267"/>
      <c r="BD13" s="268"/>
    </row>
    <row r="14" spans="1:56" ht="15" customHeight="1">
      <c r="A14" s="76"/>
      <c r="B14" s="63"/>
      <c r="C14" s="63"/>
      <c r="D14" s="77"/>
      <c r="E14" s="261" t="s">
        <v>4</v>
      </c>
      <c r="F14" s="262"/>
      <c r="G14" s="262"/>
      <c r="H14" s="262"/>
      <c r="I14" s="262"/>
      <c r="J14" s="262"/>
      <c r="K14" s="262"/>
      <c r="L14" s="262"/>
      <c r="M14" s="262"/>
      <c r="N14" s="262"/>
      <c r="O14" s="262"/>
      <c r="P14" s="262"/>
      <c r="Q14" s="262"/>
      <c r="R14" s="262"/>
      <c r="S14" s="262"/>
      <c r="T14" s="263"/>
      <c r="U14" s="98"/>
      <c r="V14" s="67"/>
      <c r="W14" s="258" t="s">
        <v>26</v>
      </c>
      <c r="X14" s="259"/>
      <c r="Y14" s="259"/>
      <c r="Z14" s="259"/>
      <c r="AA14" s="260"/>
      <c r="AB14" s="265" t="s">
        <v>5</v>
      </c>
      <c r="AC14" s="245"/>
      <c r="AD14" s="245"/>
      <c r="AE14" s="280" t="s">
        <v>6</v>
      </c>
      <c r="AF14" s="245" t="s">
        <v>7</v>
      </c>
      <c r="AG14" s="238" t="s">
        <v>8</v>
      </c>
      <c r="AH14" s="239" t="s">
        <v>5</v>
      </c>
      <c r="AI14" s="217"/>
      <c r="AJ14" s="217"/>
      <c r="AK14" s="217" t="s">
        <v>6</v>
      </c>
      <c r="AL14" s="217" t="s">
        <v>7</v>
      </c>
      <c r="AM14" s="244" t="s">
        <v>8</v>
      </c>
      <c r="AN14" s="265" t="s">
        <v>5</v>
      </c>
      <c r="AO14" s="245"/>
      <c r="AP14" s="245"/>
      <c r="AQ14" s="245" t="s">
        <v>6</v>
      </c>
      <c r="AR14" s="245" t="s">
        <v>7</v>
      </c>
      <c r="AS14" s="238" t="s">
        <v>8</v>
      </c>
      <c r="AT14" s="235" t="s">
        <v>5</v>
      </c>
      <c r="AU14" s="226"/>
      <c r="AV14" s="226"/>
      <c r="AW14" s="226" t="s">
        <v>6</v>
      </c>
      <c r="AX14" s="226" t="s">
        <v>7</v>
      </c>
      <c r="AY14" s="269" t="s">
        <v>8</v>
      </c>
      <c r="AZ14" s="224" t="s">
        <v>5</v>
      </c>
      <c r="BA14" s="225"/>
      <c r="BB14" s="225"/>
      <c r="BC14" s="225" t="s">
        <v>6</v>
      </c>
      <c r="BD14" s="279" t="s">
        <v>72</v>
      </c>
    </row>
    <row r="15" spans="1:56" ht="63.75">
      <c r="A15" s="78" t="s">
        <v>18</v>
      </c>
      <c r="B15" s="11" t="s">
        <v>19</v>
      </c>
      <c r="C15" s="11" t="s">
        <v>105</v>
      </c>
      <c r="D15" s="79" t="s">
        <v>79</v>
      </c>
      <c r="E15" s="84" t="s">
        <v>78</v>
      </c>
      <c r="F15" s="6" t="s">
        <v>87</v>
      </c>
      <c r="G15" s="6" t="s">
        <v>77</v>
      </c>
      <c r="H15" s="6" t="s">
        <v>9</v>
      </c>
      <c r="I15" s="6" t="s">
        <v>10</v>
      </c>
      <c r="J15" s="6" t="s">
        <v>11</v>
      </c>
      <c r="K15" s="6" t="s">
        <v>44</v>
      </c>
      <c r="L15" s="6" t="s">
        <v>12</v>
      </c>
      <c r="M15" s="6" t="s">
        <v>80</v>
      </c>
      <c r="N15" s="6" t="s">
        <v>81</v>
      </c>
      <c r="O15" s="6" t="s">
        <v>82</v>
      </c>
      <c r="P15" s="6" t="s">
        <v>83</v>
      </c>
      <c r="Q15" s="6" t="s">
        <v>85</v>
      </c>
      <c r="R15" s="6" t="s">
        <v>13</v>
      </c>
      <c r="S15" s="6" t="s">
        <v>14</v>
      </c>
      <c r="T15" s="6" t="s">
        <v>15</v>
      </c>
      <c r="U15" s="6" t="s">
        <v>106</v>
      </c>
      <c r="V15" s="66" t="s">
        <v>33</v>
      </c>
      <c r="W15" s="86" t="s">
        <v>27</v>
      </c>
      <c r="X15" s="65" t="s">
        <v>29</v>
      </c>
      <c r="Y15" s="246" t="s">
        <v>30</v>
      </c>
      <c r="Z15" s="247"/>
      <c r="AA15" s="85" t="s">
        <v>21</v>
      </c>
      <c r="AB15" s="87" t="s">
        <v>9</v>
      </c>
      <c r="AC15" s="62" t="s">
        <v>16</v>
      </c>
      <c r="AD15" s="62" t="s">
        <v>17</v>
      </c>
      <c r="AE15" s="280"/>
      <c r="AF15" s="245"/>
      <c r="AG15" s="238"/>
      <c r="AH15" s="86" t="s">
        <v>9</v>
      </c>
      <c r="AI15" s="65" t="s">
        <v>16</v>
      </c>
      <c r="AJ15" s="65" t="s">
        <v>17</v>
      </c>
      <c r="AK15" s="217"/>
      <c r="AL15" s="217"/>
      <c r="AM15" s="244"/>
      <c r="AN15" s="96" t="s">
        <v>9</v>
      </c>
      <c r="AO15" s="62" t="s">
        <v>16</v>
      </c>
      <c r="AP15" s="62" t="s">
        <v>17</v>
      </c>
      <c r="AQ15" s="245"/>
      <c r="AR15" s="245"/>
      <c r="AS15" s="238"/>
      <c r="AT15" s="92" t="s">
        <v>9</v>
      </c>
      <c r="AU15" s="61" t="s">
        <v>16</v>
      </c>
      <c r="AV15" s="61" t="s">
        <v>17</v>
      </c>
      <c r="AW15" s="226"/>
      <c r="AX15" s="226"/>
      <c r="AY15" s="269"/>
      <c r="AZ15" s="95" t="s">
        <v>9</v>
      </c>
      <c r="BA15" s="64" t="s">
        <v>16</v>
      </c>
      <c r="BB15" s="64" t="s">
        <v>17</v>
      </c>
      <c r="BC15" s="225"/>
      <c r="BD15" s="279"/>
    </row>
    <row r="16" spans="1:56" ht="15.75" thickBot="1">
      <c r="A16" s="80"/>
      <c r="B16" s="49"/>
      <c r="C16" s="49"/>
      <c r="D16" s="81"/>
      <c r="E16" s="121" t="s">
        <v>22</v>
      </c>
      <c r="F16" s="122"/>
      <c r="G16" s="122" t="s">
        <v>22</v>
      </c>
      <c r="H16" s="122" t="s">
        <v>22</v>
      </c>
      <c r="I16" s="122" t="s">
        <v>22</v>
      </c>
      <c r="J16" s="122" t="s">
        <v>22</v>
      </c>
      <c r="K16" s="122" t="s">
        <v>22</v>
      </c>
      <c r="L16" s="122" t="s">
        <v>22</v>
      </c>
      <c r="M16" s="123" t="s">
        <v>22</v>
      </c>
      <c r="N16" s="123" t="s">
        <v>22</v>
      </c>
      <c r="O16" s="123" t="s">
        <v>22</v>
      </c>
      <c r="P16" s="123" t="s">
        <v>22</v>
      </c>
      <c r="Q16" s="122" t="s">
        <v>22</v>
      </c>
      <c r="R16" s="122" t="s">
        <v>22</v>
      </c>
      <c r="S16" s="122" t="s">
        <v>22</v>
      </c>
      <c r="T16" s="122" t="s">
        <v>22</v>
      </c>
      <c r="U16" s="124"/>
      <c r="V16" s="124"/>
      <c r="W16" s="90" t="s">
        <v>28</v>
      </c>
      <c r="X16" s="7" t="s">
        <v>22</v>
      </c>
      <c r="Y16" s="7" t="s">
        <v>31</v>
      </c>
      <c r="Z16" s="7" t="s">
        <v>32</v>
      </c>
      <c r="AA16" s="91" t="s">
        <v>22</v>
      </c>
      <c r="AB16" s="88" t="s">
        <v>22</v>
      </c>
      <c r="AC16" s="72" t="s">
        <v>22</v>
      </c>
      <c r="AD16" s="72"/>
      <c r="AE16" s="73" t="s">
        <v>22</v>
      </c>
      <c r="AF16" s="72" t="s">
        <v>22</v>
      </c>
      <c r="AG16" s="89" t="s">
        <v>22</v>
      </c>
      <c r="AH16" s="90" t="s">
        <v>22</v>
      </c>
      <c r="AI16" s="7" t="s">
        <v>22</v>
      </c>
      <c r="AJ16" s="7" t="s">
        <v>22</v>
      </c>
      <c r="AK16" s="7" t="s">
        <v>22</v>
      </c>
      <c r="AL16" s="7" t="s">
        <v>22</v>
      </c>
      <c r="AM16" s="91" t="s">
        <v>22</v>
      </c>
      <c r="AN16" s="88" t="s">
        <v>22</v>
      </c>
      <c r="AO16" s="72" t="s">
        <v>22</v>
      </c>
      <c r="AP16" s="72" t="s">
        <v>22</v>
      </c>
      <c r="AQ16" s="72"/>
      <c r="AR16" s="72" t="s">
        <v>22</v>
      </c>
      <c r="AS16" s="89" t="s">
        <v>22</v>
      </c>
      <c r="AT16" s="93" t="s">
        <v>22</v>
      </c>
      <c r="AU16" s="74" t="s">
        <v>22</v>
      </c>
      <c r="AV16" s="74" t="s">
        <v>22</v>
      </c>
      <c r="AW16" s="74" t="s">
        <v>22</v>
      </c>
      <c r="AX16" s="74" t="s">
        <v>22</v>
      </c>
      <c r="AY16" s="94" t="s">
        <v>22</v>
      </c>
      <c r="AZ16" s="125" t="s">
        <v>22</v>
      </c>
      <c r="BA16" s="126"/>
      <c r="BB16" s="126" t="s">
        <v>22</v>
      </c>
      <c r="BC16" s="126" t="s">
        <v>22</v>
      </c>
      <c r="BD16" s="127" t="s">
        <v>22</v>
      </c>
    </row>
    <row r="17" spans="1:56" ht="287.25" customHeight="1">
      <c r="A17" s="82">
        <v>1</v>
      </c>
      <c r="B17" s="285" t="s">
        <v>111</v>
      </c>
      <c r="C17" s="288"/>
      <c r="D17" s="291"/>
      <c r="E17" s="166" t="s">
        <v>188</v>
      </c>
      <c r="F17" s="167">
        <v>0.1</v>
      </c>
      <c r="G17" s="168" t="s">
        <v>93</v>
      </c>
      <c r="H17" s="169" t="s">
        <v>112</v>
      </c>
      <c r="I17" s="114" t="s">
        <v>113</v>
      </c>
      <c r="J17" s="170" t="s">
        <v>121</v>
      </c>
      <c r="K17" s="110" t="s">
        <v>47</v>
      </c>
      <c r="L17" s="110" t="s">
        <v>115</v>
      </c>
      <c r="M17" s="111">
        <v>1</v>
      </c>
      <c r="N17" s="111">
        <v>1</v>
      </c>
      <c r="O17" s="111">
        <v>1</v>
      </c>
      <c r="P17" s="111">
        <v>1</v>
      </c>
      <c r="Q17" s="112">
        <v>1</v>
      </c>
      <c r="R17" s="110" t="s">
        <v>53</v>
      </c>
      <c r="S17" s="113" t="s">
        <v>116</v>
      </c>
      <c r="T17" s="110" t="s">
        <v>117</v>
      </c>
      <c r="U17" s="171"/>
      <c r="V17" s="54"/>
      <c r="W17" s="54"/>
      <c r="X17" s="54"/>
      <c r="Y17" s="54"/>
      <c r="Z17" s="57"/>
      <c r="AA17" s="128"/>
      <c r="AB17" s="109" t="str">
        <f>H17</f>
        <v>% De representación judicial y extrajudicial </v>
      </c>
      <c r="AC17" s="129">
        <f>M17</f>
        <v>1</v>
      </c>
      <c r="AD17" s="137">
        <f>117/117</f>
        <v>1</v>
      </c>
      <c r="AE17" s="137">
        <f>AD17/AC17</f>
        <v>1</v>
      </c>
      <c r="AF17" s="182" t="s">
        <v>205</v>
      </c>
      <c r="AG17" s="145" t="s">
        <v>206</v>
      </c>
      <c r="AH17" s="155" t="str">
        <f>H17</f>
        <v>% De representación judicial y extrajudicial </v>
      </c>
      <c r="AI17" s="130">
        <f>N17</f>
        <v>1</v>
      </c>
      <c r="AJ17" s="143">
        <f>198/198</f>
        <v>1</v>
      </c>
      <c r="AK17" s="131">
        <f>AJ17/AI17</f>
        <v>1</v>
      </c>
      <c r="AL17" s="146" t="s">
        <v>228</v>
      </c>
      <c r="AM17" s="146" t="s">
        <v>229</v>
      </c>
      <c r="AN17" s="109" t="str">
        <f>H17</f>
        <v>% De representación judicial y extrajudicial </v>
      </c>
      <c r="AO17" s="306">
        <f>O17</f>
        <v>1</v>
      </c>
      <c r="AP17" s="307">
        <f>168/168</f>
        <v>1</v>
      </c>
      <c r="AQ17" s="308">
        <f>AP17/AO17</f>
        <v>1</v>
      </c>
      <c r="AR17" s="146" t="s">
        <v>253</v>
      </c>
      <c r="AS17" s="146" t="s">
        <v>254</v>
      </c>
      <c r="AT17" s="109" t="str">
        <f>H17</f>
        <v>% De representación judicial y extrajudicial </v>
      </c>
      <c r="AU17" s="129">
        <f>P17</f>
        <v>1</v>
      </c>
      <c r="AV17" s="132"/>
      <c r="AW17" s="5">
        <f>AV17/AU17</f>
        <v>0</v>
      </c>
      <c r="AX17" s="52"/>
      <c r="AY17" s="54"/>
      <c r="AZ17" s="109" t="str">
        <f>H17</f>
        <v>% De representación judicial y extrajudicial </v>
      </c>
      <c r="BA17" s="129">
        <f>Q17</f>
        <v>1</v>
      </c>
      <c r="BB17" s="8"/>
      <c r="BC17" s="51">
        <f>BB17/BA17</f>
        <v>0</v>
      </c>
      <c r="BD17" s="52"/>
    </row>
    <row r="18" spans="1:56" ht="171.75" customHeight="1">
      <c r="A18" s="82">
        <v>2</v>
      </c>
      <c r="B18" s="286"/>
      <c r="C18" s="289"/>
      <c r="D18" s="292"/>
      <c r="E18" s="172" t="s">
        <v>141</v>
      </c>
      <c r="F18" s="100">
        <v>0.1</v>
      </c>
      <c r="G18" s="115" t="s">
        <v>93</v>
      </c>
      <c r="H18" s="169" t="s">
        <v>118</v>
      </c>
      <c r="I18" s="114" t="s">
        <v>142</v>
      </c>
      <c r="J18" s="173" t="s">
        <v>121</v>
      </c>
      <c r="K18" s="110" t="s">
        <v>47</v>
      </c>
      <c r="L18" s="110" t="s">
        <v>143</v>
      </c>
      <c r="M18" s="111">
        <v>1</v>
      </c>
      <c r="N18" s="111">
        <v>1</v>
      </c>
      <c r="O18" s="111">
        <v>1</v>
      </c>
      <c r="P18" s="111">
        <v>1</v>
      </c>
      <c r="Q18" s="111">
        <v>1</v>
      </c>
      <c r="R18" s="110" t="s">
        <v>53</v>
      </c>
      <c r="S18" s="110" t="s">
        <v>119</v>
      </c>
      <c r="T18" s="110" t="s">
        <v>120</v>
      </c>
      <c r="U18" s="174"/>
      <c r="V18" s="54"/>
      <c r="W18" s="54"/>
      <c r="X18" s="54"/>
      <c r="Y18" s="54"/>
      <c r="Z18" s="57"/>
      <c r="AA18" s="128"/>
      <c r="AB18" s="109" t="str">
        <f aca="true" t="shared" si="0" ref="AB18:AB32">H18</f>
        <v>% de respuesta a los derechos de petición en los términos establecidos. </v>
      </c>
      <c r="AC18" s="129">
        <f aca="true" t="shared" si="1" ref="AC18:AC32">M18</f>
        <v>1</v>
      </c>
      <c r="AD18" s="5">
        <f>35/35</f>
        <v>1</v>
      </c>
      <c r="AE18" s="137">
        <f aca="true" t="shared" si="2" ref="AE18:AE32">AD18/AC18</f>
        <v>1</v>
      </c>
      <c r="AF18" s="145" t="s">
        <v>207</v>
      </c>
      <c r="AG18" s="145" t="s">
        <v>208</v>
      </c>
      <c r="AH18" s="155" t="str">
        <f aca="true" t="shared" si="3" ref="AH18:AH31">H18</f>
        <v>% de respuesta a los derechos de petición en los términos establecidos. </v>
      </c>
      <c r="AI18" s="130">
        <f aca="true" t="shared" si="4" ref="AI18:AI32">N18</f>
        <v>1</v>
      </c>
      <c r="AJ18" s="143">
        <f>2/2</f>
        <v>1</v>
      </c>
      <c r="AK18" s="131">
        <f aca="true" t="shared" si="5" ref="AK18:AK32">AJ18/AI18</f>
        <v>1</v>
      </c>
      <c r="AL18" s="146" t="s">
        <v>230</v>
      </c>
      <c r="AM18" s="146" t="s">
        <v>231</v>
      </c>
      <c r="AN18" s="109" t="str">
        <f aca="true" t="shared" si="6" ref="AN18:AN32">H18</f>
        <v>% de respuesta a los derechos de petición en los términos establecidos. </v>
      </c>
      <c r="AO18" s="306">
        <f>O18</f>
        <v>1</v>
      </c>
      <c r="AP18" s="307">
        <f>24/24</f>
        <v>1</v>
      </c>
      <c r="AQ18" s="308">
        <f aca="true" t="shared" si="7" ref="AQ18:AQ24">AP18/AO18</f>
        <v>1</v>
      </c>
      <c r="AR18" s="146" t="s">
        <v>255</v>
      </c>
      <c r="AS18" s="146" t="s">
        <v>256</v>
      </c>
      <c r="AT18" s="109" t="str">
        <f aca="true" t="shared" si="8" ref="AT18:AT32">H18</f>
        <v>% de respuesta a los derechos de petición en los términos establecidos. </v>
      </c>
      <c r="AU18" s="129">
        <f aca="true" t="shared" si="9" ref="AU18:AU32">P18</f>
        <v>1</v>
      </c>
      <c r="AV18" s="56"/>
      <c r="AW18" s="137">
        <f aca="true" t="shared" si="10" ref="AW18:AW32">AV18/AU18</f>
        <v>0</v>
      </c>
      <c r="AX18" s="52"/>
      <c r="AY18" s="54"/>
      <c r="AZ18" s="109" t="str">
        <f aca="true" t="shared" si="11" ref="AZ18:AZ32">H18</f>
        <v>% de respuesta a los derechos de petición en los términos establecidos. </v>
      </c>
      <c r="BA18" s="129">
        <f aca="true" t="shared" si="12" ref="BA18:BA32">Q18</f>
        <v>1</v>
      </c>
      <c r="BB18" s="8"/>
      <c r="BC18" s="139">
        <f aca="true" t="shared" si="13" ref="BC18:BC32">BB18/BA18</f>
        <v>0</v>
      </c>
      <c r="BD18" s="52"/>
    </row>
    <row r="19" spans="1:56" ht="116.25" customHeight="1">
      <c r="A19" s="147">
        <v>3</v>
      </c>
      <c r="B19" s="286"/>
      <c r="C19" s="289"/>
      <c r="D19" s="292"/>
      <c r="E19" s="172" t="s">
        <v>122</v>
      </c>
      <c r="F19" s="100">
        <v>0.1</v>
      </c>
      <c r="G19" s="115" t="s">
        <v>93</v>
      </c>
      <c r="H19" s="116" t="s">
        <v>123</v>
      </c>
      <c r="I19" s="110" t="s">
        <v>124</v>
      </c>
      <c r="J19" s="170" t="s">
        <v>121</v>
      </c>
      <c r="K19" s="110" t="s">
        <v>47</v>
      </c>
      <c r="L19" s="110" t="s">
        <v>125</v>
      </c>
      <c r="M19" s="111">
        <v>1</v>
      </c>
      <c r="N19" s="111">
        <v>1</v>
      </c>
      <c r="O19" s="111">
        <v>1</v>
      </c>
      <c r="P19" s="111">
        <v>1</v>
      </c>
      <c r="Q19" s="111">
        <v>1</v>
      </c>
      <c r="R19" s="110" t="s">
        <v>53</v>
      </c>
      <c r="S19" s="110" t="s">
        <v>126</v>
      </c>
      <c r="T19" s="110" t="s">
        <v>120</v>
      </c>
      <c r="U19" s="174"/>
      <c r="V19" s="54"/>
      <c r="W19" s="54"/>
      <c r="X19" s="54"/>
      <c r="Y19" s="54"/>
      <c r="Z19" s="57"/>
      <c r="AA19" s="128"/>
      <c r="AB19" s="109" t="str">
        <f t="shared" si="0"/>
        <v>%  de actos administrativos de segunda instancia que sean de competencia del Secretaroa) Distrital de Gobierno</v>
      </c>
      <c r="AC19" s="129">
        <f t="shared" si="1"/>
        <v>1</v>
      </c>
      <c r="AD19" s="5">
        <f>9/9</f>
        <v>1</v>
      </c>
      <c r="AE19" s="137">
        <f t="shared" si="2"/>
        <v>1</v>
      </c>
      <c r="AF19" s="182" t="s">
        <v>210</v>
      </c>
      <c r="AG19" s="145" t="s">
        <v>209</v>
      </c>
      <c r="AH19" s="155" t="str">
        <f t="shared" si="3"/>
        <v>%  de actos administrativos de segunda instancia que sean de competencia del Secretaroa) Distrital de Gobierno</v>
      </c>
      <c r="AI19" s="130">
        <f t="shared" si="4"/>
        <v>1</v>
      </c>
      <c r="AJ19" s="143">
        <f>2/2</f>
        <v>1</v>
      </c>
      <c r="AK19" s="131">
        <f t="shared" si="5"/>
        <v>1</v>
      </c>
      <c r="AL19" s="146" t="s">
        <v>227</v>
      </c>
      <c r="AM19" s="146" t="s">
        <v>221</v>
      </c>
      <c r="AN19" s="109" t="str">
        <f t="shared" si="6"/>
        <v>%  de actos administrativos de segunda instancia que sean de competencia del Secretaroa) Distrital de Gobierno</v>
      </c>
      <c r="AO19" s="306">
        <f>O19</f>
        <v>1</v>
      </c>
      <c r="AP19" s="307">
        <f>6/6</f>
        <v>1</v>
      </c>
      <c r="AQ19" s="308">
        <f t="shared" si="7"/>
        <v>1</v>
      </c>
      <c r="AR19" s="146" t="s">
        <v>257</v>
      </c>
      <c r="AS19" s="146" t="s">
        <v>209</v>
      </c>
      <c r="AT19" s="109" t="str">
        <f t="shared" si="8"/>
        <v>%  de actos administrativos de segunda instancia que sean de competencia del Secretaroa) Distrital de Gobierno</v>
      </c>
      <c r="AU19" s="129">
        <f t="shared" si="9"/>
        <v>1</v>
      </c>
      <c r="AV19" s="56"/>
      <c r="AW19" s="137">
        <f t="shared" si="10"/>
        <v>0</v>
      </c>
      <c r="AX19" s="52"/>
      <c r="AY19" s="54"/>
      <c r="AZ19" s="109" t="str">
        <f t="shared" si="11"/>
        <v>%  de actos administrativos de segunda instancia que sean de competencia del Secretaroa) Distrital de Gobierno</v>
      </c>
      <c r="BA19" s="129">
        <f t="shared" si="12"/>
        <v>1</v>
      </c>
      <c r="BB19" s="8"/>
      <c r="BC19" s="139">
        <f t="shared" si="13"/>
        <v>0</v>
      </c>
      <c r="BD19" s="52"/>
    </row>
    <row r="20" spans="1:56" ht="114" customHeight="1" thickBot="1">
      <c r="A20" s="147">
        <v>4</v>
      </c>
      <c r="B20" s="286"/>
      <c r="C20" s="289"/>
      <c r="D20" s="292"/>
      <c r="E20" s="175" t="s">
        <v>127</v>
      </c>
      <c r="F20" s="176">
        <v>0.1</v>
      </c>
      <c r="G20" s="115" t="s">
        <v>93</v>
      </c>
      <c r="H20" s="169" t="s">
        <v>128</v>
      </c>
      <c r="I20" s="114" t="s">
        <v>129</v>
      </c>
      <c r="J20" s="170" t="s">
        <v>130</v>
      </c>
      <c r="K20" s="110" t="s">
        <v>47</v>
      </c>
      <c r="L20" s="110" t="s">
        <v>128</v>
      </c>
      <c r="M20" s="111">
        <v>1</v>
      </c>
      <c r="N20" s="111">
        <v>1</v>
      </c>
      <c r="O20" s="111">
        <v>1</v>
      </c>
      <c r="P20" s="111">
        <v>1</v>
      </c>
      <c r="Q20" s="112">
        <v>1</v>
      </c>
      <c r="R20" s="110" t="s">
        <v>53</v>
      </c>
      <c r="S20" s="110" t="s">
        <v>126</v>
      </c>
      <c r="T20" s="110" t="s">
        <v>189</v>
      </c>
      <c r="U20" s="177"/>
      <c r="V20" s="54"/>
      <c r="W20" s="54"/>
      <c r="X20" s="54"/>
      <c r="Y20" s="54"/>
      <c r="Z20" s="57"/>
      <c r="AA20" s="128"/>
      <c r="AB20" s="109" t="str">
        <f t="shared" si="0"/>
        <v>% de solicitudes de viabilidad jurídica tramitados</v>
      </c>
      <c r="AC20" s="129">
        <f t="shared" si="1"/>
        <v>1</v>
      </c>
      <c r="AD20" s="5">
        <f>46/46</f>
        <v>1</v>
      </c>
      <c r="AE20" s="137">
        <f t="shared" si="2"/>
        <v>1</v>
      </c>
      <c r="AF20" s="145" t="s">
        <v>211</v>
      </c>
      <c r="AG20" s="145" t="s">
        <v>212</v>
      </c>
      <c r="AH20" s="155" t="str">
        <f t="shared" si="3"/>
        <v>% de solicitudes de viabilidad jurídica tramitados</v>
      </c>
      <c r="AI20" s="130">
        <f t="shared" si="4"/>
        <v>1</v>
      </c>
      <c r="AJ20" s="143">
        <f>51/51</f>
        <v>1</v>
      </c>
      <c r="AK20" s="131">
        <f t="shared" si="5"/>
        <v>1</v>
      </c>
      <c r="AL20" s="57" t="s">
        <v>232</v>
      </c>
      <c r="AM20" s="146" t="s">
        <v>222</v>
      </c>
      <c r="AN20" s="109" t="str">
        <f t="shared" si="6"/>
        <v>% de solicitudes de viabilidad jurídica tramitados</v>
      </c>
      <c r="AO20" s="306">
        <f>O20</f>
        <v>1</v>
      </c>
      <c r="AP20" s="307">
        <f>28/28</f>
        <v>1</v>
      </c>
      <c r="AQ20" s="308">
        <f t="shared" si="7"/>
        <v>1</v>
      </c>
      <c r="AR20" s="146" t="s">
        <v>258</v>
      </c>
      <c r="AS20" s="146" t="s">
        <v>259</v>
      </c>
      <c r="AT20" s="109" t="str">
        <f t="shared" si="8"/>
        <v>% de solicitudes de viabilidad jurídica tramitados</v>
      </c>
      <c r="AU20" s="129">
        <f t="shared" si="9"/>
        <v>1</v>
      </c>
      <c r="AV20" s="56"/>
      <c r="AW20" s="137">
        <f t="shared" si="10"/>
        <v>0</v>
      </c>
      <c r="AX20" s="52"/>
      <c r="AY20" s="54"/>
      <c r="AZ20" s="109" t="str">
        <f t="shared" si="11"/>
        <v>% de solicitudes de viabilidad jurídica tramitados</v>
      </c>
      <c r="BA20" s="129">
        <f t="shared" si="12"/>
        <v>1</v>
      </c>
      <c r="BB20" s="8"/>
      <c r="BC20" s="139">
        <f t="shared" si="13"/>
        <v>0</v>
      </c>
      <c r="BD20" s="52"/>
    </row>
    <row r="21" spans="1:56" ht="87.75" customHeight="1">
      <c r="A21" s="147">
        <v>5</v>
      </c>
      <c r="B21" s="286"/>
      <c r="C21" s="289"/>
      <c r="D21" s="292"/>
      <c r="E21" s="178" t="s">
        <v>131</v>
      </c>
      <c r="F21" s="69">
        <v>0.1</v>
      </c>
      <c r="G21" s="115" t="s">
        <v>132</v>
      </c>
      <c r="H21" s="169" t="s">
        <v>133</v>
      </c>
      <c r="I21" s="114" t="s">
        <v>134</v>
      </c>
      <c r="J21" s="170" t="s">
        <v>130</v>
      </c>
      <c r="K21" s="110" t="s">
        <v>46</v>
      </c>
      <c r="L21" s="110" t="s">
        <v>133</v>
      </c>
      <c r="M21" s="117">
        <v>1</v>
      </c>
      <c r="N21" s="117">
        <v>0</v>
      </c>
      <c r="O21" s="117">
        <v>1</v>
      </c>
      <c r="P21" s="117">
        <v>0</v>
      </c>
      <c r="Q21" s="118">
        <v>2</v>
      </c>
      <c r="R21" s="110" t="s">
        <v>53</v>
      </c>
      <c r="S21" s="110" t="s">
        <v>135</v>
      </c>
      <c r="T21" s="110" t="s">
        <v>190</v>
      </c>
      <c r="U21" s="110"/>
      <c r="V21" s="54"/>
      <c r="W21" s="54"/>
      <c r="X21" s="54"/>
      <c r="Y21" s="54"/>
      <c r="Z21" s="57"/>
      <c r="AA21" s="128"/>
      <c r="AB21" s="109" t="str">
        <f t="shared" si="0"/>
        <v>Número de sensibilizaciones asociadas a los temas jurídicos que sean compentencia de la SDG durante la vigencia</v>
      </c>
      <c r="AC21" s="129">
        <f t="shared" si="1"/>
        <v>1</v>
      </c>
      <c r="AD21" s="5">
        <f>1/1</f>
        <v>1</v>
      </c>
      <c r="AE21" s="137">
        <f t="shared" si="2"/>
        <v>1</v>
      </c>
      <c r="AF21" s="145" t="s">
        <v>220</v>
      </c>
      <c r="AG21" s="145" t="s">
        <v>213</v>
      </c>
      <c r="AH21" s="155" t="str">
        <f t="shared" si="3"/>
        <v>Número de sensibilizaciones asociadas a los temas jurídicos que sean compentencia de la SDG durante la vigencia</v>
      </c>
      <c r="AI21" s="130" t="s">
        <v>130</v>
      </c>
      <c r="AJ21" s="133" t="s">
        <v>130</v>
      </c>
      <c r="AK21" s="131" t="s">
        <v>130</v>
      </c>
      <c r="AL21" s="146" t="s">
        <v>234</v>
      </c>
      <c r="AM21" s="146" t="s">
        <v>233</v>
      </c>
      <c r="AN21" s="109" t="str">
        <f t="shared" si="6"/>
        <v>Número de sensibilizaciones asociadas a los temas jurídicos que sean compentencia de la SDG durante la vigencia</v>
      </c>
      <c r="AO21" s="306">
        <f>O21</f>
        <v>1</v>
      </c>
      <c r="AP21" s="307">
        <f>1/1</f>
        <v>1</v>
      </c>
      <c r="AQ21" s="308">
        <f t="shared" si="7"/>
        <v>1</v>
      </c>
      <c r="AR21" s="145" t="s">
        <v>260</v>
      </c>
      <c r="AS21" s="145" t="s">
        <v>261</v>
      </c>
      <c r="AT21" s="109" t="str">
        <f t="shared" si="8"/>
        <v>Número de sensibilizaciones asociadas a los temas jurídicos que sean compentencia de la SDG durante la vigencia</v>
      </c>
      <c r="AU21" s="129">
        <f t="shared" si="9"/>
        <v>0</v>
      </c>
      <c r="AV21" s="134"/>
      <c r="AW21" s="137" t="e">
        <f t="shared" si="10"/>
        <v>#DIV/0!</v>
      </c>
      <c r="AX21" s="53"/>
      <c r="AY21" s="54"/>
      <c r="AZ21" s="109" t="str">
        <f t="shared" si="11"/>
        <v>Número de sensibilizaciones asociadas a los temas jurídicos que sean compentencia de la SDG durante la vigencia</v>
      </c>
      <c r="BA21" s="135">
        <f t="shared" si="12"/>
        <v>2</v>
      </c>
      <c r="BB21" s="8"/>
      <c r="BC21" s="139">
        <f t="shared" si="13"/>
        <v>0</v>
      </c>
      <c r="BD21" s="53"/>
    </row>
    <row r="22" spans="1:56" ht="121.5" customHeight="1">
      <c r="A22" s="147">
        <v>6</v>
      </c>
      <c r="B22" s="286"/>
      <c r="C22" s="289"/>
      <c r="D22" s="292"/>
      <c r="E22" s="179" t="s">
        <v>136</v>
      </c>
      <c r="F22" s="60">
        <v>0.1</v>
      </c>
      <c r="G22" s="115" t="s">
        <v>93</v>
      </c>
      <c r="H22" s="169" t="s">
        <v>137</v>
      </c>
      <c r="I22" s="119" t="s">
        <v>140</v>
      </c>
      <c r="J22" s="170" t="s">
        <v>121</v>
      </c>
      <c r="K22" s="110" t="s">
        <v>47</v>
      </c>
      <c r="L22" s="110" t="s">
        <v>138</v>
      </c>
      <c r="M22" s="112">
        <v>1</v>
      </c>
      <c r="N22" s="112">
        <v>1</v>
      </c>
      <c r="O22" s="112">
        <v>1</v>
      </c>
      <c r="P22" s="112">
        <v>1</v>
      </c>
      <c r="Q22" s="112">
        <v>1</v>
      </c>
      <c r="R22" s="110" t="s">
        <v>53</v>
      </c>
      <c r="S22" s="110" t="s">
        <v>139</v>
      </c>
      <c r="T22" s="110" t="s">
        <v>190</v>
      </c>
      <c r="U22" s="174"/>
      <c r="V22" s="54"/>
      <c r="W22" s="54"/>
      <c r="X22" s="54"/>
      <c r="Y22" s="54"/>
      <c r="Z22" s="57"/>
      <c r="AA22" s="136"/>
      <c r="AB22" s="109" t="str">
        <f t="shared" si="0"/>
        <v>% de respuesta a la solicitud de conceptos jurídicos que sean de competencia de la SDG.</v>
      </c>
      <c r="AC22" s="129">
        <f t="shared" si="1"/>
        <v>1</v>
      </c>
      <c r="AD22" s="5">
        <f>127/127</f>
        <v>1</v>
      </c>
      <c r="AE22" s="137">
        <f t="shared" si="2"/>
        <v>1</v>
      </c>
      <c r="AF22" s="145" t="s">
        <v>214</v>
      </c>
      <c r="AG22" s="145" t="s">
        <v>215</v>
      </c>
      <c r="AH22" s="155" t="str">
        <f t="shared" si="3"/>
        <v>% de respuesta a la solicitud de conceptos jurídicos que sean de competencia de la SDG.</v>
      </c>
      <c r="AI22" s="130">
        <f t="shared" si="4"/>
        <v>1</v>
      </c>
      <c r="AJ22" s="138">
        <f>45/45</f>
        <v>1</v>
      </c>
      <c r="AK22" s="131">
        <f t="shared" si="5"/>
        <v>1</v>
      </c>
      <c r="AL22" s="146" t="s">
        <v>235</v>
      </c>
      <c r="AM22" s="146" t="s">
        <v>236</v>
      </c>
      <c r="AN22" s="109" t="str">
        <f t="shared" si="6"/>
        <v>% de respuesta a la solicitud de conceptos jurídicos que sean de competencia de la SDG.</v>
      </c>
      <c r="AO22" s="306">
        <f>O22</f>
        <v>1</v>
      </c>
      <c r="AP22" s="307">
        <f>17/17</f>
        <v>1</v>
      </c>
      <c r="AQ22" s="308">
        <f t="shared" si="7"/>
        <v>1</v>
      </c>
      <c r="AR22" s="146" t="s">
        <v>262</v>
      </c>
      <c r="AS22" s="146" t="s">
        <v>263</v>
      </c>
      <c r="AT22" s="109" t="str">
        <f t="shared" si="8"/>
        <v>% de respuesta a la solicitud de conceptos jurídicos que sean de competencia de la SDG.</v>
      </c>
      <c r="AU22" s="129">
        <f t="shared" si="9"/>
        <v>1</v>
      </c>
      <c r="AV22" s="55"/>
      <c r="AW22" s="137">
        <f t="shared" si="10"/>
        <v>0</v>
      </c>
      <c r="AX22" s="53"/>
      <c r="AY22" s="54"/>
      <c r="AZ22" s="109" t="str">
        <f t="shared" si="11"/>
        <v>% de respuesta a la solicitud de conceptos jurídicos que sean de competencia de la SDG.</v>
      </c>
      <c r="BA22" s="129">
        <f t="shared" si="12"/>
        <v>1</v>
      </c>
      <c r="BB22" s="8"/>
      <c r="BC22" s="139">
        <f t="shared" si="13"/>
        <v>0</v>
      </c>
      <c r="BD22" s="53"/>
    </row>
    <row r="23" spans="1:56" ht="123.75" customHeight="1">
      <c r="A23" s="147">
        <v>7</v>
      </c>
      <c r="B23" s="286"/>
      <c r="C23" s="289"/>
      <c r="D23" s="292"/>
      <c r="E23" s="179" t="s">
        <v>144</v>
      </c>
      <c r="F23" s="60">
        <v>0.1</v>
      </c>
      <c r="G23" s="115" t="s">
        <v>93</v>
      </c>
      <c r="H23" s="169" t="s">
        <v>145</v>
      </c>
      <c r="I23" s="114" t="s">
        <v>149</v>
      </c>
      <c r="J23" s="170" t="s">
        <v>114</v>
      </c>
      <c r="K23" s="110" t="s">
        <v>47</v>
      </c>
      <c r="L23" s="110" t="s">
        <v>146</v>
      </c>
      <c r="M23" s="112">
        <v>1</v>
      </c>
      <c r="N23" s="112">
        <v>1</v>
      </c>
      <c r="O23" s="112">
        <v>1</v>
      </c>
      <c r="P23" s="112">
        <v>1</v>
      </c>
      <c r="Q23" s="112">
        <v>1</v>
      </c>
      <c r="R23" s="110" t="s">
        <v>53</v>
      </c>
      <c r="S23" s="110" t="s">
        <v>147</v>
      </c>
      <c r="T23" s="110" t="s">
        <v>148</v>
      </c>
      <c r="U23" s="174"/>
      <c r="V23" s="149"/>
      <c r="W23" s="149"/>
      <c r="X23" s="149"/>
      <c r="Y23" s="149"/>
      <c r="Z23" s="151"/>
      <c r="AA23" s="158"/>
      <c r="AB23" s="157" t="str">
        <f t="shared" si="0"/>
        <v>% de tutelas tramitadas en los términos otorgados. </v>
      </c>
      <c r="AC23" s="129">
        <f t="shared" si="1"/>
        <v>1</v>
      </c>
      <c r="AD23" s="153">
        <f>447/447</f>
        <v>1</v>
      </c>
      <c r="AE23" s="137">
        <f t="shared" si="2"/>
        <v>1</v>
      </c>
      <c r="AF23" s="154" t="s">
        <v>216</v>
      </c>
      <c r="AG23" s="154" t="s">
        <v>217</v>
      </c>
      <c r="AH23" s="155" t="str">
        <f>H23</f>
        <v>% de tutelas tramitadas en los términos otorgados. </v>
      </c>
      <c r="AI23" s="130">
        <f t="shared" si="4"/>
        <v>1</v>
      </c>
      <c r="AJ23" s="153">
        <f>570/570</f>
        <v>1</v>
      </c>
      <c r="AK23" s="131">
        <f t="shared" si="5"/>
        <v>1</v>
      </c>
      <c r="AL23" s="183" t="s">
        <v>225</v>
      </c>
      <c r="AM23" s="151" t="s">
        <v>226</v>
      </c>
      <c r="AN23" s="157" t="str">
        <f t="shared" si="6"/>
        <v>% de tutelas tramitadas en los términos otorgados. </v>
      </c>
      <c r="AO23" s="309">
        <f>O23</f>
        <v>1</v>
      </c>
      <c r="AP23" s="310">
        <f>545/545</f>
        <v>1</v>
      </c>
      <c r="AQ23" s="308">
        <f t="shared" si="7"/>
        <v>1</v>
      </c>
      <c r="AR23" s="151" t="s">
        <v>264</v>
      </c>
      <c r="AS23" s="151" t="s">
        <v>265</v>
      </c>
      <c r="AT23" s="157" t="str">
        <f t="shared" si="8"/>
        <v>% de tutelas tramitadas en los términos otorgados. </v>
      </c>
      <c r="AU23" s="159">
        <f t="shared" si="9"/>
        <v>1</v>
      </c>
      <c r="AV23" s="160"/>
      <c r="AW23" s="137">
        <f t="shared" si="10"/>
        <v>0</v>
      </c>
      <c r="AX23" s="161"/>
      <c r="AY23" s="149"/>
      <c r="AZ23" s="157" t="str">
        <f t="shared" si="11"/>
        <v>% de tutelas tramitadas en los términos otorgados. </v>
      </c>
      <c r="BA23" s="159">
        <f t="shared" si="12"/>
        <v>1</v>
      </c>
      <c r="BB23" s="152"/>
      <c r="BC23" s="139">
        <f t="shared" si="13"/>
        <v>0</v>
      </c>
      <c r="BD23" s="161"/>
    </row>
    <row r="24" spans="1:56" ht="138.75" customHeight="1">
      <c r="A24" s="147">
        <v>8</v>
      </c>
      <c r="B24" s="287"/>
      <c r="C24" s="290"/>
      <c r="D24" s="293"/>
      <c r="E24" s="180" t="s">
        <v>191</v>
      </c>
      <c r="F24" s="60">
        <v>0.1</v>
      </c>
      <c r="G24" s="142" t="s">
        <v>93</v>
      </c>
      <c r="H24" s="101" t="s">
        <v>192</v>
      </c>
      <c r="I24" s="181" t="s">
        <v>193</v>
      </c>
      <c r="J24" s="115" t="s">
        <v>130</v>
      </c>
      <c r="K24" s="155" t="s">
        <v>47</v>
      </c>
      <c r="L24" s="115" t="s">
        <v>194</v>
      </c>
      <c r="M24" s="112">
        <v>1</v>
      </c>
      <c r="N24" s="112">
        <v>1</v>
      </c>
      <c r="O24" s="112">
        <v>1</v>
      </c>
      <c r="P24" s="112">
        <v>1</v>
      </c>
      <c r="Q24" s="112">
        <v>1</v>
      </c>
      <c r="R24" s="142" t="s">
        <v>53</v>
      </c>
      <c r="S24" s="115" t="s">
        <v>195</v>
      </c>
      <c r="T24" s="155" t="s">
        <v>196</v>
      </c>
      <c r="U24" s="174"/>
      <c r="V24" s="149"/>
      <c r="W24" s="149"/>
      <c r="X24" s="149"/>
      <c r="Y24" s="149"/>
      <c r="Z24" s="151"/>
      <c r="AA24" s="158"/>
      <c r="AB24" s="157" t="str">
        <f t="shared" si="0"/>
        <v>% de documentos  jurídicos revisados que sean remitidos al despacho para la firma del Secretario.</v>
      </c>
      <c r="AC24" s="129">
        <f t="shared" si="1"/>
        <v>1</v>
      </c>
      <c r="AD24" s="153">
        <f>66/66</f>
        <v>1</v>
      </c>
      <c r="AE24" s="137">
        <f t="shared" si="2"/>
        <v>1</v>
      </c>
      <c r="AF24" s="154" t="s">
        <v>218</v>
      </c>
      <c r="AG24" s="154" t="s">
        <v>219</v>
      </c>
      <c r="AH24" s="155" t="str">
        <f t="shared" si="3"/>
        <v>% de documentos  jurídicos revisados que sean remitidos al despacho para la firma del Secretario.</v>
      </c>
      <c r="AI24" s="130">
        <f t="shared" si="4"/>
        <v>1</v>
      </c>
      <c r="AJ24" s="153">
        <f>70/70</f>
        <v>1</v>
      </c>
      <c r="AK24" s="131">
        <f t="shared" si="5"/>
        <v>1</v>
      </c>
      <c r="AL24" s="151" t="s">
        <v>224</v>
      </c>
      <c r="AM24" s="151" t="s">
        <v>223</v>
      </c>
      <c r="AN24" s="157" t="str">
        <f t="shared" si="6"/>
        <v>% de documentos  jurídicos revisados que sean remitidos al despacho para la firma del Secretario.</v>
      </c>
      <c r="AO24" s="309">
        <f>O24</f>
        <v>1</v>
      </c>
      <c r="AP24" s="310">
        <f>92/92</f>
        <v>1</v>
      </c>
      <c r="AQ24" s="308">
        <f t="shared" si="7"/>
        <v>1</v>
      </c>
      <c r="AR24" s="151" t="s">
        <v>266</v>
      </c>
      <c r="AS24" s="151" t="s">
        <v>267</v>
      </c>
      <c r="AT24" s="157" t="str">
        <f t="shared" si="8"/>
        <v>% de documentos  jurídicos revisados que sean remitidos al despacho para la firma del Secretario.</v>
      </c>
      <c r="AU24" s="159">
        <f t="shared" si="9"/>
        <v>1</v>
      </c>
      <c r="AV24" s="160"/>
      <c r="AW24" s="137">
        <f t="shared" si="10"/>
        <v>0</v>
      </c>
      <c r="AX24" s="161"/>
      <c r="AY24" s="149"/>
      <c r="AZ24" s="157" t="str">
        <f t="shared" si="11"/>
        <v>% de documentos  jurídicos revisados que sean remitidos al despacho para la firma del Secretario.</v>
      </c>
      <c r="BA24" s="159">
        <f t="shared" si="12"/>
        <v>1</v>
      </c>
      <c r="BB24" s="152"/>
      <c r="BC24" s="139">
        <f t="shared" si="13"/>
        <v>0</v>
      </c>
      <c r="BD24" s="161"/>
    </row>
    <row r="25" spans="1:56" ht="81.75" customHeight="1">
      <c r="A25" s="147">
        <v>9</v>
      </c>
      <c r="B25" s="190" t="s">
        <v>150</v>
      </c>
      <c r="C25" s="190" t="s">
        <v>151</v>
      </c>
      <c r="D25" s="193" t="s">
        <v>152</v>
      </c>
      <c r="E25" s="150" t="s">
        <v>248</v>
      </c>
      <c r="F25" s="186">
        <v>0.03</v>
      </c>
      <c r="G25" s="150" t="s">
        <v>153</v>
      </c>
      <c r="H25" s="150" t="s">
        <v>154</v>
      </c>
      <c r="I25" s="150" t="s">
        <v>155</v>
      </c>
      <c r="J25" s="150"/>
      <c r="K25" s="150" t="s">
        <v>46</v>
      </c>
      <c r="L25" s="150" t="s">
        <v>156</v>
      </c>
      <c r="M25" s="150"/>
      <c r="N25" s="150"/>
      <c r="O25" s="150"/>
      <c r="P25" s="150"/>
      <c r="Q25" s="150">
        <v>2</v>
      </c>
      <c r="R25" s="150" t="s">
        <v>53</v>
      </c>
      <c r="S25" s="150" t="s">
        <v>157</v>
      </c>
      <c r="T25" s="148"/>
      <c r="U25" s="155" t="s">
        <v>197</v>
      </c>
      <c r="V25" s="142"/>
      <c r="W25" s="142"/>
      <c r="X25" s="142"/>
      <c r="Y25" s="142"/>
      <c r="Z25" s="146"/>
      <c r="AA25" s="156"/>
      <c r="AB25" s="157" t="str">
        <f t="shared" si="0"/>
        <v>Ejercicios de evaluación de los requisitos legales aplicables el proceso/Alcaldía realizados</v>
      </c>
      <c r="AC25" s="129">
        <f t="shared" si="1"/>
        <v>0</v>
      </c>
      <c r="AD25" s="143"/>
      <c r="AE25" s="137" t="e">
        <f t="shared" si="2"/>
        <v>#DIV/0!</v>
      </c>
      <c r="AF25" s="145"/>
      <c r="AG25" s="145"/>
      <c r="AH25" s="155" t="str">
        <f t="shared" si="3"/>
        <v>Ejercicios de evaluación de los requisitos legales aplicables el proceso/Alcaldía realizados</v>
      </c>
      <c r="AI25" s="130">
        <f t="shared" si="4"/>
        <v>0</v>
      </c>
      <c r="AJ25" s="143"/>
      <c r="AK25" s="131" t="s">
        <v>130</v>
      </c>
      <c r="AL25" s="142"/>
      <c r="AM25" s="142"/>
      <c r="AN25" s="157" t="str">
        <f t="shared" si="6"/>
        <v>Ejercicios de evaluación de los requisitos legales aplicables el proceso/Alcaldía realizados</v>
      </c>
      <c r="AO25" s="311">
        <f>O25</f>
        <v>0</v>
      </c>
      <c r="AP25" s="311">
        <f>P25</f>
        <v>0</v>
      </c>
      <c r="AQ25" s="312" t="s">
        <v>268</v>
      </c>
      <c r="AR25" s="140" t="s">
        <v>268</v>
      </c>
      <c r="AS25" s="140"/>
      <c r="AT25" s="157" t="str">
        <f t="shared" si="8"/>
        <v>Ejercicios de evaluación de los requisitos legales aplicables el proceso/Alcaldía realizados</v>
      </c>
      <c r="AU25" s="159">
        <f t="shared" si="9"/>
        <v>0</v>
      </c>
      <c r="AV25" s="144"/>
      <c r="AW25" s="137" t="e">
        <f t="shared" si="10"/>
        <v>#DIV/0!</v>
      </c>
      <c r="AX25" s="141"/>
      <c r="AY25" s="142"/>
      <c r="AZ25" s="157" t="str">
        <f t="shared" si="11"/>
        <v>Ejercicios de evaluación de los requisitos legales aplicables el proceso/Alcaldía realizados</v>
      </c>
      <c r="BA25" s="159">
        <f t="shared" si="12"/>
        <v>2</v>
      </c>
      <c r="BB25" s="138"/>
      <c r="BC25" s="139">
        <f t="shared" si="13"/>
        <v>0</v>
      </c>
      <c r="BD25" s="141"/>
    </row>
    <row r="26" spans="1:56" ht="81.75" customHeight="1">
      <c r="A26" s="147">
        <v>13</v>
      </c>
      <c r="B26" s="191"/>
      <c r="C26" s="191"/>
      <c r="D26" s="194"/>
      <c r="E26" s="150" t="s">
        <v>158</v>
      </c>
      <c r="F26" s="186">
        <v>0.02</v>
      </c>
      <c r="G26" s="150" t="s">
        <v>153</v>
      </c>
      <c r="H26" s="150" t="s">
        <v>159</v>
      </c>
      <c r="I26" s="150" t="s">
        <v>160</v>
      </c>
      <c r="J26" s="150"/>
      <c r="K26" s="150" t="s">
        <v>46</v>
      </c>
      <c r="L26" s="150" t="s">
        <v>159</v>
      </c>
      <c r="M26" s="150"/>
      <c r="N26" s="150"/>
      <c r="O26" s="150"/>
      <c r="P26" s="150"/>
      <c r="Q26" s="150">
        <v>2</v>
      </c>
      <c r="R26" s="150" t="s">
        <v>53</v>
      </c>
      <c r="S26" s="150" t="s">
        <v>161</v>
      </c>
      <c r="T26" s="148"/>
      <c r="U26" s="155" t="s">
        <v>198</v>
      </c>
      <c r="V26" s="142"/>
      <c r="W26" s="142"/>
      <c r="X26" s="142"/>
      <c r="Y26" s="142"/>
      <c r="Z26" s="146"/>
      <c r="AA26" s="156"/>
      <c r="AB26" s="157" t="str">
        <f t="shared" si="0"/>
        <v>Mediciones de desempeño ambiental realizadas en el proceso/alcaldia local</v>
      </c>
      <c r="AC26" s="129">
        <f t="shared" si="1"/>
        <v>0</v>
      </c>
      <c r="AD26" s="143"/>
      <c r="AE26" s="137" t="e">
        <f t="shared" si="2"/>
        <v>#DIV/0!</v>
      </c>
      <c r="AF26" s="145"/>
      <c r="AG26" s="145"/>
      <c r="AH26" s="155" t="str">
        <f t="shared" si="3"/>
        <v>Mediciones de desempeño ambiental realizadas en el proceso/alcaldia local</v>
      </c>
      <c r="AI26" s="130">
        <v>1</v>
      </c>
      <c r="AJ26" s="143">
        <v>1</v>
      </c>
      <c r="AK26" s="131">
        <f t="shared" si="5"/>
        <v>1</v>
      </c>
      <c r="AL26" s="142" t="s">
        <v>246</v>
      </c>
      <c r="AM26" s="142" t="s">
        <v>247</v>
      </c>
      <c r="AN26" s="157" t="str">
        <f t="shared" si="6"/>
        <v>Mediciones de desempeño ambiental realizadas en el proceso/alcaldia local</v>
      </c>
      <c r="AO26" s="311">
        <f>O26</f>
        <v>0</v>
      </c>
      <c r="AP26" s="311">
        <f>P26</f>
        <v>0</v>
      </c>
      <c r="AQ26" s="312" t="s">
        <v>268</v>
      </c>
      <c r="AR26" s="140" t="s">
        <v>268</v>
      </c>
      <c r="AS26" s="140"/>
      <c r="AT26" s="157" t="str">
        <f t="shared" si="8"/>
        <v>Mediciones de desempeño ambiental realizadas en el proceso/alcaldia local</v>
      </c>
      <c r="AU26" s="159">
        <f t="shared" si="9"/>
        <v>0</v>
      </c>
      <c r="AV26" s="144"/>
      <c r="AW26" s="137" t="e">
        <f t="shared" si="10"/>
        <v>#DIV/0!</v>
      </c>
      <c r="AX26" s="141"/>
      <c r="AY26" s="142"/>
      <c r="AZ26" s="157" t="str">
        <f t="shared" si="11"/>
        <v>Mediciones de desempeño ambiental realizadas en el proceso/alcaldia local</v>
      </c>
      <c r="BA26" s="159">
        <f t="shared" si="12"/>
        <v>2</v>
      </c>
      <c r="BB26" s="138"/>
      <c r="BC26" s="139">
        <f t="shared" si="13"/>
        <v>0</v>
      </c>
      <c r="BD26" s="141"/>
    </row>
    <row r="27" spans="1:56" ht="81.75" customHeight="1">
      <c r="A27" s="147">
        <v>14</v>
      </c>
      <c r="B27" s="191"/>
      <c r="C27" s="191"/>
      <c r="D27" s="194"/>
      <c r="E27" s="150" t="s">
        <v>162</v>
      </c>
      <c r="F27" s="187">
        <v>0.025</v>
      </c>
      <c r="G27" s="150" t="s">
        <v>153</v>
      </c>
      <c r="H27" s="150" t="s">
        <v>163</v>
      </c>
      <c r="I27" s="150" t="s">
        <v>164</v>
      </c>
      <c r="J27" s="150"/>
      <c r="K27" s="150" t="s">
        <v>49</v>
      </c>
      <c r="L27" s="165" t="s">
        <v>187</v>
      </c>
      <c r="M27" s="150">
        <v>2</v>
      </c>
      <c r="N27" s="150">
        <v>0</v>
      </c>
      <c r="O27" s="150">
        <v>0</v>
      </c>
      <c r="P27" s="150">
        <v>0</v>
      </c>
      <c r="Q27" s="150">
        <v>0</v>
      </c>
      <c r="R27" s="150" t="s">
        <v>53</v>
      </c>
      <c r="S27" s="150" t="s">
        <v>165</v>
      </c>
      <c r="T27" s="148"/>
      <c r="U27" s="155" t="s">
        <v>199</v>
      </c>
      <c r="V27" s="142"/>
      <c r="W27" s="142"/>
      <c r="X27" s="142"/>
      <c r="Y27" s="142"/>
      <c r="Z27" s="146"/>
      <c r="AA27" s="156"/>
      <c r="AB27" s="157" t="str">
        <f t="shared" si="0"/>
        <v>Disminución de requerimientos ciudadanos vencidos asignados al proceso/Alcaldía Local</v>
      </c>
      <c r="AC27" s="129">
        <f t="shared" si="1"/>
        <v>2</v>
      </c>
      <c r="AD27" s="143"/>
      <c r="AE27" s="137">
        <f t="shared" si="2"/>
        <v>0</v>
      </c>
      <c r="AF27" s="145"/>
      <c r="AG27" s="145"/>
      <c r="AH27" s="155" t="str">
        <f t="shared" si="3"/>
        <v>Disminución de requerimientos ciudadanos vencidos asignados al proceso/Alcaldía Local</v>
      </c>
      <c r="AI27" s="133">
        <v>0</v>
      </c>
      <c r="AJ27" s="143">
        <v>1</v>
      </c>
      <c r="AK27" s="131">
        <v>1</v>
      </c>
      <c r="AL27" s="142"/>
      <c r="AM27" s="142"/>
      <c r="AN27" s="157" t="str">
        <f t="shared" si="6"/>
        <v>Disminución de requerimientos ciudadanos vencidos asignados al proceso/Alcaldía Local</v>
      </c>
      <c r="AO27" s="311">
        <f>O27</f>
        <v>0</v>
      </c>
      <c r="AP27" s="311">
        <f>P27</f>
        <v>0</v>
      </c>
      <c r="AQ27" s="312">
        <v>1</v>
      </c>
      <c r="AR27" s="151" t="s">
        <v>269</v>
      </c>
      <c r="AS27" s="151" t="s">
        <v>277</v>
      </c>
      <c r="AT27" s="157" t="str">
        <f t="shared" si="8"/>
        <v>Disminución de requerimientos ciudadanos vencidos asignados al proceso/Alcaldía Local</v>
      </c>
      <c r="AU27" s="159">
        <f t="shared" si="9"/>
        <v>0</v>
      </c>
      <c r="AV27" s="144"/>
      <c r="AW27" s="137" t="e">
        <f t="shared" si="10"/>
        <v>#DIV/0!</v>
      </c>
      <c r="AX27" s="141"/>
      <c r="AY27" s="142"/>
      <c r="AZ27" s="157" t="str">
        <f t="shared" si="11"/>
        <v>Disminución de requerimientos ciudadanos vencidos asignados al proceso/Alcaldía Local</v>
      </c>
      <c r="BA27" s="159">
        <f t="shared" si="12"/>
        <v>0</v>
      </c>
      <c r="BB27" s="138"/>
      <c r="BC27" s="139" t="e">
        <f t="shared" si="13"/>
        <v>#DIV/0!</v>
      </c>
      <c r="BD27" s="141"/>
    </row>
    <row r="28" spans="1:56" ht="81.75" customHeight="1">
      <c r="A28" s="147">
        <v>15</v>
      </c>
      <c r="B28" s="191"/>
      <c r="C28" s="191"/>
      <c r="D28" s="195"/>
      <c r="E28" s="150" t="s">
        <v>166</v>
      </c>
      <c r="F28" s="189">
        <v>0.025</v>
      </c>
      <c r="G28" s="150" t="s">
        <v>153</v>
      </c>
      <c r="H28" s="150" t="s">
        <v>167</v>
      </c>
      <c r="I28" s="150" t="s">
        <v>168</v>
      </c>
      <c r="J28" s="150"/>
      <c r="K28" s="150" t="s">
        <v>46</v>
      </c>
      <c r="L28" s="150" t="s">
        <v>169</v>
      </c>
      <c r="M28" s="150"/>
      <c r="N28" s="150">
        <v>1</v>
      </c>
      <c r="O28" s="150">
        <v>1</v>
      </c>
      <c r="P28" s="150"/>
      <c r="Q28" s="150">
        <v>2</v>
      </c>
      <c r="R28" s="150" t="s">
        <v>53</v>
      </c>
      <c r="S28" s="150" t="s">
        <v>170</v>
      </c>
      <c r="T28" s="148"/>
      <c r="U28" s="155" t="s">
        <v>200</v>
      </c>
      <c r="V28" s="142"/>
      <c r="W28" s="142"/>
      <c r="X28" s="142"/>
      <c r="Y28" s="142"/>
      <c r="Z28" s="146"/>
      <c r="AA28" s="156"/>
      <c r="AB28" s="157" t="str">
        <f t="shared" si="0"/>
        <v>Buenas practicas y lecciones aprendidas identificadas por proceso o Alcaldía Local en la herramienta de gestión del conocimiento (AGORA)</v>
      </c>
      <c r="AC28" s="129">
        <f t="shared" si="1"/>
        <v>0</v>
      </c>
      <c r="AD28" s="143"/>
      <c r="AE28" s="137" t="e">
        <f t="shared" si="2"/>
        <v>#DIV/0!</v>
      </c>
      <c r="AF28" s="145"/>
      <c r="AG28" s="145"/>
      <c r="AH28" s="155" t="str">
        <f t="shared" si="3"/>
        <v>Buenas practicas y lecciones aprendidas identificadas por proceso o Alcaldía Local en la herramienta de gestión del conocimiento (AGORA)</v>
      </c>
      <c r="AI28" s="133">
        <f t="shared" si="4"/>
        <v>1</v>
      </c>
      <c r="AJ28" s="185">
        <v>1</v>
      </c>
      <c r="AK28" s="131">
        <f t="shared" si="5"/>
        <v>1</v>
      </c>
      <c r="AL28" s="142" t="s">
        <v>244</v>
      </c>
      <c r="AM28" s="142" t="s">
        <v>245</v>
      </c>
      <c r="AN28" s="157" t="str">
        <f t="shared" si="6"/>
        <v>Buenas practicas y lecciones aprendidas identificadas por proceso o Alcaldía Local en la herramienta de gestión del conocimiento (AGORA)</v>
      </c>
      <c r="AO28" s="311">
        <f>O28</f>
        <v>1</v>
      </c>
      <c r="AP28" s="311">
        <v>1</v>
      </c>
      <c r="AQ28" s="308">
        <v>1</v>
      </c>
      <c r="AR28" s="155" t="s">
        <v>270</v>
      </c>
      <c r="AS28" s="151" t="s">
        <v>276</v>
      </c>
      <c r="AT28" s="157" t="str">
        <f t="shared" si="8"/>
        <v>Buenas practicas y lecciones aprendidas identificadas por proceso o Alcaldía Local en la herramienta de gestión del conocimiento (AGORA)</v>
      </c>
      <c r="AU28" s="159">
        <f t="shared" si="9"/>
        <v>0</v>
      </c>
      <c r="AV28" s="144"/>
      <c r="AW28" s="137" t="e">
        <f t="shared" si="10"/>
        <v>#DIV/0!</v>
      </c>
      <c r="AX28" s="141"/>
      <c r="AY28" s="142"/>
      <c r="AZ28" s="157" t="str">
        <f t="shared" si="11"/>
        <v>Buenas practicas y lecciones aprendidas identificadas por proceso o Alcaldía Local en la herramienta de gestión del conocimiento (AGORA)</v>
      </c>
      <c r="BA28" s="159">
        <f t="shared" si="12"/>
        <v>2</v>
      </c>
      <c r="BB28" s="138"/>
      <c r="BC28" s="139">
        <f t="shared" si="13"/>
        <v>0</v>
      </c>
      <c r="BD28" s="141"/>
    </row>
    <row r="29" spans="1:56" ht="81.75" customHeight="1">
      <c r="A29" s="147">
        <v>16</v>
      </c>
      <c r="B29" s="191"/>
      <c r="C29" s="191"/>
      <c r="D29" s="193" t="s">
        <v>171</v>
      </c>
      <c r="E29" s="150" t="s">
        <v>252</v>
      </c>
      <c r="F29" s="186">
        <v>0.02</v>
      </c>
      <c r="G29" s="150" t="s">
        <v>153</v>
      </c>
      <c r="H29" s="150" t="s">
        <v>172</v>
      </c>
      <c r="I29" s="150" t="s">
        <v>173</v>
      </c>
      <c r="J29" s="150"/>
      <c r="K29" s="150" t="s">
        <v>47</v>
      </c>
      <c r="L29" s="150" t="s">
        <v>174</v>
      </c>
      <c r="M29" s="162"/>
      <c r="N29" s="162">
        <v>0.5</v>
      </c>
      <c r="O29" s="162"/>
      <c r="P29" s="162">
        <v>0.5</v>
      </c>
      <c r="Q29" s="162">
        <v>1</v>
      </c>
      <c r="R29" s="150" t="s">
        <v>53</v>
      </c>
      <c r="S29" s="150" t="s">
        <v>175</v>
      </c>
      <c r="T29" s="148"/>
      <c r="U29" s="155" t="s">
        <v>201</v>
      </c>
      <c r="V29" s="142"/>
      <c r="W29" s="142"/>
      <c r="X29" s="142"/>
      <c r="Y29" s="142"/>
      <c r="Z29" s="146"/>
      <c r="AA29" s="156"/>
      <c r="AB29" s="157" t="str">
        <f t="shared" si="0"/>
        <v>Porcentaje de depuración de las comunicaciones en el aplicatio de gestión documental</v>
      </c>
      <c r="AC29" s="129">
        <f t="shared" si="1"/>
        <v>0</v>
      </c>
      <c r="AD29" s="143"/>
      <c r="AE29" s="137" t="e">
        <f t="shared" si="2"/>
        <v>#DIV/0!</v>
      </c>
      <c r="AF29" s="145"/>
      <c r="AG29" s="145"/>
      <c r="AH29" s="155" t="str">
        <f t="shared" si="3"/>
        <v>Porcentaje de depuración de las comunicaciones en el aplicatio de gestión documental</v>
      </c>
      <c r="AI29" s="130">
        <f t="shared" si="4"/>
        <v>0.5</v>
      </c>
      <c r="AJ29" s="143">
        <v>0.23</v>
      </c>
      <c r="AK29" s="131">
        <f t="shared" si="5"/>
        <v>0.46</v>
      </c>
      <c r="AL29" s="142" t="s">
        <v>251</v>
      </c>
      <c r="AM29" s="142" t="s">
        <v>243</v>
      </c>
      <c r="AN29" s="157" t="str">
        <f t="shared" si="6"/>
        <v>Porcentaje de depuración de las comunicaciones en el aplicatio de gestión documental</v>
      </c>
      <c r="AO29" s="311">
        <f>O29</f>
        <v>0</v>
      </c>
      <c r="AP29" s="311">
        <v>0</v>
      </c>
      <c r="AQ29" s="312" t="s">
        <v>268</v>
      </c>
      <c r="AR29" s="140" t="s">
        <v>268</v>
      </c>
      <c r="AS29" s="151"/>
      <c r="AT29" s="157" t="str">
        <f t="shared" si="8"/>
        <v>Porcentaje de depuración de las comunicaciones en el aplicatio de gestión documental</v>
      </c>
      <c r="AU29" s="159">
        <f t="shared" si="9"/>
        <v>0.5</v>
      </c>
      <c r="AV29" s="144"/>
      <c r="AW29" s="137">
        <f t="shared" si="10"/>
        <v>0</v>
      </c>
      <c r="AX29" s="141"/>
      <c r="AY29" s="142"/>
      <c r="AZ29" s="157" t="str">
        <f t="shared" si="11"/>
        <v>Porcentaje de depuración de las comunicaciones en el aplicatio de gestión documental</v>
      </c>
      <c r="BA29" s="159">
        <f t="shared" si="12"/>
        <v>1</v>
      </c>
      <c r="BB29" s="138"/>
      <c r="BC29" s="139">
        <f t="shared" si="13"/>
        <v>0</v>
      </c>
      <c r="BD29" s="141"/>
    </row>
    <row r="30" spans="1:56" ht="81.75" customHeight="1">
      <c r="A30" s="147">
        <v>18</v>
      </c>
      <c r="B30" s="191"/>
      <c r="C30" s="191"/>
      <c r="D30" s="194"/>
      <c r="E30" s="150" t="s">
        <v>176</v>
      </c>
      <c r="F30" s="186">
        <v>0.03</v>
      </c>
      <c r="G30" s="150" t="s">
        <v>153</v>
      </c>
      <c r="H30" s="150" t="s">
        <v>177</v>
      </c>
      <c r="I30" s="150" t="s">
        <v>178</v>
      </c>
      <c r="J30" s="150" t="s">
        <v>130</v>
      </c>
      <c r="K30" s="150" t="s">
        <v>47</v>
      </c>
      <c r="L30" s="150" t="s">
        <v>179</v>
      </c>
      <c r="M30" s="162">
        <v>1</v>
      </c>
      <c r="N30" s="162">
        <v>1</v>
      </c>
      <c r="O30" s="162">
        <v>1</v>
      </c>
      <c r="P30" s="162">
        <v>1</v>
      </c>
      <c r="Q30" s="162">
        <v>1</v>
      </c>
      <c r="R30" s="150" t="s">
        <v>53</v>
      </c>
      <c r="S30" s="150" t="s">
        <v>180</v>
      </c>
      <c r="T30" s="148"/>
      <c r="U30" s="155" t="s">
        <v>202</v>
      </c>
      <c r="V30" s="142"/>
      <c r="W30" s="142"/>
      <c r="X30" s="142"/>
      <c r="Y30" s="142"/>
      <c r="Z30" s="146"/>
      <c r="AA30" s="156"/>
      <c r="AB30" s="157" t="str">
        <f t="shared" si="0"/>
        <v>Cumplimiento del plan de actualización de los procesos en el marco del Sistema de Gestión</v>
      </c>
      <c r="AC30" s="129">
        <f t="shared" si="1"/>
        <v>1</v>
      </c>
      <c r="AD30" s="143"/>
      <c r="AE30" s="137">
        <f t="shared" si="2"/>
        <v>0</v>
      </c>
      <c r="AF30" s="145"/>
      <c r="AG30" s="145"/>
      <c r="AH30" s="155" t="str">
        <f t="shared" si="3"/>
        <v>Cumplimiento del plan de actualización de los procesos en el marco del Sistema de Gestión</v>
      </c>
      <c r="AI30" s="130">
        <f t="shared" si="4"/>
        <v>1</v>
      </c>
      <c r="AJ30" s="143">
        <v>1</v>
      </c>
      <c r="AK30" s="131">
        <f t="shared" si="5"/>
        <v>1</v>
      </c>
      <c r="AL30" s="142" t="s">
        <v>241</v>
      </c>
      <c r="AM30" s="142" t="s">
        <v>242</v>
      </c>
      <c r="AN30" s="157" t="str">
        <f t="shared" si="6"/>
        <v>Cumplimiento del plan de actualización de los procesos en el marco del Sistema de Gestión</v>
      </c>
      <c r="AO30" s="309">
        <f>O30</f>
        <v>1</v>
      </c>
      <c r="AP30" s="309">
        <f>P30</f>
        <v>1</v>
      </c>
      <c r="AQ30" s="309">
        <f>Q30</f>
        <v>1</v>
      </c>
      <c r="AR30" s="140" t="s">
        <v>271</v>
      </c>
      <c r="AS30" s="151" t="s">
        <v>274</v>
      </c>
      <c r="AT30" s="157" t="str">
        <f t="shared" si="8"/>
        <v>Cumplimiento del plan de actualización de los procesos en el marco del Sistema de Gestión</v>
      </c>
      <c r="AU30" s="159">
        <f t="shared" si="9"/>
        <v>1</v>
      </c>
      <c r="AV30" s="144"/>
      <c r="AW30" s="137">
        <f t="shared" si="10"/>
        <v>0</v>
      </c>
      <c r="AX30" s="141"/>
      <c r="AY30" s="142"/>
      <c r="AZ30" s="157" t="str">
        <f t="shared" si="11"/>
        <v>Cumplimiento del plan de actualización de los procesos en el marco del Sistema de Gestión</v>
      </c>
      <c r="BA30" s="159">
        <f t="shared" si="12"/>
        <v>1</v>
      </c>
      <c r="BB30" s="138"/>
      <c r="BC30" s="139">
        <f t="shared" si="13"/>
        <v>0</v>
      </c>
      <c r="BD30" s="141"/>
    </row>
    <row r="31" spans="1:56" ht="81.75" customHeight="1">
      <c r="A31" s="147">
        <v>19</v>
      </c>
      <c r="B31" s="191"/>
      <c r="C31" s="191"/>
      <c r="D31" s="194"/>
      <c r="E31" s="150" t="s">
        <v>250</v>
      </c>
      <c r="F31" s="186">
        <v>0.03</v>
      </c>
      <c r="G31" s="150" t="s">
        <v>153</v>
      </c>
      <c r="H31" s="150" t="s">
        <v>181</v>
      </c>
      <c r="I31" s="150" t="s">
        <v>249</v>
      </c>
      <c r="J31" s="150" t="s">
        <v>130</v>
      </c>
      <c r="K31" s="150" t="s">
        <v>47</v>
      </c>
      <c r="L31" s="150" t="s">
        <v>179</v>
      </c>
      <c r="M31" s="162">
        <v>1</v>
      </c>
      <c r="N31" s="162">
        <v>1</v>
      </c>
      <c r="O31" s="162">
        <v>1</v>
      </c>
      <c r="P31" s="162">
        <v>1</v>
      </c>
      <c r="Q31" s="162">
        <v>1</v>
      </c>
      <c r="R31" s="150" t="s">
        <v>53</v>
      </c>
      <c r="S31" s="150" t="s">
        <v>180</v>
      </c>
      <c r="T31" s="148"/>
      <c r="U31" s="155" t="s">
        <v>203</v>
      </c>
      <c r="V31" s="142"/>
      <c r="W31" s="142"/>
      <c r="X31" s="142"/>
      <c r="Y31" s="142"/>
      <c r="Z31" s="146"/>
      <c r="AA31" s="156"/>
      <c r="AB31" s="157" t="str">
        <f t="shared" si="0"/>
        <v>Acciones correctivas documentadas y vigentes</v>
      </c>
      <c r="AC31" s="129">
        <f t="shared" si="1"/>
        <v>1</v>
      </c>
      <c r="AD31" s="143"/>
      <c r="AE31" s="137">
        <f t="shared" si="2"/>
        <v>0</v>
      </c>
      <c r="AF31" s="145"/>
      <c r="AG31" s="145"/>
      <c r="AH31" s="155" t="str">
        <f t="shared" si="3"/>
        <v>Acciones correctivas documentadas y vigentes</v>
      </c>
      <c r="AI31" s="130">
        <f t="shared" si="4"/>
        <v>1</v>
      </c>
      <c r="AJ31" s="143">
        <v>1</v>
      </c>
      <c r="AK31" s="131">
        <f t="shared" si="5"/>
        <v>1</v>
      </c>
      <c r="AL31" s="142" t="s">
        <v>239</v>
      </c>
      <c r="AM31" s="142" t="s">
        <v>240</v>
      </c>
      <c r="AN31" s="157" t="str">
        <f t="shared" si="6"/>
        <v>Acciones correctivas documentadas y vigentes</v>
      </c>
      <c r="AO31" s="309">
        <f>O31</f>
        <v>1</v>
      </c>
      <c r="AP31" s="309">
        <f>P31</f>
        <v>1</v>
      </c>
      <c r="AQ31" s="309">
        <f>Q31</f>
        <v>1</v>
      </c>
      <c r="AR31" s="140" t="s">
        <v>272</v>
      </c>
      <c r="AS31" s="151" t="s">
        <v>275</v>
      </c>
      <c r="AT31" s="157" t="str">
        <f t="shared" si="8"/>
        <v>Acciones correctivas documentadas y vigentes</v>
      </c>
      <c r="AU31" s="159">
        <f t="shared" si="9"/>
        <v>1</v>
      </c>
      <c r="AV31" s="144"/>
      <c r="AW31" s="137">
        <f t="shared" si="10"/>
        <v>0</v>
      </c>
      <c r="AX31" s="141"/>
      <c r="AY31" s="142"/>
      <c r="AZ31" s="157" t="str">
        <f t="shared" si="11"/>
        <v>Acciones correctivas documentadas y vigentes</v>
      </c>
      <c r="BA31" s="159">
        <f t="shared" si="12"/>
        <v>1</v>
      </c>
      <c r="BB31" s="138"/>
      <c r="BC31" s="139">
        <f t="shared" si="13"/>
        <v>0</v>
      </c>
      <c r="BD31" s="141"/>
    </row>
    <row r="32" spans="1:56" ht="81.75" customHeight="1" thickBot="1">
      <c r="A32" s="147">
        <v>20</v>
      </c>
      <c r="B32" s="192"/>
      <c r="C32" s="192"/>
      <c r="D32" s="195"/>
      <c r="E32" s="150" t="s">
        <v>182</v>
      </c>
      <c r="F32" s="188">
        <v>0.02</v>
      </c>
      <c r="G32" s="150" t="s">
        <v>153</v>
      </c>
      <c r="H32" s="150" t="s">
        <v>183</v>
      </c>
      <c r="I32" s="150" t="s">
        <v>184</v>
      </c>
      <c r="J32" s="150"/>
      <c r="K32" s="150" t="s">
        <v>47</v>
      </c>
      <c r="L32" s="150" t="s">
        <v>185</v>
      </c>
      <c r="M32" s="162">
        <v>1</v>
      </c>
      <c r="N32" s="162">
        <v>1</v>
      </c>
      <c r="O32" s="162">
        <v>1</v>
      </c>
      <c r="P32" s="162">
        <v>1</v>
      </c>
      <c r="Q32" s="162">
        <v>1</v>
      </c>
      <c r="R32" s="150" t="s">
        <v>53</v>
      </c>
      <c r="S32" s="150"/>
      <c r="T32" s="155"/>
      <c r="U32" s="155" t="s">
        <v>204</v>
      </c>
      <c r="V32" s="142"/>
      <c r="W32" s="142"/>
      <c r="X32" s="142"/>
      <c r="Y32" s="142"/>
      <c r="Z32" s="146"/>
      <c r="AA32" s="156"/>
      <c r="AB32" s="157" t="str">
        <f t="shared" si="0"/>
        <v>Información publicada según lineamientos de la ley de transparencia 1712 de 2014</v>
      </c>
      <c r="AC32" s="129">
        <f t="shared" si="1"/>
        <v>1</v>
      </c>
      <c r="AD32" s="143"/>
      <c r="AE32" s="137">
        <f t="shared" si="2"/>
        <v>0</v>
      </c>
      <c r="AF32" s="145"/>
      <c r="AG32" s="145"/>
      <c r="AH32" s="155" t="str">
        <f>H32</f>
        <v>Información publicada según lineamientos de la ley de transparencia 1712 de 2014</v>
      </c>
      <c r="AI32" s="130">
        <f t="shared" si="4"/>
        <v>1</v>
      </c>
      <c r="AJ32" s="143">
        <v>1</v>
      </c>
      <c r="AK32" s="131">
        <f t="shared" si="5"/>
        <v>1</v>
      </c>
      <c r="AL32" s="142" t="s">
        <v>237</v>
      </c>
      <c r="AM32" s="184" t="s">
        <v>238</v>
      </c>
      <c r="AN32" s="157" t="str">
        <f t="shared" si="6"/>
        <v>Información publicada según lineamientos de la ley de transparencia 1712 de 2014</v>
      </c>
      <c r="AO32" s="309">
        <f>O32</f>
        <v>1</v>
      </c>
      <c r="AP32" s="309">
        <f>P32</f>
        <v>1</v>
      </c>
      <c r="AQ32" s="309">
        <f>Q32</f>
        <v>1</v>
      </c>
      <c r="AR32" s="140" t="s">
        <v>273</v>
      </c>
      <c r="AS32" s="184" t="s">
        <v>238</v>
      </c>
      <c r="AT32" s="157" t="str">
        <f t="shared" si="8"/>
        <v>Información publicada según lineamientos de la ley de transparencia 1712 de 2014</v>
      </c>
      <c r="AU32" s="159">
        <f t="shared" si="9"/>
        <v>1</v>
      </c>
      <c r="AV32" s="144"/>
      <c r="AW32" s="137">
        <f t="shared" si="10"/>
        <v>0</v>
      </c>
      <c r="AX32" s="141"/>
      <c r="AY32" s="142"/>
      <c r="AZ32" s="157" t="str">
        <f t="shared" si="11"/>
        <v>Información publicada según lineamientos de la ley de transparencia 1712 de 2014</v>
      </c>
      <c r="BA32" s="159">
        <f t="shared" si="12"/>
        <v>1</v>
      </c>
      <c r="BB32" s="138"/>
      <c r="BC32" s="139">
        <f t="shared" si="13"/>
        <v>0</v>
      </c>
      <c r="BD32" s="141"/>
    </row>
    <row r="33" spans="1:56" ht="95.25" customHeight="1">
      <c r="A33" s="75"/>
      <c r="B33" s="198" t="s">
        <v>86</v>
      </c>
      <c r="C33" s="199"/>
      <c r="D33" s="199"/>
      <c r="E33" s="200"/>
      <c r="F33" s="68">
        <f>SUM(F17:F32)</f>
        <v>1</v>
      </c>
      <c r="G33" s="230"/>
      <c r="H33" s="231"/>
      <c r="I33" s="231"/>
      <c r="J33" s="231"/>
      <c r="K33" s="231"/>
      <c r="L33" s="231"/>
      <c r="M33" s="231"/>
      <c r="N33" s="231"/>
      <c r="O33" s="231"/>
      <c r="P33" s="231"/>
      <c r="Q33" s="231"/>
      <c r="R33" s="231"/>
      <c r="S33" s="231"/>
      <c r="T33" s="231"/>
      <c r="U33" s="231"/>
      <c r="V33" s="231"/>
      <c r="W33" s="231"/>
      <c r="X33" s="231"/>
      <c r="Y33" s="231"/>
      <c r="Z33" s="231"/>
      <c r="AA33" s="232"/>
      <c r="AB33" s="204" t="s">
        <v>88</v>
      </c>
      <c r="AC33" s="205"/>
      <c r="AD33" s="206"/>
      <c r="AE33" s="69" t="e">
        <f>AVERAGE(AE17:AE32)</f>
        <v>#DIV/0!</v>
      </c>
      <c r="AF33" s="230"/>
      <c r="AG33" s="232"/>
      <c r="AH33" s="201" t="s">
        <v>89</v>
      </c>
      <c r="AI33" s="202"/>
      <c r="AJ33" s="203"/>
      <c r="AK33" s="69">
        <f>AVERAGE(AK17:AK32)</f>
        <v>0.9614285714285715</v>
      </c>
      <c r="AL33" s="230"/>
      <c r="AM33" s="232"/>
      <c r="AN33" s="204" t="s">
        <v>90</v>
      </c>
      <c r="AO33" s="205"/>
      <c r="AP33" s="206"/>
      <c r="AQ33" s="69">
        <f>AVERAGE(AQ17:AQ32)</f>
        <v>1</v>
      </c>
      <c r="AR33" s="236"/>
      <c r="AS33" s="237"/>
      <c r="AT33" s="207" t="s">
        <v>91</v>
      </c>
      <c r="AU33" s="208"/>
      <c r="AV33" s="209"/>
      <c r="AW33" s="69" t="e">
        <f>AVERAGE(AW17:AW32)</f>
        <v>#DIV/0!</v>
      </c>
      <c r="AX33" s="70"/>
      <c r="AY33" s="210" t="s">
        <v>92</v>
      </c>
      <c r="AZ33" s="211"/>
      <c r="BA33" s="212"/>
      <c r="BB33" s="71" t="e">
        <f>AVERAGE(BC17:BC32)</f>
        <v>#DIV/0!</v>
      </c>
      <c r="BC33" s="196"/>
      <c r="BD33" s="197"/>
    </row>
    <row r="34" spans="1:56" ht="15">
      <c r="A34" s="4"/>
      <c r="B34" s="9"/>
      <c r="C34" s="9"/>
      <c r="D34" s="9"/>
      <c r="E34" s="9"/>
      <c r="F34" s="9"/>
      <c r="G34" s="9"/>
      <c r="H34" s="9"/>
      <c r="I34" s="10"/>
      <c r="J34" s="10"/>
      <c r="K34" s="10"/>
      <c r="L34" s="10"/>
      <c r="M34" s="10"/>
      <c r="N34" s="10"/>
      <c r="O34" s="10"/>
      <c r="P34" s="10"/>
      <c r="Q34" s="10"/>
      <c r="R34" s="10"/>
      <c r="S34" s="10"/>
      <c r="T34" s="1"/>
      <c r="U34" s="1"/>
      <c r="V34" s="1"/>
      <c r="W34" s="1"/>
      <c r="X34" s="1"/>
      <c r="Y34" s="1"/>
      <c r="Z34" s="1"/>
      <c r="AA34" s="1"/>
      <c r="AB34" s="213"/>
      <c r="AC34" s="213"/>
      <c r="AD34" s="213"/>
      <c r="AE34" s="50"/>
      <c r="AF34" s="14"/>
      <c r="AG34" s="14"/>
      <c r="AH34" s="213"/>
      <c r="AI34" s="213"/>
      <c r="AJ34" s="213"/>
      <c r="AK34" s="50"/>
      <c r="AL34" s="14"/>
      <c r="AM34" s="14"/>
      <c r="AN34" s="213"/>
      <c r="AO34" s="213"/>
      <c r="AP34" s="213"/>
      <c r="AQ34" s="50"/>
      <c r="AR34" s="14"/>
      <c r="AS34" s="14"/>
      <c r="AT34" s="213"/>
      <c r="AU34" s="213"/>
      <c r="AV34" s="213"/>
      <c r="AW34" s="50"/>
      <c r="AX34" s="14"/>
      <c r="AY34" s="14"/>
      <c r="AZ34" s="213"/>
      <c r="BA34" s="213"/>
      <c r="BB34" s="213"/>
      <c r="BC34" s="50"/>
      <c r="BD34" s="1"/>
    </row>
    <row r="35" spans="1:56" ht="15">
      <c r="A35" s="4"/>
      <c r="B35" s="9"/>
      <c r="C35" s="9"/>
      <c r="D35" s="9"/>
      <c r="E35" s="9"/>
      <c r="F35" s="9"/>
      <c r="G35" s="9"/>
      <c r="H35" s="9"/>
      <c r="I35" s="10"/>
      <c r="J35" s="10"/>
      <c r="K35" s="10"/>
      <c r="L35" s="10"/>
      <c r="M35" s="10"/>
      <c r="N35" s="10"/>
      <c r="O35" s="10"/>
      <c r="P35" s="10"/>
      <c r="Q35" s="10"/>
      <c r="R35" s="10"/>
      <c r="S35" s="10"/>
      <c r="T35" s="1"/>
      <c r="U35" s="1"/>
      <c r="V35" s="1"/>
      <c r="W35" s="1"/>
      <c r="X35" s="1"/>
      <c r="Y35" s="1"/>
      <c r="Z35" s="1"/>
      <c r="AA35" s="1"/>
      <c r="AB35" s="120"/>
      <c r="AC35" s="120"/>
      <c r="AD35" s="120"/>
      <c r="AE35" s="50"/>
      <c r="AF35" s="14"/>
      <c r="AG35" s="14"/>
      <c r="AH35" s="120"/>
      <c r="AI35" s="120"/>
      <c r="AJ35" s="120"/>
      <c r="AK35" s="50"/>
      <c r="AL35" s="14"/>
      <c r="AM35" s="14"/>
      <c r="AN35" s="120"/>
      <c r="AO35" s="120"/>
      <c r="AP35" s="120"/>
      <c r="AQ35" s="50"/>
      <c r="AR35" s="14"/>
      <c r="AS35" s="14"/>
      <c r="AT35" s="120"/>
      <c r="AU35" s="120"/>
      <c r="AV35" s="120"/>
      <c r="AW35" s="50"/>
      <c r="AX35" s="14"/>
      <c r="AY35" s="14"/>
      <c r="AZ35" s="120"/>
      <c r="BA35" s="120"/>
      <c r="BB35" s="120"/>
      <c r="BC35" s="50"/>
      <c r="BD35" s="1"/>
    </row>
  </sheetData>
  <sheetProtection/>
  <mergeCells count="92">
    <mergeCell ref="B17:B24"/>
    <mergeCell ref="C17:C24"/>
    <mergeCell ref="D17:D24"/>
    <mergeCell ref="A12:D13"/>
    <mergeCell ref="G4:J4"/>
    <mergeCell ref="G6:J6"/>
    <mergeCell ref="G7:J7"/>
    <mergeCell ref="C7:D7"/>
    <mergeCell ref="E9:T9"/>
    <mergeCell ref="BD14:BD15"/>
    <mergeCell ref="AH10:AJ10"/>
    <mergeCell ref="AN14:AP14"/>
    <mergeCell ref="AE14:AE15"/>
    <mergeCell ref="AZ12:BD12"/>
    <mergeCell ref="A3:B3"/>
    <mergeCell ref="A4:B4"/>
    <mergeCell ref="A5:B5"/>
    <mergeCell ref="A6:B6"/>
    <mergeCell ref="A7:B7"/>
    <mergeCell ref="E3:J3"/>
    <mergeCell ref="C3:D3"/>
    <mergeCell ref="C4:D4"/>
    <mergeCell ref="C5:D5"/>
    <mergeCell ref="C6:D6"/>
    <mergeCell ref="AZ7:BD7"/>
    <mergeCell ref="AN7:AS7"/>
    <mergeCell ref="AT7:AY7"/>
    <mergeCell ref="AH7:AM7"/>
    <mergeCell ref="G5:J5"/>
    <mergeCell ref="BC14:BC15"/>
    <mergeCell ref="AZ8:BD8"/>
    <mergeCell ref="AZ13:BD13"/>
    <mergeCell ref="AZ10:BB10"/>
    <mergeCell ref="AN12:AS12"/>
    <mergeCell ref="AB13:AG13"/>
    <mergeCell ref="AT10:AV10"/>
    <mergeCell ref="AX14:AX15"/>
    <mergeCell ref="AY14:AY15"/>
    <mergeCell ref="AQ14:AQ15"/>
    <mergeCell ref="Y15:Z15"/>
    <mergeCell ref="E12:AA13"/>
    <mergeCell ref="AB12:AG12"/>
    <mergeCell ref="AH12:AM12"/>
    <mergeCell ref="E14:T14"/>
    <mergeCell ref="E10:L10"/>
    <mergeCell ref="M10:P10"/>
    <mergeCell ref="AF14:AF15"/>
    <mergeCell ref="W14:AA14"/>
    <mergeCell ref="AB14:AD14"/>
    <mergeCell ref="A1:AA1"/>
    <mergeCell ref="A2:AA2"/>
    <mergeCell ref="AN34:AP34"/>
    <mergeCell ref="AT34:AV34"/>
    <mergeCell ref="AB34:AD34"/>
    <mergeCell ref="AH34:AJ34"/>
    <mergeCell ref="AM14:AM15"/>
    <mergeCell ref="AB33:AD33"/>
    <mergeCell ref="AL14:AL15"/>
    <mergeCell ref="AR14:AR15"/>
    <mergeCell ref="AB10:AD10"/>
    <mergeCell ref="AB7:AG7"/>
    <mergeCell ref="AS14:AS15"/>
    <mergeCell ref="AB8:AG8"/>
    <mergeCell ref="AG14:AG15"/>
    <mergeCell ref="AH14:AJ14"/>
    <mergeCell ref="AT12:AY12"/>
    <mergeCell ref="G33:AA33"/>
    <mergeCell ref="AF33:AG33"/>
    <mergeCell ref="AH8:AM8"/>
    <mergeCell ref="AN8:AS8"/>
    <mergeCell ref="AT8:AY8"/>
    <mergeCell ref="AN10:AP10"/>
    <mergeCell ref="AT14:AV14"/>
    <mergeCell ref="AL33:AM33"/>
    <mergeCell ref="AR33:AS33"/>
    <mergeCell ref="AZ34:BB34"/>
    <mergeCell ref="AH13:AM13"/>
    <mergeCell ref="AK14:AK15"/>
    <mergeCell ref="AN13:AS13"/>
    <mergeCell ref="AT13:AY13"/>
    <mergeCell ref="AZ14:BB14"/>
    <mergeCell ref="AW14:AW15"/>
    <mergeCell ref="B25:B32"/>
    <mergeCell ref="C25:C32"/>
    <mergeCell ref="D29:D32"/>
    <mergeCell ref="D25:D28"/>
    <mergeCell ref="BC33:BD33"/>
    <mergeCell ref="B33:E33"/>
    <mergeCell ref="AH33:AJ33"/>
    <mergeCell ref="AN33:AP33"/>
    <mergeCell ref="AT33:AV33"/>
    <mergeCell ref="AY33:BA33"/>
  </mergeCells>
  <conditionalFormatting sqref="BB33 AK33 AE17:AE33 AQ33 AW17:AW33 BC17:BC33">
    <cfRule type="containsText" priority="245" dxfId="3" operator="containsText" text="N/A">
      <formula>NOT(ISERROR(SEARCH("N/A",AE17)))</formula>
    </cfRule>
    <cfRule type="cellIs" priority="246" dxfId="2" operator="between">
      <formula>'PLAN GESTION POR PROCESO'!#REF!</formula>
      <formula>'PLAN GESTION POR PROCESO'!#REF!</formula>
    </cfRule>
    <cfRule type="cellIs" priority="247" dxfId="1" operator="between">
      <formula>'PLAN GESTION POR PROCESO'!#REF!</formula>
      <formula>'PLAN GESTION POR PROCESO'!#REF!</formula>
    </cfRule>
    <cfRule type="cellIs" priority="248" dxfId="0" operator="between">
      <formula>'PLAN GESTION POR PROCESO'!#REF!</formula>
      <formula>'PLAN GESTION POR PROCESO'!#REF!</formula>
    </cfRule>
  </conditionalFormatting>
  <conditionalFormatting sqref="AE33">
    <cfRule type="colorScale" priority="36" dxfId="18">
      <colorScale>
        <cfvo type="min" val="0"/>
        <cfvo type="percentile" val="50"/>
        <cfvo type="max"/>
        <color rgb="FFF8696B"/>
        <color rgb="FFFFEB84"/>
        <color rgb="FF63BE7B"/>
      </colorScale>
    </cfRule>
  </conditionalFormatting>
  <conditionalFormatting sqref="AK33">
    <cfRule type="colorScale" priority="35" dxfId="18">
      <colorScale>
        <cfvo type="min" val="0"/>
        <cfvo type="percentile" val="50"/>
        <cfvo type="max"/>
        <color rgb="FFF8696B"/>
        <color rgb="FFFFEB84"/>
        <color rgb="FF63BE7B"/>
      </colorScale>
    </cfRule>
  </conditionalFormatting>
  <conditionalFormatting sqref="AQ33">
    <cfRule type="colorScale" priority="34" dxfId="18">
      <colorScale>
        <cfvo type="min" val="0"/>
        <cfvo type="percentile" val="50"/>
        <cfvo type="max"/>
        <color rgb="FFF8696B"/>
        <color rgb="FFFFEB84"/>
        <color rgb="FF63BE7B"/>
      </colorScale>
    </cfRule>
  </conditionalFormatting>
  <conditionalFormatting sqref="AW33">
    <cfRule type="colorScale" priority="33" dxfId="18">
      <colorScale>
        <cfvo type="min" val="0"/>
        <cfvo type="percentile" val="50"/>
        <cfvo type="max"/>
        <color rgb="FFF8696B"/>
        <color rgb="FFFFEB84"/>
        <color rgb="FF63BE7B"/>
      </colorScale>
    </cfRule>
  </conditionalFormatting>
  <conditionalFormatting sqref="BB33">
    <cfRule type="colorScale" priority="28" dxfId="18">
      <colorScale>
        <cfvo type="min" val="0"/>
        <cfvo type="percentile" val="50"/>
        <cfvo type="max"/>
        <color rgb="FFF8696B"/>
        <color rgb="FFFFEB84"/>
        <color rgb="FF63BE7B"/>
      </colorScale>
    </cfRule>
  </conditionalFormatting>
  <conditionalFormatting sqref="AE17:AE32">
    <cfRule type="containsText" priority="21" dxfId="3" operator="containsText" text="N/A">
      <formula>NOT(ISERROR(SEARCH("N/A",AE17)))</formula>
    </cfRule>
  </conditionalFormatting>
  <conditionalFormatting sqref="AD17:AD22">
    <cfRule type="containsText" priority="17" dxfId="3" operator="containsText" text="N/A">
      <formula>NOT(ISERROR(SEARCH("N/A",AD17)))</formula>
    </cfRule>
    <cfRule type="cellIs" priority="18" dxfId="2" operator="between">
      <formula>'PLAN GESTION POR PROCESO'!#REF!</formula>
      <formula>'PLAN GESTION POR PROCESO'!#REF!</formula>
    </cfRule>
    <cfRule type="cellIs" priority="19" dxfId="1" operator="between">
      <formula>'PLAN GESTION POR PROCESO'!#REF!</formula>
      <formula>'PLAN GESTION POR PROCESO'!#REF!</formula>
    </cfRule>
    <cfRule type="cellIs" priority="20" dxfId="0" operator="between">
      <formula>'PLAN GESTION POR PROCESO'!#REF!</formula>
      <formula>'PLAN GESTION POR PROCESO'!#REF!</formula>
    </cfRule>
  </conditionalFormatting>
  <conditionalFormatting sqref="AD17:AD22">
    <cfRule type="containsText" priority="13" dxfId="3" operator="containsText" text="N/A">
      <formula>NOT(ISERROR(SEARCH("N/A",AD17)))</formula>
    </cfRule>
  </conditionalFormatting>
  <conditionalFormatting sqref="BB17:BB33">
    <cfRule type="colorScale" priority="353" dxfId="18">
      <colorScale>
        <cfvo type="min" val="0"/>
        <cfvo type="percentile" val="50"/>
        <cfvo type="max"/>
        <color rgb="FF63BE7B"/>
        <color rgb="FFFFEB84"/>
        <color rgb="FFF8696B"/>
      </colorScale>
    </cfRule>
  </conditionalFormatting>
  <conditionalFormatting sqref="BB17:BB32">
    <cfRule type="colorScale" priority="390" dxfId="18">
      <colorScale>
        <cfvo type="min" val="0"/>
        <cfvo type="percentile" val="50"/>
        <cfvo type="max"/>
        <color rgb="FF63BE7B"/>
        <color rgb="FFFFEB84"/>
        <color rgb="FFF8696B"/>
      </colorScale>
    </cfRule>
  </conditionalFormatting>
  <conditionalFormatting sqref="AQ17:AQ28">
    <cfRule type="containsText" priority="5" dxfId="3" operator="containsText" text="N/A">
      <formula>NOT(ISERROR(SEARCH("N/A",AQ17)))</formula>
    </cfRule>
    <cfRule type="cellIs" priority="6" dxfId="2" operator="between">
      <formula>'PLAN GESTION POR PROCESO'!#REF!</formula>
      <formula>'PLAN GESTION POR PROCESO'!#REF!</formula>
    </cfRule>
    <cfRule type="cellIs" priority="7" dxfId="1" operator="between">
      <formula>'PLAN GESTION POR PROCESO'!#REF!</formula>
      <formula>'PLAN GESTION POR PROCESO'!#REF!</formula>
    </cfRule>
    <cfRule type="cellIs" priority="8" dxfId="0" operator="between">
      <formula>'PLAN GESTION POR PROCESO'!#REF!</formula>
      <formula>'PLAN GESTION POR PROCESO'!#REF!</formula>
    </cfRule>
  </conditionalFormatting>
  <conditionalFormatting sqref="AQ29">
    <cfRule type="containsText" priority="1" dxfId="3" operator="containsText" text="N/A">
      <formula>NOT(ISERROR(SEARCH("N/A",AQ29)))</formula>
    </cfRule>
    <cfRule type="cellIs" priority="2" dxfId="2" operator="between">
      <formula>'PLAN GESTION POR PROCESO'!#REF!</formula>
      <formula>'PLAN GESTION POR PROCESO'!#REF!</formula>
    </cfRule>
    <cfRule type="cellIs" priority="3" dxfId="1" operator="between">
      <formula>'PLAN GESTION POR PROCESO'!#REF!</formula>
      <formula>'PLAN GESTION POR PROCESO'!#REF!</formula>
    </cfRule>
    <cfRule type="cellIs" priority="4" dxfId="0" operator="between">
      <formula>'PLAN GESTION POR PROCESO'!#REF!</formula>
      <formula>'PLAN GESTION POR PROCESO'!#REF!</formula>
    </cfRule>
  </conditionalFormatting>
  <dataValidations count="9">
    <dataValidation type="list" allowBlank="1" showInputMessage="1" showErrorMessage="1" sqref="U21 V17:V32">
      <formula1>CONTRALORIA</formula1>
    </dataValidation>
    <dataValidation type="list" allowBlank="1" showInputMessage="1" showErrorMessage="1" sqref="AD5">
      <formula1>$BD$7:$BD$10</formula1>
    </dataValidation>
    <dataValidation type="list" allowBlank="1" showInputMessage="1" showErrorMessage="1" promptTitle="Cualquier contenido" error="Escriba un texto " sqref="G17">
      <formula1>META02</formula1>
    </dataValidation>
    <dataValidation type="list" allowBlank="1" showInputMessage="1" showErrorMessage="1" sqref="K17:K32">
      <formula1>PROGRAMACION</formula1>
    </dataValidation>
    <dataValidation type="list" allowBlank="1" showInputMessage="1" showErrorMessage="1" sqref="G18:G32">
      <formula1>META02</formula1>
    </dataValidation>
    <dataValidation type="list" allowBlank="1" showInputMessage="1" showErrorMessage="1" sqref="R17:R32">
      <formula1>INDICADOR</formula1>
    </dataValidation>
    <dataValidation type="list" allowBlank="1" showInputMessage="1" showErrorMessage="1" sqref="W17:W32">
      <formula1>FUENTE</formula1>
    </dataValidation>
    <dataValidation type="list" allowBlank="1" showInputMessage="1" showErrorMessage="1" sqref="X17:X32">
      <formula1>RUBROS</formula1>
    </dataValidation>
    <dataValidation type="list" allowBlank="1" showInputMessage="1" showErrorMessage="1" sqref="Y17:Y32">
      <formula1>CODIGO</formula1>
    </dataValidation>
  </dataValidations>
  <hyperlinks>
    <hyperlink ref="AM32" r:id="rId1" display="http://www.gobiernobogota.gov.co/transparencia/instrumentos-gestion-informacion-publica/relacionados-informacion"/>
    <hyperlink ref="AS32" r:id="rId2" display="http://www.gobiernobogota.gov.co/transparencia/instrumentos-gestion-informacion-publica/relacionados-informacion"/>
  </hyperlinks>
  <printOptions/>
  <pageMargins left="0.7086614173228347" right="0.7086614173228347" top="0.7480314960629921" bottom="0.7480314960629921" header="0.31496062992125984" footer="0.31496062992125984"/>
  <pageSetup horizontalDpi="300" verticalDpi="300" orientation="landscape" paperSize="14" scale="40" r:id="rId6"/>
  <headerFooter>
    <oddFooter>&amp;RCódigo: PLE-PIN-F017
Versión: 1
Vigencia desde: 8 septiembre de 2017
</oddFooter>
  </headerFooter>
  <colBreaks count="1" manualBreakCount="1">
    <brk id="27" max="42" man="1"/>
  </colBreaks>
  <drawing r:id="rId5"/>
  <legacyDrawing r:id="rId4"/>
</worksheet>
</file>

<file path=xl/worksheets/sheet2.xml><?xml version="1.0" encoding="utf-8"?>
<worksheet xmlns="http://schemas.openxmlformats.org/spreadsheetml/2006/main" xmlns:r="http://schemas.openxmlformats.org/officeDocument/2006/relationships">
  <dimension ref="A1:H109"/>
  <sheetViews>
    <sheetView zoomScale="55" zoomScaleNormal="55" zoomScalePageLayoutView="0" workbookViewId="0" topLeftCell="A1">
      <selection activeCell="C3" sqref="C3:C6"/>
    </sheetView>
  </sheetViews>
  <sheetFormatPr defaultColWidth="11.421875" defaultRowHeight="15"/>
  <cols>
    <col min="1" max="1" width="25.140625" style="0" customWidth="1"/>
    <col min="2" max="2" width="28.28125" style="0" bestFit="1" customWidth="1"/>
    <col min="3" max="3" width="56.421875" style="0" bestFit="1" customWidth="1"/>
    <col min="4" max="4" width="43.28125" style="0" customWidth="1"/>
    <col min="5" max="5" width="13.28125" style="0" customWidth="1"/>
  </cols>
  <sheetData>
    <row r="1" spans="1:6" ht="15">
      <c r="A1" t="s">
        <v>40</v>
      </c>
      <c r="B1" t="s">
        <v>27</v>
      </c>
      <c r="C1" t="s">
        <v>43</v>
      </c>
      <c r="D1" t="s">
        <v>45</v>
      </c>
      <c r="F1" t="s">
        <v>20</v>
      </c>
    </row>
    <row r="2" spans="1:6" ht="15">
      <c r="A2" t="s">
        <v>34</v>
      </c>
      <c r="B2" t="s">
        <v>41</v>
      </c>
      <c r="D2" t="s">
        <v>46</v>
      </c>
      <c r="F2" t="s">
        <v>52</v>
      </c>
    </row>
    <row r="3" spans="1:6" ht="15">
      <c r="A3" t="s">
        <v>35</v>
      </c>
      <c r="B3" t="s">
        <v>42</v>
      </c>
      <c r="C3" t="s">
        <v>93</v>
      </c>
      <c r="D3" t="s">
        <v>47</v>
      </c>
      <c r="F3" t="s">
        <v>53</v>
      </c>
    </row>
    <row r="4" spans="1:6" ht="15">
      <c r="A4" t="s">
        <v>36</v>
      </c>
      <c r="C4" t="s">
        <v>94</v>
      </c>
      <c r="D4" t="s">
        <v>48</v>
      </c>
      <c r="F4" t="s">
        <v>54</v>
      </c>
    </row>
    <row r="5" spans="1:4" ht="15">
      <c r="A5" t="s">
        <v>37</v>
      </c>
      <c r="C5" t="s">
        <v>95</v>
      </c>
      <c r="D5" t="s">
        <v>49</v>
      </c>
    </row>
    <row r="6" spans="1:7" ht="15">
      <c r="A6" t="s">
        <v>38</v>
      </c>
      <c r="C6" t="s">
        <v>96</v>
      </c>
      <c r="E6" t="s">
        <v>68</v>
      </c>
      <c r="G6" t="s">
        <v>69</v>
      </c>
    </row>
    <row r="7" spans="1:7" ht="15">
      <c r="A7" t="s">
        <v>39</v>
      </c>
      <c r="E7" t="s">
        <v>50</v>
      </c>
      <c r="G7" t="s">
        <v>70</v>
      </c>
    </row>
    <row r="8" spans="5:7" ht="15">
      <c r="E8" t="s">
        <v>51</v>
      </c>
      <c r="G8" t="s">
        <v>71</v>
      </c>
    </row>
    <row r="9" ht="15">
      <c r="E9" t="s">
        <v>66</v>
      </c>
    </row>
    <row r="10" ht="15">
      <c r="E10" t="s">
        <v>67</v>
      </c>
    </row>
    <row r="12" spans="1:8" s="17" customFormat="1" ht="74.25" customHeight="1">
      <c r="A12" s="26"/>
      <c r="C12" s="27"/>
      <c r="D12" s="20"/>
      <c r="H12" s="17" t="s">
        <v>73</v>
      </c>
    </row>
    <row r="13" spans="1:8" s="17" customFormat="1" ht="74.25" customHeight="1">
      <c r="A13" s="26"/>
      <c r="C13" s="27"/>
      <c r="D13" s="20"/>
      <c r="H13" s="17" t="s">
        <v>74</v>
      </c>
    </row>
    <row r="14" spans="1:8" s="17" customFormat="1" ht="74.25" customHeight="1">
      <c r="A14" s="26"/>
      <c r="C14" s="27"/>
      <c r="D14" s="16"/>
      <c r="H14" s="17" t="s">
        <v>75</v>
      </c>
    </row>
    <row r="15" spans="1:8" s="17" customFormat="1" ht="74.25" customHeight="1">
      <c r="A15" s="26"/>
      <c r="C15" s="27"/>
      <c r="D15" s="16"/>
      <c r="H15" s="17" t="s">
        <v>76</v>
      </c>
    </row>
    <row r="16" spans="1:4" s="17" customFormat="1" ht="74.25" customHeight="1" thickBot="1">
      <c r="A16" s="26"/>
      <c r="C16" s="27"/>
      <c r="D16" s="19"/>
    </row>
    <row r="17" spans="1:4" s="17" customFormat="1" ht="74.25" customHeight="1">
      <c r="A17" s="26"/>
      <c r="C17" s="27"/>
      <c r="D17" s="18"/>
    </row>
    <row r="18" spans="1:4" s="17" customFormat="1" ht="74.25" customHeight="1">
      <c r="A18" s="26"/>
      <c r="C18" s="27"/>
      <c r="D18" s="20"/>
    </row>
    <row r="19" spans="1:4" s="17" customFormat="1" ht="74.25" customHeight="1">
      <c r="A19" s="26"/>
      <c r="C19" s="27"/>
      <c r="D19" s="20"/>
    </row>
    <row r="20" spans="1:4" s="17" customFormat="1" ht="74.25" customHeight="1">
      <c r="A20" s="26"/>
      <c r="C20" s="27"/>
      <c r="D20" s="20"/>
    </row>
    <row r="21" spans="1:4" s="17" customFormat="1" ht="74.25" customHeight="1" thickBot="1">
      <c r="A21" s="26"/>
      <c r="C21" s="28"/>
      <c r="D21" s="20"/>
    </row>
    <row r="22" spans="3:4" ht="18.75" thickBot="1">
      <c r="C22" s="28"/>
      <c r="D22" s="18"/>
    </row>
    <row r="23" spans="3:4" ht="18.75" thickBot="1">
      <c r="C23" s="28"/>
      <c r="D23" s="15"/>
    </row>
    <row r="24" spans="3:4" ht="18">
      <c r="C24" s="29"/>
      <c r="D24" s="18"/>
    </row>
    <row r="25" spans="3:4" ht="18">
      <c r="C25" s="29"/>
      <c r="D25" s="20"/>
    </row>
    <row r="26" spans="3:4" ht="18">
      <c r="C26" s="29"/>
      <c r="D26" s="20"/>
    </row>
    <row r="27" spans="3:4" ht="18.75" thickBot="1">
      <c r="C27" s="29"/>
      <c r="D27" s="19"/>
    </row>
    <row r="28" spans="3:4" ht="18">
      <c r="C28" s="29"/>
      <c r="D28" s="18"/>
    </row>
    <row r="29" spans="3:4" ht="18">
      <c r="C29" s="29"/>
      <c r="D29" s="20"/>
    </row>
    <row r="30" spans="3:4" ht="18">
      <c r="C30" s="29"/>
      <c r="D30" s="20"/>
    </row>
    <row r="31" spans="3:4" ht="18">
      <c r="C31" s="29"/>
      <c r="D31" s="20"/>
    </row>
    <row r="32" spans="3:4" ht="18">
      <c r="C32" s="30"/>
      <c r="D32" s="20"/>
    </row>
    <row r="33" spans="3:4" ht="18">
      <c r="C33" s="30"/>
      <c r="D33" s="20"/>
    </row>
    <row r="34" spans="3:4" ht="18">
      <c r="C34" s="30"/>
      <c r="D34" s="19"/>
    </row>
    <row r="35" spans="3:4" ht="18">
      <c r="C35" s="30"/>
      <c r="D35" s="19"/>
    </row>
    <row r="36" spans="3:4" ht="18">
      <c r="C36" s="30"/>
      <c r="D36" s="19"/>
    </row>
    <row r="37" spans="3:4" ht="18">
      <c r="C37" s="30"/>
      <c r="D37" s="19"/>
    </row>
    <row r="38" spans="3:4" ht="18">
      <c r="C38" s="30"/>
      <c r="D38" s="22"/>
    </row>
    <row r="39" spans="3:4" ht="18">
      <c r="C39" s="30"/>
      <c r="D39" s="22"/>
    </row>
    <row r="40" spans="3:4" ht="18">
      <c r="C40" s="31"/>
      <c r="D40" s="22"/>
    </row>
    <row r="41" spans="3:4" ht="18">
      <c r="C41" s="31"/>
      <c r="D41" s="22"/>
    </row>
    <row r="42" spans="3:4" ht="18.75" thickBot="1">
      <c r="C42" s="32"/>
      <c r="D42" s="22"/>
    </row>
    <row r="43" spans="3:4" ht="18">
      <c r="C43" s="33"/>
      <c r="D43" s="18"/>
    </row>
    <row r="44" spans="3:4" ht="18">
      <c r="C44" s="34"/>
      <c r="D44" s="19"/>
    </row>
    <row r="45" spans="3:4" ht="18">
      <c r="C45" s="34"/>
      <c r="D45" s="19"/>
    </row>
    <row r="46" spans="3:4" ht="18">
      <c r="C46" s="34"/>
      <c r="D46" s="22"/>
    </row>
    <row r="47" spans="3:4" ht="18.75" thickBot="1">
      <c r="C47" s="35"/>
      <c r="D47" s="21"/>
    </row>
    <row r="48" ht="18">
      <c r="C48" s="36"/>
    </row>
    <row r="49" ht="18">
      <c r="C49" s="36"/>
    </row>
    <row r="50" ht="18">
      <c r="C50" s="36"/>
    </row>
    <row r="51" ht="18">
      <c r="C51" s="36"/>
    </row>
    <row r="52" ht="18">
      <c r="C52" s="37"/>
    </row>
    <row r="53" ht="18">
      <c r="C53" s="37"/>
    </row>
    <row r="54" ht="18">
      <c r="C54" s="37"/>
    </row>
    <row r="55" ht="18">
      <c r="C55" s="37"/>
    </row>
    <row r="56" ht="18">
      <c r="C56" s="38"/>
    </row>
    <row r="57" ht="18">
      <c r="C57" s="39"/>
    </row>
    <row r="58" ht="18">
      <c r="C58" s="39"/>
    </row>
    <row r="59" ht="18">
      <c r="C59" s="39"/>
    </row>
    <row r="60" ht="18.75" thickBot="1">
      <c r="C60" s="40"/>
    </row>
    <row r="61" ht="18">
      <c r="C61" s="41"/>
    </row>
    <row r="62" ht="18">
      <c r="C62" s="42"/>
    </row>
    <row r="63" ht="18">
      <c r="C63" s="42"/>
    </row>
    <row r="64" ht="18">
      <c r="C64" s="42"/>
    </row>
    <row r="65" ht="18">
      <c r="C65" s="42"/>
    </row>
    <row r="66" ht="18">
      <c r="C66" s="43"/>
    </row>
    <row r="67" ht="18">
      <c r="C67" s="43"/>
    </row>
    <row r="68" ht="18">
      <c r="C68" s="43"/>
    </row>
    <row r="69" ht="18">
      <c r="C69" s="43"/>
    </row>
    <row r="70" ht="18">
      <c r="C70" s="43"/>
    </row>
    <row r="71" ht="18">
      <c r="C71" s="44"/>
    </row>
    <row r="72" ht="18">
      <c r="C72" s="43"/>
    </row>
    <row r="73" ht="18">
      <c r="C73" s="43"/>
    </row>
    <row r="74" ht="18">
      <c r="C74" s="43"/>
    </row>
    <row r="75" ht="18">
      <c r="C75" s="43"/>
    </row>
    <row r="76" ht="18">
      <c r="C76" s="43"/>
    </row>
    <row r="77" ht="18">
      <c r="C77" s="43"/>
    </row>
    <row r="78" ht="18">
      <c r="C78" s="43"/>
    </row>
    <row r="79" ht="18">
      <c r="C79" s="42"/>
    </row>
    <row r="80" ht="18">
      <c r="C80" s="42"/>
    </row>
    <row r="81" ht="18">
      <c r="C81" s="42"/>
    </row>
    <row r="82" ht="18">
      <c r="C82" s="42"/>
    </row>
    <row r="83" ht="18">
      <c r="C83" s="42"/>
    </row>
    <row r="84" ht="18">
      <c r="C84" s="42"/>
    </row>
    <row r="85" ht="18">
      <c r="C85" s="45"/>
    </row>
    <row r="86" ht="18">
      <c r="C86" s="42"/>
    </row>
    <row r="87" ht="18">
      <c r="C87" s="42"/>
    </row>
    <row r="88" ht="18.75" thickBot="1">
      <c r="C88" s="46"/>
    </row>
    <row r="89" ht="18">
      <c r="C89" s="47"/>
    </row>
    <row r="90" ht="18">
      <c r="C90" s="43"/>
    </row>
    <row r="91" ht="18">
      <c r="C91" s="43"/>
    </row>
    <row r="92" ht="18">
      <c r="C92" s="43"/>
    </row>
    <row r="93" ht="18">
      <c r="C93" s="43"/>
    </row>
    <row r="94" ht="18.75" thickBot="1">
      <c r="C94" s="48"/>
    </row>
    <row r="99" spans="2:3" ht="15">
      <c r="B99" t="s">
        <v>31</v>
      </c>
      <c r="C99" t="s">
        <v>55</v>
      </c>
    </row>
    <row r="100" spans="2:3" ht="30">
      <c r="B100" s="24">
        <v>1167</v>
      </c>
      <c r="C100" s="17" t="s">
        <v>56</v>
      </c>
    </row>
    <row r="101" spans="2:3" ht="30">
      <c r="B101" s="24">
        <v>1131</v>
      </c>
      <c r="C101" s="17" t="s">
        <v>57</v>
      </c>
    </row>
    <row r="102" spans="2:3" ht="30">
      <c r="B102" s="24">
        <v>1177</v>
      </c>
      <c r="C102" s="17" t="s">
        <v>58</v>
      </c>
    </row>
    <row r="103" spans="2:3" ht="30">
      <c r="B103" s="24">
        <v>1094</v>
      </c>
      <c r="C103" s="17" t="s">
        <v>59</v>
      </c>
    </row>
    <row r="104" spans="2:3" ht="30">
      <c r="B104" s="24">
        <v>1128</v>
      </c>
      <c r="C104" s="17" t="s">
        <v>60</v>
      </c>
    </row>
    <row r="105" spans="2:3" ht="30">
      <c r="B105" s="24">
        <v>1095</v>
      </c>
      <c r="C105" s="17" t="s">
        <v>61</v>
      </c>
    </row>
    <row r="106" spans="2:3" ht="45">
      <c r="B106" s="24">
        <v>1129</v>
      </c>
      <c r="C106" s="17" t="s">
        <v>62</v>
      </c>
    </row>
    <row r="107" spans="2:3" ht="45">
      <c r="B107" s="24">
        <v>1120</v>
      </c>
      <c r="C107" s="17" t="s">
        <v>63</v>
      </c>
    </row>
    <row r="108" ht="15">
      <c r="B108" s="23"/>
    </row>
    <row r="109" ht="15">
      <c r="B109" s="23"/>
    </row>
  </sheetData>
  <sheetProtection/>
  <conditionalFormatting sqref="C13">
    <cfRule type="colorScale" priority="1" dxfId="18">
      <colorScale>
        <cfvo type="min" val="0"/>
        <cfvo type="max"/>
        <color rgb="FFFF7128"/>
        <color rgb="FFFFEF9C"/>
      </colorScale>
    </cfRule>
  </conditionalFormatting>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juan.jimenez</dc:creator>
  <cp:keywords/>
  <dc:description/>
  <cp:lastModifiedBy>Martha Stephanny Barreto Mantilla</cp:lastModifiedBy>
  <cp:lastPrinted>2018-04-02T21:00:39Z</cp:lastPrinted>
  <dcterms:created xsi:type="dcterms:W3CDTF">2016-04-29T15:58:00Z</dcterms:created>
  <dcterms:modified xsi:type="dcterms:W3CDTF">2018-10-31T20:51:36Z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