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6480" activeTab="0"/>
  </bookViews>
  <sheets>
    <sheet name="P.G. USME 2018" sheetId="1" r:id="rId1"/>
  </sheets>
  <externalReferences>
    <externalReference r:id="rId4"/>
  </externalReferences>
  <definedNames>
    <definedName name="_xlfn.AGGREGATE" hidden="1">#NAME?</definedName>
    <definedName name="CONTRALORIA">'[1]Hoja2'!$G$7:$G$8</definedName>
    <definedName name="DEPENDENCIA">'[1]Hoja2'!$B$118:$B$137</definedName>
    <definedName name="FUENTE">'[1]Hoja2'!$B$2:$B$3</definedName>
    <definedName name="INDICADOR">'[1]Hoja2'!$F$2:$F$4</definedName>
    <definedName name="LIDERPROCESO">'[1]Hoja2'!$C$118:$C$137</definedName>
    <definedName name="META2">'[1]Hoja2'!$C$2:$C$5</definedName>
    <definedName name="PROGRAMACION">'[1]Hoja2'!$D$2:$D$5</definedName>
    <definedName name="RUBROS">'[1]Hoja2'!$A$2:$A$7</definedName>
  </definedNames>
  <calcPr fullCalcOnLoad="1"/>
</workbook>
</file>

<file path=xl/comments1.xml><?xml version="1.0" encoding="utf-8"?>
<comments xmlns="http://schemas.openxmlformats.org/spreadsheetml/2006/main">
  <authors>
    <author>juan.jimenez</author>
  </authors>
  <commentList>
    <comment ref="J13" authorId="0">
      <text>
        <r>
          <rPr>
            <b/>
            <sz val="8"/>
            <rFont val="Tahoma"/>
            <family val="2"/>
          </rPr>
          <t>juan.jimenez:</t>
        </r>
        <r>
          <rPr>
            <sz val="8"/>
            <rFont val="Tahoma"/>
            <family val="2"/>
          </rPr>
          <t xml:space="preserve">
Establecer el tipo programacion:
- Suma
-Constante
-Creciente
-Decreciente</t>
        </r>
      </text>
    </comment>
  </commentList>
</comments>
</file>

<file path=xl/sharedStrings.xml><?xml version="1.0" encoding="utf-8"?>
<sst xmlns="http://schemas.openxmlformats.org/spreadsheetml/2006/main" count="744" uniqueCount="439">
  <si>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</si>
  <si>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</si>
  <si>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</si>
  <si>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</si>
  <si>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</si>
  <si>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</si>
  <si>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</si>
  <si>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</si>
  <si>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</si>
  <si>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</si>
  <si>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</si>
  <si>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</si>
  <si>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</si>
  <si>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</si>
  <si>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</si>
  <si>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</si>
  <si>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</si>
  <si>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</si>
  <si>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</si>
  <si>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</si>
  <si>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</si>
  <si>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</si>
  <si>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</si>
  <si>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</si>
  <si>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</si>
  <si>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</si>
  <si>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</si>
  <si>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</si>
  <si>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</si>
  <si>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</si>
  <si>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</si>
  <si>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</si>
  <si>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</si>
  <si>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</si>
  <si>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</si>
  <si>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</si>
  <si>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</si>
  <si>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</si>
  <si>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</si>
  <si>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</si>
  <si>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</si>
  <si>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</si>
  <si>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</si>
  <si>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</si>
  <si>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</si>
  <si>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</si>
  <si>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</si>
  <si>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</si>
  <si>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</si>
  <si>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</si>
  <si>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</si>
  <si>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</si>
  <si>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</si>
  <si>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</si>
  <si>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</si>
  <si>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</si>
  <si>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</si>
  <si>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</si>
  <si>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</si>
  <si>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Actividades del Plan de Acción del CLG)*100</t>
  </si>
  <si>
    <t>Acuerdo Distrital No. 13 del 2000, Decreto 340 de 2007,  Decreto 301 de 2010 y Plan de Acción del CLG 2017</t>
  </si>
  <si>
    <t>CRECIENTE</t>
  </si>
  <si>
    <t>Plan de Acción del Consejo Local de Gobierno</t>
  </si>
  <si>
    <t>EFICACIA</t>
  </si>
  <si>
    <t>Plan de Desarrollo Distrital y Plan de Desarrollo Local, Información sobre las problemáticas y 
territorios a intervenir, así como las acciones estratégicas que se implementarán en dichos territorios</t>
  </si>
  <si>
    <t>Contratista de Apoyo Designado, Miembros del CLG y Coordinadora Área GDL</t>
  </si>
  <si>
    <t>Plan de Acción del Consejo Local de Gobierno e Informes de los Sectores Distritales e informe semestral</t>
  </si>
  <si>
    <t>SI</t>
  </si>
  <si>
    <t>En el primer trimestre se realizaron tres sesiones de CLG entre las cuales se hizo la sesión de directivos en el mes de marzo de 2018.  Así mismo, se socializó el procedimiento de funcionamiento del CLG en la primera sesión, y se realizaron mesas de trabajo con los delegados de cada sector para la formulación del Plan de Acción del CLG, el cual quedó compuesto por 44 metas y 66 actividades, de las cuales se solicitó a los sectores reportar el avance de ejecución de cada una de las metas y actividades mediante correos electrónicos enviados en el mes marzo y abril de 2018 por la Alcaldía Local de Usme y a la fecha solo sectores Secretaría Distrital de Desarrollo Económico, Secretaría Distrital de Ambiente, Secretaria Distrital de Educación y Secretaría Distrital de Salud han reportado el avance de ejecución de las metas competencia de ellos en el Plan de Acción del CLG. Por lo anterior, se reportaron 8 actividades realizadas por los sectores antes citados, actividades que le apuntan al cumplimiento de 8 metas establecidas en el Plan de Acción del CLG, a la fecha no se ha cumplido el 100% de ninguna de las metas, toda vez que están en proceso de cumplimiento.</t>
  </si>
  <si>
    <t>Plan de Acción del CLG con su respectivo seguimiento conforme a lo reportado por los sectores y copia de seguimiento del PG.</t>
  </si>
  <si>
    <t>En el segundo trimestre de la vigencia 2018 se han realizado un total de 22 acciones correspondientes al Plan de Acción del Consejo Local de Gobierno, el cual consta de 43 metas que están desagregadas en 69 acciones en total.
Por lo anterior, se ha ejecutado un 36,48% del Plan de Acción del CLG – 2018.</t>
  </si>
  <si>
    <t>Matriz con Plan de Acción del CLG formulado, con seguimiento y registro de avance por cada sector, acta de aprobación del Plan de Acción del CLG y soportes que evidencias el cumplimiento de las acciones reportadas por los sectores, cargados por los diferentes sectores se pueden evidenciar en 
https://drive.google.com/drive/folders/1mZNgan_deYX7bwMzV2feSzmP8EuNqX_Q</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</si>
  <si>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</si>
  <si>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</si>
  <si>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</si>
  <si>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 de la vigencia 2017 realizada en el 2018 / Numero de Ciudadanos Participantes en la Rendición de Cuentas correspondiente a la vigencia 2016 realizada en Vigencia 2017)*100</t>
  </si>
  <si>
    <t>Cantidad de participantes de la Audiencia Pública de rendición de Cuentas de la gestión correspondiente a la vigencia 2016, realziada en marzo de 2017</t>
  </si>
  <si>
    <t>SUMA</t>
  </si>
  <si>
    <t>Proporción de Ciudanos Participantes en la Rendición de Cuentas 2017</t>
  </si>
  <si>
    <t>Registro de Asistencia y Acta de Rendición de Cuentas</t>
  </si>
  <si>
    <t>Oficina de Planeación Local</t>
  </si>
  <si>
    <t>Acta y registro de asistencia Audiencia Pública rendicipon de Cuentas.</t>
  </si>
  <si>
    <t>Se realiza una reprogramación de la meta en cumplimiento de la metodología proceso Rendición de Cuentas emitida por la Veeduría Distrital y a las circulares conjuntas No. 02 y 03 de 2018 emitidas por Veeduría Distrital con Secretaria Distrital de Planeación y Secretaria Distrital de Gobierno respectivamente. Donde se establece que la Audiencia Pública de Rendición de Cuentas se realice en el mes de abril de 2018.
Por lo tanto, durante el primer trimestre se realizó todo el proceso previo a la realización de la audiencia pública de rendición de cuentas de la gestión vigencia 2017 de la Alcaldía Local de Usme, donde se plasmó una estrategia al interior de la Alcaldía Local con el fin de dar cumplimiento a la realización de los diálogos ciudadanos y a la convocatoria de invitación de la Audiencia Pública de Rendición de Cuentas para el sábado 07 de abril de 2018.
Por lo anterior, se logró convocar a través de redes sociales, página web, voz a voz, oficios emitidos por el Aplicativo de Gestión Documental Orfeo.</t>
  </si>
  <si>
    <t xml:space="preserve">Pantallazo de las publicaciones en la página web y link. </t>
  </si>
  <si>
    <t>En la Audiencia Pública de Rendición de Cuentas de la vigencia 2017 realizada el sábado 07 de abril de 2018, en el Auditorio del Colegio Paulo Freire IED, se contó con 1.000 ciudadanos participantes incrementando en un 47% la participación de la comunidad a este espacio de participación ciudadana, con respecto a la vigencia 2016 la cual se contó con una asistencia de 680 participantes en la Audiencia pública de rendición de cuentas de dicha vigencia.
Por lo anterior, la meta se cumplió satisfactoriamente.</t>
  </si>
  <si>
    <t>Copia Digitalizada Acta de Audiencia Pública de Rendición de Cuentas, Registro de Asistencia de Ciudadanía Participante.</t>
  </si>
  <si>
    <t>Lograr el 40% de avance en el cumplimiento fisico del Plan de Desarrollo Local</t>
  </si>
  <si>
    <t>Porcentaje de Avance en el Cumplimiento Fisico del Plan de Desarrollo Local</t>
  </si>
  <si>
    <t>Porcentaje de Avance Acumulado en el cumplimiento fisico del Plan de Desarrollo Local</t>
  </si>
  <si>
    <t>Porcentaje de Avance Acumulado en el cumplimiento fisico del Plan de Desarrollo Local a 31 de Diciembre de 2017</t>
  </si>
  <si>
    <t>Avance Acumulado Fisico en el Cumplimiento del Plan de Desarrollo Local</t>
  </si>
  <si>
    <t>EFECTIVIDAD</t>
  </si>
  <si>
    <t>Plan de Desarrollo Local de Usme 2017-2020 y Matriz Única de Seguimiento a la inversión - MUSI</t>
  </si>
  <si>
    <t>Matriz Única de Seguimiento a la inversión - MUSI</t>
  </si>
  <si>
    <t xml:space="preserve">Para el primer trimestre se tenía programado alcanzar un avance de 19% de cumplimiento físico del Plan de Desarrollo Local. Sin embargo, durante el primer trimestre se avanzó en un 2.35%, alcanzando el 18.89%, teniendo en cuenta que a 31 de diciembre de 2017 se terminó con un avance de cumplimiento físico del 16.54%  
Valor del Giro primer trimestre 2018 $1.505.587.165
Valor Disponible vigencia 2018 $64.077.010.000
</t>
  </si>
  <si>
    <t>PREDIS CON CORTE A 31 DE MARZO DE 2018. El cual se anexa en el Out Look Institucional de Promotores.</t>
  </si>
  <si>
    <t>La Alcaldía Local de Usme alcanzó un avance acumulado 23.17% del cumplimiento físico del PDL, teniendo en cuenta lo relacionado en el siguiente cuadro:
(Vigencia 2018) Valor Presupuesto Inversión Directa $64.077.010.000, Valor Compromisos $10.631.647.391 para un 16,59% de presupuesto comprometido y un valor girado de $4.436.224.690 para un 6,92% de giros en el segundo trimestre de 2018.
Teniendo en cuenta que la línea base corresponde a la Vigencia 2017 donde el valor de la inversión Directa fue de $55.840.423.000 y el valor de los Compromisos fue de $54.833.740.104, logrando alcanzar un 98,20 % de presupuesto comprometido, donde se realizaron giros por valor de $9.070.437.341 equivalente al 16,24% de giros.</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</si>
  <si>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</si>
  <si>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</si>
  <si>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</si>
  <si>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</si>
  <si>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</si>
  <si>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Mecanismo de seguimiento y control implementado en la vigencia 2017</t>
  </si>
  <si>
    <t>CONSTANTE</t>
  </si>
  <si>
    <t xml:space="preserve">Respuestas Oportunas de los ejercicios de control politico, derechos de petición y/o solicitudes de información que realice el Concejo de Bogota D.C y el Congreso de la República </t>
  </si>
  <si>
    <t>Aplicativo de Gestión Documental  vigencte y base de datos con seguimiento de los requerimientos por ejercicio de control politico.</t>
  </si>
  <si>
    <t>funcionario y/o contratistas que el Alcalde Local designe como responsable de llevar el control y de consolidar las respuestas a los requerimientos que radiquen en ejercicio de control político</t>
  </si>
  <si>
    <t>NO</t>
  </si>
  <si>
    <t>Durante el primer trimestre de 2018 se radicaron 167 Derechos De Petición por los diferentes Entes de Control (Concejo de Bogotá, JAL, Contraloría, Personería, Veeduría Distrital, Procuraduría, Fiscalía), respondieron 142 de los cuales se respondieron dentro de términos 128. Se deja claro que de estos 9 corresponden al mes de enero de 2018, donde la Alcaldía Local de Usme solo contaba con funcionarios de planta, toda vez, que en enero se estaba en proceso de contratación de profesionales y asistentes apoyo a la gestión local.</t>
  </si>
  <si>
    <t>Copia de Base de datos en Excel del seguimiento y control de las proposiciones en el ejercicio de control político, los derechos de petición, de las solicitudes en general radicadas en el primer trimestre de 2018 por los diferentes entes de control y Aplicativo de Gestión Documental Orfeo.</t>
  </si>
  <si>
    <t>En la vigencia 2018 se han radiado un total de 312 requerimientos y/o solicitudes de los diferentes entes de control, de los cuales 167 requerimientos se radicaron en el segundo trimestre y se respondieron en términos y 145 requerimientos se radicaron en el primer trimestre, los cuales se respondieron de forma oportuna.
Por lo tanto, los 312 Requerimientos y/o solicitudes radicadas por los diferentes Entes de Control, se han respondido en su totalidad.</t>
  </si>
  <si>
    <t>Aplicativo ORFEO y Base de seguimiento y control de los requerimientos de Entes de Control donde se evidencia el número de radicado de entrada y número de oficio de respuestas juntos con las fechas de radicación y acuse de recibido respectivamente.</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</si>
  <si>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</si>
  <si>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</si>
  <si>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</si>
  <si>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</si>
  <si>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</si>
  <si>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</si>
  <si>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Lineamiento de Oficina Asesora de Comunicaciones de la SDG</t>
  </si>
  <si>
    <t xml:space="preserve">Profesional de Prensa y Comunicaciones  Local </t>
  </si>
  <si>
    <t>Plan de Comunicaciones</t>
  </si>
  <si>
    <t>Durante el primer trimestre de 2018, se implementó el plan de comunicaciones que se formuló en la vigencia 2017, la cual de acuerdo a los lineamientos emitidos por la Oficina Asesora de Comunicaciones en una reunión realizada en la sala de juntas del Despacho del Secretario Distrital de Gobierno.</t>
  </si>
  <si>
    <t>Plan de Comunicaciones en archivo Excel el cual se anexa.</t>
  </si>
  <si>
    <t>En la Oficina de Comunicaciones Local se elaboró el Plan de Comunicaciones con una vigencia desde el 30 de junio de 2018 hasta el 30 de junio de 2019, conforme a lineamientos y directrices dadas por la Oficina Asesora de Comunicaciones de la SDG, el cual fue revisado por Secretaría de Gobierno y aprobado mediante acta por el Alcalde Local, el cual consta de 12 campañas que apuntan al Plan de Desarrollo de las cuales 9 Campañas Internas y 3 Campañas Externas.</t>
  </si>
  <si>
    <t>Evidencia de Aprobación y Plan de Comunicaciones Local de Usme en archivo Excel.</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</si>
  <si>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</si>
  <si>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</si>
  <si>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</si>
  <si>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</si>
  <si>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soportes de las publicaciones, fotográficas, banner, volantes, redes sociales y solicitudes de comunicaciones</t>
  </si>
  <si>
    <t>: Durante el primer trimestre de la presente vigencia se realizaron las siguientes campañas externas.
Campaña externa denominada “Alcaldía A tu Barrio” la cual se lanzó el día 04 del mes de febrero de la presente vigencia, mediante redes sociales (Facebook: www.facebook.com/alcaldialocalde.usme y en Twitter: twtter.com@UsmeAlcaldia ).
Campaña denominada “Casa del Consumidor” la cual se lanzó el día 01 de febrero de 2018, mediante redes sociales (Facebook: www.facebook.com/alcaldialocalde.usme y en Twitter: twtter.com@UsmeAlcaldia ).</t>
  </si>
  <si>
    <t>se anexa un documento en Word con los pantallazos de las publicaciones realizadas durante el primer trimestre de 2018 respecto a la campaña “Alcaldía A tu Barrio”</t>
  </si>
  <si>
    <t>En la Alcaldía Local de Usme se realizaron 02 campañas externas así:
Campaña Ambiental: recuperación de fuentes hídricas, recuperación de rondas de quebrada.
Campaña Recuperación de Puntos Críticos: recuperación de puntos que estaban con basura depositada por la ciudadanía de forma permanente en dichos puntos, y que se han venido recuperando en la localidad, con el apoyo de la Alcaldía Local de Usme.</t>
  </si>
  <si>
    <t>Redes Sociales (Facebook, Twitter).</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</si>
  <si>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</si>
  <si>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</si>
  <si>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</si>
  <si>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</si>
  <si>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 En el primer trimestre de la vigencia 2018 se realizaron las siguientes campañas internas:
CLIMA LABORAL y AMBIENTAL: 
Campaña denominada “Ahorro de energía en el trabajo”, la cual se lanzó el día 08 del mes de febrero de 2018, se publicó en todas las sedes de la Alcaldía Local de Usme, se envió por correo electrónico a los funcionarios de planta y contratistas de esta Alcaldía.
Evidencias: Afiches en tamaño 1/8, Fotografías de las publicaciones en las sedes y pantallazos de los correos electrónicos.
Campaña denominada “Celebración del día Mundial del Agua” la cual es una campaña articulada con la Secretaría Distrital de Ambiente, y que se lanzó el día 15 de febrero de 2018, se publicó mediante afiches en tamaño 1/8, en carteleras en todas las sedes de la Alcaldía Local de Usme
</t>
  </si>
  <si>
    <t>Afiches en tamaño 1/8, Fotografías de las publicaciones en las sedes y pantallazos de los correos electrónicos.</t>
  </si>
  <si>
    <t>IVC</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</si>
  <si>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</si>
  <si>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</si>
  <si>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</si>
  <si>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</si>
  <si>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</si>
  <si>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</si>
  <si>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SEGÚN CIFRAS DE SIACTUA Y PROYECTO DIAL LA ALCALDÍA LOCAL DE USME ARCHIVÓ 158 ACTUACIONES DE OBRAS ANTERIORES A LA LEY 1801 DE 2016 DURANTE EL PRIMER TRIMESTRE</t>
  </si>
  <si>
    <t>SIACTUA Y PROYECTO DIAL</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</si>
  <si>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</si>
  <si>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</si>
  <si>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USME ARCHIVÓ 158 ACTUACIONES DE ESTABLECIMIENTOS DE COMERCIO ANTERIORES A LA LEY 1801 DE 2016 DURANTE EL PRIMER TRIMESTRE</t>
  </si>
  <si>
    <r>
      <t xml:space="preserve">Realizar </t>
    </r>
    <r>
      <rPr>
        <sz val="18"/>
        <rFont val="Arial Rounded MT Bold"/>
        <family val="2"/>
      </rPr>
      <t>minimo 40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</si>
  <si>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</si>
  <si>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</si>
  <si>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40 operativos programados</t>
  </si>
  <si>
    <t>Acciones de Control u Operativos en Materia de Urbanimo</t>
  </si>
  <si>
    <t>Expedientes activos - PQRS y normas vigentes</t>
  </si>
  <si>
    <t>Coordinador Área de Gestión Policiva Jurídica, Funcionarios de Planta Área de Gestión Policiva Jurídica y contratistas de apoyo al área.</t>
  </si>
  <si>
    <t>Programación de operativos mensuales, actas, registros fotográficos y documentos en general que soporten la ejecución de los operativos.</t>
  </si>
  <si>
    <t>Durante el primer trimestre de 2018, la Alcaldía Local de Usme realizó 11 operativos en materia de urbanismo relacionados con la integridad del Espacio Público</t>
  </si>
  <si>
    <t>Cronograma en Excel de los operativos, donde se visualiza el tipo de operativo, la dirección y los resultados. Tambien se anexa copia escaneada de las actas de cada operativo.</t>
  </si>
  <si>
    <t>Realizar 42 acciones de control u operativos en materia de actividad economica</t>
  </si>
  <si>
    <t>Acciones de Control u Operativos en materia de actividad economica Realizados</t>
  </si>
  <si>
    <t>Numero de Acciones de Control u Operativos en materia de actividad economica</t>
  </si>
  <si>
    <t>42 operativos programados</t>
  </si>
  <si>
    <t>Acciones de Control u Operativos en Materia de Actividad Economica</t>
  </si>
  <si>
    <t>Durante el primer trimestre de 2018, la Alcaldía Local de Usme realizó 12 operativos en materia de actividad económica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</si>
  <si>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</si>
  <si>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</si>
  <si>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</si>
  <si>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24 operativos programados</t>
  </si>
  <si>
    <t>Acciones de control u operativos en materia de urbanismo relacionados con la integridad urbanistica</t>
  </si>
  <si>
    <t xml:space="preserve">Durante el primer trimestre de 2018 se realizaron 07 operativos en materia de obras y urbanismo de la siguiente forma: En ENERO 05, en FEBRERO 01 y en MARZO 01.
</t>
  </si>
  <si>
    <t>Copia digitalizada de las actas de los operativos donde se visualiza el sector donde se realizó la acción de IVC.</t>
  </si>
  <si>
    <t>La oficina de obras y urbanismo de la Alcaldía Local de Usme realizó durante el segundo trimestre un total de 06 operativos y/o acciones de control en IVC así:
04 en abril, 01 en mayo y 01 en junio, de esta forma se está cumpliendo la meta establecida</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</si>
  <si>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</si>
  <si>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</si>
  <si>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</si>
  <si>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12 operativos programados</t>
  </si>
  <si>
    <t>Acciones de control u operativos en materia de ambiente, mineria y relaciones con los animale</t>
  </si>
  <si>
    <t xml:space="preserve">Durante el primer trimestre de 2018 se realizaron 2 operativos en materia de ambiente y mineria así: El 30/01/2018 Predio Destino Vereda Olarte - sector el Destino  Imposición medidas preventivas CAR y el
2/03/2018 Finca el Porvenir Vereda Chisacá  Imposición medidas preventivas CAR
</t>
  </si>
  <si>
    <t>Cronograma en Excel de los operativos , donde se visualiza el tipo de operativo, la dirección y los resultados. Tambien se anexa copia escaneada de las actas de cada operativo.</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</si>
  <si>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</si>
  <si>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</si>
  <si>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</si>
  <si>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10 operativos programados</t>
  </si>
  <si>
    <t>Acciones de control u operativos en materia de convivencia relacionados con articulos pirotécnicos y sustancias peligrosas</t>
  </si>
  <si>
    <t>En el primer trimestre de 2018 no se realizó ninguna acción en materia  de convivencia relacionados con articulos pirotécnicos y sustancias peligrosas, por dos razones, uno no se tenia programado realizar y dos en enero no se contaba con personal para realizar acciones de IVC.</t>
  </si>
  <si>
    <t>Cronograma de Operativos de IVC realizados en el primer trimestre.</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</si>
  <si>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</si>
  <si>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</si>
  <si>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</si>
  <si>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N/A</t>
  </si>
  <si>
    <t>Autos que avocan conocimiento</t>
  </si>
  <si>
    <t>APLICATIVO</t>
  </si>
  <si>
    <t>SÍ ACTUA</t>
  </si>
  <si>
    <t>NO PROGRAMADO</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</si>
  <si>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</si>
  <si>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</si>
  <si>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</si>
  <si>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</si>
  <si>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</si>
  <si>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</si>
  <si>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 xml:space="preserve">GESTIÓN CORPORATIVA LOCAL
</t>
  </si>
  <si>
    <r>
      <t xml:space="preserve">Comprometer al 30 de junio del 2018 el </t>
    </r>
    <r>
      <rPr>
        <b/>
        <sz val="18"/>
        <color indexed="10"/>
        <rFont val="Arial Rounded MT Bold"/>
        <family val="2"/>
      </rPr>
      <t>50%</t>
    </r>
    <r>
      <rPr>
        <sz val="18"/>
        <rFont val="Arial Rounded MT Bold"/>
        <family val="2"/>
      </rPr>
      <t xml:space="preserve"> del presupuesto de inversión directa disponible a la vigencia para el FDL y el </t>
    </r>
    <r>
      <rPr>
        <b/>
        <sz val="18"/>
        <color indexed="10"/>
        <rFont val="Arial Rounded MT Bold"/>
        <family val="2"/>
      </rPr>
      <t>95%</t>
    </r>
    <r>
      <rPr>
        <sz val="18"/>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</si>
  <si>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</si>
  <si>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</si>
  <si>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Plan de Desarrollo Local 2017-2020 y Plan Anual de Adquisiciones vigencia 2018</t>
  </si>
  <si>
    <t xml:space="preserve">Porcentaje de Compromisos del Presupuesto de Inversión Directa </t>
  </si>
  <si>
    <t>EFICIENCIA</t>
  </si>
  <si>
    <t>PREDIS
Inversión (Código 3-3-1 Directa)</t>
  </si>
  <si>
    <t>Profesional De Presupuesto - Funcionarios de Planta Área de Gestión de Desarrollo Local (Planeación, Contratación y Presupuesto) y Contratistas de Apoyo de las Oficinas de Planeación Contratación y Presupuesto.</t>
  </si>
  <si>
    <t>PREDIS</t>
  </si>
  <si>
    <t xml:space="preserve">Para el primer trimestre de 2018 se tenía programado comprometer el 25% del presupuesto de inversión directa disponible a la vigencia para el FDL. Sin embargo, en el primer trimestre sólo se logró comprometer EL 13.72%.
El indicador se obtiene así:
(Compromisos Presupuestales de Inversión Realizados $8.794.420.941 /Total del Presupuesto de Inversión Directa de la Vigencia $64.077.010.000)
</t>
  </si>
  <si>
    <t xml:space="preserve">En el segundo trimestre se alcanzó a comprometer el 16.59% del valor del presupuesto asignado a la presente vigencia, teniendo en cuenta lo relaciono a continuación:
Valor de Compromisos Presupuestales de Inversión Realizados a corte 30 de junio de 2018 $ 10.631.647.391
Valor Total del Presupuesto de Inversión Directa de la Vigencia $ 64.077.010.000
Porcentaje de compromisos 16,59%
</t>
  </si>
  <si>
    <t>PREDIS con corte a 30 de junio de 2018</t>
  </si>
  <si>
    <r>
      <t xml:space="preserve">Girar mínimo el </t>
    </r>
    <r>
      <rPr>
        <b/>
        <sz val="18"/>
        <color indexed="10"/>
        <rFont val="Arial Rounded MT Bold"/>
        <family val="2"/>
      </rPr>
      <t>30%</t>
    </r>
    <r>
      <rPr>
        <sz val="18"/>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</si>
  <si>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</si>
  <si>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</si>
  <si>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Presupuesto de Inversión Directa Asignado a la vigencia 2018</t>
  </si>
  <si>
    <t xml:space="preserve">Giros de Presupuesto de Inversión Directa </t>
  </si>
  <si>
    <t xml:space="preserve">Para el primer trimestre de 2018 se tenía programado GIRAR el 3.4% del presupuesto comprometido de la vigencia 2018. Sin embargo, en el primer trimestre sólo se logró GIRAR EL 2.35%.
El indicador se obtiene así:
(Giros de Presupuesto de Inversión Directa Realizados $1.505.587.165 /Total de Presupuesto de Inversión directa Vigencia 2018 $64.077.010.000)
</t>
  </si>
  <si>
    <t xml:space="preserve">A corte de 30 de junio de 2018 se ha alcanzado a girar un 6,92% teniendo en cuenta lo relacionado a continuación:
El Valor de Giros de Presupuesto de Inversión Directa Realizados es de $4.436.224.690
El Valor Total de Presupuesto de Inversión directa Vigencia 2018 es de $ 64.077.010.000
</t>
  </si>
  <si>
    <r>
      <t xml:space="preserve">Girar el </t>
    </r>
    <r>
      <rPr>
        <b/>
        <sz val="18"/>
        <color indexed="10"/>
        <rFont val="Arial Rounded MT Bold"/>
        <family val="2"/>
      </rPr>
      <t>50%</t>
    </r>
    <r>
      <rPr>
        <sz val="18"/>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</si>
  <si>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</si>
  <si>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</si>
  <si>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Obligaciones por pagar de la vigencia 2017 y años anteriores</t>
  </si>
  <si>
    <t xml:space="preserve">Giros de Presupuesto Comprometido Constituido como Obligaciones por Pagar de la Vigencia 2017 </t>
  </si>
  <si>
    <t>PREDIS
Funcionamiento (Código 3-1-8 Obligaciones por pagar)
Inversión
(3-3-6 Obligaciones por pagar)</t>
  </si>
  <si>
    <t xml:space="preserve">Para el primer trimestre de 2018 se tenía programado GIRAR el 5,4 % del presupuesto comprometido de la vigencia 2017 y anteriores. Sin embargo, en el primer trimestre se logró girar el 5,37%, porcentaje que se obtiene así:
(Giros de Presupuesto Comprometido Constituido como Obligaciones por Pagar de la Vigencia 2017 y anteriores Realizados $4.279.594.101 / Total de Presupuesto Comprometido Constituido como Obligaciones por Pagar de la vigencia 2017 $79.694.979.379) 
</t>
  </si>
  <si>
    <t>La Alcaldía Local de Usme ha girado un 16,36% del presupuesto comprometido constituido como obligaciones por pagar de la vigencia 2017 y anteriores en funcionamiento e inversión, teniendo en cuenta lo relacionado a continuación:
El Valor de los Giros de Presupuesto Comprometido Constituido como Obligaciones por Pagar de la Vigencia 2017 Realizados$ $13.026.567.535
El Valor Total de Presupuesto Comprometido Constituido como Obligaciones por Pagar de la vigencia 2017 es de $79.626.915.379
Lo anterior conforme a la información relacionada en el siguiente cuadro según la MUSI:
Funcionamiento $367.167.372
Inversión $5.839.925.465
Otras vigencias anteriores $6.819.474.698
Total vigencia 2017 y anteriores $13.026.567.535</t>
  </si>
  <si>
    <t>MUSI con seguimiento a 30 de junio de 2018 y PREDIS con corte a 30 de junio de 2018.</t>
  </si>
  <si>
    <r>
      <t>Adelantar el</t>
    </r>
    <r>
      <rPr>
        <b/>
        <sz val="18"/>
        <rFont val="Arial Rounded MT Bold"/>
        <family val="2"/>
      </rPr>
      <t xml:space="preserve"> </t>
    </r>
    <r>
      <rPr>
        <b/>
        <sz val="18"/>
        <color indexed="10"/>
        <rFont val="Arial Rounded MT Bold"/>
        <family val="2"/>
      </rPr>
      <t>100%</t>
    </r>
    <r>
      <rPr>
        <sz val="18"/>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</si>
  <si>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</si>
  <si>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</si>
  <si>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con pliegos tipo contratados en la vigencia 2017</t>
  </si>
  <si>
    <t>Procesos Contractuales de Malla Vial y Parques de la Vigencia 2018</t>
  </si>
  <si>
    <t>PDL y PAA</t>
  </si>
  <si>
    <t>Funcionarios de Planta y contratistas de apoyo a la gestión de las Oficinas de Planeación y Contratación del FDL .</t>
  </si>
  <si>
    <t>Plan Anual de Adquisiciones y  Plataforma SECOP II</t>
  </si>
  <si>
    <t>Todos los procesos de los proyectos de inversión respecto a malla vial y parques se encuentran en la etapa de formulación en la oficina de planeación local (Infraestructura)</t>
  </si>
  <si>
    <t>Copia del acta de seguimiento de compromisos de formulación en relación con el Plan Anual de Adquisiciones de la Alcaldía Local de Usme vigencia 2018 firmada por profesionales de planeación local y de contratación del FDLU.</t>
  </si>
  <si>
    <r>
      <t>Publicar el</t>
    </r>
    <r>
      <rPr>
        <b/>
        <sz val="18"/>
        <color indexed="10"/>
        <rFont val="Arial Rounded MT Bold"/>
        <family val="2"/>
      </rPr>
      <t xml:space="preserve"> 100% </t>
    </r>
    <r>
      <rPr>
        <sz val="18"/>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</si>
  <si>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</si>
  <si>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</si>
  <si>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Procesos Contractuales del PAA Publicado en la Plataforma SECOP I y SECOP II en la vigencia 2017</t>
  </si>
  <si>
    <t xml:space="preserve"> Publicación de los Procesos Contractuales del FDL y Modificaciones Contractuales </t>
  </si>
  <si>
    <t>PREDIS, Protal Colombia Compra Eficienre, Informe de cruce de información de reporte -Subsecretaria de Gestión Local e Informe SIVICOF reporte trimestral.</t>
  </si>
  <si>
    <t>Sistema Electrónico de Contratación Pública SECOP II</t>
  </si>
  <si>
    <t xml:space="preserve">Durante el primer trimestre se realizó la publicación 141 procesos contractuales así: 132 procesos de prestación de servicios en el SECOP II y (09) procesos de inversión tanto en tienda virtual como en SECOP II y las modificaciones contractuales de la siguiente forma:
TIENDA VIRTUAL:
1 Proceso de papelería así: Contrato No. 133-FDLU-2018 (orden de compra No. 25948)
4 procesos de compra de tóner así:
Contrato No. 135- FDLU--2018 (orden de compra No. 26215)
Contrato No. 136-FDLU-2018 (orden de compra No. 26370)
Contrato No. 137-FDLU-2018 (orden de compra No. 26371)
Contrato No. 138-FDLU-2018 (orden de compra No. 26372)
SECOP II: 4 Procesos así: 
SAMC-001-FDLU-2018 –Selección abreviada de menor cuantía
SASI-002-FDLU-2018 – Selección abreviada por subasta inversa
MC-003-FDLU-2018 – Mínima cuantía
MC-004-FDLU-2018 – Mínima Cuantía
MODIFICACIONES: Las 15 modificaciones contractuales que se realizaron en el primer trimestre corresponden a 09 contratos de la siguiente forma:
• Aseo y Cafetería: Contrato No.162 –FLDU-2017 (Orden de compra No. 16376). El día 31 de enero de 2018 - Prórroga N° 1 y Adición N° 1. – El día 28 de marzo de 2018 Prórroga N° 2 y Adición N° 2) – 2 MODIFICACIONES
• Vigilancia: No.174 –FLDU-2017 (El día 05 de enero de 2018 - Prórroga N° 2. –  El día 12 de enero de 2018 de 2018 Prórroga N° 3 y Adición N° 2) 2 MODIFICACIONES
• Iniciativas Agropecuarias: No. 239 –FLDU-2017 (El día 20 de febrero de 2018 Prorroga No. 1) - 1 MODIFICACÓN
ARRIENDOS: En cuanto a los contratos de arriendos se realizaron las siguientes modificaciones:
• Contrato No. 136-FDLU-2017 (El día 12 de enero Adición No. 2 y Prorroga No. 2) - 1 MODIFICACIÓN
• Contrato No. 099-FDLU-2017 (El día 15 de enero Adición No. 2 y Prorroga No. 2) y (El 22 de marzo de 2018 Adición No. 3 y Prorroga No. 3) – 2 MODIFICACIONES
• Contrato No. 158-FDLU-2017 (El día 09 de febrero de 2018 Adición No. 2 y Prorroga No. 2) - 1 MODIFICACIÓN
CESIONES:
• Cesión de Contrato No. 132-FDLU-2018 El día 07 de marzo de 2018 - 1 MODIFICACIÓN
• Cesión de Contrato No. 116-FDLU-2018 (Primera Cesión el 21 de febrero de 2018 y Segunda Cesión el día 01 de marzo de 2018). - 2 MODIFICACIONES
SUSPENSIONES:
• Suspensión de Contrato N° 123-FDLU-2018 (Suspensión N° 1 del 5 de febrero de 2018) - 1 MODIFICACIÓN
• Suspensión de Contrato No. 116-FDLU-2018 El día 10 de febrero de 2018, para reiniciar el 02 de abril de 2018 - 1 MODIFICACIÓN
• Suspensión de Contrato No. 132-FDLU-2018 El día 06 de marzo de 2018 y se reinició el 09 de marzo de 2018. 1 MODIFICACIÓN
</t>
  </si>
  <si>
    <t xml:space="preserve">Portal Sistema Electrónico De Contratación Pública SECOP II. Y base de datos de los CPS de Apoyo a la Gestión.
</t>
  </si>
  <si>
    <r>
      <t xml:space="preserve">Adquirir el </t>
    </r>
    <r>
      <rPr>
        <b/>
        <sz val="18"/>
        <color indexed="10"/>
        <rFont val="Arial Rounded MT Bold"/>
        <family val="2"/>
      </rPr>
      <t>80%</t>
    </r>
    <r>
      <rPr>
        <sz val="18"/>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</si>
  <si>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</si>
  <si>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Valor de Bienes con CTUCU adquiridos a través de Colombia Compra Eficiente durante la vigencia 2017</t>
  </si>
  <si>
    <t>Bienes de Características Técnicas Uniformes de Común Utilización a través del portal Colombia Compra Eficiente Aquiridos</t>
  </si>
  <si>
    <t>Acuerdo Marco Portal Colombia Compra Eficiente</t>
  </si>
  <si>
    <t>Tienda Virtual del Estado Colombiano de Colombia Compra Eficiente (mediante verificación de órdenes de compra de los procesos adelantados) y Plan Anual de Adquisiciones vigencia 2018.</t>
  </si>
  <si>
    <t xml:space="preserve">Se han realizado cinco órdenes de compra correspondiente a papelería y tóner de la siguiente forma:
1 Proceso de papelería así: Contrato No. 133-FDLU-2018 (orden de compra No. 25948) por valor de $16.580.110 tipo de contrato compraventa.
4 procesos de compra de tóner así:
Contrato No. 135- FDLU--2018 (orden de compra No. 26215) por valor de $880.621 y el tipo de contrato es compraventa
Contrato No. 136-FDLU-2018 (orden de compra No. 26370) por valor de $ 1.197.979 y el tipo de contrato es compraventa.
Contrato No. 137-FDLU-2018 (orden de compra No. 26371) por valor de $ 3.041.497 y el tipo de contrato es compraventa.
Contrato No. 138-FDLU-2018 (orden de compra No. 26372) por valor de $ 25.120.016 y el tipo de contrato es compraventa.
</t>
  </si>
  <si>
    <t>Portal Tienda Virtual del Estado Colombiano, Colombia Compra Eficiente.</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</si>
  <si>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</si>
  <si>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</si>
  <si>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</si>
  <si>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Porcentaje de aplicación de los lineamientos establecidos en la Directiva 12 de 2016, durante la vigencia 2017</t>
  </si>
  <si>
    <t>Lineamientos Establecidos en la Directiva 12 de 2016 o Aquella que la Modifique</t>
  </si>
  <si>
    <t>Directiva 12 de 2016 del Alcalde Mayor sobre contratación.</t>
  </si>
  <si>
    <t>Archivo físico de procesos remitidos a la Dirección de Desarrollo Local en cumplimiento de los lineamientos establecidos en la Directiva No. 12 de 2016, PAA, Plataforma SECOP II y Página Web de la Alcaldía Local de Usme.</t>
  </si>
  <si>
    <t xml:space="preserve">La directiva No. 12 de 2016 tiene tres (03) lineamientos principales, los cuales están compuestos por literales y están compuestos así:
• Lineamiento A Proyectos de inversión y rublo de funcionamiento: 1- Plan Anual de Adquisiciones
• Lineamiento B - Proyectos de Inversión del FDL y Asesoría y Asistencia Técnica, este último le compete a nivel central. También está el de Contratación de personal profesional y/o de apoyo a la gestión de los FDL
• Lineamiento C – Generales para otros procesos contractuales
Teniendo en cuenta lo anterior, durante el primer trimestre el Fondo de Desarrollo Local de Usme, no ha remitido ningún tipo de estudio previo a nivel central para la Asesoría y Asistencia Técnica, toda vez que se encuentran en etapa de formulación.
Se realizaron tres comités de contratación. 
</t>
  </si>
  <si>
    <t>Copias de las actas de comités de contratación realizados en lo corrido de la presente vigencia y copia del Plan Anual de adquisiciones el cual se encuentra publicado en la página web de la Alcaldía local de Usme y publicado en el portal de SECOP II.</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</si>
  <si>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</si>
  <si>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</si>
  <si>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</si>
  <si>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</si>
  <si>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SIPSE
Archivo Físico</t>
  </si>
  <si>
    <t>Planeación
Contratación</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</si>
  <si>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</si>
  <si>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</si>
  <si>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</si>
  <si>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Lienamientos y/o Convocatorias emitidas por la Dirección Financiera de la SDG</t>
  </si>
  <si>
    <t>Asistencia a las jornadas de actualización y unificación de criterios</t>
  </si>
  <si>
    <t>Convocatorias realizadas por la Dirección financiera de la SDG.</t>
  </si>
  <si>
    <t>Profesional de Planta de las Oficinas de Contabilidad y Presupuesto del FDL.</t>
  </si>
  <si>
    <t>Convocatorias realizadas por la Dirección Financiera y registros de asistencia.</t>
  </si>
  <si>
    <t>USME ASITIÓ A TODAS LAS JORNADAS DE UNIFICACIÓN DE CRITERIOS CONTABLES CITADAS POR LA SUBSECRETARÍA DE GESTIÓN INSTITUCIONAL</t>
  </si>
  <si>
    <t>RADICADO 20184000255093</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</si>
  <si>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</si>
  <si>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</si>
  <si>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</si>
  <si>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Lineamientos emitidos por nivel central de la SDG y/o Lista de Chuequeo de la información que se debe reportar a las oficinas de contabilidad y presupuesto local.</t>
  </si>
  <si>
    <t>Reportes solicitados y realizados</t>
  </si>
  <si>
    <t>Lista de Chequeo con información requerida por las oficinas de contabilidad y Presupuesto Local</t>
  </si>
  <si>
    <t>Lista de Chequeo de la información requerida, reportes realizados, Aplicativo SI Capital, Balance General y Estados Contables</t>
  </si>
  <si>
    <t>Para el cumplimiento de esta meta la oficina de contabilidad proyectó y emitió un memorando masivo radicado No. 20185520003343 a todos los funcionarios y contratistas de la Alcaldía Local de Usme, donde se emitió lineamiento para que se reporte la información y documentos a la oficina de contabilidad, anexando documento actividades a reportar por cada oficina.
En ese orden de ideas la Oficina de Contratación durante el primer trimestre suministró a la oficina de contabilidad del Fondo de Desarrollo Local de Usme la siguiente información:
Creación de terceros por procesos de contratación celebrados en el mes de enero, y por cesiones en marzo.
Aunque las oficinas de la Alcaldía Local de Usme han reportado documentos e información solicitada por la oficina de Contabilidad, para efectos de tener los estados contables al día, solo la oficina de CDI ha reportado pro el Aplicativo de Gestión Documental Orfeo, las demás dependencias no lo han hecho a través del Orfeo.</t>
  </si>
  <si>
    <t>Copia de los correos electrónicos emitidos a Secretaría Distrital de Hacienda para la solicitud de creación de terceros.   El Sistema Aplicativo Contable SI CAPITAL, no fue habilitado durante el primer trimestre, este aplicativo solo habilitan en el mes de abril para efectos del cargue de la información vigencia 2018, por razones de la definición de los saldos iniciales contables del FDL de Usme, adicional a esto, en el proceso de convergencia se presentaron inconsistencias en los saldos y en los terceros al interior de las cuentas. Situación que se reportó a SDG a través de casos creados en el aplicativo HOLA.</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</si>
  <si>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</si>
  <si>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</si>
  <si>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</si>
  <si>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</si>
  <si>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Requerimientos asignados a la Alcaldía Local en la vigencia 2017.</t>
  </si>
  <si>
    <t xml:space="preserve"> Requerimientos Asignados a la Alcaldia Local Respondidos</t>
  </si>
  <si>
    <t>Aplicativo de Gestión Documental Vigente y actualización del estado de los requerimientos.</t>
  </si>
  <si>
    <t>Funcionario(a) de planta Oficina Servicio Atención a la Ciudadanía y en general todos los Funcionarios(as) de Planta y Contratistas de la Alcaldía Local.</t>
  </si>
  <si>
    <t>Aplicativo de Gestión Documental  vigencte.</t>
  </si>
  <si>
    <t>Para el primer trimestre se respondieron de forma oportuna 654 requerimientos de 720 radicados al proceso Alcaldía Local, logrando un cumplimiento del 90,83%.</t>
  </si>
  <si>
    <t>Aplicativo de Gestión Documental Orfeo y reporte de la Oficina de Atención al Ciudadano.</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</si>
  <si>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</si>
  <si>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</si>
  <si>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</si>
  <si>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</si>
  <si>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</si>
  <si>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(1045)</t>
  </si>
  <si>
    <t>Actas de capacitación</t>
  </si>
  <si>
    <t>Área de Gestión Corporativa Local</t>
  </si>
  <si>
    <t xml:space="preserve">Revisión Archivo físico </t>
  </si>
  <si>
    <t xml:space="preserve">GERENCIA DE TI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</si>
  <si>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</si>
  <si>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</si>
  <si>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</si>
  <si>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</si>
  <si>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</si>
  <si>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</si>
  <si>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</si>
  <si>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</si>
  <si>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</si>
  <si>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</si>
  <si>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</si>
  <si>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</si>
  <si>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</si>
  <si>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</si>
  <si>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</si>
  <si>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 xml:space="preserve">Seguimiento Herramienta de Registro de Requisitos Legales </t>
  </si>
  <si>
    <t>NO PROGRAMADO PARA EL I TRIMESTRE</t>
  </si>
  <si>
    <t>Plan de Gestión Aprobado por OAP.</t>
  </si>
  <si>
    <t>Promotor de la Mejora Alcaldía Local</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</si>
  <si>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</si>
  <si>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</si>
  <si>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</si>
  <si>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</si>
  <si>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Gestor Ambiental</t>
  </si>
  <si>
    <t>Seguimiento Mediciones de desempeño Ambiental</t>
  </si>
  <si>
    <t>Esta meta no se programó avance para el primer trimestre.</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</si>
  <si>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</si>
  <si>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</si>
  <si>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</si>
  <si>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Disminución de requerimientos ciudadanos vencidos asignados a la Alcaldía Local</t>
  </si>
  <si>
    <t>Aplicativo de gestión documental</t>
  </si>
  <si>
    <t>Promotor de la Mejora  y líderes de proceso Alcaldía Local</t>
  </si>
  <si>
    <t>Seguimiento Requerimiento ciudadanos</t>
  </si>
  <si>
    <t>SEGÚN INFORME DE SERVICIO A LA CIUDADANÍA LA ALCALDÍA LOCAL DE USME NO CUENTA CON REQUERIMIENTOS CIUDADANOS VENCIDOS DE 2017</t>
  </si>
  <si>
    <t>RADICADO 20184600227103</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</si>
  <si>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</si>
  <si>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</si>
  <si>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</si>
  <si>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</si>
  <si>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</si>
  <si>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Seguimiento AGORA</t>
  </si>
  <si>
    <t>Esta meta no se programó avance para el primer trimestre</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</si>
  <si>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</si>
  <si>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</si>
  <si>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</si>
  <si>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Aplicativo de gestión documental ORFEO</t>
  </si>
  <si>
    <t>Seguimiento al reporte expedido por el Aplicactivo de Gestión ORFEO</t>
  </si>
  <si>
    <t xml:space="preserve">Reporte estadistico del AGD Orfeo </t>
  </si>
  <si>
    <t>Plan de Actualización de la Documentación</t>
  </si>
  <si>
    <t>OFICINA ASESORA DE PLANEACION</t>
  </si>
  <si>
    <t>Acciones correctivas documentadas y vigentes</t>
  </si>
  <si>
    <t xml:space="preserve">Revisión aplicativo </t>
  </si>
  <si>
    <t xml:space="preserve">ACCIONES DE MEJORA EXTERNAS - 72% - 36,9%
ACCIONES DE MEJORA INTERNAS - 100% - 50%
</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</si>
  <si>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</si>
  <si>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</si>
  <si>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</si>
  <si>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LEY1712</t>
  </si>
  <si>
    <t>PÁGINA WEB ALCALDÍA LOCAL</t>
  </si>
  <si>
    <t>Líderes de proceso</t>
  </si>
  <si>
    <t xml:space="preserve">Seguimiento Página Web Alcaldía Local </t>
  </si>
  <si>
    <t>Cumplen con un total de 131 criterios, y faltan por cumplir 17.</t>
  </si>
  <si>
    <t>http://www.usme.gov.co/%5Bfield_contratacion_adjunto%5D</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</si>
  <si>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</si>
  <si>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</si>
  <si>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</si>
  <si>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</si>
  <si>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</si>
  <si>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</si>
  <si>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ALCALDIA LOCAL DE USME</t>
  </si>
  <si>
    <t>ALCALDE/SA LOCAL DE USME</t>
  </si>
  <si>
    <t>30 de junio de 2018</t>
  </si>
  <si>
    <t>Seguimiento y reporte metas Plan de Gestión segundo trimestre vigencia 2018</t>
  </si>
  <si>
    <t xml:space="preserve">La Alcaldía Local de Usme a través de la oficina de Gestión Documental y Archivo intervino los contratos suscritos por el Fondo Desarrollo Local de Usme, para la documentación producida entre el 29 de septiembre de 2006 al 29 de diciembre de 2016 en la “SERIE CONTRATOS”. </t>
  </si>
  <si>
    <t>Formato Único de Inventario (FUI) GDI-GPD-F001en archivo Excel el cual se anexa, tanto a la presente acta como en la carpeta habilitada de Plan de Gestión en el “One Drive” del correo electrónico Institucional.</t>
  </si>
  <si>
    <t xml:space="preserve">Autos de archivo digitalizados y cargados en el aplicativo SI ACTÚA. documentos los cuales se anexan a la carpeta Plan de Gestión 2018 del “One Drive” compartida por medio del correo electrónico institucional
NOTA: En el aplicativo Si Actúa genera errores y no es tan fiable el sistema.
</t>
  </si>
  <si>
    <t xml:space="preserve">Durante el segundo trimestre de 2018 la oficina de Obras y Urbanismo archivo 249 expedientes así: 118 en abril, 94 en mayo y 37 junio. (Con Autos de Archivo debidamente cargados en el aplicativo SI ACTÚA)
Adicional a los autos de archivo la Oficina de Obras y Urbanismo impulsado 1.200 expedientes.
</t>
  </si>
  <si>
    <t>De 733 radicados al proceso Alcaldía Local en el segundo rimesgtre se respondieron los 733, más los 66 que habian sido radicados en los ultimos días de marzo, para un total de 799 requerimientos respondidos de forma oportuna. Por lo tanto, durante el primer semestre se ha respondido un total de 1.453 requerimientos de 1.453 radicados, logrando cumplir la meta.</t>
  </si>
  <si>
    <r>
      <t xml:space="preserve">En el segundo trimestre de 2018, la Oficina Jurídica del Área de Gestión Policivo Jurídico Local, archivo mediante Autos de Archivo 48 actuaciones administrativas de Establecimientos de Comercio Anteriores a la Ley 1801-2016 Archivados.
</t>
    </r>
    <r>
      <rPr>
        <b/>
        <sz val="16"/>
        <color indexed="8"/>
        <rFont val="Arial Rounded MT Bold"/>
        <family val="2"/>
      </rPr>
      <t xml:space="preserve">
NOTA</t>
    </r>
    <r>
      <rPr>
        <sz val="16"/>
        <color indexed="8"/>
        <rFont val="Arial Rounded MT Bold"/>
        <family val="2"/>
      </rPr>
      <t>: en cuanto a espacio público se archivaron mediante Autos de Archivo 7 actuaciones administrativas.
Así mismo, es importante resaltar que se emitieron 7 resoluciones de archivo de establecimientos de comercio y 7 resoluciones de archivo de espacio público.</t>
    </r>
  </si>
  <si>
    <t>Afiches, comunicados internos por correo electrónico, fotográfias y sensibilización por grupo de comunicaciones a través del WhatsApp de la Alcaldía Local de Usme.</t>
  </si>
  <si>
    <r>
      <t xml:space="preserve">La Alcaldía Local de Usme ha realizado 5 campañas internas en el semestre de las cuales 3 campañas se ejecutaron en el segundo trimestre de 2018 por parte de la Oficina de Comunicaciones Local así:
 </t>
    </r>
    <r>
      <rPr>
        <b/>
        <sz val="16"/>
        <color indexed="8"/>
        <rFont val="Arial Rounded MT Bold"/>
        <family val="2"/>
      </rPr>
      <t>Campaña de Ahorro de Papel:</t>
    </r>
    <r>
      <rPr>
        <sz val="16"/>
        <color indexed="8"/>
        <rFont val="Arial Rounded MT Bold"/>
        <family val="2"/>
      </rPr>
      <t xml:space="preserve">  En esta campaña se incentiva a funcionarios y contratistas a imprimir solo el documento final y a usar el papel por ambas caras, además del ahorro de insumos como la tinta o cartuchos para impresión.
</t>
    </r>
    <r>
      <rPr>
        <b/>
        <sz val="16"/>
        <color indexed="8"/>
        <rFont val="Arial Rounded MT Bold"/>
        <family val="2"/>
      </rPr>
      <t>Campaña de Separación en la Fuente:</t>
    </r>
    <r>
      <rPr>
        <sz val="16"/>
        <color indexed="8"/>
        <rFont val="Arial Rounded MT Bold"/>
        <family val="2"/>
      </rPr>
      <t xml:space="preserve"> En esta campaña se incentiva a los funcionarios y contratistas de la Alcaldía Local de Usme a tomar conciencia de la separación de los residuos, para lo cual en compañía del equipo de trabajo del PIGA se demarcaron las canecas por colores y así facilitar el reciclaje de dichos residuos. </t>
    </r>
    <r>
      <rPr>
        <b/>
        <sz val="16"/>
        <color indexed="8"/>
        <rFont val="Arial Rounded MT Bold"/>
        <family val="2"/>
      </rPr>
      <t>Campaña Ahorro Agua: esta campaña incentiva el ahorro del agua por parte de los funcionarios y contratistas de la Alcaldía Local de Usme.</t>
    </r>
  </si>
  <si>
    <t>Autos de archivo y resoluciones de archivo debidamente firmados y digitalizados.</t>
  </si>
  <si>
    <t>En el segundo trimestre de 2018 la Alcaldía Local de Usme a través del Área de Gestión Policiva Jurídica Local realizó 18 acciones de control u operativos en materia de urbanismo relacionados con la integridad del Espacio Público.</t>
  </si>
  <si>
    <t>Cronograma en Excel de los operativos, donde se visualiza el tipo de operativo, la dirección y los resultados. También se anexa copia escaneada de las actas de cada operativo y Evidencias de reunión de los operativos realizados debidamente diligenciadas y firmadas por los asistentes, documentos los cuales se anexan digitalizados a la carpeta compartida por correo institucional en “OneDrive”.</t>
  </si>
  <si>
    <t>En el segundo trimestre de 2018 la Alcaldía Local de Usme a través del Área de Gestión Policiva Jurídica Local realizó 17 acciones de control u operativos en materia de actividad económica.</t>
  </si>
  <si>
    <t>En el segundo trimestre de 2018 la Alcaldía Local de Usme a través del Área de Gestión Policiva Jurídica Local realizó 4 acciones de control u operativos en materia de ambiente, minería y relaciones con los animales.</t>
  </si>
  <si>
    <r>
      <t xml:space="preserve">En el segundo trimestre de 2018 la Alcaldía Local de Usme a través del Área de Gestión Policiva Jurídica Local realizó </t>
    </r>
    <r>
      <rPr>
        <b/>
        <sz val="16"/>
        <color indexed="8"/>
        <rFont val="Arial Rounded MT Bold"/>
        <family val="2"/>
      </rPr>
      <t>01 acciones de control u operativos en materia de convivencia relacionados con artículos pirotécnicos y sustancias peligrosas.</t>
    </r>
  </si>
  <si>
    <t xml:space="preserve">Aplicativo SI ACTÚA </t>
  </si>
  <si>
    <t>Aplicativo SI ACTÚA</t>
  </si>
  <si>
    <t>SÍ ACTÚA y Resoluciones de Fallo de cada expediente.</t>
  </si>
  <si>
    <t>AGD Orfeo</t>
  </si>
  <si>
    <t xml:space="preserve">En el segundo trimestre de 2018, las oficinas de la Alcaldía Local de Usme le reportaron  información a través de 01 memorando al Contador del FDL Usme, mediante el radicado No. 20185530005083 </t>
  </si>
  <si>
    <t>Durante la vigencia 2018 de acuerdo con el Plan Anual de Adquisiciones se realizó la proyección de 06 procesos contractuales de Malla Vial y Parques (Incluyendo los contratos de interventorías), de los cuales se han publicado los siguientes: - en SECOP I la convocatoria No. LP-011-FDLU-2018, el cual tiene por objeto: Contratar por el sistema de precios unitarios la construcción y/o rehabilitación y/o mantenimiento de la malla vial urbana y su espacio público y redes incluyendo actualización y ajuste de los diseños, en la localidad de Usme, Bogotá D.C.  Este proceso se publicó el día 05 de junio de 2018, cuya constancia de SECOP I es: 18-21-3529. 
Los otros cinco procesos se encuentran en proceso de formulación por parte de la oficina de Planeación Local – Infraestructura, toda vez que requieren concepto del sector, y a su vez viabilidad por parte de la Dirección de Gestión para el Desarrollo Local.
NOTA: Se hace la salvedad, que los sectores que deben emitir avales de conformidad con la Directiva No. 12 de 2016 se han demorado en la emisión de los conceptos, lo cual retrasa el proceso de formulación y por ende de contratación.</t>
  </si>
  <si>
    <t xml:space="preserve">Proceso el cual se publicó el día 05 de junio de 2018, cuya constancia de SECOP I es: 18-21-3529. </t>
  </si>
  <si>
    <t xml:space="preserve">En el segundo trimestre de 2018 se han publicado un total de 10 procesos de selección (Convocatorias Públicas), los cuales están discriminados de la siguiente manera:
1. LP-005-FDLU-2018 – Licitación Pública 
2. SAMC-006-FDLU-2018 – Selección Abreviada de Menor Cuantía
3. CM-007-FDLU-2018 – Concurso de Méritos 
4. LP-008-FDLU-2018 – Licitación Pública
5. SAMC-009-FDLU-2018 – Selección Abreviada de Menor Cuantía
6. LP-010-FDLU-2018 – Licitación Pública
7. LP-011-FDLU-2018 – Licitación Pública (Publicado en SECOP I)
8. CM-012-FDLU-2018 – Concurso de Méritos
9. LP-013-FDLU-2018 – Licitación Pública (Publicado En SECOP I)
10. SAMC-014-FDLU-2018 -Selección Abreviada de Menor cuantía
Durante el segundo trimestre de 2018, en la tienda virtual se celebró una orden de compra, la cual es la numero N° 26372 
MODIFICACIONES:  Se celebraron un total de 5 modificaciones contractuales.   
Nota: En el segundo trimestre se celebraron un total de 3 contratos. </t>
  </si>
  <si>
    <t xml:space="preserve">Cuadro en archivo Excel con relación contractual y constancia de SECOP. </t>
  </si>
  <si>
    <t>En la vigencia 2018 de conformidad con el Plan Anual de Adquisiciones se han identificado 8 procesos que por ser adquisición de bienes y servicios de características técnicas uniformes y de común utilización pueden contratarse a través de la Tienda Virtual del Estado Colombiano. En el primer trimestre se adelantaron y contrataron 5 procesos y en el segundo trimestre se contrató 01, correspondiente al proceso que tiene por objeto:  “CONTRATAR LA PRESTACIÓN DEL SERVICIO DE ASEO Y CAFETERIA PARA LAS DIFERENTES OFICINAS DE LA ALCALDIA LOCAL DE USME Y LA JAL INCLUYENDO INSUMOS Y EQUIPOS PARA EL DESARROLLO DEL SERVICIO”, el cual fue contratado mediante la Orden de Compra N° 26372.</t>
  </si>
  <si>
    <t>Cuadro de relación de contratos, donde se relaciona el número de la orden de compra O.C N° 26372), la cual puede verificarse con este número en la tienda virtual del estado colombiano.</t>
  </si>
  <si>
    <t>Copias de las comunicaciones oficiales remitidas a la Dirección para la Gestión del Desarrollo Local, y las cuales se pueden verificar en el aplicativo de Gestión Documental Orfeo con los radicados anteriormente relacionados.</t>
  </si>
  <si>
    <t xml:space="preserve">En cuanto al cumplimiento de los lineamientos establecidos en la Directiva 12 de 2016, se relaciona a continuación los procesos que han sido remitidos a la Dirección para la Gestión de Desarrollo Local DGDL para su respectiva viabilidad:
N° de radicado Fecha de radicado Asunto-Proceso 
20185520004433 07-05-2018 contratar por el sistema de precios unitarios la construcción de la malla vial, espacio público y redes, incluye complementación y actualización de diseños en la localidad de Usme, Bogotá D.C    
20185520005873 22-05-2018 Realizar por el sistema de precios unitarios fijos sin formula de reajuste y hasta monto agotable el mantenimiento y adecuación de salones comunales de la localidad de Usme
20185520006703 07-06-2018 Consultoría para la elaboración de los estudios y diseños del mobiliario correspondientes a la dotación de la nueva sede de la Alcaldía Local de Usme 
20185520007183 14-06-2018 Prestar apoyo por medio del acompañamiento en demandas de titulación predial de conformidad con los lineamientos de la SDHT y la SDP
20185520007363 21-06-2018 Realizar la interventoría técnica, administrativa, financiera, jurídica, ambiental y social del proyecto cuyo objeto es: contratar por el sistema de precios unitarios la construcción y/o rehabiliatción y/o mantenimiento de la malla vial urbana y su espacio público y redes, incluye actualización y ajuste de los diseños, en la localidad de Usme, Bogotá D.C 
20185520007533 26-06-2018 Realizar la interventoría técnica, administrativa, financiera, contable, social ambiental y jurídica, a la ejecución del contrato que tiene por objeto: Realizar por el sistema de precios unitarios fijos sin formula de reajuste y hasta monto agotable el mantenimiento y adecuación de salones comunales de la localidad de Usme. 
20185520007633 29-06-2018 Realizar los estudios preliminares con información técnica, interinstitucional, catastral, jurídica y participativa para la regularización urbanística de los asentamientos de origen informal previamente legalizados y priorizados en los territorios de la Localidad de Usme diagnosticados por la Secretaria Distrital de Hábitat, donde se ha presentado alteración del espacio público.  
</t>
  </si>
  <si>
    <t>Durantel el segundo trimestre de 2018, la Alcaldía Lcoal de Usme respondio 14 PQRS de los que se habian radicado en la vigencia 2017.  Teniendo en cuenta, lo reportado en primer trimestre que se respondieron 22 PQRS de los que estaban pendientes de 2017, se cumplió la meta al 100% toda vez que se respondieron los 36 PQRS que a 31 de Diciembre de 2017, quedaron pendientes de responder a los peticionarios.</t>
  </si>
  <si>
    <t>AGD ORFEO y SDQS</t>
  </si>
  <si>
    <t>La Alcaldía Local de Usme cuenta con 154 Usuarios de aplicativos así: 133 por Contratos de Prestación de servicios y 21 usuarios de planta, cuentan con antivirus en los PC, aplicaciones, 133 usuarios inscritos en SECOP II, y cuentan con AGD Orfeo . Por lo anterior, se cumple al 100% los  4 linemaientos emitidos por la DTI los cuales son: Antivirus, Directorio Activo - usuario de red, AGD Orfeo y SECOP II.</t>
  </si>
  <si>
    <t>Archivo en Excel con Relación de los usuarios a los cuales se les ha gestionado   todo lo de los linemientos de la DTI. La cual se carga en la carpeta compartida en el One Drive correo institucional.</t>
  </si>
  <si>
    <t>Aunque esta meta se reportó en primer trimestre de 2018, bajo el verbo avocar, Nivel Central de la SDG decidió modificarla teniendo en cuenta la solicitud emitida por esta Alcaldía Lcoal, cambiando el verbo rector por pronunciarse. Meta la cual se programo desde nivel central para reportar en tercer y cuarto trimestre de 2018.</t>
  </si>
  <si>
    <t>Para la presente vigencia esta meta es nueva en el pla n de gestión , la cual desde Nivel Central se programo su cumplimiento para reportar en tercer y cuarto trimestre de 2018.</t>
  </si>
  <si>
    <t>Informe de ORFEO 1</t>
  </si>
  <si>
    <t>La alcaldía local de Usme realizó la medición de desempeño ambiental según los lineamientos de la OAP</t>
  </si>
  <si>
    <t xml:space="preserve">Informe de medición ambiental </t>
  </si>
  <si>
    <t xml:space="preserve">Según la matriz de registros de publicación, la alcaldía local de Usme cumplió con el 96% de los criterios de la ley 1712 </t>
  </si>
  <si>
    <t>Matriz de Registros de Publicación</t>
  </si>
  <si>
    <t>Informe de acciones de mejora internas y matriz de seguimiento acciones externas</t>
  </si>
  <si>
    <t>La alcaldía local asitió a todas las jornadas de unificación de criterios contables, según informe de la SGI y la Dirección Financiera</t>
  </si>
  <si>
    <t>Radicado 2018400255093</t>
  </si>
  <si>
    <t>Según informe de la DGPDL la alcaldía local cumplió con el 78% de ejecución del plan de implementación del SIPSE  local durante el segundo trimestre</t>
  </si>
  <si>
    <t>Informe de la DGPDL</t>
  </si>
  <si>
    <t>Meta no programada</t>
  </si>
  <si>
    <t>(1-No. De acciones vencidas de plan de mejoramiento responsabilidad del proceso /N°  de acciones a gestionar bajo responsabilidad del proceso)*100</t>
  </si>
  <si>
    <t>La alcaldía local de Usme cuenta con 1526 comunicaciones en ORFEO 1</t>
  </si>
  <si>
    <t xml:space="preserve">Acciones de mejora internas - 100%
</t>
  </si>
  <si>
    <t>meta no programada</t>
  </si>
  <si>
    <t>Mantener el 100% de las acciones de mejora asignadas al proceso/Alcaldía con relación a planes de mejoramiento interno documentadas y vigentes</t>
  </si>
  <si>
    <r>
      <t xml:space="preserve">Depurar el 100% de las comunicaciones en el aplicativo de gestión documentaL </t>
    </r>
    <r>
      <rPr>
        <b/>
        <sz val="18"/>
        <rFont val="Arial"/>
        <family val="2"/>
      </rPr>
      <t xml:space="preserve">ORFEO I </t>
    </r>
    <r>
      <rPr>
        <sz val="18"/>
        <rFont val="Arial"/>
        <family val="2"/>
      </rPr>
      <t>(a excepción de los derechos de petición)</t>
    </r>
  </si>
  <si>
    <t>Archivar 481 (30%) actuaciones de obras anteriores a la ley 1801/2016 en la vigencia 2018</t>
  </si>
  <si>
    <t>Archivar 50 (20%)actuaciones de establecimiento de comercio anteriores a la ley 1801/2016 en la vigencia 2018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</si>
</sst>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240A]\ #,##0.00"/>
    <numFmt numFmtId="171" formatCode="0.0%"/>
    <numFmt numFmtId="172" formatCode="[$-80A]dddd\,\ d&quot; de &quot;mmmm&quot; de &quot;yyyy"/>
    <numFmt numFmtId="173" formatCode="[$-80A]hh:mm:ss\ AM/PM"/>
  </numFmts>
  <fonts count="91">
    <font>
      <sz val="11"/>
      <color theme="1"/>
      <name val="Calibri"/>
      <family val="2"/>
    </font>
    <font>
      <sz val="11"/>
      <color indexed="8"/>
      <name val="Calibri"/>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b/>
      <sz val="10"/>
      <color indexed="8"/>
      <name val="Arial Rounded MT Bold"/>
      <family val="2"/>
    </font>
    <font>
      <sz val="10"/>
      <name val="Arial Rounded MT Bold"/>
      <family val="2"/>
    </font>
    <font>
      <b/>
      <sz val="18"/>
      <name val="Arial Rounded MT Bold"/>
      <family val="2"/>
    </font>
    <font>
      <sz val="16"/>
      <name val="Arial Rounded MT Bold"/>
      <family val="2"/>
    </font>
    <font>
      <sz val="16"/>
      <color indexed="8"/>
      <name val="Arial Rounded MT Bold"/>
      <family val="2"/>
    </font>
    <font>
      <sz val="18"/>
      <name val="Arial Rounded MT Bold"/>
      <family val="2"/>
    </font>
    <font>
      <sz val="18"/>
      <name val="Arial"/>
      <family val="2"/>
    </font>
    <font>
      <sz val="10"/>
      <name val="Arial"/>
      <family val="2"/>
    </font>
    <font>
      <b/>
      <sz val="18"/>
      <color indexed="10"/>
      <name val="Arial Rounded MT Bold"/>
      <family val="2"/>
    </font>
    <font>
      <b/>
      <sz val="16"/>
      <color indexed="8"/>
      <name val="Arial Rounded MT Bold"/>
      <family val="2"/>
    </font>
    <font>
      <sz val="16"/>
      <name val="Arial"/>
      <family val="2"/>
    </font>
    <font>
      <b/>
      <sz val="16"/>
      <name val="Arial Rounded MT Bold"/>
      <family val="2"/>
    </font>
    <font>
      <b/>
      <sz val="8"/>
      <name val="Tahoma"/>
      <family val="2"/>
    </font>
    <font>
      <sz val="8"/>
      <name val="Tahoma"/>
      <family val="2"/>
    </font>
    <font>
      <b/>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Rounded MT Bold"/>
      <family val="2"/>
    </font>
    <font>
      <sz val="10"/>
      <color indexed="8"/>
      <name val="Arial Rounded MT Bold"/>
      <family val="2"/>
    </font>
    <font>
      <b/>
      <sz val="48"/>
      <color indexed="8"/>
      <name val="Arial Rounded MT Bold"/>
      <family val="2"/>
    </font>
    <font>
      <b/>
      <sz val="22"/>
      <color indexed="8"/>
      <name val="Arial Rounded MT Bold"/>
      <family val="2"/>
    </font>
    <font>
      <sz val="18"/>
      <color indexed="8"/>
      <name val="Arial Rounded MT Bold"/>
      <family val="2"/>
    </font>
    <font>
      <b/>
      <sz val="20"/>
      <color indexed="8"/>
      <name val="Arial Rounded MT Bold"/>
      <family val="2"/>
    </font>
    <font>
      <sz val="18"/>
      <color indexed="8"/>
      <name val="Arial"/>
      <family val="2"/>
    </font>
    <font>
      <sz val="16"/>
      <color indexed="8"/>
      <name val="Arial"/>
      <family val="2"/>
    </font>
    <font>
      <sz val="20"/>
      <color indexed="8"/>
      <name val="Arial"/>
      <family val="2"/>
    </font>
    <font>
      <b/>
      <sz val="28"/>
      <color indexed="8"/>
      <name val="Arial Rounded MT Bold"/>
      <family val="2"/>
    </font>
    <font>
      <b/>
      <sz val="26"/>
      <color indexed="8"/>
      <name val="Arial Rounded MT Bold"/>
      <family val="2"/>
    </font>
    <font>
      <b/>
      <sz val="24"/>
      <color indexed="8"/>
      <name val="Arial Rounded MT Bold"/>
      <family val="2"/>
    </font>
    <font>
      <b/>
      <sz val="18"/>
      <color indexed="8"/>
      <name val="Arial Rounded MT Bold"/>
      <family val="2"/>
    </font>
    <font>
      <b/>
      <sz val="18"/>
      <color indexed="8"/>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Rounded MT Bold"/>
      <family val="2"/>
    </font>
    <font>
      <sz val="10"/>
      <color theme="1"/>
      <name val="Arial Rounded MT Bold"/>
      <family val="2"/>
    </font>
    <font>
      <b/>
      <sz val="10"/>
      <color theme="1"/>
      <name val="Arial Rounded MT Bold"/>
      <family val="2"/>
    </font>
    <font>
      <b/>
      <sz val="48"/>
      <color theme="1"/>
      <name val="Arial Rounded MT Bold"/>
      <family val="2"/>
    </font>
    <font>
      <b/>
      <sz val="22"/>
      <color theme="1"/>
      <name val="Arial Rounded MT Bold"/>
      <family val="2"/>
    </font>
    <font>
      <sz val="18"/>
      <color theme="1"/>
      <name val="Arial Rounded MT Bold"/>
      <family val="2"/>
    </font>
    <font>
      <sz val="16"/>
      <color theme="1"/>
      <name val="Arial Rounded MT Bold"/>
      <family val="2"/>
    </font>
    <font>
      <b/>
      <sz val="20"/>
      <color theme="1"/>
      <name val="Arial Rounded MT Bold"/>
      <family val="2"/>
    </font>
    <font>
      <sz val="18"/>
      <color rgb="FF00000A"/>
      <name val="Arial"/>
      <family val="2"/>
    </font>
    <font>
      <sz val="18"/>
      <color theme="1"/>
      <name val="Arial"/>
      <family val="2"/>
    </font>
    <font>
      <sz val="16"/>
      <color theme="1"/>
      <name val="Arial"/>
      <family val="2"/>
    </font>
    <font>
      <sz val="16"/>
      <color rgb="FF000000"/>
      <name val="Arial Rounded MT Bold"/>
      <family val="2"/>
    </font>
    <font>
      <b/>
      <sz val="16"/>
      <color theme="1"/>
      <name val="Arial Rounded MT Bold"/>
      <family val="2"/>
    </font>
    <font>
      <sz val="20"/>
      <color theme="1"/>
      <name val="Arial"/>
      <family val="2"/>
    </font>
    <font>
      <b/>
      <sz val="28"/>
      <color theme="1"/>
      <name val="Arial Rounded MT Bold"/>
      <family val="2"/>
    </font>
    <font>
      <b/>
      <sz val="18"/>
      <color theme="1"/>
      <name val="Arial Rounded MT Bold"/>
      <family val="2"/>
    </font>
    <font>
      <b/>
      <sz val="26"/>
      <color theme="1"/>
      <name val="Arial Rounded MT Bold"/>
      <family val="2"/>
    </font>
    <font>
      <b/>
      <sz val="24"/>
      <color theme="1"/>
      <name val="Arial Rounded MT Bold"/>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8" tint="-0.24997000396251678"/>
        <bgColor indexed="64"/>
      </patternFill>
    </fill>
    <fill>
      <patternFill patternType="solid">
        <fgColor rgb="FF0070C0"/>
        <bgColor indexed="64"/>
      </patternFill>
    </fill>
    <fill>
      <patternFill patternType="solid">
        <fgColor rgb="FF00B050"/>
        <bgColor indexed="64"/>
      </patternFill>
    </fill>
    <fill>
      <patternFill patternType="solid">
        <fgColor rgb="FFFFFF00"/>
        <bgColor indexed="64"/>
      </patternFill>
    </fill>
    <fill>
      <patternFill patternType="solid">
        <fgColor rgb="FFFF7C80"/>
        <bgColor indexed="64"/>
      </patternFill>
    </fill>
    <fill>
      <patternFill patternType="solid">
        <fgColor rgb="FF66FF99"/>
        <bgColor indexed="64"/>
      </patternFill>
    </fill>
    <fill>
      <patternFill patternType="solid">
        <fgColor rgb="FFFF9933"/>
        <bgColor indexed="64"/>
      </patternFill>
    </fill>
    <fill>
      <patternFill patternType="solid">
        <fgColor rgb="FFFF9933"/>
        <bgColor indexed="64"/>
      </patternFill>
    </fill>
    <fill>
      <patternFill patternType="solid">
        <fgColor rgb="FF66CCFF"/>
        <bgColor indexed="64"/>
      </patternFill>
    </fill>
    <fill>
      <patternFill patternType="solid">
        <fgColor theme="0" tint="-0.24997000396251678"/>
        <bgColor indexed="64"/>
      </patternFill>
    </fill>
    <fill>
      <patternFill patternType="solid">
        <fgColor rgb="FFFFFF9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bottom/>
    </border>
    <border>
      <left style="medium"/>
      <right style="medium"/>
      <top style="medium"/>
      <bottom/>
    </border>
    <border>
      <left style="medium"/>
      <right style="medium"/>
      <top/>
      <bottom/>
    </border>
    <border>
      <left/>
      <right style="thin"/>
      <top style="medium"/>
      <bottom style="thin"/>
    </border>
    <border>
      <left style="thin"/>
      <right/>
      <top style="medium"/>
      <bottom style="thin"/>
    </border>
    <border>
      <left style="medium"/>
      <right style="medium"/>
      <top style="medium"/>
      <bottom style="thin"/>
    </border>
    <border>
      <left style="thin"/>
      <right style="thin"/>
      <top/>
      <bottom/>
    </border>
    <border>
      <left/>
      <right/>
      <top style="thin"/>
      <bottom/>
    </border>
    <border>
      <left style="medium"/>
      <right style="medium"/>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medium"/>
      <right/>
      <top style="medium"/>
      <bottom/>
    </border>
    <border>
      <left style="thin"/>
      <right style="thin"/>
      <top style="medium"/>
      <bottom style="thin"/>
    </border>
    <border>
      <left style="thin"/>
      <right style="thin"/>
      <top style="medium"/>
      <bottom/>
    </border>
    <border>
      <left style="thin"/>
      <right style="medium"/>
      <top style="medium"/>
      <bottom style="thin"/>
    </border>
    <border>
      <left style="medium"/>
      <right style="medium"/>
      <top style="thin"/>
      <bottom style="thin"/>
    </border>
    <border>
      <left style="medium"/>
      <right/>
      <top/>
      <bottom/>
    </border>
    <border>
      <left style="thin"/>
      <right style="thin"/>
      <top/>
      <bottom style="thin"/>
    </border>
    <border>
      <left style="thin"/>
      <right style="medium"/>
      <top style="medium"/>
      <bottom/>
    </border>
    <border>
      <left style="medium"/>
      <right style="medium"/>
      <top/>
      <bottom style="thin"/>
    </border>
    <border>
      <left style="medium"/>
      <right style="medium"/>
      <top/>
      <bottom style="medium"/>
    </border>
    <border>
      <left/>
      <right style="thin"/>
      <top/>
      <bottom style="medium"/>
    </border>
    <border>
      <left style="thin"/>
      <right style="thin"/>
      <top style="medium"/>
      <bottom style="medium"/>
    </border>
    <border>
      <left style="thin"/>
      <right style="medium"/>
      <top style="medium"/>
      <bottom style="medium"/>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right style="medium"/>
      <top style="medium"/>
      <bottom style="thin"/>
    </border>
    <border>
      <left/>
      <right style="medium"/>
      <top style="thin"/>
      <bottom style="thin"/>
    </border>
    <border>
      <left/>
      <right style="medium"/>
      <top/>
      <bottom style="medium"/>
    </border>
    <border>
      <left style="thin">
        <color rgb="FF1A1A1A"/>
      </left>
      <right style="thin">
        <color rgb="FF1A1A1A"/>
      </right>
      <top style="thin">
        <color rgb="FF1A1A1A"/>
      </top>
      <bottom style="thin">
        <color rgb="FF1A1A1A"/>
      </bottom>
    </border>
    <border>
      <left style="medium"/>
      <right style="medium"/>
      <top style="thin"/>
      <bottom style="medium"/>
    </border>
    <border>
      <left style="medium"/>
      <right style="thin"/>
      <top style="medium"/>
      <bottom style="thin"/>
    </border>
    <border>
      <left style="medium"/>
      <right style="thin"/>
      <top style="thin"/>
      <bottom/>
    </border>
    <border>
      <left/>
      <right style="medium"/>
      <top style="medium"/>
      <bottom/>
    </border>
    <border>
      <left style="medium"/>
      <right/>
      <top style="thin"/>
      <bottom/>
    </border>
    <border>
      <left style="medium"/>
      <right style="thin"/>
      <top/>
      <bottom/>
    </border>
    <border>
      <left style="thin"/>
      <right/>
      <top/>
      <bottom style="thin"/>
    </border>
    <border>
      <left style="thin"/>
      <right style="thin"/>
      <top/>
      <bottom style="medium"/>
    </border>
    <border>
      <left style="thin"/>
      <right/>
      <top/>
      <bottom style="medium"/>
    </border>
    <border>
      <left style="thin"/>
      <right style="medium"/>
      <top/>
      <bottom style="medium"/>
    </border>
    <border>
      <left style="thin"/>
      <right style="medium"/>
      <top style="thin"/>
      <bottom style="thin"/>
    </border>
    <border>
      <left style="thin"/>
      <right style="medium"/>
      <top style="thin"/>
      <bottom style="medium"/>
    </border>
    <border>
      <left/>
      <right/>
      <top style="medium"/>
      <bottom style="thin"/>
    </border>
    <border>
      <left/>
      <right/>
      <top style="medium"/>
      <bottom/>
    </border>
    <border>
      <left style="medium"/>
      <right/>
      <top style="medium"/>
      <bottom style="medium"/>
    </border>
    <border>
      <left style="medium"/>
      <right/>
      <top/>
      <bottom style="thin"/>
    </border>
    <border>
      <left/>
      <right/>
      <top/>
      <bottom style="thin"/>
    </border>
    <border>
      <left/>
      <right style="thin"/>
      <top style="medium"/>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31" borderId="0" applyNumberFormat="0" applyBorder="0" applyAlignment="0" applyProtection="0"/>
    <xf numFmtId="0" fontId="14" fillId="0" borderId="0">
      <alignment/>
      <protection/>
    </xf>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389">
    <xf numFmtId="0" fontId="0" fillId="0" borderId="0" xfId="0" applyFont="1" applyAlignment="1">
      <alignment/>
    </xf>
    <xf numFmtId="0" fontId="72" fillId="0" borderId="0" xfId="0" applyFont="1" applyAlignment="1">
      <alignment/>
    </xf>
    <xf numFmtId="0" fontId="2" fillId="33" borderId="10" xfId="0" applyFont="1" applyFill="1" applyBorder="1" applyAlignment="1">
      <alignment vertical="center" wrapText="1"/>
    </xf>
    <xf numFmtId="0" fontId="3" fillId="33" borderId="11" xfId="0" applyFont="1" applyFill="1" applyBorder="1" applyAlignment="1">
      <alignment horizontal="center"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73" fillId="33" borderId="0" xfId="0" applyFont="1" applyFill="1" applyAlignment="1">
      <alignment/>
    </xf>
    <xf numFmtId="0" fontId="4" fillId="12" borderId="14"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6" fillId="34" borderId="15" xfId="0" applyFont="1" applyFill="1" applyBorder="1" applyAlignment="1" applyProtection="1">
      <alignment horizontal="left" vertical="center" wrapText="1"/>
      <protection/>
    </xf>
    <xf numFmtId="0" fontId="6" fillId="34" borderId="16" xfId="0" applyFont="1" applyFill="1" applyBorder="1" applyAlignment="1" applyProtection="1">
      <alignment horizontal="left" vertical="center" wrapText="1"/>
      <protection/>
    </xf>
    <xf numFmtId="0" fontId="7" fillId="33" borderId="17" xfId="0" applyFont="1" applyFill="1" applyBorder="1" applyAlignment="1">
      <alignment vertical="center" wrapText="1"/>
    </xf>
    <xf numFmtId="0" fontId="7" fillId="33" borderId="0" xfId="0" applyFont="1" applyFill="1" applyBorder="1" applyAlignment="1">
      <alignment vertical="center" wrapText="1"/>
    </xf>
    <xf numFmtId="0" fontId="8" fillId="33" borderId="17"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0" xfId="0" applyFont="1" applyFill="1" applyBorder="1" applyAlignment="1">
      <alignment horizontal="justify" vertical="center" wrapText="1"/>
    </xf>
    <xf numFmtId="0" fontId="74" fillId="33" borderId="0" xfId="0" applyFont="1" applyFill="1" applyBorder="1" applyAlignment="1">
      <alignment horizontal="center" vertical="center"/>
    </xf>
    <xf numFmtId="0" fontId="74" fillId="33" borderId="0" xfId="0" applyFont="1" applyFill="1" applyBorder="1" applyAlignment="1">
      <alignment vertical="center"/>
    </xf>
    <xf numFmtId="0" fontId="7" fillId="33" borderId="0" xfId="0" applyFont="1" applyFill="1" applyBorder="1" applyAlignment="1">
      <alignment horizontal="center" vertical="center" wrapText="1"/>
    </xf>
    <xf numFmtId="0" fontId="73" fillId="33" borderId="0" xfId="0" applyFont="1" applyFill="1" applyAlignment="1">
      <alignment horizontal="center"/>
    </xf>
    <xf numFmtId="0" fontId="5" fillId="33" borderId="0" xfId="0" applyFont="1" applyFill="1" applyBorder="1" applyAlignment="1">
      <alignment horizontal="center" vertical="center" wrapText="1"/>
    </xf>
    <xf numFmtId="0" fontId="73" fillId="33" borderId="0" xfId="0" applyFont="1" applyFill="1" applyAlignment="1">
      <alignment horizontal="justify" vertical="center" wrapText="1"/>
    </xf>
    <xf numFmtId="0" fontId="5" fillId="27" borderId="18" xfId="0" applyFont="1" applyFill="1" applyBorder="1" applyAlignment="1">
      <alignment vertical="center" wrapText="1"/>
    </xf>
    <xf numFmtId="0" fontId="5" fillId="27" borderId="19" xfId="0" applyFont="1" applyFill="1" applyBorder="1" applyAlignment="1">
      <alignment vertical="center" wrapText="1"/>
    </xf>
    <xf numFmtId="0" fontId="5" fillId="35" borderId="20"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23" xfId="0" applyFont="1" applyFill="1" applyBorder="1" applyAlignment="1">
      <alignment vertical="center" wrapText="1"/>
    </xf>
    <xf numFmtId="0" fontId="5" fillId="35" borderId="24" xfId="0" applyFont="1" applyFill="1" applyBorder="1" applyAlignment="1">
      <alignment horizontal="justify" vertical="center" wrapText="1"/>
    </xf>
    <xf numFmtId="0" fontId="5" fillId="35" borderId="2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74" fillId="35" borderId="27" xfId="0" applyFont="1" applyFill="1" applyBorder="1" applyAlignment="1">
      <alignment/>
    </xf>
    <xf numFmtId="0" fontId="5" fillId="19" borderId="27"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25" borderId="27" xfId="0" applyFont="1" applyFill="1" applyBorder="1" applyAlignment="1">
      <alignment horizontal="center" vertical="center" wrapText="1"/>
    </xf>
    <xf numFmtId="0" fontId="5" fillId="38" borderId="27"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16" borderId="29"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75" fillId="33" borderId="18" xfId="0" applyFont="1" applyFill="1" applyBorder="1" applyAlignment="1" applyProtection="1">
      <alignment vertical="center" textRotation="90" wrapText="1"/>
      <protection locked="0"/>
    </xf>
    <xf numFmtId="0" fontId="76" fillId="39" borderId="30" xfId="0" applyFont="1" applyFill="1" applyBorder="1" applyAlignment="1" applyProtection="1">
      <alignment vertical="center" wrapText="1"/>
      <protection locked="0"/>
    </xf>
    <xf numFmtId="0" fontId="77" fillId="39" borderId="0" xfId="0" applyFont="1" applyFill="1" applyAlignment="1">
      <alignment horizontal="justify" vertical="center" wrapText="1"/>
    </xf>
    <xf numFmtId="9" fontId="10" fillId="33" borderId="10" xfId="56" applyNumberFormat="1" applyFont="1" applyFill="1" applyBorder="1" applyAlignment="1">
      <alignment horizontal="center" vertical="center" wrapText="1"/>
    </xf>
    <xf numFmtId="0" fontId="78" fillId="33" borderId="31" xfId="0" applyFont="1" applyFill="1" applyBorder="1" applyAlignment="1" applyProtection="1">
      <alignment horizontal="center" vertical="center" wrapText="1"/>
      <protection locked="0"/>
    </xf>
    <xf numFmtId="0" fontId="78" fillId="33" borderId="31" xfId="0" applyFont="1" applyFill="1" applyBorder="1" applyAlignment="1">
      <alignment vertical="center" wrapText="1"/>
    </xf>
    <xf numFmtId="0" fontId="78" fillId="33" borderId="32" xfId="0" applyFont="1" applyFill="1" applyBorder="1" applyAlignment="1" applyProtection="1">
      <alignment horizontal="center" vertical="center" wrapText="1"/>
      <protection locked="0"/>
    </xf>
    <xf numFmtId="9" fontId="78" fillId="33" borderId="31" xfId="0" applyNumberFormat="1" applyFont="1" applyFill="1" applyBorder="1" applyAlignment="1" applyProtection="1">
      <alignment horizontal="center" vertical="center" wrapText="1"/>
      <protection/>
    </xf>
    <xf numFmtId="0" fontId="78" fillId="33" borderId="31" xfId="0" applyFont="1" applyFill="1" applyBorder="1" applyAlignment="1" applyProtection="1">
      <alignment horizontal="left" vertical="center" wrapText="1"/>
      <protection/>
    </xf>
    <xf numFmtId="0" fontId="12" fillId="33" borderId="31" xfId="0" applyFont="1" applyFill="1" applyBorder="1" applyAlignment="1" applyProtection="1">
      <alignment horizontal="justify" vertical="center" wrapText="1"/>
      <protection locked="0"/>
    </xf>
    <xf numFmtId="0" fontId="78" fillId="0" borderId="31" xfId="0" applyFont="1" applyFill="1" applyBorder="1" applyAlignment="1" applyProtection="1">
      <alignment horizontal="center" vertical="center" wrapText="1"/>
      <protection/>
    </xf>
    <xf numFmtId="9" fontId="78" fillId="0" borderId="31" xfId="0" applyNumberFormat="1" applyFont="1" applyFill="1" applyBorder="1" applyAlignment="1" applyProtection="1">
      <alignment horizontal="center" vertical="center" wrapText="1"/>
      <protection/>
    </xf>
    <xf numFmtId="9" fontId="78" fillId="0" borderId="31" xfId="56" applyFont="1" applyFill="1" applyBorder="1" applyAlignment="1" applyProtection="1">
      <alignment horizontal="center" vertical="center" wrapText="1"/>
      <protection/>
    </xf>
    <xf numFmtId="9" fontId="10" fillId="0" borderId="31" xfId="56" applyFont="1" applyFill="1" applyBorder="1" applyAlignment="1" applyProtection="1">
      <alignment horizontal="center" vertical="center" wrapText="1"/>
      <protection/>
    </xf>
    <xf numFmtId="0" fontId="78" fillId="0" borderId="31" xfId="0" applyFont="1" applyFill="1" applyBorder="1" applyAlignment="1" applyProtection="1">
      <alignment horizontal="justify" vertical="center" wrapText="1"/>
      <protection/>
    </xf>
    <xf numFmtId="0" fontId="78" fillId="33" borderId="31" xfId="0" applyFont="1" applyFill="1" applyBorder="1" applyAlignment="1">
      <alignment horizontal="center" vertical="center" wrapText="1"/>
    </xf>
    <xf numFmtId="9" fontId="78" fillId="33" borderId="31" xfId="0" applyNumberFormat="1" applyFont="1" applyFill="1" applyBorder="1" applyAlignment="1">
      <alignment horizontal="center" vertical="center" wrapText="1"/>
    </xf>
    <xf numFmtId="0" fontId="10" fillId="33" borderId="31" xfId="56" applyNumberFormat="1" applyFont="1" applyFill="1" applyBorder="1" applyAlignment="1">
      <alignment horizontal="center" vertical="center" wrapText="1"/>
    </xf>
    <xf numFmtId="0" fontId="78" fillId="33" borderId="31" xfId="0" applyNumberFormat="1" applyFont="1" applyFill="1" applyBorder="1" applyAlignment="1" applyProtection="1">
      <alignment horizontal="center" vertical="center" wrapText="1"/>
      <protection locked="0"/>
    </xf>
    <xf numFmtId="0" fontId="78" fillId="33" borderId="31" xfId="0" applyFont="1" applyFill="1" applyBorder="1" applyAlignment="1" applyProtection="1">
      <alignment horizontal="left" vertical="center" wrapText="1"/>
      <protection locked="0"/>
    </xf>
    <xf numFmtId="0" fontId="10" fillId="33" borderId="21" xfId="56" applyNumberFormat="1" applyFont="1" applyFill="1" applyBorder="1" applyAlignment="1">
      <alignment horizontal="center" vertical="center" wrapText="1"/>
    </xf>
    <xf numFmtId="0" fontId="78" fillId="33" borderId="33" xfId="0" applyFont="1" applyFill="1" applyBorder="1" applyAlignment="1" applyProtection="1">
      <alignment horizontal="left" vertical="center" wrapText="1"/>
      <protection locked="0"/>
    </xf>
    <xf numFmtId="0" fontId="9" fillId="33" borderId="34" xfId="0" applyFont="1" applyFill="1" applyBorder="1" applyAlignment="1">
      <alignment horizontal="center" vertical="center" wrapText="1"/>
    </xf>
    <xf numFmtId="0" fontId="75" fillId="33" borderId="19" xfId="0" applyFont="1" applyFill="1" applyBorder="1" applyAlignment="1" applyProtection="1">
      <alignment vertical="center" textRotation="90" wrapText="1"/>
      <protection locked="0"/>
    </xf>
    <xf numFmtId="0" fontId="76" fillId="39" borderId="35" xfId="0" applyFont="1" applyFill="1" applyBorder="1" applyAlignment="1" applyProtection="1">
      <alignment vertical="center" wrapText="1"/>
      <protection locked="0"/>
    </xf>
    <xf numFmtId="0" fontId="12" fillId="39" borderId="10" xfId="0" applyFont="1" applyFill="1" applyBorder="1" applyAlignment="1" applyProtection="1">
      <alignment horizontal="justify" vertical="center" wrapText="1"/>
      <protection locked="0"/>
    </xf>
    <xf numFmtId="0" fontId="78" fillId="33" borderId="10" xfId="0" applyFont="1" applyFill="1" applyBorder="1" applyAlignment="1" applyProtection="1">
      <alignment horizontal="center" vertical="center" wrapText="1"/>
      <protection locked="0"/>
    </xf>
    <xf numFmtId="0" fontId="78" fillId="33" borderId="27" xfId="0" applyFont="1" applyFill="1" applyBorder="1" applyAlignment="1">
      <alignment vertical="center" wrapText="1"/>
    </xf>
    <xf numFmtId="9" fontId="78" fillId="33" borderId="10" xfId="56" applyFont="1" applyFill="1" applyBorder="1" applyAlignment="1" applyProtection="1">
      <alignment horizontal="center" vertical="center" wrapText="1"/>
      <protection/>
    </xf>
    <xf numFmtId="0" fontId="78" fillId="33" borderId="36" xfId="0" applyFont="1" applyFill="1" applyBorder="1" applyAlignment="1" applyProtection="1">
      <alignment horizontal="center" vertical="center" wrapText="1"/>
      <protection locked="0"/>
    </xf>
    <xf numFmtId="0" fontId="78" fillId="33" borderId="10" xfId="0" applyFont="1" applyFill="1" applyBorder="1" applyAlignment="1" applyProtection="1">
      <alignment horizontal="left" vertical="center" wrapText="1"/>
      <protection/>
    </xf>
    <xf numFmtId="170" fontId="78" fillId="33" borderId="10" xfId="0" applyNumberFormat="1" applyFont="1" applyFill="1" applyBorder="1" applyAlignment="1" applyProtection="1">
      <alignment horizontal="center" vertical="center" wrapText="1"/>
      <protection locked="0"/>
    </xf>
    <xf numFmtId="0" fontId="78" fillId="33" borderId="31" xfId="0" applyFont="1" applyFill="1" applyBorder="1" applyAlignment="1" applyProtection="1">
      <alignment horizontal="center" vertical="center" wrapText="1"/>
      <protection/>
    </xf>
    <xf numFmtId="0" fontId="78" fillId="33" borderId="31" xfId="0" applyNumberFormat="1" applyFont="1" applyFill="1" applyBorder="1" applyAlignment="1" applyProtection="1">
      <alignment horizontal="center" vertical="center" wrapText="1"/>
      <protection/>
    </xf>
    <xf numFmtId="0" fontId="10" fillId="33" borderId="31" xfId="56" applyNumberFormat="1" applyFont="1" applyFill="1" applyBorder="1" applyAlignment="1" applyProtection="1">
      <alignment horizontal="center" vertical="center" wrapText="1"/>
      <protection/>
    </xf>
    <xf numFmtId="0" fontId="78" fillId="33" borderId="31" xfId="0" applyFont="1" applyFill="1" applyBorder="1" applyAlignment="1" applyProtection="1">
      <alignment horizontal="justify" vertical="center" wrapText="1"/>
      <protection/>
    </xf>
    <xf numFmtId="0" fontId="77" fillId="39" borderId="10" xfId="0" applyFont="1" applyFill="1" applyBorder="1" applyAlignment="1" applyProtection="1">
      <alignment horizontal="justify" vertical="center" wrapText="1"/>
      <protection locked="0"/>
    </xf>
    <xf numFmtId="0" fontId="10" fillId="33" borderId="27" xfId="0" applyFont="1" applyFill="1" applyBorder="1" applyAlignment="1">
      <alignment vertical="center" wrapText="1"/>
    </xf>
    <xf numFmtId="0" fontId="78" fillId="33" borderId="27" xfId="0" applyFont="1" applyFill="1" applyBorder="1" applyAlignment="1" applyProtection="1">
      <alignment horizontal="center" vertical="center" wrapText="1"/>
      <protection locked="0"/>
    </xf>
    <xf numFmtId="0" fontId="78" fillId="33" borderId="23" xfId="0" applyFont="1" applyFill="1" applyBorder="1" applyAlignment="1" applyProtection="1">
      <alignment horizontal="center" vertical="center" wrapText="1"/>
      <protection locked="0"/>
    </xf>
    <xf numFmtId="9" fontId="78" fillId="33" borderId="27" xfId="0" applyNumberFormat="1" applyFont="1" applyFill="1" applyBorder="1" applyAlignment="1" applyProtection="1">
      <alignment horizontal="center" vertical="center" wrapText="1"/>
      <protection/>
    </xf>
    <xf numFmtId="0" fontId="78" fillId="33" borderId="27" xfId="0" applyFont="1" applyFill="1" applyBorder="1" applyAlignment="1" applyProtection="1">
      <alignment horizontal="left" vertical="center" wrapText="1"/>
      <protection/>
    </xf>
    <xf numFmtId="170" fontId="78" fillId="33" borderId="27" xfId="0" applyNumberFormat="1" applyFont="1" applyFill="1" applyBorder="1" applyAlignment="1" applyProtection="1">
      <alignment horizontal="center" vertical="center" wrapText="1"/>
      <protection locked="0"/>
    </xf>
    <xf numFmtId="9" fontId="78" fillId="0" borderId="32" xfId="56" applyFont="1" applyFill="1" applyBorder="1" applyAlignment="1" applyProtection="1">
      <alignment horizontal="center" vertical="center" wrapText="1"/>
      <protection/>
    </xf>
    <xf numFmtId="0" fontId="78" fillId="0" borderId="32" xfId="0" applyFont="1" applyFill="1" applyBorder="1" applyAlignment="1" applyProtection="1">
      <alignment horizontal="justify" vertical="center" wrapText="1"/>
      <protection/>
    </xf>
    <xf numFmtId="0" fontId="78" fillId="33" borderId="32" xfId="0" applyNumberFormat="1" applyFont="1" applyFill="1" applyBorder="1" applyAlignment="1" applyProtection="1">
      <alignment horizontal="center" vertical="center" wrapText="1"/>
      <protection locked="0"/>
    </xf>
    <xf numFmtId="0" fontId="78" fillId="33" borderId="32" xfId="0" applyFont="1" applyFill="1" applyBorder="1" applyAlignment="1" applyProtection="1">
      <alignment horizontal="left" vertical="center" wrapText="1"/>
      <protection locked="0"/>
    </xf>
    <xf numFmtId="0" fontId="78" fillId="33" borderId="37" xfId="0" applyFont="1" applyFill="1" applyBorder="1" applyAlignment="1" applyProtection="1">
      <alignment horizontal="left" vertical="center" wrapText="1"/>
      <protection locked="0"/>
    </xf>
    <xf numFmtId="0" fontId="9" fillId="33" borderId="38" xfId="0" applyFont="1" applyFill="1" applyBorder="1" applyAlignment="1">
      <alignment horizontal="center" vertical="center" wrapText="1"/>
    </xf>
    <xf numFmtId="0" fontId="76" fillId="39" borderId="39" xfId="0" applyFont="1" applyFill="1" applyBorder="1" applyAlignment="1" applyProtection="1">
      <alignment vertical="center" wrapText="1"/>
      <protection locked="0"/>
    </xf>
    <xf numFmtId="0" fontId="79" fillId="39" borderId="39" xfId="0" applyFont="1" applyFill="1" applyBorder="1" applyAlignment="1" applyProtection="1">
      <alignment horizontal="center" vertical="center" wrapText="1"/>
      <protection locked="0"/>
    </xf>
    <xf numFmtId="0" fontId="78" fillId="33" borderId="40" xfId="0" applyFont="1" applyFill="1" applyBorder="1" applyAlignment="1" applyProtection="1">
      <alignment horizontal="center" vertical="center" wrapText="1"/>
      <protection locked="0"/>
    </xf>
    <xf numFmtId="0" fontId="78" fillId="33" borderId="41" xfId="0" applyFont="1" applyFill="1" applyBorder="1" applyAlignment="1">
      <alignment vertical="center" wrapText="1"/>
    </xf>
    <xf numFmtId="0" fontId="10" fillId="33" borderId="41" xfId="0" applyFont="1" applyFill="1" applyBorder="1" applyAlignment="1">
      <alignment vertical="center" wrapText="1"/>
    </xf>
    <xf numFmtId="0" fontId="78" fillId="33" borderId="41" xfId="0" applyFont="1" applyFill="1" applyBorder="1" applyAlignment="1" applyProtection="1">
      <alignment horizontal="center" vertical="center" wrapText="1"/>
      <protection locked="0"/>
    </xf>
    <xf numFmtId="9" fontId="78" fillId="33" borderId="41" xfId="0" applyNumberFormat="1" applyFont="1" applyFill="1" applyBorder="1" applyAlignment="1" applyProtection="1">
      <alignment horizontal="center" vertical="center" wrapText="1"/>
      <protection/>
    </xf>
    <xf numFmtId="0" fontId="78" fillId="33" borderId="41" xfId="0" applyFont="1" applyFill="1" applyBorder="1" applyAlignment="1" applyProtection="1">
      <alignment horizontal="left" vertical="center" wrapText="1"/>
      <protection/>
    </xf>
    <xf numFmtId="170" fontId="78" fillId="33" borderId="41" xfId="0" applyNumberFormat="1" applyFont="1" applyFill="1" applyBorder="1" applyAlignment="1" applyProtection="1">
      <alignment horizontal="center" vertical="center" wrapText="1"/>
      <protection locked="0"/>
    </xf>
    <xf numFmtId="0" fontId="78" fillId="33" borderId="41" xfId="0" applyFont="1" applyFill="1" applyBorder="1" applyAlignment="1" applyProtection="1">
      <alignment horizontal="center" vertical="center" wrapText="1"/>
      <protection/>
    </xf>
    <xf numFmtId="0" fontId="78" fillId="33" borderId="41" xfId="0" applyNumberFormat="1" applyFont="1" applyFill="1" applyBorder="1" applyAlignment="1" applyProtection="1">
      <alignment horizontal="center" vertical="center" wrapText="1"/>
      <protection/>
    </xf>
    <xf numFmtId="0" fontId="78" fillId="33" borderId="41" xfId="0" applyFont="1" applyFill="1" applyBorder="1" applyAlignment="1" applyProtection="1">
      <alignment horizontal="justify" vertical="center" wrapText="1"/>
      <protection/>
    </xf>
    <xf numFmtId="0" fontId="78" fillId="33" borderId="41" xfId="0" applyFont="1" applyFill="1" applyBorder="1" applyAlignment="1">
      <alignment horizontal="center" vertical="center" wrapText="1"/>
    </xf>
    <xf numFmtId="0" fontId="78" fillId="33" borderId="41" xfId="0" applyNumberFormat="1" applyFont="1" applyFill="1" applyBorder="1" applyAlignment="1" applyProtection="1">
      <alignment horizontal="center" vertical="center" wrapText="1"/>
      <protection locked="0"/>
    </xf>
    <xf numFmtId="0" fontId="78" fillId="33" borderId="41" xfId="0" applyFont="1" applyFill="1" applyBorder="1" applyAlignment="1" applyProtection="1">
      <alignment horizontal="left" vertical="center" wrapText="1"/>
      <protection locked="0"/>
    </xf>
    <xf numFmtId="0" fontId="78" fillId="33" borderId="42" xfId="0" applyFont="1" applyFill="1" applyBorder="1" applyAlignment="1" applyProtection="1">
      <alignment horizontal="left" vertical="center" wrapText="1"/>
      <protection locked="0"/>
    </xf>
    <xf numFmtId="0" fontId="12" fillId="39" borderId="31" xfId="0" applyFont="1" applyFill="1" applyBorder="1" applyAlignment="1">
      <alignment horizontal="justify" vertical="center" wrapText="1"/>
    </xf>
    <xf numFmtId="0" fontId="78" fillId="33" borderId="31" xfId="0" applyFont="1" applyFill="1" applyBorder="1" applyAlignment="1" applyProtection="1">
      <alignment horizontal="justify" vertical="center" wrapText="1"/>
      <protection locked="0"/>
    </xf>
    <xf numFmtId="170" fontId="78" fillId="33" borderId="31" xfId="0" applyNumberFormat="1" applyFont="1" applyFill="1" applyBorder="1" applyAlignment="1" applyProtection="1">
      <alignment horizontal="center" vertical="center" wrapText="1"/>
      <protection locked="0"/>
    </xf>
    <xf numFmtId="9" fontId="78" fillId="33" borderId="31" xfId="56" applyFont="1" applyFill="1" applyBorder="1" applyAlignment="1" applyProtection="1">
      <alignment horizontal="center" vertical="center" wrapText="1"/>
      <protection/>
    </xf>
    <xf numFmtId="9" fontId="10" fillId="33" borderId="31" xfId="56" applyFont="1" applyFill="1" applyBorder="1" applyAlignment="1" applyProtection="1">
      <alignment horizontal="center" vertical="center" wrapText="1"/>
      <protection/>
    </xf>
    <xf numFmtId="0" fontId="76" fillId="39" borderId="43" xfId="0" applyFont="1" applyFill="1" applyBorder="1" applyAlignment="1" applyProtection="1">
      <alignment vertical="center" wrapText="1"/>
      <protection locked="0"/>
    </xf>
    <xf numFmtId="0" fontId="78" fillId="33" borderId="44" xfId="0" applyFont="1" applyFill="1" applyBorder="1" applyAlignment="1" applyProtection="1">
      <alignment horizontal="center" vertical="center" wrapText="1"/>
      <protection locked="0"/>
    </xf>
    <xf numFmtId="0" fontId="78" fillId="33" borderId="45" xfId="0" applyFont="1" applyFill="1" applyBorder="1" applyAlignment="1">
      <alignment vertical="center" wrapText="1"/>
    </xf>
    <xf numFmtId="0" fontId="78" fillId="33" borderId="45" xfId="0" applyFont="1" applyFill="1" applyBorder="1" applyAlignment="1" applyProtection="1">
      <alignment horizontal="justify" vertical="center" wrapText="1"/>
      <protection locked="0"/>
    </xf>
    <xf numFmtId="0" fontId="78" fillId="33" borderId="46" xfId="0" applyFont="1" applyFill="1" applyBorder="1" applyAlignment="1" applyProtection="1">
      <alignment horizontal="center" vertical="center" wrapText="1"/>
      <protection locked="0"/>
    </xf>
    <xf numFmtId="0" fontId="78" fillId="33" borderId="41" xfId="0" applyFont="1" applyFill="1" applyBorder="1" applyAlignment="1">
      <alignment vertical="center"/>
    </xf>
    <xf numFmtId="0" fontId="76" fillId="40" borderId="18" xfId="0" applyFont="1" applyFill="1" applyBorder="1" applyAlignment="1">
      <alignment vertical="center" wrapText="1"/>
    </xf>
    <xf numFmtId="0" fontId="12" fillId="40" borderId="47" xfId="0" applyFont="1" applyFill="1" applyBorder="1" applyAlignment="1">
      <alignment horizontal="justify" vertical="center" wrapText="1"/>
    </xf>
    <xf numFmtId="1" fontId="10" fillId="33" borderId="31" xfId="0" applyNumberFormat="1" applyFont="1" applyFill="1" applyBorder="1" applyAlignment="1" applyProtection="1">
      <alignment horizontal="center" vertical="center" wrapText="1"/>
      <protection/>
    </xf>
    <xf numFmtId="1" fontId="78" fillId="33" borderId="31" xfId="0" applyNumberFormat="1" applyFont="1" applyFill="1" applyBorder="1" applyAlignment="1" applyProtection="1">
      <alignment horizontal="center" vertical="center" wrapText="1"/>
      <protection/>
    </xf>
    <xf numFmtId="0" fontId="78" fillId="33" borderId="31" xfId="0" applyNumberFormat="1" applyFont="1" applyFill="1" applyBorder="1" applyAlignment="1">
      <alignment horizontal="center" vertical="center" wrapText="1"/>
    </xf>
    <xf numFmtId="0" fontId="76" fillId="40" borderId="19" xfId="0" applyFont="1" applyFill="1" applyBorder="1" applyAlignment="1">
      <alignment vertical="center" wrapText="1"/>
    </xf>
    <xf numFmtId="0" fontId="12" fillId="40" borderId="48" xfId="0" applyFont="1" applyFill="1" applyBorder="1" applyAlignment="1">
      <alignment horizontal="justify" vertical="center" wrapText="1"/>
    </xf>
    <xf numFmtId="0" fontId="78" fillId="33" borderId="27" xfId="0" applyFont="1" applyFill="1" applyBorder="1" applyAlignment="1">
      <alignment horizontal="center" vertical="center" wrapText="1"/>
    </xf>
    <xf numFmtId="0" fontId="78" fillId="33" borderId="36" xfId="0" applyFont="1" applyFill="1" applyBorder="1" applyAlignment="1" applyProtection="1">
      <alignment horizontal="justify" vertical="center" wrapText="1"/>
      <protection locked="0"/>
    </xf>
    <xf numFmtId="1" fontId="78" fillId="33" borderId="36" xfId="0" applyNumberFormat="1" applyFont="1" applyFill="1" applyBorder="1" applyAlignment="1" applyProtection="1">
      <alignment horizontal="center" vertical="center" wrapText="1"/>
      <protection/>
    </xf>
    <xf numFmtId="0" fontId="78" fillId="33" borderId="16" xfId="0" applyFont="1" applyFill="1" applyBorder="1" applyAlignment="1" applyProtection="1">
      <alignment horizontal="left" vertical="center" wrapText="1"/>
      <protection/>
    </xf>
    <xf numFmtId="9" fontId="10" fillId="33" borderId="31" xfId="56" applyNumberFormat="1" applyFont="1" applyFill="1" applyBorder="1" applyAlignment="1" applyProtection="1">
      <alignment horizontal="center" vertical="center" wrapText="1"/>
      <protection/>
    </xf>
    <xf numFmtId="0" fontId="78" fillId="33" borderId="10" xfId="0" applyFont="1" applyFill="1" applyBorder="1" applyAlignment="1">
      <alignment horizontal="center" vertical="center" wrapText="1"/>
    </xf>
    <xf numFmtId="0" fontId="76" fillId="40" borderId="39" xfId="0" applyFont="1" applyFill="1" applyBorder="1" applyAlignment="1">
      <alignment vertical="center" wrapText="1"/>
    </xf>
    <xf numFmtId="0" fontId="79" fillId="40" borderId="49" xfId="0" applyFont="1" applyFill="1" applyBorder="1" applyAlignment="1" applyProtection="1">
      <alignment horizontal="center" vertical="center" wrapText="1"/>
      <protection locked="0"/>
    </xf>
    <xf numFmtId="0" fontId="78" fillId="33" borderId="39" xfId="0" applyFont="1" applyFill="1" applyBorder="1" applyAlignment="1">
      <alignment vertical="center" wrapText="1"/>
    </xf>
    <xf numFmtId="0" fontId="9" fillId="33" borderId="22" xfId="0" applyFont="1" applyFill="1" applyBorder="1" applyAlignment="1" applyProtection="1">
      <alignment horizontal="center" vertical="center" wrapText="1"/>
      <protection/>
    </xf>
    <xf numFmtId="0" fontId="75" fillId="33" borderId="19" xfId="0" applyFont="1" applyFill="1" applyBorder="1" applyAlignment="1" applyProtection="1">
      <alignment vertical="center" textRotation="90" wrapText="1"/>
      <protection/>
    </xf>
    <xf numFmtId="0" fontId="76" fillId="39" borderId="35" xfId="0" applyFont="1" applyFill="1" applyBorder="1" applyAlignment="1" applyProtection="1">
      <alignment vertical="center" wrapText="1"/>
      <protection/>
    </xf>
    <xf numFmtId="0" fontId="80" fillId="0" borderId="10" xfId="0" applyFont="1" applyBorder="1" applyAlignment="1" applyProtection="1">
      <alignment vertical="center" wrapText="1"/>
      <protection/>
    </xf>
    <xf numFmtId="0" fontId="81" fillId="33" borderId="36" xfId="0" applyFont="1" applyFill="1" applyBorder="1" applyAlignment="1" applyProtection="1">
      <alignment horizontal="center" vertical="center" wrapText="1"/>
      <protection/>
    </xf>
    <xf numFmtId="0" fontId="81" fillId="33" borderId="36" xfId="0" applyFont="1" applyFill="1" applyBorder="1" applyAlignment="1" applyProtection="1">
      <alignment vertical="center" wrapText="1"/>
      <protection/>
    </xf>
    <xf numFmtId="0" fontId="81" fillId="33" borderId="36" xfId="56" applyNumberFormat="1" applyFont="1" applyFill="1" applyBorder="1" applyAlignment="1" applyProtection="1">
      <alignment horizontal="center" vertical="center" wrapText="1"/>
      <protection/>
    </xf>
    <xf numFmtId="1" fontId="81" fillId="33" borderId="36" xfId="0" applyNumberFormat="1" applyFont="1" applyFill="1" applyBorder="1" applyAlignment="1" applyProtection="1">
      <alignment horizontal="center" vertical="center" wrapText="1"/>
      <protection/>
    </xf>
    <xf numFmtId="0" fontId="82" fillId="33" borderId="36" xfId="0" applyFont="1" applyFill="1" applyBorder="1" applyAlignment="1" applyProtection="1">
      <alignment horizontal="center" vertical="center" wrapText="1"/>
      <protection/>
    </xf>
    <xf numFmtId="0" fontId="82" fillId="33" borderId="23" xfId="0" applyFont="1" applyFill="1" applyBorder="1" applyAlignment="1" applyProtection="1">
      <alignment horizontal="center" vertical="center" wrapText="1"/>
      <protection/>
    </xf>
    <xf numFmtId="0" fontId="82" fillId="33" borderId="10" xfId="0" applyFont="1" applyFill="1" applyBorder="1" applyAlignment="1" applyProtection="1">
      <alignment horizontal="center" vertical="center" wrapText="1"/>
      <protection/>
    </xf>
    <xf numFmtId="170" fontId="78" fillId="33" borderId="31" xfId="0" applyNumberFormat="1" applyFont="1" applyFill="1" applyBorder="1" applyAlignment="1" applyProtection="1">
      <alignment horizontal="center" vertical="center" wrapText="1"/>
      <protection/>
    </xf>
    <xf numFmtId="0" fontId="78" fillId="33" borderId="31" xfId="56" applyNumberFormat="1" applyFont="1" applyFill="1" applyBorder="1" applyAlignment="1" applyProtection="1">
      <alignment horizontal="center" vertical="center" wrapText="1"/>
      <protection/>
    </xf>
    <xf numFmtId="0" fontId="10" fillId="33" borderId="21" xfId="56" applyNumberFormat="1" applyFont="1" applyFill="1" applyBorder="1" applyAlignment="1" applyProtection="1">
      <alignment horizontal="center" vertical="center" wrapText="1"/>
      <protection/>
    </xf>
    <xf numFmtId="0" fontId="78" fillId="33" borderId="33" xfId="0" applyFont="1" applyFill="1" applyBorder="1" applyAlignment="1" applyProtection="1">
      <alignment horizontal="left" vertical="center" wrapText="1"/>
      <protection/>
    </xf>
    <xf numFmtId="0" fontId="72" fillId="0" borderId="0" xfId="0" applyFont="1" applyAlignment="1" applyProtection="1">
      <alignment/>
      <protection/>
    </xf>
    <xf numFmtId="0" fontId="9" fillId="33" borderId="34" xfId="0" applyFont="1" applyFill="1" applyBorder="1" applyAlignment="1" applyProtection="1">
      <alignment horizontal="center" vertical="center" wrapText="1"/>
      <protection/>
    </xf>
    <xf numFmtId="0" fontId="81" fillId="33" borderId="10" xfId="0" applyFont="1" applyFill="1" applyBorder="1" applyAlignment="1" applyProtection="1">
      <alignment horizontal="center" vertical="center" wrapText="1"/>
      <protection/>
    </xf>
    <xf numFmtId="1" fontId="81" fillId="33" borderId="10" xfId="0" applyNumberFormat="1" applyFont="1" applyFill="1" applyBorder="1" applyAlignment="1" applyProtection="1">
      <alignment horizontal="center" vertical="center" wrapText="1"/>
      <protection/>
    </xf>
    <xf numFmtId="0" fontId="81" fillId="33" borderId="10" xfId="56" applyNumberFormat="1" applyFont="1" applyFill="1" applyBorder="1" applyAlignment="1" applyProtection="1">
      <alignment horizontal="center" vertical="center" wrapText="1"/>
      <protection/>
    </xf>
    <xf numFmtId="0" fontId="78" fillId="33" borderId="10" xfId="0" applyFont="1" applyFill="1" applyBorder="1" applyAlignment="1" applyProtection="1">
      <alignment horizontal="center" vertical="center" wrapText="1"/>
      <protection/>
    </xf>
    <xf numFmtId="170" fontId="78" fillId="33" borderId="10" xfId="0" applyNumberFormat="1" applyFont="1" applyFill="1" applyBorder="1" applyAlignment="1" applyProtection="1">
      <alignment horizontal="center" vertical="center" wrapText="1"/>
      <protection/>
    </xf>
    <xf numFmtId="0" fontId="78" fillId="0" borderId="31" xfId="0" applyNumberFormat="1" applyFont="1" applyFill="1" applyBorder="1" applyAlignment="1" applyProtection="1">
      <alignment horizontal="center" vertical="center" wrapText="1"/>
      <protection/>
    </xf>
    <xf numFmtId="0" fontId="78" fillId="0" borderId="31" xfId="56" applyNumberFormat="1" applyFont="1" applyFill="1" applyBorder="1" applyAlignment="1" applyProtection="1">
      <alignment horizontal="center" vertical="center" wrapText="1"/>
      <protection/>
    </xf>
    <xf numFmtId="0" fontId="78" fillId="33" borderId="13" xfId="0" applyFont="1" applyFill="1" applyBorder="1" applyAlignment="1" applyProtection="1">
      <alignment horizontal="center" vertical="center" wrapText="1"/>
      <protection locked="0"/>
    </xf>
    <xf numFmtId="0" fontId="78" fillId="33" borderId="10" xfId="0" applyFont="1" applyFill="1" applyBorder="1" applyAlignment="1">
      <alignment vertical="center" wrapText="1"/>
    </xf>
    <xf numFmtId="1" fontId="78" fillId="33"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justify" vertical="center" wrapText="1"/>
      <protection/>
    </xf>
    <xf numFmtId="0" fontId="81" fillId="33" borderId="10" xfId="0" applyFont="1" applyFill="1" applyBorder="1" applyAlignment="1" applyProtection="1">
      <alignment horizontal="center" vertical="center" wrapText="1"/>
      <protection locked="0"/>
    </xf>
    <xf numFmtId="0" fontId="81" fillId="33" borderId="10" xfId="0" applyFont="1" applyFill="1" applyBorder="1" applyAlignment="1">
      <alignment vertical="center" wrapText="1"/>
    </xf>
    <xf numFmtId="0" fontId="80" fillId="0" borderId="10" xfId="0" applyFont="1" applyBorder="1" applyAlignment="1">
      <alignment horizontal="justify" vertical="center"/>
    </xf>
    <xf numFmtId="9" fontId="81" fillId="33" borderId="10" xfId="0" applyNumberFormat="1" applyFont="1" applyFill="1" applyBorder="1" applyAlignment="1" applyProtection="1">
      <alignment horizontal="center" vertical="center" wrapText="1"/>
      <protection/>
    </xf>
    <xf numFmtId="0" fontId="82" fillId="33" borderId="10" xfId="0" applyFont="1" applyFill="1" applyBorder="1" applyAlignment="1" applyProtection="1">
      <alignment horizontal="center" vertical="center" wrapText="1"/>
      <protection locked="0"/>
    </xf>
    <xf numFmtId="0" fontId="80" fillId="0" borderId="0" xfId="0" applyFont="1" applyAlignment="1" applyProtection="1">
      <alignment vertical="center" wrapText="1"/>
      <protection/>
    </xf>
    <xf numFmtId="0" fontId="80" fillId="0" borderId="10" xfId="0" applyFont="1" applyBorder="1" applyAlignment="1">
      <alignment vertical="center" wrapText="1"/>
    </xf>
    <xf numFmtId="0" fontId="76" fillId="0" borderId="19" xfId="0" applyFont="1" applyFill="1" applyBorder="1" applyAlignment="1" applyProtection="1">
      <alignment horizontal="center" vertical="center" wrapText="1"/>
      <protection locked="0"/>
    </xf>
    <xf numFmtId="0" fontId="79" fillId="33" borderId="39" xfId="0" applyFont="1" applyFill="1" applyBorder="1" applyAlignment="1" applyProtection="1">
      <alignment horizontal="center" vertical="center" wrapText="1"/>
      <protection locked="0"/>
    </xf>
    <xf numFmtId="0" fontId="76" fillId="41" borderId="18" xfId="0" applyFont="1" applyFill="1" applyBorder="1" applyAlignment="1" applyProtection="1">
      <alignment vertical="center" wrapText="1"/>
      <protection locked="0"/>
    </xf>
    <xf numFmtId="0" fontId="12" fillId="42" borderId="50" xfId="54" applyFont="1" applyFill="1" applyBorder="1" applyAlignment="1" applyProtection="1">
      <alignment horizontal="justify" vertical="center" wrapText="1"/>
      <protection locked="0"/>
    </xf>
    <xf numFmtId="0" fontId="78" fillId="33" borderId="20" xfId="0" applyFont="1" applyFill="1" applyBorder="1" applyAlignment="1" applyProtection="1">
      <alignment horizontal="center" vertical="center" wrapText="1"/>
      <protection locked="0"/>
    </xf>
    <xf numFmtId="0" fontId="76" fillId="41" borderId="19" xfId="0" applyFont="1" applyFill="1" applyBorder="1" applyAlignment="1" applyProtection="1">
      <alignment vertical="center" wrapText="1"/>
      <protection locked="0"/>
    </xf>
    <xf numFmtId="9" fontId="78" fillId="33" borderId="10" xfId="0" applyNumberFormat="1" applyFont="1" applyFill="1" applyBorder="1" applyAlignment="1" applyProtection="1">
      <alignment horizontal="center" vertical="center" wrapText="1"/>
      <protection/>
    </xf>
    <xf numFmtId="170" fontId="78" fillId="33" borderId="36" xfId="0" applyNumberFormat="1" applyFont="1" applyFill="1" applyBorder="1" applyAlignment="1" applyProtection="1">
      <alignment horizontal="center" vertical="center" wrapText="1"/>
      <protection locked="0"/>
    </xf>
    <xf numFmtId="0" fontId="10" fillId="33" borderId="31" xfId="0" applyFont="1" applyFill="1" applyBorder="1" applyAlignment="1" applyProtection="1">
      <alignment horizontal="justify" vertical="center" wrapText="1"/>
      <protection/>
    </xf>
    <xf numFmtId="9" fontId="78" fillId="33" borderId="10" xfId="56" applyNumberFormat="1" applyFont="1" applyFill="1" applyBorder="1" applyAlignment="1" applyProtection="1">
      <alignment horizontal="center" vertical="center" wrapText="1"/>
      <protection/>
    </xf>
    <xf numFmtId="0" fontId="76" fillId="41" borderId="19" xfId="0" applyFont="1" applyFill="1" applyBorder="1" applyAlignment="1" applyProtection="1">
      <alignment vertical="center" wrapText="1"/>
      <protection/>
    </xf>
    <xf numFmtId="0" fontId="13" fillId="0" borderId="10" xfId="54" applyFont="1" applyFill="1" applyBorder="1" applyAlignment="1" applyProtection="1">
      <alignment horizontal="justify" vertical="center" wrapText="1"/>
      <protection/>
    </xf>
    <xf numFmtId="0" fontId="81" fillId="33" borderId="10" xfId="0" applyFont="1" applyFill="1" applyBorder="1" applyAlignment="1" applyProtection="1">
      <alignment vertical="center" wrapText="1"/>
      <protection/>
    </xf>
    <xf numFmtId="0" fontId="78" fillId="33" borderId="27" xfId="0" applyFont="1" applyFill="1" applyBorder="1" applyAlignment="1" applyProtection="1">
      <alignment horizontal="center" vertical="center" wrapText="1"/>
      <protection/>
    </xf>
    <xf numFmtId="170" fontId="78" fillId="33" borderId="27" xfId="0" applyNumberFormat="1" applyFont="1" applyFill="1" applyBorder="1" applyAlignment="1" applyProtection="1">
      <alignment horizontal="center" vertical="center" wrapText="1"/>
      <protection/>
    </xf>
    <xf numFmtId="0" fontId="78" fillId="33" borderId="32" xfId="0" applyNumberFormat="1" applyFont="1" applyFill="1" applyBorder="1" applyAlignment="1" applyProtection="1">
      <alignment horizontal="center" vertical="center" wrapText="1"/>
      <protection/>
    </xf>
    <xf numFmtId="0" fontId="78" fillId="33" borderId="32" xfId="0" applyFont="1" applyFill="1" applyBorder="1" applyAlignment="1" applyProtection="1">
      <alignment horizontal="center" vertical="center" wrapText="1"/>
      <protection/>
    </xf>
    <xf numFmtId="0" fontId="78" fillId="33" borderId="32" xfId="0" applyFont="1" applyFill="1" applyBorder="1" applyAlignment="1" applyProtection="1">
      <alignment horizontal="left" vertical="center" wrapText="1"/>
      <protection/>
    </xf>
    <xf numFmtId="0" fontId="78" fillId="33" borderId="37" xfId="0" applyFont="1" applyFill="1" applyBorder="1" applyAlignment="1" applyProtection="1">
      <alignment horizontal="left" vertical="center" wrapText="1"/>
      <protection/>
    </xf>
    <xf numFmtId="0" fontId="76" fillId="41" borderId="35" xfId="0" applyFont="1" applyFill="1" applyBorder="1" applyAlignment="1" applyProtection="1">
      <alignment vertical="center" wrapText="1"/>
      <protection/>
    </xf>
    <xf numFmtId="0" fontId="83" fillId="41" borderId="10" xfId="0" applyFont="1" applyFill="1" applyBorder="1" applyAlignment="1" applyProtection="1">
      <alignment horizontal="center" vertical="center" wrapText="1"/>
      <protection/>
    </xf>
    <xf numFmtId="9" fontId="10" fillId="33" borderId="10" xfId="56" applyNumberFormat="1" applyFont="1" applyFill="1" applyBorder="1" applyAlignment="1" applyProtection="1">
      <alignment horizontal="center" vertical="center" wrapText="1"/>
      <protection/>
    </xf>
    <xf numFmtId="0" fontId="78" fillId="33" borderId="13" xfId="0" applyFont="1" applyFill="1" applyBorder="1" applyAlignment="1" applyProtection="1">
      <alignment horizontal="center" vertical="center" wrapText="1"/>
      <protection/>
    </xf>
    <xf numFmtId="0" fontId="78" fillId="33" borderId="10" xfId="0" applyFont="1" applyFill="1" applyBorder="1" applyAlignment="1" applyProtection="1">
      <alignment vertical="center" wrapText="1"/>
      <protection/>
    </xf>
    <xf numFmtId="0" fontId="78" fillId="33" borderId="10" xfId="0" applyFont="1" applyFill="1" applyBorder="1" applyAlignment="1" applyProtection="1">
      <alignment horizontal="justify" vertical="center" wrapText="1"/>
      <protection/>
    </xf>
    <xf numFmtId="0" fontId="78" fillId="33" borderId="10" xfId="0" applyNumberFormat="1" applyFont="1" applyFill="1" applyBorder="1" applyAlignment="1" applyProtection="1">
      <alignment horizontal="center" vertical="center" wrapText="1"/>
      <protection/>
    </xf>
    <xf numFmtId="0" fontId="76" fillId="41" borderId="35" xfId="0" applyFont="1" applyFill="1" applyBorder="1" applyAlignment="1" applyProtection="1">
      <alignment vertical="center" wrapText="1"/>
      <protection locked="0"/>
    </xf>
    <xf numFmtId="0" fontId="83" fillId="41" borderId="10" xfId="0" applyFont="1" applyFill="1" applyBorder="1" applyAlignment="1" applyProtection="1">
      <alignment horizontal="center" vertical="center" wrapText="1"/>
      <protection locked="0"/>
    </xf>
    <xf numFmtId="9" fontId="78" fillId="33" borderId="27" xfId="56" applyFont="1" applyFill="1" applyBorder="1" applyAlignment="1" applyProtection="1">
      <alignment horizontal="center" vertical="center" wrapText="1"/>
      <protection/>
    </xf>
    <xf numFmtId="0" fontId="78" fillId="33" borderId="27" xfId="0" applyFont="1" applyFill="1" applyBorder="1" applyAlignment="1" applyProtection="1">
      <alignment horizontal="justify" vertical="center" wrapText="1"/>
      <protection/>
    </xf>
    <xf numFmtId="0" fontId="78" fillId="33" borderId="27" xfId="0" applyNumberFormat="1" applyFont="1" applyFill="1" applyBorder="1" applyAlignment="1" applyProtection="1">
      <alignment horizontal="center" vertical="center" wrapText="1"/>
      <protection locked="0"/>
    </xf>
    <xf numFmtId="0" fontId="78" fillId="33" borderId="27" xfId="0" applyFont="1" applyFill="1" applyBorder="1" applyAlignment="1" applyProtection="1">
      <alignment horizontal="left" vertical="center" wrapText="1"/>
      <protection locked="0"/>
    </xf>
    <xf numFmtId="0" fontId="9" fillId="33" borderId="51" xfId="0" applyFont="1" applyFill="1" applyBorder="1" applyAlignment="1">
      <alignment horizontal="center" vertical="center" wrapText="1"/>
    </xf>
    <xf numFmtId="0" fontId="79" fillId="41" borderId="19" xfId="0" applyFont="1" applyFill="1" applyBorder="1" applyAlignment="1" applyProtection="1">
      <alignment horizontal="center" vertical="center" wrapText="1"/>
      <protection locked="0"/>
    </xf>
    <xf numFmtId="0" fontId="84" fillId="33" borderId="23" xfId="0" applyFont="1" applyFill="1" applyBorder="1" applyAlignment="1" applyProtection="1">
      <alignment horizontal="center" vertical="center" wrapText="1"/>
      <protection locked="0"/>
    </xf>
    <xf numFmtId="0" fontId="84" fillId="33" borderId="23" xfId="0" applyFont="1" applyFill="1" applyBorder="1" applyAlignment="1" applyProtection="1">
      <alignment horizontal="justify" vertical="center" wrapText="1"/>
      <protection locked="0"/>
    </xf>
    <xf numFmtId="9" fontId="84" fillId="33" borderId="23" xfId="0" applyNumberFormat="1" applyFont="1" applyFill="1" applyBorder="1" applyAlignment="1" applyProtection="1">
      <alignment horizontal="center" vertical="center" wrapText="1"/>
      <protection/>
    </xf>
    <xf numFmtId="0" fontId="84" fillId="33" borderId="23" xfId="0" applyFont="1" applyFill="1" applyBorder="1" applyAlignment="1" applyProtection="1">
      <alignment horizontal="center" vertical="center" wrapText="1"/>
      <protection/>
    </xf>
    <xf numFmtId="0" fontId="84" fillId="33" borderId="32" xfId="0" applyFont="1" applyFill="1" applyBorder="1" applyAlignment="1" applyProtection="1">
      <alignment horizontal="center" vertical="center" wrapText="1"/>
      <protection locked="0"/>
    </xf>
    <xf numFmtId="0" fontId="84" fillId="33" borderId="32" xfId="0" applyFont="1" applyFill="1" applyBorder="1" applyAlignment="1" applyProtection="1">
      <alignment horizontal="left" vertical="center" wrapText="1"/>
      <protection/>
    </xf>
    <xf numFmtId="170" fontId="84" fillId="33" borderId="32" xfId="0" applyNumberFormat="1" applyFont="1" applyFill="1" applyBorder="1" applyAlignment="1" applyProtection="1">
      <alignment horizontal="center" vertical="center" wrapText="1"/>
      <protection locked="0"/>
    </xf>
    <xf numFmtId="0" fontId="78" fillId="33" borderId="32" xfId="0" applyFont="1" applyFill="1" applyBorder="1" applyAlignment="1" applyProtection="1">
      <alignment horizontal="justify" vertical="center" wrapText="1"/>
      <protection/>
    </xf>
    <xf numFmtId="0" fontId="76" fillId="43" borderId="52" xfId="0" applyFont="1" applyFill="1" applyBorder="1" applyAlignment="1" applyProtection="1">
      <alignment vertical="center" wrapText="1"/>
      <protection locked="0"/>
    </xf>
    <xf numFmtId="0" fontId="12" fillId="43" borderId="32" xfId="0" applyFont="1" applyFill="1" applyBorder="1" applyAlignment="1">
      <alignment horizontal="justify" vertical="center" wrapText="1"/>
    </xf>
    <xf numFmtId="0" fontId="78" fillId="33" borderId="32" xfId="0" applyFont="1" applyFill="1" applyBorder="1" applyAlignment="1" applyProtection="1">
      <alignment horizontal="justify" vertical="center" wrapText="1"/>
      <protection locked="0"/>
    </xf>
    <xf numFmtId="0" fontId="10" fillId="33" borderId="10" xfId="0" applyFont="1" applyFill="1" applyBorder="1" applyAlignment="1">
      <alignment horizontal="justify" vertical="center" wrapText="1"/>
    </xf>
    <xf numFmtId="9" fontId="78" fillId="33" borderId="32" xfId="56" applyFont="1" applyFill="1" applyBorder="1" applyAlignment="1" applyProtection="1">
      <alignment horizontal="center" vertical="center" wrapText="1"/>
      <protection/>
    </xf>
    <xf numFmtId="0" fontId="76" fillId="43" borderId="53" xfId="0" applyFont="1" applyFill="1" applyBorder="1" applyAlignment="1" applyProtection="1">
      <alignment vertical="center" wrapText="1"/>
      <protection locked="0"/>
    </xf>
    <xf numFmtId="0" fontId="79" fillId="43" borderId="45" xfId="0" applyFont="1" applyFill="1" applyBorder="1" applyAlignment="1" applyProtection="1">
      <alignment horizontal="center" vertical="center" wrapText="1"/>
      <protection locked="0"/>
    </xf>
    <xf numFmtId="0" fontId="78" fillId="33" borderId="41" xfId="0" applyFont="1" applyFill="1" applyBorder="1" applyAlignment="1" applyProtection="1">
      <alignment horizontal="justify" vertical="center" wrapText="1"/>
      <protection locked="0"/>
    </xf>
    <xf numFmtId="0" fontId="84" fillId="33" borderId="41" xfId="0" applyFont="1" applyFill="1" applyBorder="1" applyAlignment="1" applyProtection="1">
      <alignment horizontal="center" vertical="center" wrapText="1"/>
      <protection locked="0"/>
    </xf>
    <xf numFmtId="0" fontId="84" fillId="33" borderId="41" xfId="0" applyFont="1" applyFill="1" applyBorder="1" applyAlignment="1" applyProtection="1">
      <alignment horizontal="left" vertical="center" wrapText="1"/>
      <protection/>
    </xf>
    <xf numFmtId="170" fontId="84" fillId="33" borderId="41" xfId="0" applyNumberFormat="1" applyFont="1" applyFill="1" applyBorder="1" applyAlignment="1" applyProtection="1">
      <alignment horizontal="center" vertical="center" wrapText="1"/>
      <protection locked="0"/>
    </xf>
    <xf numFmtId="0" fontId="76" fillId="40" borderId="22" xfId="0" applyFont="1" applyFill="1" applyBorder="1" applyAlignment="1" applyProtection="1">
      <alignment vertical="center" wrapText="1"/>
      <protection/>
    </xf>
    <xf numFmtId="0" fontId="13" fillId="0" borderId="31" xfId="0" applyFont="1" applyFill="1" applyBorder="1" applyAlignment="1" applyProtection="1">
      <alignment horizontal="justify" vertical="center" wrapText="1"/>
      <protection/>
    </xf>
    <xf numFmtId="0" fontId="13" fillId="33" borderId="31" xfId="0" applyFont="1" applyFill="1" applyBorder="1" applyAlignment="1" applyProtection="1">
      <alignment horizontal="center" vertical="center" wrapText="1"/>
      <protection/>
    </xf>
    <xf numFmtId="0" fontId="13" fillId="33" borderId="31" xfId="0" applyFont="1" applyFill="1" applyBorder="1" applyAlignment="1" applyProtection="1">
      <alignment horizontal="justify" vertical="center" wrapText="1"/>
      <protection/>
    </xf>
    <xf numFmtId="0" fontId="81" fillId="33" borderId="31" xfId="0" applyFont="1" applyFill="1" applyBorder="1" applyAlignment="1" applyProtection="1">
      <alignment horizontal="center" vertical="center" wrapText="1"/>
      <protection/>
    </xf>
    <xf numFmtId="9" fontId="13" fillId="33" borderId="31" xfId="0" applyNumberFormat="1" applyFont="1" applyFill="1" applyBorder="1" applyAlignment="1" applyProtection="1">
      <alignment horizontal="center" vertical="center" wrapText="1"/>
      <protection/>
    </xf>
    <xf numFmtId="0" fontId="17" fillId="33" borderId="31" xfId="0" applyFont="1" applyFill="1" applyBorder="1" applyAlignment="1" applyProtection="1">
      <alignment horizontal="center" vertical="center" wrapText="1"/>
      <protection/>
    </xf>
    <xf numFmtId="0" fontId="82" fillId="33" borderId="31" xfId="0" applyFont="1" applyFill="1" applyBorder="1" applyAlignment="1" applyProtection="1">
      <alignment horizontal="center" vertical="center" wrapText="1"/>
      <protection/>
    </xf>
    <xf numFmtId="0" fontId="9" fillId="33" borderId="51" xfId="0" applyFont="1" applyFill="1" applyBorder="1" applyAlignment="1" applyProtection="1">
      <alignment horizontal="center" vertical="center" wrapText="1"/>
      <protection/>
    </xf>
    <xf numFmtId="0" fontId="76" fillId="40" borderId="25" xfId="0" applyFont="1" applyFill="1" applyBorder="1" applyAlignment="1" applyProtection="1">
      <alignment vertical="center" wrapText="1"/>
      <protection/>
    </xf>
    <xf numFmtId="0" fontId="79" fillId="40" borderId="54" xfId="0" applyFont="1" applyFill="1" applyBorder="1" applyAlignment="1" applyProtection="1">
      <alignment horizontal="center" vertical="center" wrapText="1"/>
      <protection/>
    </xf>
    <xf numFmtId="9" fontId="78" fillId="33" borderId="32" xfId="0" applyNumberFormat="1" applyFont="1" applyFill="1" applyBorder="1" applyAlignment="1" applyProtection="1">
      <alignment horizontal="center" vertical="center" wrapText="1"/>
      <protection/>
    </xf>
    <xf numFmtId="170" fontId="78" fillId="33" borderId="32" xfId="0" applyNumberFormat="1" applyFont="1" applyFill="1" applyBorder="1" applyAlignment="1" applyProtection="1">
      <alignment horizontal="center" vertical="center" wrapText="1"/>
      <protection/>
    </xf>
    <xf numFmtId="0" fontId="76" fillId="40" borderId="52" xfId="0" applyFont="1" applyFill="1" applyBorder="1" applyAlignment="1" applyProtection="1">
      <alignment vertical="center" wrapText="1"/>
      <protection/>
    </xf>
    <xf numFmtId="0" fontId="81" fillId="33" borderId="31" xfId="0" applyFont="1" applyFill="1" applyBorder="1" applyAlignment="1" applyProtection="1">
      <alignment horizontal="justify" vertical="center" wrapText="1"/>
      <protection/>
    </xf>
    <xf numFmtId="9" fontId="81" fillId="33" borderId="31" xfId="0" applyNumberFormat="1" applyFont="1" applyFill="1" applyBorder="1" applyAlignment="1" applyProtection="1">
      <alignment horizontal="center" vertical="center" wrapText="1"/>
      <protection/>
    </xf>
    <xf numFmtId="0" fontId="78" fillId="33" borderId="32" xfId="56" applyNumberFormat="1" applyFont="1" applyFill="1" applyBorder="1" applyAlignment="1" applyProtection="1">
      <alignment horizontal="center" vertical="center" wrapText="1"/>
      <protection/>
    </xf>
    <xf numFmtId="0" fontId="75" fillId="33" borderId="39" xfId="0" applyFont="1" applyFill="1" applyBorder="1" applyAlignment="1" applyProtection="1">
      <alignment vertical="center" textRotation="90" wrapText="1"/>
      <protection/>
    </xf>
    <xf numFmtId="0" fontId="76" fillId="40" borderId="55" xfId="0" applyFont="1" applyFill="1" applyBorder="1" applyAlignment="1" applyProtection="1">
      <alignment vertical="center" wrapText="1"/>
      <protection/>
    </xf>
    <xf numFmtId="0" fontId="79" fillId="40" borderId="56" xfId="0" applyFont="1" applyFill="1" applyBorder="1" applyAlignment="1" applyProtection="1">
      <alignment horizontal="center" vertical="center" wrapText="1"/>
      <protection/>
    </xf>
    <xf numFmtId="0" fontId="13" fillId="38" borderId="14" xfId="0" applyFont="1" applyFill="1" applyBorder="1" applyAlignment="1" applyProtection="1">
      <alignment horizontal="left" vertical="center" wrapText="1"/>
      <protection/>
    </xf>
    <xf numFmtId="9" fontId="13" fillId="33" borderId="10" xfId="56" applyFont="1" applyFill="1" applyBorder="1" applyAlignment="1" applyProtection="1">
      <alignment horizontal="center" vertical="center" wrapText="1"/>
      <protection/>
    </xf>
    <xf numFmtId="0" fontId="13" fillId="33" borderId="10" xfId="0" applyFont="1" applyFill="1" applyBorder="1" applyAlignment="1" applyProtection="1">
      <alignment horizontal="left" vertical="center" wrapText="1"/>
      <protection/>
    </xf>
    <xf numFmtId="0" fontId="13" fillId="33" borderId="10" xfId="0" applyFont="1" applyFill="1" applyBorder="1" applyAlignment="1" applyProtection="1">
      <alignment horizontal="center" vertical="center" wrapText="1"/>
      <protection/>
    </xf>
    <xf numFmtId="0" fontId="10" fillId="0" borderId="31" xfId="56" applyNumberFormat="1" applyFont="1" applyFill="1" applyBorder="1" applyAlignment="1" applyProtection="1">
      <alignment horizontal="center" vertical="center" wrapText="1"/>
      <protection/>
    </xf>
    <xf numFmtId="0" fontId="13" fillId="33" borderId="10" xfId="0" applyFont="1" applyFill="1" applyBorder="1" applyAlignment="1" applyProtection="1">
      <alignment horizontal="justify" vertical="center" wrapText="1"/>
      <protection/>
    </xf>
    <xf numFmtId="10" fontId="13" fillId="33" borderId="10" xfId="56" applyNumberFormat="1" applyFont="1" applyFill="1" applyBorder="1" applyAlignment="1" applyProtection="1">
      <alignment horizontal="center" vertical="center" wrapText="1"/>
      <protection/>
    </xf>
    <xf numFmtId="0" fontId="85" fillId="33" borderId="10" xfId="0" applyFont="1" applyFill="1" applyBorder="1" applyAlignment="1" applyProtection="1">
      <alignment horizontal="center" vertical="center" wrapText="1"/>
      <protection/>
    </xf>
    <xf numFmtId="1" fontId="81" fillId="33" borderId="10" xfId="50" applyNumberFormat="1" applyFont="1" applyFill="1" applyBorder="1" applyAlignment="1" applyProtection="1">
      <alignment horizontal="center" vertical="center" wrapText="1"/>
      <protection/>
    </xf>
    <xf numFmtId="1" fontId="81" fillId="33" borderId="10" xfId="50" applyNumberFormat="1" applyFont="1" applyFill="1" applyBorder="1" applyAlignment="1" applyProtection="1">
      <alignment horizontal="center" vertical="center"/>
      <protection/>
    </xf>
    <xf numFmtId="9" fontId="10" fillId="0" borderId="31" xfId="56" applyNumberFormat="1" applyFont="1" applyFill="1" applyBorder="1" applyAlignment="1" applyProtection="1">
      <alignment horizontal="center" vertical="center" wrapText="1"/>
      <protection/>
    </xf>
    <xf numFmtId="9" fontId="13" fillId="33" borderId="10" xfId="0" applyNumberFormat="1" applyFont="1" applyFill="1" applyBorder="1" applyAlignment="1" applyProtection="1">
      <alignment horizontal="center" vertical="center" wrapText="1"/>
      <protection/>
    </xf>
    <xf numFmtId="9" fontId="78" fillId="0" borderId="32" xfId="0" applyNumberFormat="1" applyFont="1" applyFill="1" applyBorder="1" applyAlignment="1" applyProtection="1">
      <alignment horizontal="center" vertical="center" wrapText="1"/>
      <protection/>
    </xf>
    <xf numFmtId="0" fontId="13" fillId="38" borderId="15" xfId="0" applyFont="1" applyFill="1" applyBorder="1" applyAlignment="1" applyProtection="1">
      <alignment horizontal="left" vertical="center" wrapText="1"/>
      <protection/>
    </xf>
    <xf numFmtId="9" fontId="13" fillId="33" borderId="16" xfId="56" applyFont="1" applyFill="1" applyBorder="1" applyAlignment="1" applyProtection="1">
      <alignment horizontal="center" vertical="center" wrapText="1"/>
      <protection/>
    </xf>
    <xf numFmtId="0" fontId="13" fillId="33" borderId="16" xfId="0" applyFont="1" applyFill="1" applyBorder="1" applyAlignment="1" applyProtection="1">
      <alignment horizontal="left" vertical="center" wrapText="1"/>
      <protection/>
    </xf>
    <xf numFmtId="0" fontId="13" fillId="33" borderId="16" xfId="0" applyFont="1" applyFill="1" applyBorder="1" applyAlignment="1" applyProtection="1">
      <alignment horizontal="center" vertical="center" wrapText="1"/>
      <protection/>
    </xf>
    <xf numFmtId="0" fontId="81" fillId="33" borderId="16"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vertical="center" wrapText="1"/>
      <protection/>
    </xf>
    <xf numFmtId="0" fontId="82" fillId="33" borderId="16" xfId="0" applyFont="1" applyFill="1" applyBorder="1" applyAlignment="1" applyProtection="1">
      <alignment horizontal="center" vertical="center" wrapText="1"/>
      <protection/>
    </xf>
    <xf numFmtId="0" fontId="78" fillId="33" borderId="16" xfId="0" applyFont="1" applyFill="1" applyBorder="1" applyAlignment="1" applyProtection="1">
      <alignment horizontal="center" vertical="center" wrapText="1"/>
      <protection/>
    </xf>
    <xf numFmtId="170" fontId="78" fillId="33" borderId="16" xfId="0" applyNumberFormat="1" applyFont="1" applyFill="1" applyBorder="1" applyAlignment="1" applyProtection="1">
      <alignment horizontal="center" vertical="center" wrapText="1"/>
      <protection/>
    </xf>
    <xf numFmtId="9" fontId="78" fillId="0" borderId="41" xfId="0" applyNumberFormat="1" applyFont="1" applyFill="1" applyBorder="1" applyAlignment="1" applyProtection="1">
      <alignment horizontal="center" vertical="center" wrapText="1"/>
      <protection/>
    </xf>
    <xf numFmtId="0" fontId="78" fillId="0" borderId="41" xfId="0" applyFont="1" applyFill="1" applyBorder="1" applyAlignment="1" applyProtection="1">
      <alignment horizontal="justify" vertical="center" wrapText="1"/>
      <protection/>
    </xf>
    <xf numFmtId="0" fontId="62" fillId="0" borderId="41" xfId="46" applyFill="1" applyBorder="1" applyAlignment="1" applyProtection="1">
      <alignment horizontal="justify" vertical="center" wrapText="1"/>
      <protection/>
    </xf>
    <xf numFmtId="0" fontId="78" fillId="33" borderId="42" xfId="0" applyFont="1" applyFill="1" applyBorder="1" applyAlignment="1" applyProtection="1">
      <alignment horizontal="left" vertical="center" wrapText="1"/>
      <protection/>
    </xf>
    <xf numFmtId="0" fontId="5" fillId="44" borderId="57" xfId="0" applyFont="1" applyFill="1" applyBorder="1" applyAlignment="1" applyProtection="1">
      <alignment vertical="center" wrapText="1"/>
      <protection/>
    </xf>
    <xf numFmtId="9" fontId="84" fillId="33" borderId="40" xfId="56" applyFont="1" applyFill="1" applyBorder="1" applyAlignment="1" applyProtection="1">
      <alignment horizontal="center" vertical="center" wrapText="1"/>
      <protection/>
    </xf>
    <xf numFmtId="0" fontId="78" fillId="0" borderId="58" xfId="0" applyFont="1" applyBorder="1" applyAlignment="1" applyProtection="1">
      <alignment/>
      <protection/>
    </xf>
    <xf numFmtId="0" fontId="78" fillId="33" borderId="58" xfId="0" applyFont="1" applyFill="1" applyBorder="1" applyAlignment="1" applyProtection="1">
      <alignment vertical="center" wrapText="1"/>
      <protection/>
    </xf>
    <xf numFmtId="0" fontId="78" fillId="33" borderId="58" xfId="0" applyFont="1" applyFill="1" applyBorder="1" applyAlignment="1" applyProtection="1">
      <alignment horizontal="center" vertical="center" wrapText="1"/>
      <protection/>
    </xf>
    <xf numFmtId="9" fontId="10" fillId="33" borderId="58" xfId="56" applyFont="1" applyFill="1" applyBorder="1" applyAlignment="1" applyProtection="1">
      <alignment horizontal="center" vertical="center" wrapText="1"/>
      <protection/>
    </xf>
    <xf numFmtId="9" fontId="18" fillId="33" borderId="58" xfId="56" applyFont="1" applyFill="1" applyBorder="1" applyAlignment="1" applyProtection="1">
      <alignment horizontal="center" vertical="center" wrapText="1"/>
      <protection/>
    </xf>
    <xf numFmtId="9" fontId="18" fillId="33" borderId="59" xfId="56" applyFont="1" applyFill="1" applyBorder="1" applyAlignment="1" applyProtection="1">
      <alignment horizontal="center" vertical="center" wrapText="1"/>
      <protection/>
    </xf>
    <xf numFmtId="9" fontId="10" fillId="33" borderId="60" xfId="56" applyFont="1" applyFill="1" applyBorder="1" applyAlignment="1" applyProtection="1">
      <alignment vertical="center" wrapText="1"/>
      <protection/>
    </xf>
    <xf numFmtId="0" fontId="73" fillId="33" borderId="0" xfId="0" applyFont="1" applyFill="1" applyBorder="1" applyAlignment="1">
      <alignment vertical="center" wrapText="1"/>
    </xf>
    <xf numFmtId="0" fontId="73" fillId="33" borderId="0" xfId="0" applyFont="1" applyFill="1" applyBorder="1" applyAlignment="1">
      <alignment horizontal="justify" vertical="center" wrapText="1"/>
    </xf>
    <xf numFmtId="0" fontId="73" fillId="33" borderId="10" xfId="0" applyFont="1" applyFill="1" applyBorder="1" applyAlignment="1">
      <alignment vertical="center" wrapText="1"/>
    </xf>
    <xf numFmtId="9" fontId="8" fillId="33" borderId="0" xfId="56" applyFont="1" applyFill="1" applyBorder="1" applyAlignment="1">
      <alignment horizontal="center" vertical="center" wrapText="1"/>
    </xf>
    <xf numFmtId="0" fontId="73" fillId="33" borderId="0" xfId="0" applyFont="1" applyFill="1" applyBorder="1" applyAlignment="1">
      <alignment/>
    </xf>
    <xf numFmtId="0" fontId="72" fillId="0" borderId="0" xfId="0" applyFont="1" applyAlignment="1">
      <alignment horizontal="justify" vertical="center" wrapText="1"/>
    </xf>
    <xf numFmtId="0" fontId="5" fillId="15" borderId="10" xfId="0" applyFont="1" applyFill="1" applyBorder="1" applyAlignment="1">
      <alignment horizontal="center" vertical="center" wrapText="1"/>
    </xf>
    <xf numFmtId="0" fontId="5" fillId="15" borderId="27" xfId="0" applyFont="1" applyFill="1" applyBorder="1" applyAlignment="1">
      <alignment horizontal="center" vertical="center" wrapText="1"/>
    </xf>
    <xf numFmtId="1" fontId="81" fillId="33" borderId="10" xfId="56" applyNumberFormat="1" applyFont="1" applyFill="1" applyBorder="1" applyAlignment="1" applyProtection="1">
      <alignment horizontal="center" vertical="center" wrapText="1"/>
      <protection/>
    </xf>
    <xf numFmtId="9" fontId="78" fillId="33" borderId="31" xfId="56" applyFont="1" applyFill="1" applyBorder="1" applyAlignment="1" applyProtection="1">
      <alignment horizontal="center" vertical="center" wrapText="1"/>
      <protection locked="0"/>
    </xf>
    <xf numFmtId="0" fontId="78" fillId="0" borderId="31" xfId="0" applyFont="1" applyFill="1" applyBorder="1" applyAlignment="1">
      <alignment horizontal="center" vertical="center" wrapText="1"/>
    </xf>
    <xf numFmtId="9" fontId="78" fillId="0" borderId="31" xfId="0" applyNumberFormat="1" applyFont="1" applyFill="1" applyBorder="1" applyAlignment="1">
      <alignment horizontal="center" vertical="center" wrapText="1"/>
    </xf>
    <xf numFmtId="0" fontId="78" fillId="0" borderId="31" xfId="0" applyNumberFormat="1" applyFont="1" applyFill="1" applyBorder="1" applyAlignment="1" applyProtection="1">
      <alignment horizontal="center" vertical="center" wrapText="1"/>
      <protection locked="0"/>
    </xf>
    <xf numFmtId="9" fontId="10" fillId="0" borderId="31" xfId="56" applyFont="1" applyFill="1" applyBorder="1" applyAlignment="1">
      <alignment horizontal="center" vertical="center" wrapText="1"/>
    </xf>
    <xf numFmtId="0" fontId="78" fillId="0" borderId="31" xfId="0" applyFont="1" applyFill="1" applyBorder="1" applyAlignment="1" applyProtection="1">
      <alignment horizontal="center" vertical="center" wrapText="1"/>
      <protection locked="0"/>
    </xf>
    <xf numFmtId="0" fontId="78" fillId="0" borderId="32" xfId="0" applyNumberFormat="1" applyFont="1" applyFill="1" applyBorder="1" applyAlignment="1" applyProtection="1">
      <alignment horizontal="center" vertical="center" wrapText="1"/>
      <protection/>
    </xf>
    <xf numFmtId="0" fontId="78" fillId="0" borderId="32" xfId="0" applyFont="1" applyFill="1" applyBorder="1" applyAlignment="1" applyProtection="1">
      <alignment horizontal="center" vertical="center" wrapText="1"/>
      <protection/>
    </xf>
    <xf numFmtId="0" fontId="78" fillId="0" borderId="41" xfId="0" applyFont="1" applyFill="1" applyBorder="1" applyAlignment="1" applyProtection="1">
      <alignment horizontal="center" vertical="center" wrapText="1"/>
      <protection/>
    </xf>
    <xf numFmtId="9" fontId="78" fillId="0" borderId="31" xfId="0" applyNumberFormat="1" applyFont="1" applyFill="1" applyBorder="1" applyAlignment="1" applyProtection="1">
      <alignment horizontal="center" vertical="center" wrapText="1"/>
      <protection locked="0"/>
    </xf>
    <xf numFmtId="0" fontId="78" fillId="0" borderId="32" xfId="0" applyFont="1" applyFill="1" applyBorder="1" applyAlignment="1" applyProtection="1">
      <alignment horizontal="center" vertical="center" wrapText="1"/>
      <protection locked="0"/>
    </xf>
    <xf numFmtId="0" fontId="78" fillId="0" borderId="41" xfId="0" applyFont="1" applyFill="1" applyBorder="1" applyAlignment="1">
      <alignment horizontal="center" vertical="center" wrapText="1"/>
    </xf>
    <xf numFmtId="0" fontId="78" fillId="0" borderId="41" xfId="0" applyNumberFormat="1" applyFont="1" applyFill="1" applyBorder="1" applyAlignment="1" applyProtection="1">
      <alignment horizontal="center" vertical="center" wrapText="1"/>
      <protection locked="0"/>
    </xf>
    <xf numFmtId="0" fontId="78" fillId="0" borderId="41" xfId="0" applyFont="1" applyFill="1" applyBorder="1" applyAlignment="1" applyProtection="1">
      <alignment horizontal="center" vertical="center" wrapText="1"/>
      <protection locked="0"/>
    </xf>
    <xf numFmtId="0" fontId="10" fillId="0" borderId="31" xfId="56" applyNumberFormat="1" applyFont="1" applyFill="1" applyBorder="1" applyAlignment="1">
      <alignment horizontal="center" vertical="center" wrapText="1"/>
    </xf>
    <xf numFmtId="0" fontId="78" fillId="0" borderId="31" xfId="0" applyNumberFormat="1" applyFont="1" applyFill="1" applyBorder="1" applyAlignment="1">
      <alignment horizontal="center" vertical="center" wrapText="1"/>
    </xf>
    <xf numFmtId="1" fontId="78" fillId="0" borderId="31" xfId="0" applyNumberFormat="1" applyFont="1" applyFill="1" applyBorder="1" applyAlignment="1" applyProtection="1">
      <alignment horizontal="center" vertical="center" wrapText="1"/>
      <protection/>
    </xf>
    <xf numFmtId="9" fontId="78" fillId="0" borderId="31" xfId="56" applyFont="1" applyFill="1" applyBorder="1" applyAlignment="1" applyProtection="1">
      <alignment horizontal="center" vertical="center" wrapText="1"/>
      <protection locked="0"/>
    </xf>
    <xf numFmtId="9" fontId="78" fillId="0" borderId="10" xfId="56" applyFont="1" applyFill="1" applyBorder="1" applyAlignment="1" applyProtection="1">
      <alignment horizontal="center" vertical="center" wrapText="1"/>
      <protection/>
    </xf>
    <xf numFmtId="0" fontId="78" fillId="0" borderId="10" xfId="0" applyFont="1" applyFill="1" applyBorder="1" applyAlignment="1" applyProtection="1">
      <alignment horizontal="center" vertical="center" wrapText="1"/>
      <protection/>
    </xf>
    <xf numFmtId="9" fontId="78" fillId="0" borderId="27" xfId="56" applyFont="1" applyFill="1" applyBorder="1" applyAlignment="1" applyProtection="1">
      <alignment horizontal="center" vertical="center" wrapText="1"/>
      <protection locked="0"/>
    </xf>
    <xf numFmtId="0" fontId="78" fillId="0" borderId="27" xfId="0" applyFont="1" applyFill="1" applyBorder="1" applyAlignment="1" applyProtection="1">
      <alignment horizontal="center" vertical="center" wrapText="1"/>
      <protection locked="0"/>
    </xf>
    <xf numFmtId="0" fontId="78" fillId="0" borderId="32" xfId="0" applyNumberFormat="1" applyFont="1" applyFill="1" applyBorder="1" applyAlignment="1" applyProtection="1">
      <alignment horizontal="center" vertical="center" wrapText="1"/>
      <protection locked="0"/>
    </xf>
    <xf numFmtId="1" fontId="78" fillId="0" borderId="31" xfId="56" applyNumberFormat="1" applyFont="1" applyFill="1" applyBorder="1" applyAlignment="1" applyProtection="1">
      <alignment horizontal="center" vertical="center" wrapText="1"/>
      <protection/>
    </xf>
    <xf numFmtId="9" fontId="86" fillId="33" borderId="19" xfId="56" applyFont="1" applyFill="1" applyBorder="1" applyAlignment="1" applyProtection="1">
      <alignment horizontal="center" vertical="center" wrapText="1"/>
      <protection/>
    </xf>
    <xf numFmtId="171" fontId="13" fillId="33" borderId="10" xfId="56" applyNumberFormat="1" applyFont="1" applyFill="1" applyBorder="1" applyAlignment="1" applyProtection="1">
      <alignment horizontal="center" vertical="center" wrapText="1"/>
      <protection/>
    </xf>
    <xf numFmtId="22" fontId="87" fillId="14" borderId="10" xfId="0" applyNumberFormat="1" applyFont="1" applyFill="1" applyBorder="1" applyAlignment="1">
      <alignment horizontal="center" vertical="center"/>
    </xf>
    <xf numFmtId="0" fontId="87" fillId="14" borderId="10" xfId="0" applyFont="1" applyFill="1" applyBorder="1" applyAlignment="1">
      <alignment horizontal="center" vertical="center"/>
    </xf>
    <xf numFmtId="0" fontId="87" fillId="8" borderId="10" xfId="0" applyFont="1" applyFill="1" applyBorder="1" applyAlignment="1">
      <alignment horizontal="center" vertical="center"/>
    </xf>
    <xf numFmtId="0" fontId="87" fillId="8" borderId="27" xfId="0" applyFont="1" applyFill="1" applyBorder="1" applyAlignment="1">
      <alignment horizontal="center" vertical="center"/>
    </xf>
    <xf numFmtId="0" fontId="4" fillId="12" borderId="52"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2" borderId="61" xfId="0" applyFont="1" applyFill="1" applyBorder="1" applyAlignment="1">
      <alignment horizontal="center" vertical="center" wrapText="1"/>
    </xf>
    <xf numFmtId="0" fontId="6" fillId="34" borderId="16" xfId="0" applyFont="1" applyFill="1" applyBorder="1" applyAlignment="1" applyProtection="1">
      <alignment horizontal="center" vertical="center" wrapText="1"/>
      <protection/>
    </xf>
    <xf numFmtId="0" fontId="6" fillId="34" borderId="62" xfId="0" applyFont="1" applyFill="1" applyBorder="1" applyAlignment="1" applyProtection="1">
      <alignment horizontal="center" vertical="center" wrapText="1"/>
      <protection/>
    </xf>
    <xf numFmtId="0" fontId="7" fillId="33" borderId="0" xfId="0" applyFont="1" applyFill="1" applyBorder="1" applyAlignment="1">
      <alignment horizontal="center" vertical="center" wrapText="1"/>
    </xf>
    <xf numFmtId="0" fontId="7" fillId="16" borderId="27"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74" fillId="33" borderId="0" xfId="0" applyFont="1" applyFill="1" applyBorder="1" applyAlignment="1">
      <alignment horizontal="center" vertical="center"/>
    </xf>
    <xf numFmtId="0" fontId="73" fillId="33" borderId="0" xfId="0" applyFont="1" applyFill="1" applyBorder="1" applyAlignment="1">
      <alignment horizontal="center"/>
    </xf>
    <xf numFmtId="0" fontId="5" fillId="33" borderId="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15" borderId="10" xfId="0" applyFont="1" applyFill="1" applyBorder="1" applyAlignment="1">
      <alignment horizontal="center" vertical="center" wrapText="1"/>
    </xf>
    <xf numFmtId="0" fontId="7" fillId="38" borderId="10" xfId="0" applyFont="1" applyFill="1" applyBorder="1" applyAlignment="1">
      <alignment horizontal="center" vertical="center" wrapText="1"/>
    </xf>
    <xf numFmtId="0" fontId="7" fillId="37" borderId="27" xfId="0" applyFont="1" applyFill="1" applyBorder="1" applyAlignment="1">
      <alignment horizontal="center" vertical="center" wrapText="1"/>
    </xf>
    <xf numFmtId="0" fontId="7" fillId="19" borderId="31" xfId="0" applyFont="1" applyFill="1" applyBorder="1" applyAlignment="1">
      <alignment horizontal="center" vertical="center" wrapText="1"/>
    </xf>
    <xf numFmtId="0" fontId="5" fillId="37" borderId="31" xfId="0" applyFont="1" applyFill="1" applyBorder="1" applyAlignment="1">
      <alignment horizontal="center" vertical="center" wrapText="1"/>
    </xf>
    <xf numFmtId="0" fontId="5" fillId="25" borderId="31"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7" fillId="38" borderId="27"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88" fillId="44" borderId="65" xfId="0" applyFont="1" applyFill="1" applyBorder="1" applyAlignment="1" applyProtection="1">
      <alignment horizontal="center" vertical="center" wrapText="1"/>
      <protection/>
    </xf>
    <xf numFmtId="0" fontId="72" fillId="0" borderId="44" xfId="0" applyFont="1" applyBorder="1" applyAlignment="1" applyProtection="1">
      <alignment/>
      <protection/>
    </xf>
    <xf numFmtId="0" fontId="84" fillId="25" borderId="58" xfId="0" applyFont="1" applyFill="1" applyBorder="1" applyAlignment="1" applyProtection="1">
      <alignment horizontal="center" vertical="center" wrapText="1"/>
      <protection/>
    </xf>
    <xf numFmtId="0" fontId="84" fillId="28" borderId="58" xfId="0" applyFont="1" applyFill="1" applyBorder="1" applyAlignment="1" applyProtection="1">
      <alignment horizontal="center" vertical="center" wrapText="1"/>
      <protection/>
    </xf>
    <xf numFmtId="0" fontId="7" fillId="36" borderId="30" xfId="0" applyFont="1" applyFill="1" applyBorder="1" applyAlignment="1">
      <alignment horizontal="center" vertical="center" wrapText="1"/>
    </xf>
    <xf numFmtId="0" fontId="7" fillId="36" borderId="64" xfId="0" applyFont="1" applyFill="1" applyBorder="1" applyAlignment="1">
      <alignment horizontal="center" vertical="center" wrapText="1"/>
    </xf>
    <xf numFmtId="0" fontId="7" fillId="36" borderId="35"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36" borderId="66" xfId="0" applyFont="1" applyFill="1" applyBorder="1" applyAlignment="1">
      <alignment horizontal="center" vertical="center" wrapText="1"/>
    </xf>
    <xf numFmtId="0" fontId="7" fillId="36" borderId="67"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89" fillId="33" borderId="68" xfId="0" applyFont="1" applyFill="1" applyBorder="1" applyAlignment="1" applyProtection="1">
      <alignment horizontal="center" vertical="center" textRotation="90" wrapText="1"/>
      <protection/>
    </xf>
    <xf numFmtId="0" fontId="89" fillId="33" borderId="69" xfId="0" applyFont="1" applyFill="1" applyBorder="1" applyAlignment="1" applyProtection="1">
      <alignment horizontal="center" vertical="center" textRotation="90" wrapText="1"/>
      <protection/>
    </xf>
    <xf numFmtId="0" fontId="76" fillId="45" borderId="30" xfId="0" applyFont="1" applyFill="1" applyBorder="1" applyAlignment="1" applyProtection="1">
      <alignment horizontal="center" vertical="center" wrapText="1"/>
      <protection/>
    </xf>
    <xf numFmtId="0" fontId="76" fillId="45" borderId="35" xfId="0" applyFont="1" applyFill="1" applyBorder="1" applyAlignment="1" applyProtection="1">
      <alignment horizontal="center" vertical="center" wrapText="1"/>
      <protection/>
    </xf>
    <xf numFmtId="0" fontId="76" fillId="45" borderId="43" xfId="0" applyFont="1" applyFill="1" applyBorder="1" applyAlignment="1" applyProtection="1">
      <alignment horizontal="center" vertical="center" wrapText="1"/>
      <protection/>
    </xf>
    <xf numFmtId="0" fontId="5" fillId="16" borderId="31"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33" xfId="0" applyFont="1" applyFill="1" applyBorder="1" applyAlignment="1">
      <alignment horizontal="center" vertical="center" wrapText="1"/>
    </xf>
    <xf numFmtId="0" fontId="5" fillId="16" borderId="61" xfId="0" applyFont="1" applyFill="1" applyBorder="1" applyAlignment="1">
      <alignment horizontal="center" vertical="center" wrapText="1"/>
    </xf>
    <xf numFmtId="0" fontId="5" fillId="27" borderId="1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74" fillId="33" borderId="0" xfId="0" applyFont="1" applyFill="1" applyBorder="1" applyAlignment="1">
      <alignment horizontal="right" vertical="center" wrapText="1"/>
    </xf>
    <xf numFmtId="0" fontId="84" fillId="25" borderId="59" xfId="0" applyFont="1" applyFill="1" applyBorder="1" applyAlignment="1" applyProtection="1">
      <alignment horizontal="center" vertical="center" wrapText="1"/>
      <protection/>
    </xf>
    <xf numFmtId="0" fontId="84" fillId="25" borderId="44" xfId="0" applyFont="1" applyFill="1" applyBorder="1" applyAlignment="1" applyProtection="1">
      <alignment horizontal="center" vertical="center" wrapText="1"/>
      <protection/>
    </xf>
    <xf numFmtId="0" fontId="84" fillId="25" borderId="40" xfId="0" applyFont="1" applyFill="1" applyBorder="1" applyAlignment="1" applyProtection="1">
      <alignment horizontal="center" vertical="center" wrapText="1"/>
      <protection/>
    </xf>
    <xf numFmtId="0" fontId="84" fillId="38" borderId="58"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1">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62</xdr:row>
      <xdr:rowOff>0</xdr:rowOff>
    </xdr:from>
    <xdr:to>
      <xdr:col>1</xdr:col>
      <xdr:colOff>2733675</xdr:colOff>
      <xdr:row>62</xdr:row>
      <xdr:rowOff>19050</xdr:rowOff>
    </xdr:to>
    <xdr:sp>
      <xdr:nvSpPr>
        <xdr:cNvPr id="1" name="5 Rectángulo"/>
        <xdr:cNvSpPr>
          <a:spLocks/>
        </xdr:cNvSpPr>
      </xdr:nvSpPr>
      <xdr:spPr>
        <a:xfrm>
          <a:off x="2733675" y="85801200"/>
          <a:ext cx="1485900" cy="19050"/>
        </a:xfrm>
        <a:prstGeom prst="rect">
          <a:avLst/>
        </a:prstGeom>
        <a:solidFill>
          <a:srgbClr val="7F7F7F"/>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1228725</xdr:colOff>
      <xdr:row>64</xdr:row>
      <xdr:rowOff>38100</xdr:rowOff>
    </xdr:from>
    <xdr:to>
      <xdr:col>1</xdr:col>
      <xdr:colOff>2714625</xdr:colOff>
      <xdr:row>67</xdr:row>
      <xdr:rowOff>133350</xdr:rowOff>
    </xdr:to>
    <xdr:sp>
      <xdr:nvSpPr>
        <xdr:cNvPr id="2" name="7 Rectángulo"/>
        <xdr:cNvSpPr>
          <a:spLocks/>
        </xdr:cNvSpPr>
      </xdr:nvSpPr>
      <xdr:spPr>
        <a:xfrm>
          <a:off x="2714625" y="86220300"/>
          <a:ext cx="1485900" cy="666750"/>
        </a:xfrm>
        <a:prstGeom prst="rect">
          <a:avLst/>
        </a:prstGeom>
        <a:solidFill>
          <a:srgbClr val="525252"/>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64</xdr:row>
      <xdr:rowOff>133350</xdr:rowOff>
    </xdr:from>
    <xdr:to>
      <xdr:col>2</xdr:col>
      <xdr:colOff>657225</xdr:colOff>
      <xdr:row>67</xdr:row>
      <xdr:rowOff>47625</xdr:rowOff>
    </xdr:to>
    <xdr:sp>
      <xdr:nvSpPr>
        <xdr:cNvPr id="3" name="8 CuadroTexto"/>
        <xdr:cNvSpPr txBox="1">
          <a:spLocks noChangeArrowheads="1"/>
        </xdr:cNvSpPr>
      </xdr:nvSpPr>
      <xdr:spPr>
        <a:xfrm>
          <a:off x="4219575" y="86315550"/>
          <a:ext cx="657225"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IVC</a:t>
          </a:r>
        </a:p>
      </xdr:txBody>
    </xdr:sp>
    <xdr:clientData/>
  </xdr:twoCellAnchor>
  <xdr:twoCellAnchor>
    <xdr:from>
      <xdr:col>1</xdr:col>
      <xdr:colOff>1266825</xdr:colOff>
      <xdr:row>69</xdr:row>
      <xdr:rowOff>133350</xdr:rowOff>
    </xdr:from>
    <xdr:to>
      <xdr:col>1</xdr:col>
      <xdr:colOff>2733675</xdr:colOff>
      <xdr:row>73</xdr:row>
      <xdr:rowOff>19050</xdr:rowOff>
    </xdr:to>
    <xdr:sp>
      <xdr:nvSpPr>
        <xdr:cNvPr id="4" name="9 Rectángulo"/>
        <xdr:cNvSpPr>
          <a:spLocks/>
        </xdr:cNvSpPr>
      </xdr:nvSpPr>
      <xdr:spPr>
        <a:xfrm>
          <a:off x="2752725" y="87268050"/>
          <a:ext cx="1466850" cy="647700"/>
        </a:xfrm>
        <a:prstGeom prst="rect">
          <a:avLst/>
        </a:prstGeom>
        <a:solidFill>
          <a:srgbClr val="FFC000"/>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70</xdr:row>
      <xdr:rowOff>19050</xdr:rowOff>
    </xdr:from>
    <xdr:to>
      <xdr:col>2</xdr:col>
      <xdr:colOff>695325</xdr:colOff>
      <xdr:row>72</xdr:row>
      <xdr:rowOff>152400</xdr:rowOff>
    </xdr:to>
    <xdr:sp>
      <xdr:nvSpPr>
        <xdr:cNvPr id="5" name="10 CuadroTexto"/>
        <xdr:cNvSpPr txBox="1">
          <a:spLocks noChangeArrowheads="1"/>
        </xdr:cNvSpPr>
      </xdr:nvSpPr>
      <xdr:spPr>
        <a:xfrm>
          <a:off x="4219575" y="87344250"/>
          <a:ext cx="6953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CORPORATIVA LOCAL</a:t>
          </a:r>
        </a:p>
      </xdr:txBody>
    </xdr:sp>
    <xdr:clientData/>
  </xdr:twoCellAnchor>
  <xdr:twoCellAnchor>
    <xdr:from>
      <xdr:col>1</xdr:col>
      <xdr:colOff>1266825</xdr:colOff>
      <xdr:row>74</xdr:row>
      <xdr:rowOff>152400</xdr:rowOff>
    </xdr:from>
    <xdr:to>
      <xdr:col>1</xdr:col>
      <xdr:colOff>2733675</xdr:colOff>
      <xdr:row>78</xdr:row>
      <xdr:rowOff>38100</xdr:rowOff>
    </xdr:to>
    <xdr:sp>
      <xdr:nvSpPr>
        <xdr:cNvPr id="6" name="11 Rectángulo"/>
        <xdr:cNvSpPr>
          <a:spLocks/>
        </xdr:cNvSpPr>
      </xdr:nvSpPr>
      <xdr:spPr>
        <a:xfrm>
          <a:off x="2752725" y="88239600"/>
          <a:ext cx="1466850" cy="647700"/>
        </a:xfrm>
        <a:prstGeom prst="rect">
          <a:avLst/>
        </a:prstGeom>
        <a:solidFill>
          <a:srgbClr val="44546A"/>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75</xdr:row>
      <xdr:rowOff>38100</xdr:rowOff>
    </xdr:from>
    <xdr:to>
      <xdr:col>2</xdr:col>
      <xdr:colOff>695325</xdr:colOff>
      <xdr:row>77</xdr:row>
      <xdr:rowOff>161925</xdr:rowOff>
    </xdr:to>
    <xdr:sp>
      <xdr:nvSpPr>
        <xdr:cNvPr id="7" name="12 CuadroTexto"/>
        <xdr:cNvSpPr txBox="1">
          <a:spLocks noChangeArrowheads="1"/>
        </xdr:cNvSpPr>
      </xdr:nvSpPr>
      <xdr:spPr>
        <a:xfrm>
          <a:off x="4219575" y="88315800"/>
          <a:ext cx="6953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RELACIONES</a:t>
          </a:r>
          <a:r>
            <a:rPr lang="en-US" cap="none" sz="1800" b="1" i="0" u="none" baseline="0">
              <a:solidFill>
                <a:srgbClr val="000000"/>
              </a:solidFill>
              <a:latin typeface="Arial Narrow"/>
              <a:ea typeface="Arial Narrow"/>
              <a:cs typeface="Arial Narrow"/>
            </a:rPr>
            <a:t> ESTRATEGICAS</a:t>
          </a:r>
        </a:p>
      </xdr:txBody>
    </xdr:sp>
    <xdr:clientData/>
  </xdr:twoCellAnchor>
  <xdr:twoCellAnchor>
    <xdr:from>
      <xdr:col>1</xdr:col>
      <xdr:colOff>1295400</xdr:colOff>
      <xdr:row>81</xdr:row>
      <xdr:rowOff>0</xdr:rowOff>
    </xdr:from>
    <xdr:to>
      <xdr:col>1</xdr:col>
      <xdr:colOff>2733675</xdr:colOff>
      <xdr:row>84</xdr:row>
      <xdr:rowOff>85725</xdr:rowOff>
    </xdr:to>
    <xdr:sp>
      <xdr:nvSpPr>
        <xdr:cNvPr id="8" name="13 Rectángulo"/>
        <xdr:cNvSpPr>
          <a:spLocks/>
        </xdr:cNvSpPr>
      </xdr:nvSpPr>
      <xdr:spPr>
        <a:xfrm>
          <a:off x="2781300" y="89420700"/>
          <a:ext cx="1438275" cy="657225"/>
        </a:xfrm>
        <a:prstGeom prst="rect">
          <a:avLst/>
        </a:prstGeom>
        <a:solidFill>
          <a:srgbClr val="843C0C"/>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81</xdr:row>
      <xdr:rowOff>85725</xdr:rowOff>
    </xdr:from>
    <xdr:to>
      <xdr:col>2</xdr:col>
      <xdr:colOff>723900</xdr:colOff>
      <xdr:row>84</xdr:row>
      <xdr:rowOff>19050</xdr:rowOff>
    </xdr:to>
    <xdr:sp>
      <xdr:nvSpPr>
        <xdr:cNvPr id="9" name="14 CuadroTexto"/>
        <xdr:cNvSpPr txBox="1">
          <a:spLocks noChangeArrowheads="1"/>
        </xdr:cNvSpPr>
      </xdr:nvSpPr>
      <xdr:spPr>
        <a:xfrm>
          <a:off x="4219575" y="89506425"/>
          <a:ext cx="723900"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DEL PATRIMONIO DOCUMENTAL</a:t>
          </a:r>
        </a:p>
      </xdr:txBody>
    </xdr:sp>
    <xdr:clientData/>
  </xdr:twoCellAnchor>
  <xdr:twoCellAnchor>
    <xdr:from>
      <xdr:col>1</xdr:col>
      <xdr:colOff>1266825</xdr:colOff>
      <xdr:row>86</xdr:row>
      <xdr:rowOff>114300</xdr:rowOff>
    </xdr:from>
    <xdr:to>
      <xdr:col>1</xdr:col>
      <xdr:colOff>2733675</xdr:colOff>
      <xdr:row>90</xdr:row>
      <xdr:rowOff>0</xdr:rowOff>
    </xdr:to>
    <xdr:sp>
      <xdr:nvSpPr>
        <xdr:cNvPr id="10" name="15 Rectángulo"/>
        <xdr:cNvSpPr>
          <a:spLocks/>
        </xdr:cNvSpPr>
      </xdr:nvSpPr>
      <xdr:spPr>
        <a:xfrm>
          <a:off x="2752725" y="90487500"/>
          <a:ext cx="1466850" cy="647700"/>
        </a:xfrm>
        <a:prstGeom prst="rect">
          <a:avLst/>
        </a:prstGeom>
        <a:solidFill>
          <a:srgbClr val="3B3838"/>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86</xdr:row>
      <xdr:rowOff>190500</xdr:rowOff>
    </xdr:from>
    <xdr:to>
      <xdr:col>2</xdr:col>
      <xdr:colOff>695325</xdr:colOff>
      <xdr:row>89</xdr:row>
      <xdr:rowOff>133350</xdr:rowOff>
    </xdr:to>
    <xdr:sp>
      <xdr:nvSpPr>
        <xdr:cNvPr id="11" name="16 CuadroTexto"/>
        <xdr:cNvSpPr txBox="1">
          <a:spLocks noChangeArrowheads="1"/>
        </xdr:cNvSpPr>
      </xdr:nvSpPr>
      <xdr:spPr>
        <a:xfrm>
          <a:off x="4219575" y="90563700"/>
          <a:ext cx="6953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GERENCIA DE TI</a:t>
          </a:r>
        </a:p>
      </xdr:txBody>
    </xdr:sp>
    <xdr:clientData/>
  </xdr:twoCellAnchor>
  <xdr:oneCellAnchor>
    <xdr:from>
      <xdr:col>4</xdr:col>
      <xdr:colOff>0</xdr:colOff>
      <xdr:row>4</xdr:row>
      <xdr:rowOff>0</xdr:rowOff>
    </xdr:from>
    <xdr:ext cx="295275" cy="571500"/>
    <xdr:sp>
      <xdr:nvSpPr>
        <xdr:cNvPr id="12" name="AutoShape 38" descr="Resultado de imagen para boton agregar icono"/>
        <xdr:cNvSpPr>
          <a:spLocks noChangeAspect="1"/>
        </xdr:cNvSpPr>
      </xdr:nvSpPr>
      <xdr:spPr>
        <a:xfrm>
          <a:off x="14106525" y="1962150"/>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571500"/>
    <xdr:sp>
      <xdr:nvSpPr>
        <xdr:cNvPr id="13" name="AutoShape 39" descr="Resultado de imagen para boton agregar icono"/>
        <xdr:cNvSpPr>
          <a:spLocks noChangeAspect="1"/>
        </xdr:cNvSpPr>
      </xdr:nvSpPr>
      <xdr:spPr>
        <a:xfrm>
          <a:off x="14106525" y="1962150"/>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571500"/>
    <xdr:sp>
      <xdr:nvSpPr>
        <xdr:cNvPr id="14" name="AutoShape 40" descr="Resultado de imagen para boton agregar icono"/>
        <xdr:cNvSpPr>
          <a:spLocks noChangeAspect="1"/>
        </xdr:cNvSpPr>
      </xdr:nvSpPr>
      <xdr:spPr>
        <a:xfrm>
          <a:off x="14106525" y="1962150"/>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571500"/>
    <xdr:sp>
      <xdr:nvSpPr>
        <xdr:cNvPr id="15" name="AutoShape 42" descr="Z"/>
        <xdr:cNvSpPr>
          <a:spLocks noChangeAspect="1"/>
        </xdr:cNvSpPr>
      </xdr:nvSpPr>
      <xdr:spPr>
        <a:xfrm>
          <a:off x="14106525" y="1962150"/>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DELL\Desktop\Plan%20de%20Gesti&#243;n%20Seguimiento%20II%20Trimestre%20Usme%202018_d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1">
        <row r="2">
          <cell r="A2" t="str">
            <v>ADQUISICION DE BIENES</v>
          </cell>
          <cell r="B2" t="str">
            <v>GASTOS DE FUNCIONAMIENTO</v>
          </cell>
          <cell r="C2" t="str">
            <v>RETADORA (MEJORA)</v>
          </cell>
          <cell r="D2" t="str">
            <v>SUMA</v>
          </cell>
          <cell r="F2" t="str">
            <v>EFICIENCIA</v>
          </cell>
        </row>
        <row r="3">
          <cell r="A3" t="str">
            <v>ADQUISICION DE SERVICIOS</v>
          </cell>
          <cell r="B3" t="str">
            <v>GASTOS DE INVERSION</v>
          </cell>
          <cell r="C3" t="str">
            <v>RUTINARIA</v>
          </cell>
          <cell r="D3" t="str">
            <v>CONSTANTE</v>
          </cell>
          <cell r="F3" t="str">
            <v>EFICACIA</v>
          </cell>
        </row>
        <row r="4">
          <cell r="A4" t="str">
            <v>SERVICIOS PUBLICOS</v>
          </cell>
          <cell r="C4" t="str">
            <v>GESTIÓN</v>
          </cell>
          <cell r="D4" t="str">
            <v>CRECIENTE</v>
          </cell>
          <cell r="F4" t="str">
            <v>EFECTIVIDAD</v>
          </cell>
        </row>
        <row r="5">
          <cell r="A5" t="str">
            <v>GASTOS GENERALES</v>
          </cell>
          <cell r="C5" t="str">
            <v>SOTENIBILIDAD DEL SISTEMA DE GESTIÓN</v>
          </cell>
          <cell r="D5" t="str">
            <v>DECRECIENTE</v>
          </cell>
        </row>
        <row r="6">
          <cell r="A6" t="str">
            <v>SERVICIOS PERSONALES</v>
          </cell>
        </row>
        <row r="7">
          <cell r="A7" t="str">
            <v>OTROS GASTOS GENERALES</v>
          </cell>
          <cell r="G7" t="str">
            <v>SI</v>
          </cell>
        </row>
        <row r="8">
          <cell r="G8" t="str">
            <v>NO</v>
          </cell>
        </row>
        <row r="118">
          <cell r="B118" t="str">
            <v>ALCALDIA LOCAL DE USAQUEN</v>
          </cell>
          <cell r="C118" t="str">
            <v>ALCALDE/SA LOCAL DE USAQUEN</v>
          </cell>
        </row>
        <row r="119">
          <cell r="B119" t="str">
            <v>ALCALDIA LOCAL DE CHAPINERO</v>
          </cell>
          <cell r="C119" t="str">
            <v>ALCALDE/SA LOCAL DE CHAPINERO</v>
          </cell>
        </row>
        <row r="120">
          <cell r="B120" t="str">
            <v>ALCALDIA LOCAL DE SANTAFE</v>
          </cell>
          <cell r="C120" t="str">
            <v>ALCALDE/SA LOCAL DE SANTAFE</v>
          </cell>
        </row>
        <row r="121">
          <cell r="B121" t="str">
            <v>ALCALDIA LOCAL DE SAN CRISTOBAL</v>
          </cell>
          <cell r="C121" t="str">
            <v>ALCALDE/SA LOCAL DE SAN CRISTOBAL</v>
          </cell>
        </row>
        <row r="122">
          <cell r="B122" t="str">
            <v>ALCALDIA LOCAL DE USME</v>
          </cell>
          <cell r="C122" t="str">
            <v>ALCALDE/SA LOCAL DE USME</v>
          </cell>
        </row>
        <row r="123">
          <cell r="B123" t="str">
            <v>ALCALDIA LOCAL DE TUNJUELITO</v>
          </cell>
          <cell r="C123" t="str">
            <v>ALCALDE/SA LOCAL DE TUNJUELITO</v>
          </cell>
        </row>
        <row r="124">
          <cell r="B124" t="str">
            <v>ALCALDIA LOCAL DE BOSA</v>
          </cell>
          <cell r="C124" t="str">
            <v>ALCALDE/SA LOCAL DE BOSA</v>
          </cell>
        </row>
        <row r="125">
          <cell r="B125" t="str">
            <v>ALCALDIA LOCAL DE KENNEDY</v>
          </cell>
          <cell r="C125" t="str">
            <v>ALCALDE/SA LOCAL DE KENNEDY</v>
          </cell>
        </row>
        <row r="126">
          <cell r="B126" t="str">
            <v>ALCALDIA LOCAL DE FONTIBON</v>
          </cell>
          <cell r="C126" t="str">
            <v>ALCALDE/SA LOCAL DE FONTIBON</v>
          </cell>
        </row>
        <row r="127">
          <cell r="B127" t="str">
            <v>ALCALDIA LOCAL DE ENGATIVA</v>
          </cell>
          <cell r="C127" t="str">
            <v>ALCALDE/SA LOCAL DE ENGATIVA</v>
          </cell>
        </row>
        <row r="128">
          <cell r="B128" t="str">
            <v>ALCALDIA LOCAL DE SUBA</v>
          </cell>
          <cell r="C128" t="str">
            <v>ALCALDE/SA LOCAL DE SUBA</v>
          </cell>
        </row>
        <row r="129">
          <cell r="B129" t="str">
            <v>ALCALDIA LOCAL DE BARRIOS UNIDOS</v>
          </cell>
          <cell r="C129" t="str">
            <v>ALCALDE/SA LOCAL DE BARRIOS UNIDOS</v>
          </cell>
        </row>
        <row r="130">
          <cell r="B130" t="str">
            <v>ALCALDIA LOCAL DE TEUSAQUILLO</v>
          </cell>
          <cell r="C130" t="str">
            <v>ALCALDE/SA LOCAL DE TEUSAQUILLO</v>
          </cell>
        </row>
        <row r="131">
          <cell r="B131" t="str">
            <v>ALCALDIA LOCAL DE LOS MARTIRES</v>
          </cell>
          <cell r="C131" t="str">
            <v>ALCALDE/SA LOCAL DE LOS MARTIRES</v>
          </cell>
        </row>
        <row r="132">
          <cell r="B132" t="str">
            <v>ALCALDIA LOCAL DE ANTONIO NARIÑO</v>
          </cell>
          <cell r="C132" t="str">
            <v>ALCALDE/SA LOCAL DE ANTONIO NARIÑO</v>
          </cell>
        </row>
        <row r="133">
          <cell r="B133" t="str">
            <v>ALCALDIA LOCAL DE PUENTE ARANDA </v>
          </cell>
          <cell r="C133" t="str">
            <v>ALCALDE/SA LOCAL DE PUENTE ARANDA </v>
          </cell>
        </row>
        <row r="134">
          <cell r="B134" t="str">
            <v>ALCALDIA LOCAL DE LA CANDELARIA</v>
          </cell>
          <cell r="C134" t="str">
            <v>ALCALDE/SA LOCAL DE LA CANDELARIA</v>
          </cell>
        </row>
        <row r="135">
          <cell r="B135" t="str">
            <v>ALCALDIA LOCAL DE RAFAEL URIBE URIBE</v>
          </cell>
          <cell r="C135" t="str">
            <v>ALCALDE/SA LOCAL DE RAFAEL URIBE URIBE</v>
          </cell>
        </row>
        <row r="136">
          <cell r="B136" t="str">
            <v>ALCALDIA LOCAL DE CIUDAD BOLIVAR</v>
          </cell>
          <cell r="C136" t="str">
            <v>ALCALDE/SA LOCAL DE CIUDAD BOLIVAR</v>
          </cell>
        </row>
        <row r="137">
          <cell r="B137" t="str">
            <v>ALCALDIA LOCAL DE SUMAPAZ</v>
          </cell>
          <cell r="C137" t="str">
            <v>ALCALDE/SA LOCAL DE SUMAPAZ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me.gov.co/%5Bfield_contratacion_adjunto%5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60"/>
  <sheetViews>
    <sheetView tabSelected="1" zoomScale="50" zoomScaleNormal="50" zoomScaleSheetLayoutView="50" zoomScalePageLayoutView="0" workbookViewId="0" topLeftCell="K12">
      <pane ySplit="3" topLeftCell="A55" activePane="bottomLeft" state="frozen"/>
      <selection pane="topLeft" activeCell="D12" sqref="D12"/>
      <selection pane="bottomLeft" activeCell="P56" sqref="P56"/>
    </sheetView>
  </sheetViews>
  <sheetFormatPr defaultColWidth="11.421875" defaultRowHeight="15"/>
  <cols>
    <col min="1" max="1" width="22.28125" style="1" customWidth="1"/>
    <col min="2" max="2" width="41.00390625" style="1" customWidth="1"/>
    <col min="3" max="3" width="52.140625" style="1" customWidth="1"/>
    <col min="4" max="4" width="96.140625" style="293" customWidth="1"/>
    <col min="5" max="5" width="41.00390625" style="1" customWidth="1"/>
    <col min="6" max="6" width="38.7109375" style="1" customWidth="1"/>
    <col min="7" max="7" width="47.28125" style="1" customWidth="1"/>
    <col min="8" max="8" width="65.8515625" style="1" customWidth="1"/>
    <col min="9" max="9" width="58.421875" style="1" customWidth="1"/>
    <col min="10" max="10" width="31.7109375" style="1" customWidth="1"/>
    <col min="11" max="11" width="32.57421875" style="1" customWidth="1"/>
    <col min="12" max="15" width="21.421875" style="1" customWidth="1"/>
    <col min="16" max="16" width="41.7109375" style="1" customWidth="1"/>
    <col min="17" max="17" width="26.28125" style="1" customWidth="1"/>
    <col min="18" max="18" width="27.28125" style="1" customWidth="1"/>
    <col min="19" max="19" width="19.57421875" style="1" customWidth="1"/>
    <col min="20" max="20" width="45.7109375" style="1" customWidth="1"/>
    <col min="21" max="24" width="11.421875" style="1" customWidth="1"/>
    <col min="25" max="25" width="20.8515625" style="1" customWidth="1"/>
    <col min="26" max="26" width="18.8515625" style="1" customWidth="1"/>
    <col min="27" max="27" width="26.7109375" style="1" customWidth="1"/>
    <col min="28" max="28" width="18.8515625" style="1" customWidth="1"/>
    <col min="29" max="29" width="14.140625" style="1" customWidth="1"/>
    <col min="30" max="30" width="18.421875" style="1" customWidth="1"/>
    <col min="31" max="31" width="255.7109375" style="1" bestFit="1" customWidth="1"/>
    <col min="32" max="32" width="17.7109375" style="1" customWidth="1"/>
    <col min="33" max="33" width="46.421875" style="1" customWidth="1"/>
    <col min="34" max="34" width="19.7109375" style="1" customWidth="1"/>
    <col min="35" max="36" width="16.421875" style="1" customWidth="1"/>
    <col min="37" max="37" width="159.421875" style="1" customWidth="1"/>
    <col min="38" max="38" width="17.8515625" style="1" customWidth="1"/>
    <col min="39" max="39" width="32.7109375" style="1" customWidth="1"/>
    <col min="40" max="41" width="11.421875" style="1" customWidth="1"/>
    <col min="42" max="42" width="14.28125" style="1" customWidth="1"/>
    <col min="43" max="44" width="11.421875" style="1" customWidth="1"/>
    <col min="45" max="45" width="29.57421875" style="1" customWidth="1"/>
    <col min="46" max="47" width="11.421875" style="1" customWidth="1"/>
    <col min="48" max="48" width="14.8515625" style="1" customWidth="1"/>
    <col min="49" max="49" width="14.57421875" style="1" customWidth="1"/>
    <col min="50" max="50" width="20.7109375" style="1" customWidth="1"/>
    <col min="51" max="51" width="24.140625" style="1" customWidth="1"/>
    <col min="52" max="52" width="19.140625" style="1" customWidth="1"/>
    <col min="53" max="53" width="22.00390625" style="1" customWidth="1"/>
    <col min="54" max="55" width="21.8515625" style="1" customWidth="1"/>
    <col min="56" max="56" width="19.8515625" style="1" customWidth="1"/>
    <col min="57" max="16384" width="11.421875" style="1" customWidth="1"/>
  </cols>
  <sheetData>
    <row r="1" spans="1:26" ht="40.5" customHeight="1">
      <c r="A1" s="323"/>
      <c r="B1" s="324"/>
      <c r="C1" s="324"/>
      <c r="D1" s="324"/>
      <c r="E1" s="324"/>
      <c r="F1" s="324"/>
      <c r="G1" s="324"/>
      <c r="H1" s="324"/>
      <c r="I1" s="324"/>
      <c r="J1" s="324"/>
      <c r="K1" s="324"/>
      <c r="L1" s="324"/>
      <c r="M1" s="324"/>
      <c r="N1" s="324"/>
      <c r="O1" s="324"/>
      <c r="P1" s="324"/>
      <c r="Q1" s="324"/>
      <c r="R1" s="324"/>
      <c r="S1" s="324"/>
      <c r="T1" s="324"/>
      <c r="U1" s="324"/>
      <c r="V1" s="324"/>
      <c r="W1" s="324"/>
      <c r="X1" s="324"/>
      <c r="Y1" s="324"/>
      <c r="Z1" s="324"/>
    </row>
    <row r="2" spans="1:26" ht="40.5" customHeight="1" thickBot="1">
      <c r="A2" s="325" t="s">
        <v>0</v>
      </c>
      <c r="B2" s="325"/>
      <c r="C2" s="326"/>
      <c r="D2" s="326"/>
      <c r="E2" s="326"/>
      <c r="F2" s="326"/>
      <c r="G2" s="326"/>
      <c r="H2" s="326"/>
      <c r="I2" s="325"/>
      <c r="J2" s="325"/>
      <c r="K2" s="325"/>
      <c r="L2" s="325"/>
      <c r="M2" s="325"/>
      <c r="N2" s="325"/>
      <c r="O2" s="325"/>
      <c r="P2" s="325"/>
      <c r="Q2" s="325"/>
      <c r="R2" s="325"/>
      <c r="S2" s="325"/>
      <c r="T2" s="325"/>
      <c r="U2" s="325"/>
      <c r="V2" s="325"/>
      <c r="W2" s="325"/>
      <c r="X2" s="325"/>
      <c r="Y2" s="325"/>
      <c r="Z2" s="325"/>
    </row>
    <row r="3" spans="1:56" ht="36.75" customHeight="1">
      <c r="A3" s="2" t="s">
        <v>1</v>
      </c>
      <c r="B3" s="3">
        <v>2018</v>
      </c>
      <c r="C3" s="327" t="s">
        <v>2</v>
      </c>
      <c r="D3" s="328"/>
      <c r="E3" s="328"/>
      <c r="F3" s="328"/>
      <c r="G3" s="328"/>
      <c r="H3" s="329"/>
      <c r="I3" s="4"/>
      <c r="J3" s="4"/>
      <c r="K3" s="4"/>
      <c r="L3" s="4"/>
      <c r="M3" s="4"/>
      <c r="N3" s="4"/>
      <c r="O3" s="4"/>
      <c r="P3" s="4"/>
      <c r="Q3" s="4"/>
      <c r="R3" s="4"/>
      <c r="S3" s="4"/>
      <c r="T3" s="4"/>
      <c r="U3" s="4"/>
      <c r="V3" s="4"/>
      <c r="W3" s="4"/>
      <c r="X3" s="4"/>
      <c r="Y3" s="4"/>
      <c r="Z3" s="5"/>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ht="36.75" customHeight="1">
      <c r="A4" s="2" t="s">
        <v>3</v>
      </c>
      <c r="B4" s="3" t="s">
        <v>383</v>
      </c>
      <c r="C4" s="7" t="s">
        <v>4</v>
      </c>
      <c r="D4" s="8" t="s">
        <v>5</v>
      </c>
      <c r="E4" s="330" t="s">
        <v>6</v>
      </c>
      <c r="F4" s="330"/>
      <c r="G4" s="330"/>
      <c r="H4" s="331"/>
      <c r="I4" s="4"/>
      <c r="J4" s="4"/>
      <c r="K4" s="4"/>
      <c r="L4" s="4"/>
      <c r="M4" s="4"/>
      <c r="N4" s="4"/>
      <c r="O4" s="4"/>
      <c r="P4" s="4"/>
      <c r="Q4" s="4"/>
      <c r="R4" s="4"/>
      <c r="S4" s="4"/>
      <c r="T4" s="4"/>
      <c r="U4" s="4"/>
      <c r="V4" s="4"/>
      <c r="W4" s="4"/>
      <c r="X4" s="4"/>
      <c r="Y4" s="4"/>
      <c r="Z4" s="5"/>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1:56" ht="36.75" customHeight="1" thickBot="1">
      <c r="A5" s="2" t="s">
        <v>7</v>
      </c>
      <c r="B5" s="3" t="s">
        <v>384</v>
      </c>
      <c r="C5" s="9">
        <v>2</v>
      </c>
      <c r="D5" s="10" t="s">
        <v>385</v>
      </c>
      <c r="E5" s="332" t="s">
        <v>386</v>
      </c>
      <c r="F5" s="332"/>
      <c r="G5" s="332"/>
      <c r="H5" s="333"/>
      <c r="I5" s="4"/>
      <c r="J5" s="4"/>
      <c r="K5" s="4"/>
      <c r="L5" s="4"/>
      <c r="M5" s="4"/>
      <c r="N5" s="4"/>
      <c r="O5" s="4"/>
      <c r="P5" s="4"/>
      <c r="Q5" s="4"/>
      <c r="R5" s="4"/>
      <c r="S5" s="4"/>
      <c r="T5" s="4"/>
      <c r="U5" s="4"/>
      <c r="V5" s="4"/>
      <c r="W5" s="4"/>
      <c r="X5" s="4"/>
      <c r="Y5" s="4"/>
      <c r="Z5" s="5"/>
      <c r="AA5" s="11"/>
      <c r="AB5" s="12"/>
      <c r="AC5" s="12"/>
      <c r="AD5" s="12"/>
      <c r="AE5" s="12"/>
      <c r="AF5" s="12"/>
      <c r="AG5" s="12"/>
      <c r="AH5" s="12"/>
      <c r="AI5" s="12"/>
      <c r="AJ5" s="12"/>
      <c r="AK5" s="12"/>
      <c r="AL5" s="12"/>
      <c r="AM5" s="334"/>
      <c r="AN5" s="334"/>
      <c r="AO5" s="334"/>
      <c r="AP5" s="334"/>
      <c r="AQ5" s="334"/>
      <c r="AR5" s="334"/>
      <c r="AS5" s="334"/>
      <c r="AT5" s="334"/>
      <c r="AU5" s="334"/>
      <c r="AV5" s="334"/>
      <c r="AW5" s="334"/>
      <c r="AX5" s="334"/>
      <c r="AY5" s="334"/>
      <c r="AZ5" s="334"/>
      <c r="BA5" s="334"/>
      <c r="BB5" s="334"/>
      <c r="BC5" s="334"/>
      <c r="BD5" s="334"/>
    </row>
    <row r="6" spans="1:56" ht="14.25">
      <c r="A6" s="13"/>
      <c r="B6" s="14"/>
      <c r="C6" s="14"/>
      <c r="D6" s="15"/>
      <c r="E6" s="14"/>
      <c r="F6" s="14"/>
      <c r="G6" s="14"/>
      <c r="H6" s="14"/>
      <c r="I6" s="14"/>
      <c r="J6" s="14"/>
      <c r="K6" s="14"/>
      <c r="L6" s="14"/>
      <c r="M6" s="14"/>
      <c r="N6" s="14"/>
      <c r="O6" s="14"/>
      <c r="P6" s="14"/>
      <c r="Q6" s="6"/>
      <c r="R6" s="6"/>
      <c r="S6" s="6"/>
      <c r="T6" s="6"/>
      <c r="U6" s="6"/>
      <c r="V6" s="6"/>
      <c r="W6" s="6"/>
      <c r="X6" s="6"/>
      <c r="Y6" s="6"/>
      <c r="Z6" s="6"/>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row>
    <row r="7" spans="1:56" ht="14.25">
      <c r="A7" s="14"/>
      <c r="B7" s="14"/>
      <c r="C7" s="14"/>
      <c r="D7" s="339"/>
      <c r="E7" s="339"/>
      <c r="F7" s="339"/>
      <c r="G7" s="339"/>
      <c r="H7" s="339"/>
      <c r="I7" s="339"/>
      <c r="J7" s="339"/>
      <c r="K7" s="339"/>
      <c r="L7" s="339"/>
      <c r="M7" s="339"/>
      <c r="N7" s="339"/>
      <c r="O7" s="339"/>
      <c r="P7" s="339"/>
      <c r="Q7" s="339"/>
      <c r="R7" s="339"/>
      <c r="S7" s="339"/>
      <c r="T7" s="16"/>
      <c r="U7" s="17"/>
      <c r="V7" s="6"/>
      <c r="W7" s="6"/>
      <c r="X7" s="6"/>
      <c r="Y7" s="6"/>
      <c r="Z7" s="6"/>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ht="14.25">
      <c r="A8" s="19"/>
      <c r="B8" s="6"/>
      <c r="C8" s="6"/>
      <c r="D8" s="340"/>
      <c r="E8" s="340"/>
      <c r="F8" s="340"/>
      <c r="G8" s="340"/>
      <c r="H8" s="340"/>
      <c r="I8" s="340"/>
      <c r="J8" s="340"/>
      <c r="K8" s="340"/>
      <c r="L8" s="341"/>
      <c r="M8" s="341"/>
      <c r="N8" s="341"/>
      <c r="O8" s="341"/>
      <c r="P8" s="18"/>
      <c r="Q8" s="18"/>
      <c r="R8" s="18"/>
      <c r="S8" s="18"/>
      <c r="T8" s="18"/>
      <c r="U8" s="18"/>
      <c r="V8" s="6"/>
      <c r="W8" s="6"/>
      <c r="X8" s="6"/>
      <c r="Y8" s="6"/>
      <c r="Z8" s="6"/>
      <c r="AA8" s="341"/>
      <c r="AB8" s="341"/>
      <c r="AC8" s="341"/>
      <c r="AD8" s="20"/>
      <c r="AE8" s="20"/>
      <c r="AF8" s="20"/>
      <c r="AG8" s="341"/>
      <c r="AH8" s="341"/>
      <c r="AI8" s="341"/>
      <c r="AJ8" s="20"/>
      <c r="AK8" s="20"/>
      <c r="AL8" s="20"/>
      <c r="AM8" s="341"/>
      <c r="AN8" s="341"/>
      <c r="AO8" s="341"/>
      <c r="AP8" s="20"/>
      <c r="AQ8" s="20"/>
      <c r="AR8" s="20"/>
      <c r="AS8" s="341"/>
      <c r="AT8" s="341"/>
      <c r="AU8" s="341"/>
      <c r="AV8" s="20"/>
      <c r="AW8" s="20"/>
      <c r="AX8" s="20"/>
      <c r="AY8" s="341"/>
      <c r="AZ8" s="341"/>
      <c r="BA8" s="341"/>
      <c r="BB8" s="20"/>
      <c r="BC8" s="20"/>
      <c r="BD8" s="20"/>
    </row>
    <row r="9" spans="1:56" ht="15" thickBot="1">
      <c r="A9" s="6"/>
      <c r="B9" s="6"/>
      <c r="C9" s="6"/>
      <c r="D9" s="21"/>
      <c r="E9" s="6"/>
      <c r="F9" s="6"/>
      <c r="G9" s="6"/>
      <c r="H9" s="6"/>
      <c r="I9" s="6"/>
      <c r="J9" s="6"/>
      <c r="K9" s="6"/>
      <c r="L9" s="6"/>
      <c r="M9" s="6"/>
      <c r="N9" s="6"/>
      <c r="O9" s="6"/>
      <c r="P9" s="6"/>
      <c r="Q9" s="6"/>
      <c r="R9" s="6"/>
      <c r="S9" s="6"/>
      <c r="T9" s="6"/>
      <c r="U9" s="6"/>
      <c r="V9" s="6"/>
      <c r="W9" s="6"/>
      <c r="X9" s="6"/>
      <c r="Y9" s="6"/>
      <c r="Z9" s="6"/>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row>
    <row r="10" spans="1:56" ht="15" customHeight="1">
      <c r="A10" s="361" t="s">
        <v>8</v>
      </c>
      <c r="B10" s="362"/>
      <c r="C10" s="22"/>
      <c r="D10" s="367"/>
      <c r="E10" s="368"/>
      <c r="F10" s="368"/>
      <c r="G10" s="368"/>
      <c r="H10" s="368"/>
      <c r="I10" s="368"/>
      <c r="J10" s="368"/>
      <c r="K10" s="368"/>
      <c r="L10" s="368"/>
      <c r="M10" s="368"/>
      <c r="N10" s="368"/>
      <c r="O10" s="368"/>
      <c r="P10" s="368"/>
      <c r="Q10" s="368"/>
      <c r="R10" s="368"/>
      <c r="S10" s="368"/>
      <c r="T10" s="368"/>
      <c r="U10" s="368"/>
      <c r="V10" s="368"/>
      <c r="W10" s="368"/>
      <c r="X10" s="368"/>
      <c r="Y10" s="368"/>
      <c r="Z10" s="368"/>
      <c r="AA10" s="343" t="s">
        <v>9</v>
      </c>
      <c r="AB10" s="343"/>
      <c r="AC10" s="343"/>
      <c r="AD10" s="343"/>
      <c r="AE10" s="343"/>
      <c r="AF10" s="343"/>
      <c r="AG10" s="344" t="s">
        <v>9</v>
      </c>
      <c r="AH10" s="344"/>
      <c r="AI10" s="344"/>
      <c r="AJ10" s="344"/>
      <c r="AK10" s="344"/>
      <c r="AL10" s="344"/>
      <c r="AM10" s="343" t="s">
        <v>9</v>
      </c>
      <c r="AN10" s="343"/>
      <c r="AO10" s="343"/>
      <c r="AP10" s="343"/>
      <c r="AQ10" s="343"/>
      <c r="AR10" s="343"/>
      <c r="AS10" s="345" t="s">
        <v>9</v>
      </c>
      <c r="AT10" s="345"/>
      <c r="AU10" s="345"/>
      <c r="AV10" s="345"/>
      <c r="AW10" s="345"/>
      <c r="AX10" s="345"/>
      <c r="AY10" s="342" t="s">
        <v>9</v>
      </c>
      <c r="AZ10" s="342"/>
      <c r="BA10" s="342"/>
      <c r="BB10" s="342"/>
      <c r="BC10" s="342"/>
      <c r="BD10" s="342"/>
    </row>
    <row r="11" spans="1:56" ht="15" thickBot="1">
      <c r="A11" s="363"/>
      <c r="B11" s="364"/>
      <c r="C11" s="23"/>
      <c r="D11" s="369"/>
      <c r="E11" s="370"/>
      <c r="F11" s="370"/>
      <c r="G11" s="370"/>
      <c r="H11" s="370"/>
      <c r="I11" s="370"/>
      <c r="J11" s="370"/>
      <c r="K11" s="370"/>
      <c r="L11" s="370"/>
      <c r="M11" s="370"/>
      <c r="N11" s="370"/>
      <c r="O11" s="370"/>
      <c r="P11" s="370"/>
      <c r="Q11" s="370"/>
      <c r="R11" s="370"/>
      <c r="S11" s="370"/>
      <c r="T11" s="370"/>
      <c r="U11" s="370"/>
      <c r="V11" s="370"/>
      <c r="W11" s="370"/>
      <c r="X11" s="370"/>
      <c r="Y11" s="370"/>
      <c r="Z11" s="370"/>
      <c r="AA11" s="346" t="s">
        <v>10</v>
      </c>
      <c r="AB11" s="346"/>
      <c r="AC11" s="346"/>
      <c r="AD11" s="346"/>
      <c r="AE11" s="346"/>
      <c r="AF11" s="346"/>
      <c r="AG11" s="351" t="s">
        <v>11</v>
      </c>
      <c r="AH11" s="351"/>
      <c r="AI11" s="351"/>
      <c r="AJ11" s="351"/>
      <c r="AK11" s="351"/>
      <c r="AL11" s="351"/>
      <c r="AM11" s="346" t="s">
        <v>12</v>
      </c>
      <c r="AN11" s="346"/>
      <c r="AO11" s="346"/>
      <c r="AP11" s="346"/>
      <c r="AQ11" s="346"/>
      <c r="AR11" s="346"/>
      <c r="AS11" s="352" t="s">
        <v>13</v>
      </c>
      <c r="AT11" s="352"/>
      <c r="AU11" s="352"/>
      <c r="AV11" s="352"/>
      <c r="AW11" s="352"/>
      <c r="AX11" s="352"/>
      <c r="AY11" s="335" t="s">
        <v>14</v>
      </c>
      <c r="AZ11" s="335"/>
      <c r="BA11" s="335"/>
      <c r="BB11" s="335"/>
      <c r="BC11" s="335"/>
      <c r="BD11" s="335"/>
    </row>
    <row r="12" spans="1:56" ht="15" customHeight="1" thickBot="1">
      <c r="A12" s="365"/>
      <c r="B12" s="366"/>
      <c r="C12" s="23"/>
      <c r="D12" s="336" t="s">
        <v>15</v>
      </c>
      <c r="E12" s="337"/>
      <c r="F12" s="336"/>
      <c r="G12" s="336"/>
      <c r="H12" s="336"/>
      <c r="I12" s="336"/>
      <c r="J12" s="336"/>
      <c r="K12" s="336"/>
      <c r="L12" s="336"/>
      <c r="M12" s="336"/>
      <c r="N12" s="336"/>
      <c r="O12" s="336"/>
      <c r="P12" s="336"/>
      <c r="Q12" s="336"/>
      <c r="R12" s="336"/>
      <c r="S12" s="338"/>
      <c r="T12" s="24"/>
      <c r="U12" s="24"/>
      <c r="V12" s="347" t="s">
        <v>16</v>
      </c>
      <c r="W12" s="347"/>
      <c r="X12" s="347"/>
      <c r="Y12" s="347"/>
      <c r="Z12" s="347"/>
      <c r="AA12" s="348" t="s">
        <v>17</v>
      </c>
      <c r="AB12" s="348"/>
      <c r="AC12" s="348"/>
      <c r="AD12" s="349" t="s">
        <v>18</v>
      </c>
      <c r="AE12" s="348" t="s">
        <v>19</v>
      </c>
      <c r="AF12" s="348" t="s">
        <v>20</v>
      </c>
      <c r="AG12" s="354" t="s">
        <v>17</v>
      </c>
      <c r="AH12" s="354"/>
      <c r="AI12" s="354"/>
      <c r="AJ12" s="354" t="s">
        <v>18</v>
      </c>
      <c r="AK12" s="354" t="s">
        <v>19</v>
      </c>
      <c r="AL12" s="354" t="s">
        <v>20</v>
      </c>
      <c r="AM12" s="348" t="s">
        <v>17</v>
      </c>
      <c r="AN12" s="348"/>
      <c r="AO12" s="348"/>
      <c r="AP12" s="348" t="s">
        <v>18</v>
      </c>
      <c r="AQ12" s="348" t="s">
        <v>19</v>
      </c>
      <c r="AR12" s="348" t="s">
        <v>20</v>
      </c>
      <c r="AS12" s="353" t="s">
        <v>17</v>
      </c>
      <c r="AT12" s="353"/>
      <c r="AU12" s="353"/>
      <c r="AV12" s="353" t="s">
        <v>18</v>
      </c>
      <c r="AW12" s="353" t="s">
        <v>19</v>
      </c>
      <c r="AX12" s="353" t="s">
        <v>20</v>
      </c>
      <c r="AY12" s="376" t="s">
        <v>17</v>
      </c>
      <c r="AZ12" s="376"/>
      <c r="BA12" s="376"/>
      <c r="BB12" s="376" t="s">
        <v>18</v>
      </c>
      <c r="BC12" s="25"/>
      <c r="BD12" s="378" t="s">
        <v>21</v>
      </c>
    </row>
    <row r="13" spans="1:56" ht="64.5" thickBot="1">
      <c r="A13" s="26" t="s">
        <v>22</v>
      </c>
      <c r="B13" s="27" t="s">
        <v>23</v>
      </c>
      <c r="C13" s="380" t="s">
        <v>24</v>
      </c>
      <c r="D13" s="28" t="s">
        <v>25</v>
      </c>
      <c r="E13" s="29" t="s">
        <v>26</v>
      </c>
      <c r="F13" s="30" t="s">
        <v>27</v>
      </c>
      <c r="G13" s="31" t="s">
        <v>28</v>
      </c>
      <c r="H13" s="31" t="s">
        <v>29</v>
      </c>
      <c r="I13" s="31" t="s">
        <v>30</v>
      </c>
      <c r="J13" s="31" t="s">
        <v>31</v>
      </c>
      <c r="K13" s="31" t="s">
        <v>32</v>
      </c>
      <c r="L13" s="31" t="s">
        <v>33</v>
      </c>
      <c r="M13" s="31" t="s">
        <v>34</v>
      </c>
      <c r="N13" s="31" t="s">
        <v>35</v>
      </c>
      <c r="O13" s="31" t="s">
        <v>36</v>
      </c>
      <c r="P13" s="31" t="s">
        <v>37</v>
      </c>
      <c r="Q13" s="31" t="s">
        <v>38</v>
      </c>
      <c r="R13" s="31" t="s">
        <v>39</v>
      </c>
      <c r="S13" s="31" t="s">
        <v>40</v>
      </c>
      <c r="T13" s="31" t="s">
        <v>41</v>
      </c>
      <c r="U13" s="31" t="s">
        <v>42</v>
      </c>
      <c r="V13" s="32" t="s">
        <v>43</v>
      </c>
      <c r="W13" s="32" t="s">
        <v>44</v>
      </c>
      <c r="X13" s="381" t="s">
        <v>45</v>
      </c>
      <c r="Y13" s="382"/>
      <c r="Z13" s="32" t="s">
        <v>46</v>
      </c>
      <c r="AA13" s="33" t="s">
        <v>28</v>
      </c>
      <c r="AB13" s="34" t="s">
        <v>47</v>
      </c>
      <c r="AC13" s="34" t="s">
        <v>48</v>
      </c>
      <c r="AD13" s="350"/>
      <c r="AE13" s="356"/>
      <c r="AF13" s="356"/>
      <c r="AG13" s="294" t="s">
        <v>28</v>
      </c>
      <c r="AH13" s="294" t="s">
        <v>47</v>
      </c>
      <c r="AI13" s="294" t="s">
        <v>48</v>
      </c>
      <c r="AJ13" s="355"/>
      <c r="AK13" s="355"/>
      <c r="AL13" s="355"/>
      <c r="AM13" s="34" t="s">
        <v>28</v>
      </c>
      <c r="AN13" s="34" t="s">
        <v>47</v>
      </c>
      <c r="AO13" s="34" t="s">
        <v>48</v>
      </c>
      <c r="AP13" s="356"/>
      <c r="AQ13" s="356"/>
      <c r="AR13" s="356"/>
      <c r="AS13" s="35" t="s">
        <v>28</v>
      </c>
      <c r="AT13" s="35" t="s">
        <v>47</v>
      </c>
      <c r="AU13" s="35" t="s">
        <v>48</v>
      </c>
      <c r="AV13" s="383"/>
      <c r="AW13" s="383"/>
      <c r="AX13" s="383"/>
      <c r="AY13" s="36" t="s">
        <v>28</v>
      </c>
      <c r="AZ13" s="36" t="s">
        <v>47</v>
      </c>
      <c r="BA13" s="36" t="s">
        <v>48</v>
      </c>
      <c r="BB13" s="377"/>
      <c r="BC13" s="37" t="s">
        <v>49</v>
      </c>
      <c r="BD13" s="379"/>
    </row>
    <row r="14" spans="1:56" ht="15" thickBot="1">
      <c r="A14" s="38"/>
      <c r="B14" s="39"/>
      <c r="C14" s="380"/>
      <c r="D14" s="40" t="s">
        <v>50</v>
      </c>
      <c r="E14" s="41"/>
      <c r="F14" s="42" t="s">
        <v>50</v>
      </c>
      <c r="G14" s="43" t="s">
        <v>50</v>
      </c>
      <c r="H14" s="43" t="s">
        <v>50</v>
      </c>
      <c r="I14" s="43" t="s">
        <v>50</v>
      </c>
      <c r="J14" s="43" t="s">
        <v>50</v>
      </c>
      <c r="K14" s="43" t="s">
        <v>50</v>
      </c>
      <c r="L14" s="44" t="s">
        <v>50</v>
      </c>
      <c r="M14" s="44" t="s">
        <v>50</v>
      </c>
      <c r="N14" s="44" t="s">
        <v>50</v>
      </c>
      <c r="O14" s="44" t="s">
        <v>50</v>
      </c>
      <c r="P14" s="43" t="s">
        <v>50</v>
      </c>
      <c r="Q14" s="43" t="s">
        <v>50</v>
      </c>
      <c r="R14" s="43" t="s">
        <v>50</v>
      </c>
      <c r="S14" s="43" t="s">
        <v>50</v>
      </c>
      <c r="T14" s="43"/>
      <c r="U14" s="43"/>
      <c r="V14" s="45" t="s">
        <v>51</v>
      </c>
      <c r="W14" s="45" t="s">
        <v>50</v>
      </c>
      <c r="X14" s="45" t="s">
        <v>52</v>
      </c>
      <c r="Y14" s="45" t="s">
        <v>53</v>
      </c>
      <c r="Z14" s="45" t="s">
        <v>50</v>
      </c>
      <c r="AA14" s="46" t="s">
        <v>50</v>
      </c>
      <c r="AB14" s="46" t="s">
        <v>50</v>
      </c>
      <c r="AC14" s="46"/>
      <c r="AD14" s="47" t="s">
        <v>50</v>
      </c>
      <c r="AE14" s="46" t="s">
        <v>50</v>
      </c>
      <c r="AF14" s="46" t="s">
        <v>50</v>
      </c>
      <c r="AG14" s="295" t="s">
        <v>50</v>
      </c>
      <c r="AH14" s="295" t="s">
        <v>50</v>
      </c>
      <c r="AI14" s="295" t="s">
        <v>50</v>
      </c>
      <c r="AJ14" s="295" t="s">
        <v>50</v>
      </c>
      <c r="AK14" s="295" t="s">
        <v>50</v>
      </c>
      <c r="AL14" s="295" t="s">
        <v>50</v>
      </c>
      <c r="AM14" s="46" t="s">
        <v>50</v>
      </c>
      <c r="AN14" s="46" t="s">
        <v>50</v>
      </c>
      <c r="AO14" s="46" t="s">
        <v>50</v>
      </c>
      <c r="AP14" s="46"/>
      <c r="AQ14" s="46" t="s">
        <v>50</v>
      </c>
      <c r="AR14" s="46" t="s">
        <v>50</v>
      </c>
      <c r="AS14" s="48" t="s">
        <v>50</v>
      </c>
      <c r="AT14" s="48" t="s">
        <v>50</v>
      </c>
      <c r="AU14" s="48" t="s">
        <v>50</v>
      </c>
      <c r="AV14" s="48" t="s">
        <v>50</v>
      </c>
      <c r="AW14" s="48" t="s">
        <v>50</v>
      </c>
      <c r="AX14" s="48" t="s">
        <v>50</v>
      </c>
      <c r="AY14" s="49" t="s">
        <v>50</v>
      </c>
      <c r="AZ14" s="49"/>
      <c r="BA14" s="49" t="s">
        <v>50</v>
      </c>
      <c r="BB14" s="49" t="s">
        <v>50</v>
      </c>
      <c r="BC14" s="50"/>
      <c r="BD14" s="51" t="s">
        <v>50</v>
      </c>
    </row>
    <row r="15" spans="1:56" ht="93" customHeight="1" thickBot="1">
      <c r="A15" s="52">
        <v>1</v>
      </c>
      <c r="B15" s="53" t="s">
        <v>54</v>
      </c>
      <c r="C15" s="54" t="s">
        <v>55</v>
      </c>
      <c r="D15" s="55" t="s">
        <v>56</v>
      </c>
      <c r="E15" s="56">
        <v>0.06</v>
      </c>
      <c r="F15" s="57" t="s">
        <v>57</v>
      </c>
      <c r="G15" s="58" t="s">
        <v>58</v>
      </c>
      <c r="H15" s="58" t="s">
        <v>59</v>
      </c>
      <c r="I15" s="57" t="s">
        <v>60</v>
      </c>
      <c r="J15" s="59" t="s">
        <v>61</v>
      </c>
      <c r="K15" s="59" t="s">
        <v>62</v>
      </c>
      <c r="L15" s="60">
        <v>0.05</v>
      </c>
      <c r="M15" s="60">
        <f>L15+25%</f>
        <v>0.3</v>
      </c>
      <c r="N15" s="60">
        <f>M15+30%</f>
        <v>0.6</v>
      </c>
      <c r="O15" s="60">
        <f>N15+35%</f>
        <v>0.95</v>
      </c>
      <c r="P15" s="60">
        <f>O15</f>
        <v>0.95</v>
      </c>
      <c r="Q15" s="57" t="s">
        <v>63</v>
      </c>
      <c r="R15" s="57" t="s">
        <v>64</v>
      </c>
      <c r="S15" s="57" t="s">
        <v>65</v>
      </c>
      <c r="T15" s="57" t="s">
        <v>66</v>
      </c>
      <c r="U15" s="57" t="s">
        <v>67</v>
      </c>
      <c r="V15" s="57"/>
      <c r="W15" s="57"/>
      <c r="X15" s="57"/>
      <c r="Y15" s="61"/>
      <c r="Z15" s="62"/>
      <c r="AA15" s="63" t="str">
        <f>$G$15</f>
        <v>Porcentaje de Ejecución del Plan de Acción del Consejo Local de Gobierno</v>
      </c>
      <c r="AB15" s="64">
        <f>L15</f>
        <v>0.05</v>
      </c>
      <c r="AC15" s="65">
        <f>3/66</f>
        <v>0.045454545454545456</v>
      </c>
      <c r="AD15" s="66">
        <f>AC15/AB15</f>
        <v>0.9090909090909091</v>
      </c>
      <c r="AE15" s="67" t="s">
        <v>68</v>
      </c>
      <c r="AF15" s="67" t="s">
        <v>69</v>
      </c>
      <c r="AG15" s="298" t="str">
        <f>$G$15</f>
        <v>Porcentaje de Ejecución del Plan de Acción del Consejo Local de Gobierno</v>
      </c>
      <c r="AH15" s="299">
        <f>M15</f>
        <v>0.3</v>
      </c>
      <c r="AI15" s="306">
        <f>22/69</f>
        <v>0.3188405797101449</v>
      </c>
      <c r="AJ15" s="301">
        <v>1</v>
      </c>
      <c r="AK15" s="302" t="s">
        <v>70</v>
      </c>
      <c r="AL15" s="302" t="s">
        <v>71</v>
      </c>
      <c r="AM15" s="68" t="str">
        <f>$G$15</f>
        <v>Porcentaje de Ejecución del Plan de Acción del Consejo Local de Gobierno</v>
      </c>
      <c r="AN15" s="69">
        <f>N15</f>
        <v>0.6</v>
      </c>
      <c r="AO15" s="71"/>
      <c r="AP15" s="70">
        <f>AO15/AN15</f>
        <v>0</v>
      </c>
      <c r="AQ15" s="57"/>
      <c r="AR15" s="57"/>
      <c r="AS15" s="68" t="str">
        <f>$G$15</f>
        <v>Porcentaje de Ejecución del Plan de Acción del Consejo Local de Gobierno</v>
      </c>
      <c r="AT15" s="69">
        <f>O15</f>
        <v>0.95</v>
      </c>
      <c r="AU15" s="71"/>
      <c r="AV15" s="70">
        <f>AU15/AT15</f>
        <v>0</v>
      </c>
      <c r="AW15" s="72"/>
      <c r="AX15" s="57"/>
      <c r="AY15" s="68" t="str">
        <f>$G$15</f>
        <v>Porcentaje de Ejecución del Plan de Acción del Consejo Local de Gobierno</v>
      </c>
      <c r="AZ15" s="69">
        <f>P15</f>
        <v>0.95</v>
      </c>
      <c r="BA15" s="71"/>
      <c r="BB15" s="70">
        <f>BA15/AZ15</f>
        <v>0</v>
      </c>
      <c r="BC15" s="73">
        <f>BB15*E15</f>
        <v>0</v>
      </c>
      <c r="BD15" s="74"/>
    </row>
    <row r="16" spans="1:56" ht="105" customHeight="1" thickBot="1">
      <c r="A16" s="75">
        <v>2</v>
      </c>
      <c r="B16" s="76"/>
      <c r="C16" s="77"/>
      <c r="D16" s="78" t="s">
        <v>72</v>
      </c>
      <c r="E16" s="56">
        <v>0.05</v>
      </c>
      <c r="F16" s="79" t="s">
        <v>73</v>
      </c>
      <c r="G16" s="80" t="s">
        <v>74</v>
      </c>
      <c r="H16" s="80" t="s">
        <v>75</v>
      </c>
      <c r="I16" s="79" t="s">
        <v>76</v>
      </c>
      <c r="J16" s="79" t="s">
        <v>77</v>
      </c>
      <c r="K16" s="79" t="s">
        <v>78</v>
      </c>
      <c r="L16" s="81">
        <v>0</v>
      </c>
      <c r="M16" s="81">
        <v>0.4</v>
      </c>
      <c r="N16" s="81">
        <v>0</v>
      </c>
      <c r="O16" s="81">
        <v>0</v>
      </c>
      <c r="P16" s="81">
        <f>SUM(L16:O16)</f>
        <v>0.4</v>
      </c>
      <c r="Q16" s="79" t="s">
        <v>63</v>
      </c>
      <c r="R16" s="79" t="s">
        <v>79</v>
      </c>
      <c r="S16" s="57" t="s">
        <v>80</v>
      </c>
      <c r="T16" s="82" t="s">
        <v>81</v>
      </c>
      <c r="U16" s="79" t="s">
        <v>67</v>
      </c>
      <c r="V16" s="79"/>
      <c r="W16" s="79"/>
      <c r="X16" s="79"/>
      <c r="Y16" s="83"/>
      <c r="Z16" s="84"/>
      <c r="AA16" s="85" t="str">
        <f>$G$16</f>
        <v>Porcentaje de Participación de los Ciudadanos en la Audiencia de Rendición de Cuentas</v>
      </c>
      <c r="AB16" s="60">
        <v>0</v>
      </c>
      <c r="AC16" s="86">
        <v>0</v>
      </c>
      <c r="AD16" s="87"/>
      <c r="AE16" s="88" t="s">
        <v>82</v>
      </c>
      <c r="AF16" s="88" t="s">
        <v>83</v>
      </c>
      <c r="AG16" s="298" t="str">
        <f>$G$16</f>
        <v>Porcentaje de Participación de los Ciudadanos en la Audiencia de Rendición de Cuentas</v>
      </c>
      <c r="AH16" s="299">
        <f aca="true" t="shared" si="0" ref="AH16:AH58">M16</f>
        <v>0.4</v>
      </c>
      <c r="AI16" s="306">
        <v>0.47</v>
      </c>
      <c r="AJ16" s="301">
        <v>1</v>
      </c>
      <c r="AK16" s="302" t="s">
        <v>84</v>
      </c>
      <c r="AL16" s="302" t="s">
        <v>85</v>
      </c>
      <c r="AM16" s="68" t="str">
        <f>$G$16</f>
        <v>Porcentaje de Participación de los Ciudadanos en la Audiencia de Rendición de Cuentas</v>
      </c>
      <c r="AN16" s="69">
        <f aca="true" t="shared" si="1" ref="AN16:AN58">N16</f>
        <v>0</v>
      </c>
      <c r="AO16" s="71"/>
      <c r="AP16" s="70" t="e">
        <f>AO16/AN16</f>
        <v>#DIV/0!</v>
      </c>
      <c r="AQ16" s="57"/>
      <c r="AR16" s="57"/>
      <c r="AS16" s="68" t="str">
        <f>$G$16</f>
        <v>Porcentaje de Participación de los Ciudadanos en la Audiencia de Rendición de Cuentas</v>
      </c>
      <c r="AT16" s="69">
        <f aca="true" t="shared" si="2" ref="AT16:AT58">O16</f>
        <v>0</v>
      </c>
      <c r="AU16" s="71"/>
      <c r="AV16" s="70" t="e">
        <f>AU16/AT16</f>
        <v>#DIV/0!</v>
      </c>
      <c r="AW16" s="72"/>
      <c r="AX16" s="57"/>
      <c r="AY16" s="68" t="str">
        <f>$G$16</f>
        <v>Porcentaje de Participación de los Ciudadanos en la Audiencia de Rendición de Cuentas</v>
      </c>
      <c r="AZ16" s="69">
        <f aca="true" t="shared" si="3" ref="AZ16:AZ58">P16</f>
        <v>0.4</v>
      </c>
      <c r="BA16" s="71"/>
      <c r="BB16" s="70">
        <f>BA16/AZ16</f>
        <v>0</v>
      </c>
      <c r="BC16" s="73">
        <f aca="true" t="shared" si="4" ref="BC16:BC58">BB16*E16</f>
        <v>0</v>
      </c>
      <c r="BD16" s="74"/>
    </row>
    <row r="17" spans="1:56" ht="102.75" customHeight="1" thickBot="1">
      <c r="A17" s="75">
        <v>3</v>
      </c>
      <c r="B17" s="76"/>
      <c r="C17" s="77"/>
      <c r="D17" s="89" t="s">
        <v>86</v>
      </c>
      <c r="E17" s="56">
        <v>0.06</v>
      </c>
      <c r="F17" s="79" t="s">
        <v>73</v>
      </c>
      <c r="G17" s="80" t="s">
        <v>87</v>
      </c>
      <c r="H17" s="90" t="s">
        <v>88</v>
      </c>
      <c r="I17" s="91" t="s">
        <v>89</v>
      </c>
      <c r="J17" s="92" t="s">
        <v>61</v>
      </c>
      <c r="K17" s="92" t="s">
        <v>90</v>
      </c>
      <c r="L17" s="93">
        <v>0.19</v>
      </c>
      <c r="M17" s="93">
        <v>0.24</v>
      </c>
      <c r="N17" s="93">
        <v>0.3141</v>
      </c>
      <c r="O17" s="93">
        <v>0.4019</v>
      </c>
      <c r="P17" s="93">
        <f>O17</f>
        <v>0.4019</v>
      </c>
      <c r="Q17" s="91" t="s">
        <v>91</v>
      </c>
      <c r="R17" s="91" t="s">
        <v>92</v>
      </c>
      <c r="S17" s="91" t="s">
        <v>80</v>
      </c>
      <c r="T17" s="91" t="s">
        <v>93</v>
      </c>
      <c r="U17" s="91" t="s">
        <v>67</v>
      </c>
      <c r="V17" s="91"/>
      <c r="W17" s="91"/>
      <c r="X17" s="91"/>
      <c r="Y17" s="94"/>
      <c r="Z17" s="95"/>
      <c r="AA17" s="63" t="str">
        <f>$G$17</f>
        <v>Porcentaje de Avance en el Cumplimiento Fisico del Plan de Desarrollo Local</v>
      </c>
      <c r="AB17" s="64">
        <f aca="true" t="shared" si="5" ref="AB17:AB58">L17</f>
        <v>0.19</v>
      </c>
      <c r="AC17" s="96">
        <v>0.1889</v>
      </c>
      <c r="AD17" s="66">
        <f>AC17/AB17</f>
        <v>0.9942105263157895</v>
      </c>
      <c r="AE17" s="97" t="s">
        <v>94</v>
      </c>
      <c r="AF17" s="97" t="s">
        <v>95</v>
      </c>
      <c r="AG17" s="298" t="str">
        <f>$G$17</f>
        <v>Porcentaje de Avance en el Cumplimiento Fisico del Plan de Desarrollo Local</v>
      </c>
      <c r="AH17" s="299">
        <f t="shared" si="0"/>
        <v>0.24</v>
      </c>
      <c r="AI17" s="306">
        <v>0.2317</v>
      </c>
      <c r="AJ17" s="301">
        <f>AI17/AH17</f>
        <v>0.9654166666666667</v>
      </c>
      <c r="AK17" s="307" t="s">
        <v>96</v>
      </c>
      <c r="AL17" s="307" t="s">
        <v>93</v>
      </c>
      <c r="AM17" s="68" t="str">
        <f>$G$17</f>
        <v>Porcentaje de Avance en el Cumplimiento Fisico del Plan de Desarrollo Local</v>
      </c>
      <c r="AN17" s="69">
        <f t="shared" si="1"/>
        <v>0.3141</v>
      </c>
      <c r="AO17" s="98"/>
      <c r="AP17" s="70">
        <f>AO17/AN17</f>
        <v>0</v>
      </c>
      <c r="AQ17" s="59"/>
      <c r="AR17" s="59"/>
      <c r="AS17" s="68" t="str">
        <f>$G$17</f>
        <v>Porcentaje de Avance en el Cumplimiento Fisico del Plan de Desarrollo Local</v>
      </c>
      <c r="AT17" s="69">
        <f t="shared" si="2"/>
        <v>0.4019</v>
      </c>
      <c r="AU17" s="98"/>
      <c r="AV17" s="70">
        <f>AU17/AT17</f>
        <v>0</v>
      </c>
      <c r="AW17" s="99"/>
      <c r="AX17" s="59"/>
      <c r="AY17" s="68" t="str">
        <f>$G$17</f>
        <v>Porcentaje de Avance en el Cumplimiento Fisico del Plan de Desarrollo Local</v>
      </c>
      <c r="AZ17" s="69">
        <f t="shared" si="3"/>
        <v>0.4019</v>
      </c>
      <c r="BA17" s="98"/>
      <c r="BB17" s="70">
        <f>BA17/AZ17</f>
        <v>0</v>
      </c>
      <c r="BC17" s="73">
        <f t="shared" si="4"/>
        <v>0</v>
      </c>
      <c r="BD17" s="100"/>
    </row>
    <row r="18" spans="1:56" ht="77.25" customHeight="1" thickBot="1">
      <c r="A18" s="101"/>
      <c r="B18" s="76"/>
      <c r="C18" s="102"/>
      <c r="D18" s="103" t="s">
        <v>97</v>
      </c>
      <c r="E18" s="56">
        <f>SUM(E15:E17)</f>
        <v>0.16999999999999998</v>
      </c>
      <c r="F18" s="104"/>
      <c r="G18" s="105"/>
      <c r="H18" s="106"/>
      <c r="I18" s="107"/>
      <c r="J18" s="59"/>
      <c r="K18" s="59"/>
      <c r="L18" s="108"/>
      <c r="M18" s="108"/>
      <c r="N18" s="108"/>
      <c r="O18" s="108"/>
      <c r="P18" s="108"/>
      <c r="Q18" s="107"/>
      <c r="R18" s="107"/>
      <c r="S18" s="107"/>
      <c r="T18" s="107"/>
      <c r="U18" s="107"/>
      <c r="V18" s="107"/>
      <c r="W18" s="107"/>
      <c r="X18" s="107"/>
      <c r="Y18" s="109"/>
      <c r="Z18" s="110"/>
      <c r="AA18" s="111"/>
      <c r="AB18" s="60"/>
      <c r="AC18" s="112"/>
      <c r="AD18" s="87"/>
      <c r="AE18" s="113"/>
      <c r="AF18" s="113"/>
      <c r="AG18" s="308"/>
      <c r="AH18" s="299"/>
      <c r="AI18" s="309"/>
      <c r="AJ18" s="301"/>
      <c r="AK18" s="310"/>
      <c r="AL18" s="310"/>
      <c r="AM18" s="114"/>
      <c r="AN18" s="69"/>
      <c r="AO18" s="115"/>
      <c r="AP18" s="70"/>
      <c r="AQ18" s="107"/>
      <c r="AR18" s="107"/>
      <c r="AS18" s="114"/>
      <c r="AT18" s="69"/>
      <c r="AU18" s="115"/>
      <c r="AV18" s="70"/>
      <c r="AW18" s="116"/>
      <c r="AX18" s="107"/>
      <c r="AY18" s="114"/>
      <c r="AZ18" s="69"/>
      <c r="BA18" s="115"/>
      <c r="BB18" s="70"/>
      <c r="BC18" s="73"/>
      <c r="BD18" s="117"/>
    </row>
    <row r="19" spans="1:56" ht="201" customHeight="1" thickBot="1">
      <c r="A19" s="52">
        <v>4</v>
      </c>
      <c r="B19" s="76"/>
      <c r="C19" s="54" t="s">
        <v>98</v>
      </c>
      <c r="D19" s="118" t="s">
        <v>99</v>
      </c>
      <c r="E19" s="56">
        <v>0.04</v>
      </c>
      <c r="F19" s="57" t="s">
        <v>57</v>
      </c>
      <c r="G19" s="119" t="s">
        <v>100</v>
      </c>
      <c r="H19" s="119" t="s">
        <v>101</v>
      </c>
      <c r="I19" s="57" t="s">
        <v>102</v>
      </c>
      <c r="J19" s="59" t="s">
        <v>103</v>
      </c>
      <c r="K19" s="59" t="s">
        <v>104</v>
      </c>
      <c r="L19" s="60">
        <v>1</v>
      </c>
      <c r="M19" s="60">
        <v>1</v>
      </c>
      <c r="N19" s="60">
        <v>1</v>
      </c>
      <c r="O19" s="60">
        <v>1</v>
      </c>
      <c r="P19" s="60">
        <f>(SUM(L19:O19))/4</f>
        <v>1</v>
      </c>
      <c r="Q19" s="57" t="s">
        <v>63</v>
      </c>
      <c r="R19" s="57" t="s">
        <v>105</v>
      </c>
      <c r="S19" s="57" t="s">
        <v>106</v>
      </c>
      <c r="T19" s="57" t="s">
        <v>105</v>
      </c>
      <c r="U19" s="57" t="s">
        <v>107</v>
      </c>
      <c r="V19" s="57"/>
      <c r="W19" s="57"/>
      <c r="X19" s="57"/>
      <c r="Y19" s="109"/>
      <c r="Z19" s="120"/>
      <c r="AA19" s="85" t="str">
        <f>$G$19</f>
        <v>Porcentaje de Respuestas Oportunas de los ejercicios de control politico, derechos de petición y/o solicitudes de información que realice el Concejo de Bogota D.C y el Congreso de la República </v>
      </c>
      <c r="AB19" s="60">
        <f t="shared" si="5"/>
        <v>1</v>
      </c>
      <c r="AC19" s="121">
        <f>128/142</f>
        <v>0.9014084507042254</v>
      </c>
      <c r="AD19" s="122">
        <f>AC19/AB19</f>
        <v>0.9014084507042254</v>
      </c>
      <c r="AE19" s="88" t="s">
        <v>108</v>
      </c>
      <c r="AF19" s="88" t="s">
        <v>109</v>
      </c>
      <c r="AG19" s="298" t="str">
        <f>$G$19</f>
        <v>Porcentaje de Respuestas Oportunas de los ejercicios de control politico, derechos de petición y/o solicitudes de información que realice el Concejo de Bogota D.C y el Congreso de la República </v>
      </c>
      <c r="AH19" s="299">
        <f t="shared" si="0"/>
        <v>1</v>
      </c>
      <c r="AI19" s="306">
        <v>1</v>
      </c>
      <c r="AJ19" s="301">
        <v>1</v>
      </c>
      <c r="AK19" s="302" t="s">
        <v>110</v>
      </c>
      <c r="AL19" s="302" t="s">
        <v>111</v>
      </c>
      <c r="AM19" s="68" t="str">
        <f>$G$19</f>
        <v>Porcentaje de Respuestas Oportunas de los ejercicios de control politico, derechos de petición y/o solicitudes de información que realice el Concejo de Bogota D.C y el Congreso de la República </v>
      </c>
      <c r="AN19" s="69">
        <f t="shared" si="1"/>
        <v>1</v>
      </c>
      <c r="AO19" s="71"/>
      <c r="AP19" s="70">
        <f>AO19/AN19</f>
        <v>0</v>
      </c>
      <c r="AQ19" s="57"/>
      <c r="AR19" s="57"/>
      <c r="AS19" s="68" t="str">
        <f>$G$19</f>
        <v>Porcentaje de Respuestas Oportunas de los ejercicios de control politico, derechos de petición y/o solicitudes de información que realice el Concejo de Bogota D.C y el Congreso de la República </v>
      </c>
      <c r="AT19" s="69">
        <f t="shared" si="2"/>
        <v>1</v>
      </c>
      <c r="AU19" s="71"/>
      <c r="AV19" s="70">
        <f>AU19/AT19</f>
        <v>0</v>
      </c>
      <c r="AW19" s="72"/>
      <c r="AX19" s="57"/>
      <c r="AY19" s="68" t="str">
        <f>$G$19</f>
        <v>Porcentaje de Respuestas Oportunas de los ejercicios de control politico, derechos de petición y/o solicitudes de información que realice el Concejo de Bogota D.C y el Congreso de la República </v>
      </c>
      <c r="AZ19" s="69">
        <f t="shared" si="3"/>
        <v>1</v>
      </c>
      <c r="BA19" s="71"/>
      <c r="BB19" s="70">
        <f>BA19/AZ19</f>
        <v>0</v>
      </c>
      <c r="BC19" s="73">
        <f t="shared" si="4"/>
        <v>0</v>
      </c>
      <c r="BD19" s="74"/>
    </row>
    <row r="20" spans="1:56" ht="122.25" customHeight="1" thickBot="1">
      <c r="A20" s="101"/>
      <c r="B20" s="76"/>
      <c r="C20" s="123"/>
      <c r="D20" s="103" t="s">
        <v>97</v>
      </c>
      <c r="E20" s="56">
        <f>SUM(E19)</f>
        <v>0.04</v>
      </c>
      <c r="F20" s="124"/>
      <c r="G20" s="125"/>
      <c r="H20" s="126"/>
      <c r="I20" s="127"/>
      <c r="J20" s="59"/>
      <c r="K20" s="59"/>
      <c r="L20" s="113"/>
      <c r="M20" s="113"/>
      <c r="N20" s="113"/>
      <c r="O20" s="108"/>
      <c r="P20" s="111"/>
      <c r="Q20" s="107"/>
      <c r="R20" s="107"/>
      <c r="S20" s="128"/>
      <c r="T20" s="128"/>
      <c r="U20" s="107"/>
      <c r="V20" s="107"/>
      <c r="W20" s="107"/>
      <c r="X20" s="107"/>
      <c r="Y20" s="109"/>
      <c r="Z20" s="110"/>
      <c r="AA20" s="111"/>
      <c r="AB20" s="60"/>
      <c r="AC20" s="112"/>
      <c r="AD20" s="87"/>
      <c r="AE20" s="113"/>
      <c r="AF20" s="113"/>
      <c r="AG20" s="308"/>
      <c r="AH20" s="299"/>
      <c r="AI20" s="309"/>
      <c r="AJ20" s="311"/>
      <c r="AK20" s="310"/>
      <c r="AL20" s="310"/>
      <c r="AM20" s="114"/>
      <c r="AN20" s="69"/>
      <c r="AO20" s="115"/>
      <c r="AP20" s="70"/>
      <c r="AQ20" s="107"/>
      <c r="AR20" s="107"/>
      <c r="AS20" s="114"/>
      <c r="AT20" s="69"/>
      <c r="AU20" s="115"/>
      <c r="AV20" s="70"/>
      <c r="AW20" s="116"/>
      <c r="AX20" s="107"/>
      <c r="AY20" s="114"/>
      <c r="AZ20" s="69"/>
      <c r="BA20" s="115"/>
      <c r="BB20" s="70"/>
      <c r="BC20" s="73"/>
      <c r="BD20" s="117"/>
    </row>
    <row r="21" spans="1:56" ht="75" customHeight="1" thickBot="1">
      <c r="A21" s="52">
        <v>5</v>
      </c>
      <c r="B21" s="76"/>
      <c r="C21" s="129" t="s">
        <v>112</v>
      </c>
      <c r="D21" s="130" t="s">
        <v>113</v>
      </c>
      <c r="E21" s="56">
        <v>0.03</v>
      </c>
      <c r="F21" s="57" t="s">
        <v>57</v>
      </c>
      <c r="G21" s="68" t="s">
        <v>114</v>
      </c>
      <c r="H21" s="119" t="s">
        <v>115</v>
      </c>
      <c r="I21" s="57" t="s">
        <v>116</v>
      </c>
      <c r="J21" s="59" t="s">
        <v>77</v>
      </c>
      <c r="K21" s="59" t="s">
        <v>117</v>
      </c>
      <c r="L21" s="131">
        <v>0</v>
      </c>
      <c r="M21" s="132">
        <v>1</v>
      </c>
      <c r="N21" s="132">
        <v>0</v>
      </c>
      <c r="O21" s="132">
        <v>0</v>
      </c>
      <c r="P21" s="132">
        <f>SUM(L21:O21)</f>
        <v>1</v>
      </c>
      <c r="Q21" s="57" t="s">
        <v>63</v>
      </c>
      <c r="R21" s="57" t="s">
        <v>118</v>
      </c>
      <c r="S21" s="57" t="s">
        <v>119</v>
      </c>
      <c r="T21" s="57" t="s">
        <v>120</v>
      </c>
      <c r="U21" s="57" t="s">
        <v>67</v>
      </c>
      <c r="V21" s="57"/>
      <c r="W21" s="57"/>
      <c r="X21" s="57"/>
      <c r="Y21" s="109"/>
      <c r="Z21" s="120"/>
      <c r="AA21" s="85" t="str">
        <f>$G$21</f>
        <v>Plan de Comunicaciones Formulado e Implementado</v>
      </c>
      <c r="AB21" s="86">
        <f t="shared" si="5"/>
        <v>0</v>
      </c>
      <c r="AC21" s="86">
        <v>0</v>
      </c>
      <c r="AD21" s="87"/>
      <c r="AE21" s="88" t="s">
        <v>121</v>
      </c>
      <c r="AF21" s="88" t="s">
        <v>122</v>
      </c>
      <c r="AG21" s="298" t="str">
        <f>$G$21</f>
        <v>Plan de Comunicaciones Formulado e Implementado</v>
      </c>
      <c r="AH21" s="312">
        <f t="shared" si="0"/>
        <v>1</v>
      </c>
      <c r="AI21" s="300">
        <f>1/1</f>
        <v>1</v>
      </c>
      <c r="AJ21" s="301">
        <f aca="true" t="shared" si="6" ref="AJ21:AJ44">AI21/AH21</f>
        <v>1</v>
      </c>
      <c r="AK21" s="302" t="s">
        <v>123</v>
      </c>
      <c r="AL21" s="302" t="s">
        <v>124</v>
      </c>
      <c r="AM21" s="68" t="str">
        <f>$G$21</f>
        <v>Plan de Comunicaciones Formulado e Implementado</v>
      </c>
      <c r="AN21" s="133">
        <f t="shared" si="1"/>
        <v>0</v>
      </c>
      <c r="AO21" s="71"/>
      <c r="AP21" s="70" t="e">
        <f>AO21/AN21</f>
        <v>#DIV/0!</v>
      </c>
      <c r="AQ21" s="57"/>
      <c r="AR21" s="57"/>
      <c r="AS21" s="68" t="str">
        <f>$G$21</f>
        <v>Plan de Comunicaciones Formulado e Implementado</v>
      </c>
      <c r="AT21" s="133">
        <f t="shared" si="2"/>
        <v>0</v>
      </c>
      <c r="AU21" s="71"/>
      <c r="AV21" s="70" t="e">
        <f>AU21/AT21</f>
        <v>#DIV/0!</v>
      </c>
      <c r="AW21" s="72"/>
      <c r="AX21" s="57"/>
      <c r="AY21" s="68" t="str">
        <f>$G$21</f>
        <v>Plan de Comunicaciones Formulado e Implementado</v>
      </c>
      <c r="AZ21" s="133">
        <f t="shared" si="3"/>
        <v>1</v>
      </c>
      <c r="BA21" s="71"/>
      <c r="BB21" s="70">
        <f>BA21/AZ21</f>
        <v>0</v>
      </c>
      <c r="BC21" s="73">
        <f t="shared" si="4"/>
        <v>0</v>
      </c>
      <c r="BD21" s="74"/>
    </row>
    <row r="22" spans="1:56" ht="96.75" customHeight="1" thickBot="1">
      <c r="A22" s="75">
        <v>6</v>
      </c>
      <c r="B22" s="76"/>
      <c r="C22" s="134"/>
      <c r="D22" s="135" t="s">
        <v>125</v>
      </c>
      <c r="E22" s="56">
        <v>0.02</v>
      </c>
      <c r="F22" s="79" t="s">
        <v>57</v>
      </c>
      <c r="G22" s="136" t="s">
        <v>126</v>
      </c>
      <c r="H22" s="137" t="s">
        <v>127</v>
      </c>
      <c r="I22" s="82" t="s">
        <v>116</v>
      </c>
      <c r="J22" s="59" t="s">
        <v>77</v>
      </c>
      <c r="K22" s="59" t="s">
        <v>128</v>
      </c>
      <c r="L22" s="138">
        <v>1</v>
      </c>
      <c r="M22" s="138">
        <v>2</v>
      </c>
      <c r="N22" s="138">
        <v>0</v>
      </c>
      <c r="O22" s="138">
        <v>0</v>
      </c>
      <c r="P22" s="138">
        <f>SUM(L22:O22)</f>
        <v>3</v>
      </c>
      <c r="Q22" s="82" t="s">
        <v>63</v>
      </c>
      <c r="R22" s="82" t="s">
        <v>118</v>
      </c>
      <c r="S22" s="82" t="s">
        <v>119</v>
      </c>
      <c r="T22" s="82" t="s">
        <v>129</v>
      </c>
      <c r="U22" s="82" t="s">
        <v>67</v>
      </c>
      <c r="V22" s="79"/>
      <c r="W22" s="79"/>
      <c r="X22" s="79"/>
      <c r="Y22" s="139"/>
      <c r="Z22" s="84"/>
      <c r="AA22" s="85" t="str">
        <f>$G$22</f>
        <v>Campañas Externas Realizadas</v>
      </c>
      <c r="AB22" s="86">
        <f t="shared" si="5"/>
        <v>1</v>
      </c>
      <c r="AC22" s="86">
        <v>2</v>
      </c>
      <c r="AD22" s="140">
        <v>1</v>
      </c>
      <c r="AE22" s="88" t="s">
        <v>130</v>
      </c>
      <c r="AF22" s="88" t="s">
        <v>131</v>
      </c>
      <c r="AG22" s="298" t="str">
        <f>$G$22</f>
        <v>Campañas Externas Realizadas</v>
      </c>
      <c r="AH22" s="312">
        <f t="shared" si="0"/>
        <v>2</v>
      </c>
      <c r="AI22" s="300">
        <v>2</v>
      </c>
      <c r="AJ22" s="301">
        <f t="shared" si="6"/>
        <v>1</v>
      </c>
      <c r="AK22" s="302" t="s">
        <v>132</v>
      </c>
      <c r="AL22" s="302" t="s">
        <v>133</v>
      </c>
      <c r="AM22" s="68" t="str">
        <f>$G$22</f>
        <v>Campañas Externas Realizadas</v>
      </c>
      <c r="AN22" s="133">
        <f t="shared" si="1"/>
        <v>0</v>
      </c>
      <c r="AO22" s="71"/>
      <c r="AP22" s="70" t="e">
        <f>AO22/AN22</f>
        <v>#DIV/0!</v>
      </c>
      <c r="AQ22" s="57"/>
      <c r="AR22" s="57"/>
      <c r="AS22" s="68" t="str">
        <f>$G$22</f>
        <v>Campañas Externas Realizadas</v>
      </c>
      <c r="AT22" s="133">
        <f t="shared" si="2"/>
        <v>0</v>
      </c>
      <c r="AU22" s="71"/>
      <c r="AV22" s="70" t="e">
        <f>AU22/AT22</f>
        <v>#DIV/0!</v>
      </c>
      <c r="AW22" s="72"/>
      <c r="AX22" s="57"/>
      <c r="AY22" s="68" t="str">
        <f>$G$22</f>
        <v>Campañas Externas Realizadas</v>
      </c>
      <c r="AZ22" s="133">
        <f t="shared" si="3"/>
        <v>3</v>
      </c>
      <c r="BA22" s="71"/>
      <c r="BB22" s="70">
        <f>BA22/AZ22</f>
        <v>0</v>
      </c>
      <c r="BC22" s="73">
        <f t="shared" si="4"/>
        <v>0</v>
      </c>
      <c r="BD22" s="74"/>
    </row>
    <row r="23" spans="1:56" ht="97.5" customHeight="1" thickBot="1">
      <c r="A23" s="52">
        <v>7</v>
      </c>
      <c r="B23" s="76"/>
      <c r="C23" s="134"/>
      <c r="D23" s="135" t="s">
        <v>134</v>
      </c>
      <c r="E23" s="56">
        <v>0.02</v>
      </c>
      <c r="F23" s="79" t="s">
        <v>57</v>
      </c>
      <c r="G23" s="141" t="s">
        <v>135</v>
      </c>
      <c r="H23" s="137" t="s">
        <v>136</v>
      </c>
      <c r="I23" s="82" t="s">
        <v>116</v>
      </c>
      <c r="J23" s="59" t="s">
        <v>77</v>
      </c>
      <c r="K23" s="59" t="s">
        <v>137</v>
      </c>
      <c r="L23" s="138">
        <v>1</v>
      </c>
      <c r="M23" s="138">
        <v>3</v>
      </c>
      <c r="N23" s="138">
        <v>3</v>
      </c>
      <c r="O23" s="138">
        <v>2</v>
      </c>
      <c r="P23" s="138">
        <f>SUM(L23:O23)</f>
        <v>9</v>
      </c>
      <c r="Q23" s="82" t="s">
        <v>63</v>
      </c>
      <c r="R23" s="82" t="s">
        <v>118</v>
      </c>
      <c r="S23" s="82" t="s">
        <v>119</v>
      </c>
      <c r="T23" s="82" t="s">
        <v>129</v>
      </c>
      <c r="U23" s="82" t="s">
        <v>67</v>
      </c>
      <c r="V23" s="79"/>
      <c r="W23" s="79"/>
      <c r="X23" s="79"/>
      <c r="Y23" s="139"/>
      <c r="Z23" s="84"/>
      <c r="AA23" s="85" t="str">
        <f>$G$23</f>
        <v>Campañas Internas Realizadas</v>
      </c>
      <c r="AB23" s="86">
        <f t="shared" si="5"/>
        <v>1</v>
      </c>
      <c r="AC23" s="86">
        <v>1</v>
      </c>
      <c r="AD23" s="140">
        <v>1</v>
      </c>
      <c r="AE23" s="88" t="s">
        <v>138</v>
      </c>
      <c r="AF23" s="88" t="s">
        <v>139</v>
      </c>
      <c r="AG23" s="298" t="str">
        <f>$G$23</f>
        <v>Campañas Internas Realizadas</v>
      </c>
      <c r="AH23" s="312">
        <f t="shared" si="0"/>
        <v>3</v>
      </c>
      <c r="AI23" s="300">
        <v>3</v>
      </c>
      <c r="AJ23" s="301">
        <f t="shared" si="6"/>
        <v>1</v>
      </c>
      <c r="AK23" s="302" t="s">
        <v>394</v>
      </c>
      <c r="AL23" s="302" t="s">
        <v>393</v>
      </c>
      <c r="AM23" s="68" t="str">
        <f>$G$23</f>
        <v>Campañas Internas Realizadas</v>
      </c>
      <c r="AN23" s="133">
        <f t="shared" si="1"/>
        <v>3</v>
      </c>
      <c r="AO23" s="71"/>
      <c r="AP23" s="70">
        <f>AO23/AN23</f>
        <v>0</v>
      </c>
      <c r="AQ23" s="57"/>
      <c r="AR23" s="57"/>
      <c r="AS23" s="68" t="str">
        <f>$G$23</f>
        <v>Campañas Internas Realizadas</v>
      </c>
      <c r="AT23" s="133">
        <f t="shared" si="2"/>
        <v>2</v>
      </c>
      <c r="AU23" s="71"/>
      <c r="AV23" s="70">
        <f>AU23/AT23</f>
        <v>0</v>
      </c>
      <c r="AW23" s="72"/>
      <c r="AX23" s="57"/>
      <c r="AY23" s="68" t="str">
        <f>$G$23</f>
        <v>Campañas Internas Realizadas</v>
      </c>
      <c r="AZ23" s="133">
        <f t="shared" si="3"/>
        <v>9</v>
      </c>
      <c r="BA23" s="71"/>
      <c r="BB23" s="70">
        <f>BA23/AZ23</f>
        <v>0</v>
      </c>
      <c r="BC23" s="73">
        <f t="shared" si="4"/>
        <v>0</v>
      </c>
      <c r="BD23" s="74"/>
    </row>
    <row r="24" spans="1:56" ht="97.5" customHeight="1" thickBot="1">
      <c r="A24" s="101"/>
      <c r="B24" s="76"/>
      <c r="C24" s="142"/>
      <c r="D24" s="143" t="s">
        <v>97</v>
      </c>
      <c r="E24" s="56">
        <f>SUM(E21:E23)</f>
        <v>0.07</v>
      </c>
      <c r="F24" s="124"/>
      <c r="G24" s="144"/>
      <c r="H24" s="126"/>
      <c r="I24" s="127"/>
      <c r="J24" s="59"/>
      <c r="K24" s="59"/>
      <c r="L24" s="113"/>
      <c r="M24" s="113"/>
      <c r="N24" s="113"/>
      <c r="O24" s="108"/>
      <c r="P24" s="111"/>
      <c r="Q24" s="107"/>
      <c r="R24" s="107"/>
      <c r="S24" s="128"/>
      <c r="T24" s="128"/>
      <c r="U24" s="107"/>
      <c r="V24" s="107"/>
      <c r="W24" s="107"/>
      <c r="X24" s="107"/>
      <c r="Y24" s="109"/>
      <c r="Z24" s="110"/>
      <c r="AA24" s="111"/>
      <c r="AB24" s="60"/>
      <c r="AC24" s="112"/>
      <c r="AD24" s="87"/>
      <c r="AE24" s="113"/>
      <c r="AF24" s="113"/>
      <c r="AG24" s="308"/>
      <c r="AH24" s="299"/>
      <c r="AI24" s="309"/>
      <c r="AJ24" s="311"/>
      <c r="AK24" s="310"/>
      <c r="AL24" s="310"/>
      <c r="AM24" s="114"/>
      <c r="AN24" s="69"/>
      <c r="AO24" s="115"/>
      <c r="AP24" s="70"/>
      <c r="AQ24" s="107"/>
      <c r="AR24" s="107"/>
      <c r="AS24" s="114"/>
      <c r="AT24" s="69"/>
      <c r="AU24" s="115"/>
      <c r="AV24" s="70"/>
      <c r="AW24" s="116"/>
      <c r="AX24" s="107"/>
      <c r="AY24" s="114"/>
      <c r="AZ24" s="69"/>
      <c r="BA24" s="115"/>
      <c r="BB24" s="70"/>
      <c r="BC24" s="73"/>
      <c r="BD24" s="117"/>
    </row>
    <row r="25" spans="1:56" s="160" customFormat="1" ht="408" customHeight="1" thickBot="1">
      <c r="A25" s="145">
        <v>8</v>
      </c>
      <c r="B25" s="146"/>
      <c r="C25" s="147" t="s">
        <v>140</v>
      </c>
      <c r="D25" s="148" t="s">
        <v>437</v>
      </c>
      <c r="E25" s="56">
        <v>0.01</v>
      </c>
      <c r="F25" s="149" t="s">
        <v>73</v>
      </c>
      <c r="G25" s="150" t="s">
        <v>141</v>
      </c>
      <c r="H25" s="150" t="s">
        <v>142</v>
      </c>
      <c r="I25" s="149">
        <v>2381</v>
      </c>
      <c r="J25" s="149" t="s">
        <v>77</v>
      </c>
      <c r="K25" s="149" t="s">
        <v>143</v>
      </c>
      <c r="L25" s="151">
        <v>158</v>
      </c>
      <c r="M25" s="151">
        <v>107</v>
      </c>
      <c r="N25" s="152">
        <v>108</v>
      </c>
      <c r="O25" s="152">
        <v>108</v>
      </c>
      <c r="P25" s="152">
        <f>SUM(L25:O25)</f>
        <v>481</v>
      </c>
      <c r="Q25" s="149" t="s">
        <v>63</v>
      </c>
      <c r="R25" s="153" t="s">
        <v>144</v>
      </c>
      <c r="S25" s="154" t="s">
        <v>145</v>
      </c>
      <c r="T25" s="155" t="s">
        <v>146</v>
      </c>
      <c r="U25" s="153" t="s">
        <v>67</v>
      </c>
      <c r="V25" s="85"/>
      <c r="W25" s="85"/>
      <c r="X25" s="85"/>
      <c r="Y25" s="139"/>
      <c r="Z25" s="156"/>
      <c r="AA25" s="85" t="str">
        <f>$G$25</f>
        <v>Actuaciones de obras anteriores a la ley 1801/2016 archivadas en la vigencia 2018</v>
      </c>
      <c r="AB25" s="86">
        <f t="shared" si="5"/>
        <v>158</v>
      </c>
      <c r="AC25" s="157">
        <v>158</v>
      </c>
      <c r="AD25" s="122">
        <f>AC25/AB25</f>
        <v>1</v>
      </c>
      <c r="AE25" s="88" t="s">
        <v>147</v>
      </c>
      <c r="AF25" s="88" t="s">
        <v>148</v>
      </c>
      <c r="AG25" s="63" t="str">
        <f>$G$25</f>
        <v>Actuaciones de obras anteriores a la ley 1801/2016 archivadas en la vigencia 2018</v>
      </c>
      <c r="AH25" s="313">
        <v>107</v>
      </c>
      <c r="AI25" s="167">
        <v>249</v>
      </c>
      <c r="AJ25" s="66">
        <f t="shared" si="6"/>
        <v>2.3271028037383177</v>
      </c>
      <c r="AK25" s="63" t="s">
        <v>390</v>
      </c>
      <c r="AL25" s="63" t="s">
        <v>389</v>
      </c>
      <c r="AM25" s="85" t="str">
        <f>$G$25</f>
        <v>Actuaciones de obras anteriores a la ley 1801/2016 archivadas en la vigencia 2018</v>
      </c>
      <c r="AN25" s="60">
        <f t="shared" si="1"/>
        <v>108</v>
      </c>
      <c r="AO25" s="86"/>
      <c r="AP25" s="87">
        <f aca="true" t="shared" si="7" ref="AP25:AP32">AO25/AN25</f>
        <v>0</v>
      </c>
      <c r="AQ25" s="85"/>
      <c r="AR25" s="85"/>
      <c r="AS25" s="85" t="str">
        <f>$G$25</f>
        <v>Actuaciones de obras anteriores a la ley 1801/2016 archivadas en la vigencia 2018</v>
      </c>
      <c r="AT25" s="60">
        <f t="shared" si="2"/>
        <v>108</v>
      </c>
      <c r="AU25" s="86"/>
      <c r="AV25" s="87">
        <f aca="true" t="shared" si="8" ref="AV25:AV32">AU25/AT25</f>
        <v>0</v>
      </c>
      <c r="AW25" s="61"/>
      <c r="AX25" s="85"/>
      <c r="AY25" s="85" t="str">
        <f>$G$25</f>
        <v>Actuaciones de obras anteriores a la ley 1801/2016 archivadas en la vigencia 2018</v>
      </c>
      <c r="AZ25" s="60">
        <f t="shared" si="3"/>
        <v>481</v>
      </c>
      <c r="BA25" s="86"/>
      <c r="BB25" s="87">
        <f aca="true" t="shared" si="9" ref="BB25:BB32">BA25/AZ25</f>
        <v>0</v>
      </c>
      <c r="BC25" s="158">
        <f t="shared" si="4"/>
        <v>0</v>
      </c>
      <c r="BD25" s="159"/>
    </row>
    <row r="26" spans="1:56" s="160" customFormat="1" ht="106.5" customHeight="1" thickBot="1">
      <c r="A26" s="161">
        <v>9</v>
      </c>
      <c r="B26" s="146"/>
      <c r="C26" s="147"/>
      <c r="D26" s="148" t="s">
        <v>438</v>
      </c>
      <c r="E26" s="56">
        <v>0.01</v>
      </c>
      <c r="F26" s="162" t="s">
        <v>57</v>
      </c>
      <c r="G26" s="150" t="s">
        <v>149</v>
      </c>
      <c r="H26" s="150" t="s">
        <v>150</v>
      </c>
      <c r="I26" s="162">
        <v>357</v>
      </c>
      <c r="J26" s="149" t="s">
        <v>77</v>
      </c>
      <c r="K26" s="149" t="s">
        <v>143</v>
      </c>
      <c r="L26" s="163">
        <v>8</v>
      </c>
      <c r="M26" s="164">
        <v>40</v>
      </c>
      <c r="N26" s="163">
        <v>2</v>
      </c>
      <c r="O26" s="163">
        <v>0</v>
      </c>
      <c r="P26" s="296">
        <f aca="true" t="shared" si="10" ref="P25:P31">SUM(L26:O26)</f>
        <v>50</v>
      </c>
      <c r="Q26" s="162" t="s">
        <v>63</v>
      </c>
      <c r="R26" s="153" t="s">
        <v>144</v>
      </c>
      <c r="S26" s="155" t="s">
        <v>145</v>
      </c>
      <c r="T26" s="155" t="s">
        <v>146</v>
      </c>
      <c r="U26" s="155" t="s">
        <v>67</v>
      </c>
      <c r="V26" s="165"/>
      <c r="W26" s="165"/>
      <c r="X26" s="165"/>
      <c r="Y26" s="139"/>
      <c r="Z26" s="166"/>
      <c r="AA26" s="63" t="str">
        <f>$G$26</f>
        <v>Actuaciones de establecimiento de comercio anteriores a la ley 1801/2016 archivadas en la vigencia 2018</v>
      </c>
      <c r="AB26" s="167">
        <f t="shared" si="5"/>
        <v>8</v>
      </c>
      <c r="AC26" s="168">
        <v>8</v>
      </c>
      <c r="AD26" s="66">
        <f>AC26/AB26</f>
        <v>1</v>
      </c>
      <c r="AE26" s="88" t="s">
        <v>151</v>
      </c>
      <c r="AF26" s="88" t="s">
        <v>148</v>
      </c>
      <c r="AG26" s="63" t="str">
        <f>$G$26</f>
        <v>Actuaciones de establecimiento de comercio anteriores a la ley 1801/2016 archivadas en la vigencia 2018</v>
      </c>
      <c r="AH26" s="313">
        <f t="shared" si="0"/>
        <v>40</v>
      </c>
      <c r="AI26" s="167">
        <v>48</v>
      </c>
      <c r="AJ26" s="66">
        <v>1</v>
      </c>
      <c r="AK26" s="63" t="s">
        <v>392</v>
      </c>
      <c r="AL26" s="63" t="s">
        <v>395</v>
      </c>
      <c r="AM26" s="85" t="str">
        <f>$G$26</f>
        <v>Actuaciones de establecimiento de comercio anteriores a la ley 1801/2016 archivadas en la vigencia 2018</v>
      </c>
      <c r="AN26" s="86">
        <f t="shared" si="1"/>
        <v>2</v>
      </c>
      <c r="AO26" s="86"/>
      <c r="AP26" s="87">
        <f t="shared" si="7"/>
        <v>0</v>
      </c>
      <c r="AQ26" s="85"/>
      <c r="AR26" s="85"/>
      <c r="AS26" s="85" t="str">
        <f>$G$26</f>
        <v>Actuaciones de establecimiento de comercio anteriores a la ley 1801/2016 archivadas en la vigencia 2018</v>
      </c>
      <c r="AT26" s="60">
        <f t="shared" si="2"/>
        <v>0</v>
      </c>
      <c r="AU26" s="86"/>
      <c r="AV26" s="87" t="e">
        <f t="shared" si="8"/>
        <v>#DIV/0!</v>
      </c>
      <c r="AW26" s="61"/>
      <c r="AX26" s="85"/>
      <c r="AY26" s="85" t="str">
        <f>$G$26</f>
        <v>Actuaciones de establecimiento de comercio anteriores a la ley 1801/2016 archivadas en la vigencia 2018</v>
      </c>
      <c r="AZ26" s="60">
        <f t="shared" si="3"/>
        <v>50</v>
      </c>
      <c r="BA26" s="86"/>
      <c r="BB26" s="87">
        <f t="shared" si="9"/>
        <v>0</v>
      </c>
      <c r="BC26" s="158">
        <f t="shared" si="4"/>
        <v>0</v>
      </c>
      <c r="BD26" s="159"/>
    </row>
    <row r="27" spans="1:56" ht="93.75" customHeight="1" thickBot="1">
      <c r="A27" s="52">
        <v>10</v>
      </c>
      <c r="B27" s="76"/>
      <c r="C27" s="77"/>
      <c r="D27" s="89" t="s">
        <v>152</v>
      </c>
      <c r="E27" s="56">
        <v>0.03</v>
      </c>
      <c r="F27" s="169" t="s">
        <v>57</v>
      </c>
      <c r="G27" s="170" t="s">
        <v>153</v>
      </c>
      <c r="H27" s="170" t="s">
        <v>154</v>
      </c>
      <c r="I27" s="79" t="s">
        <v>155</v>
      </c>
      <c r="J27" s="59" t="s">
        <v>77</v>
      </c>
      <c r="K27" s="59" t="s">
        <v>156</v>
      </c>
      <c r="L27" s="171">
        <v>10</v>
      </c>
      <c r="M27" s="171">
        <v>10</v>
      </c>
      <c r="N27" s="171">
        <v>10</v>
      </c>
      <c r="O27" s="171">
        <v>10</v>
      </c>
      <c r="P27" s="171">
        <f t="shared" si="10"/>
        <v>40</v>
      </c>
      <c r="Q27" s="57" t="s">
        <v>63</v>
      </c>
      <c r="R27" s="79" t="s">
        <v>157</v>
      </c>
      <c r="S27" s="79" t="s">
        <v>158</v>
      </c>
      <c r="T27" s="79" t="s">
        <v>159</v>
      </c>
      <c r="U27" s="79" t="s">
        <v>67</v>
      </c>
      <c r="V27" s="79"/>
      <c r="W27" s="79"/>
      <c r="X27" s="79"/>
      <c r="Y27" s="139"/>
      <c r="Z27" s="84"/>
      <c r="AA27" s="85" t="str">
        <f>$G$27</f>
        <v>Acciones de Control u Operativos en Materia de Urbanimos Relacionados con la Integridad del Espacio Público Realizados</v>
      </c>
      <c r="AB27" s="86">
        <f t="shared" si="5"/>
        <v>10</v>
      </c>
      <c r="AC27" s="86">
        <v>11</v>
      </c>
      <c r="AD27" s="122">
        <v>1</v>
      </c>
      <c r="AE27" s="88" t="s">
        <v>160</v>
      </c>
      <c r="AF27" s="88" t="s">
        <v>161</v>
      </c>
      <c r="AG27" s="298" t="str">
        <f>$G$27</f>
        <v>Acciones de Control u Operativos en Materia de Urbanimos Relacionados con la Integridad del Espacio Público Realizados</v>
      </c>
      <c r="AH27" s="312">
        <f t="shared" si="0"/>
        <v>10</v>
      </c>
      <c r="AI27" s="300">
        <v>18</v>
      </c>
      <c r="AJ27" s="301">
        <v>1</v>
      </c>
      <c r="AK27" s="302" t="s">
        <v>396</v>
      </c>
      <c r="AL27" s="302" t="s">
        <v>397</v>
      </c>
      <c r="AM27" s="68" t="str">
        <f>$G$27</f>
        <v>Acciones de Control u Operativos en Materia de Urbanimos Relacionados con la Integridad del Espacio Público Realizados</v>
      </c>
      <c r="AN27" s="133">
        <f t="shared" si="1"/>
        <v>10</v>
      </c>
      <c r="AO27" s="71"/>
      <c r="AP27" s="70">
        <f t="shared" si="7"/>
        <v>0</v>
      </c>
      <c r="AQ27" s="57"/>
      <c r="AR27" s="57"/>
      <c r="AS27" s="68" t="str">
        <f>$G$27</f>
        <v>Acciones de Control u Operativos en Materia de Urbanimos Relacionados con la Integridad del Espacio Público Realizados</v>
      </c>
      <c r="AT27" s="133">
        <f t="shared" si="2"/>
        <v>10</v>
      </c>
      <c r="AU27" s="71"/>
      <c r="AV27" s="70">
        <f t="shared" si="8"/>
        <v>0</v>
      </c>
      <c r="AW27" s="72"/>
      <c r="AX27" s="57"/>
      <c r="AY27" s="68" t="str">
        <f>$G$27</f>
        <v>Acciones de Control u Operativos en Materia de Urbanimos Relacionados con la Integridad del Espacio Público Realizados</v>
      </c>
      <c r="AZ27" s="133">
        <f t="shared" si="3"/>
        <v>40</v>
      </c>
      <c r="BA27" s="71"/>
      <c r="BB27" s="70">
        <f t="shared" si="9"/>
        <v>0</v>
      </c>
      <c r="BC27" s="73">
        <f t="shared" si="4"/>
        <v>0</v>
      </c>
      <c r="BD27" s="74"/>
    </row>
    <row r="28" spans="1:56" ht="93.75" customHeight="1" thickBot="1">
      <c r="A28" s="75">
        <v>11</v>
      </c>
      <c r="B28" s="76"/>
      <c r="C28" s="77"/>
      <c r="D28" s="89" t="s">
        <v>162</v>
      </c>
      <c r="E28" s="56">
        <v>0.03</v>
      </c>
      <c r="F28" s="169" t="s">
        <v>57</v>
      </c>
      <c r="G28" s="170" t="s">
        <v>163</v>
      </c>
      <c r="H28" s="170" t="s">
        <v>164</v>
      </c>
      <c r="I28" s="79" t="s">
        <v>165</v>
      </c>
      <c r="J28" s="59" t="s">
        <v>77</v>
      </c>
      <c r="K28" s="59" t="s">
        <v>166</v>
      </c>
      <c r="L28" s="171">
        <v>10</v>
      </c>
      <c r="M28" s="171">
        <v>11</v>
      </c>
      <c r="N28" s="171">
        <v>11</v>
      </c>
      <c r="O28" s="171">
        <v>10</v>
      </c>
      <c r="P28" s="171">
        <f t="shared" si="10"/>
        <v>42</v>
      </c>
      <c r="Q28" s="57" t="s">
        <v>63</v>
      </c>
      <c r="R28" s="79" t="s">
        <v>157</v>
      </c>
      <c r="S28" s="79" t="s">
        <v>158</v>
      </c>
      <c r="T28" s="79" t="s">
        <v>159</v>
      </c>
      <c r="U28" s="79" t="s">
        <v>67</v>
      </c>
      <c r="V28" s="79"/>
      <c r="W28" s="79"/>
      <c r="X28" s="79"/>
      <c r="Y28" s="139"/>
      <c r="Z28" s="84"/>
      <c r="AA28" s="85" t="str">
        <f>$G$28</f>
        <v>Acciones de Control u Operativos en materia de actividad economica Realizados</v>
      </c>
      <c r="AB28" s="86">
        <f t="shared" si="5"/>
        <v>10</v>
      </c>
      <c r="AC28" s="86">
        <v>12</v>
      </c>
      <c r="AD28" s="122">
        <v>1</v>
      </c>
      <c r="AE28" s="88" t="s">
        <v>167</v>
      </c>
      <c r="AF28" s="88" t="s">
        <v>161</v>
      </c>
      <c r="AG28" s="298" t="str">
        <f>$G$28</f>
        <v>Acciones de Control u Operativos en materia de actividad economica Realizados</v>
      </c>
      <c r="AH28" s="312">
        <f t="shared" si="0"/>
        <v>11</v>
      </c>
      <c r="AI28" s="300">
        <v>17</v>
      </c>
      <c r="AJ28" s="301">
        <v>1</v>
      </c>
      <c r="AK28" s="302" t="s">
        <v>398</v>
      </c>
      <c r="AL28" s="302" t="s">
        <v>397</v>
      </c>
      <c r="AM28" s="68" t="str">
        <f>$G$28</f>
        <v>Acciones de Control u Operativos en materia de actividad economica Realizados</v>
      </c>
      <c r="AN28" s="133">
        <f t="shared" si="1"/>
        <v>11</v>
      </c>
      <c r="AO28" s="71"/>
      <c r="AP28" s="70">
        <f t="shared" si="7"/>
        <v>0</v>
      </c>
      <c r="AQ28" s="57"/>
      <c r="AR28" s="57"/>
      <c r="AS28" s="68" t="str">
        <f>$G$28</f>
        <v>Acciones de Control u Operativos en materia de actividad economica Realizados</v>
      </c>
      <c r="AT28" s="133">
        <f t="shared" si="2"/>
        <v>10</v>
      </c>
      <c r="AU28" s="71"/>
      <c r="AV28" s="70">
        <f t="shared" si="8"/>
        <v>0</v>
      </c>
      <c r="AW28" s="72"/>
      <c r="AX28" s="57"/>
      <c r="AY28" s="68" t="str">
        <f>$G$28</f>
        <v>Acciones de Control u Operativos en materia de actividad economica Realizados</v>
      </c>
      <c r="AZ28" s="133">
        <f t="shared" si="3"/>
        <v>42</v>
      </c>
      <c r="BA28" s="71"/>
      <c r="BB28" s="70">
        <f t="shared" si="9"/>
        <v>0</v>
      </c>
      <c r="BC28" s="73">
        <f t="shared" si="4"/>
        <v>0</v>
      </c>
      <c r="BD28" s="74"/>
    </row>
    <row r="29" spans="1:56" ht="93.75" customHeight="1" thickBot="1">
      <c r="A29" s="52">
        <v>12</v>
      </c>
      <c r="B29" s="76"/>
      <c r="C29" s="77"/>
      <c r="D29" s="89" t="s">
        <v>168</v>
      </c>
      <c r="E29" s="56">
        <v>0.03</v>
      </c>
      <c r="F29" s="169" t="s">
        <v>57</v>
      </c>
      <c r="G29" s="170" t="s">
        <v>169</v>
      </c>
      <c r="H29" s="170" t="s">
        <v>170</v>
      </c>
      <c r="I29" s="79" t="s">
        <v>171</v>
      </c>
      <c r="J29" s="59" t="s">
        <v>77</v>
      </c>
      <c r="K29" s="59" t="s">
        <v>172</v>
      </c>
      <c r="L29" s="171">
        <v>6</v>
      </c>
      <c r="M29" s="171">
        <v>6</v>
      </c>
      <c r="N29" s="171">
        <v>6</v>
      </c>
      <c r="O29" s="171">
        <v>6</v>
      </c>
      <c r="P29" s="171">
        <f t="shared" si="10"/>
        <v>24</v>
      </c>
      <c r="Q29" s="57" t="s">
        <v>63</v>
      </c>
      <c r="R29" s="79" t="s">
        <v>157</v>
      </c>
      <c r="S29" s="79" t="s">
        <v>158</v>
      </c>
      <c r="T29" s="79" t="s">
        <v>159</v>
      </c>
      <c r="U29" s="79" t="s">
        <v>67</v>
      </c>
      <c r="V29" s="79"/>
      <c r="W29" s="79"/>
      <c r="X29" s="79"/>
      <c r="Y29" s="139"/>
      <c r="Z29" s="84"/>
      <c r="AA29" s="85" t="str">
        <f>$G$29</f>
        <v>Acciones de control u operativos en materia de urbanismo relacionados con la integridad urbanistica Realizados</v>
      </c>
      <c r="AB29" s="86">
        <f t="shared" si="5"/>
        <v>6</v>
      </c>
      <c r="AC29" s="86">
        <v>7</v>
      </c>
      <c r="AD29" s="122">
        <v>1</v>
      </c>
      <c r="AE29" s="88" t="s">
        <v>173</v>
      </c>
      <c r="AF29" s="88" t="s">
        <v>174</v>
      </c>
      <c r="AG29" s="298" t="str">
        <f>$G$29</f>
        <v>Acciones de control u operativos en materia de urbanismo relacionados con la integridad urbanistica Realizados</v>
      </c>
      <c r="AH29" s="312">
        <f t="shared" si="0"/>
        <v>6</v>
      </c>
      <c r="AI29" s="300">
        <v>6</v>
      </c>
      <c r="AJ29" s="301">
        <f t="shared" si="6"/>
        <v>1</v>
      </c>
      <c r="AK29" s="302" t="s">
        <v>175</v>
      </c>
      <c r="AL29" s="302" t="s">
        <v>397</v>
      </c>
      <c r="AM29" s="68" t="str">
        <f>$G$29</f>
        <v>Acciones de control u operativos en materia de urbanismo relacionados con la integridad urbanistica Realizados</v>
      </c>
      <c r="AN29" s="133">
        <f t="shared" si="1"/>
        <v>6</v>
      </c>
      <c r="AO29" s="71"/>
      <c r="AP29" s="70">
        <f t="shared" si="7"/>
        <v>0</v>
      </c>
      <c r="AQ29" s="57"/>
      <c r="AR29" s="57"/>
      <c r="AS29" s="68" t="str">
        <f>$G$29</f>
        <v>Acciones de control u operativos en materia de urbanismo relacionados con la integridad urbanistica Realizados</v>
      </c>
      <c r="AT29" s="133">
        <f t="shared" si="2"/>
        <v>6</v>
      </c>
      <c r="AU29" s="71"/>
      <c r="AV29" s="70">
        <f t="shared" si="8"/>
        <v>0</v>
      </c>
      <c r="AW29" s="72"/>
      <c r="AX29" s="57"/>
      <c r="AY29" s="68" t="str">
        <f>$G$29</f>
        <v>Acciones de control u operativos en materia de urbanismo relacionados con la integridad urbanistica Realizados</v>
      </c>
      <c r="AZ29" s="133">
        <f t="shared" si="3"/>
        <v>24</v>
      </c>
      <c r="BA29" s="71"/>
      <c r="BB29" s="70">
        <f t="shared" si="9"/>
        <v>0</v>
      </c>
      <c r="BC29" s="73">
        <f t="shared" si="4"/>
        <v>0</v>
      </c>
      <c r="BD29" s="74"/>
    </row>
    <row r="30" spans="1:56" ht="116.25" customHeight="1" thickBot="1">
      <c r="A30" s="75">
        <v>13</v>
      </c>
      <c r="B30" s="76"/>
      <c r="C30" s="77"/>
      <c r="D30" s="89" t="s">
        <v>176</v>
      </c>
      <c r="E30" s="56">
        <v>0.03</v>
      </c>
      <c r="F30" s="169" t="s">
        <v>57</v>
      </c>
      <c r="G30" s="170" t="s">
        <v>177</v>
      </c>
      <c r="H30" s="170" t="s">
        <v>178</v>
      </c>
      <c r="I30" s="79" t="s">
        <v>179</v>
      </c>
      <c r="J30" s="59" t="s">
        <v>77</v>
      </c>
      <c r="K30" s="59" t="s">
        <v>180</v>
      </c>
      <c r="L30" s="171">
        <v>3</v>
      </c>
      <c r="M30" s="171">
        <v>3</v>
      </c>
      <c r="N30" s="171">
        <v>3</v>
      </c>
      <c r="O30" s="171">
        <v>3</v>
      </c>
      <c r="P30" s="171">
        <f t="shared" si="10"/>
        <v>12</v>
      </c>
      <c r="Q30" s="57" t="s">
        <v>63</v>
      </c>
      <c r="R30" s="79" t="s">
        <v>157</v>
      </c>
      <c r="S30" s="79" t="s">
        <v>158</v>
      </c>
      <c r="T30" s="79" t="s">
        <v>159</v>
      </c>
      <c r="U30" s="79" t="s">
        <v>67</v>
      </c>
      <c r="V30" s="79"/>
      <c r="W30" s="79"/>
      <c r="X30" s="79"/>
      <c r="Y30" s="139"/>
      <c r="Z30" s="84"/>
      <c r="AA30" s="85" t="str">
        <f>$G$30</f>
        <v>Acciones de control u operativos en materia de ambiente, mineria y relaciones con los animales Realizados</v>
      </c>
      <c r="AB30" s="86">
        <f t="shared" si="5"/>
        <v>3</v>
      </c>
      <c r="AC30" s="86">
        <v>2</v>
      </c>
      <c r="AD30" s="122">
        <f>AC30/AB30</f>
        <v>0.6666666666666666</v>
      </c>
      <c r="AE30" s="88" t="s">
        <v>181</v>
      </c>
      <c r="AF30" s="88" t="s">
        <v>182</v>
      </c>
      <c r="AG30" s="298" t="str">
        <f>$G$30</f>
        <v>Acciones de control u operativos en materia de ambiente, mineria y relaciones con los animales Realizados</v>
      </c>
      <c r="AH30" s="312">
        <f t="shared" si="0"/>
        <v>3</v>
      </c>
      <c r="AI30" s="300">
        <v>4</v>
      </c>
      <c r="AJ30" s="301">
        <v>1</v>
      </c>
      <c r="AK30" s="302" t="s">
        <v>399</v>
      </c>
      <c r="AL30" s="302" t="s">
        <v>397</v>
      </c>
      <c r="AM30" s="68" t="str">
        <f>$G$30</f>
        <v>Acciones de control u operativos en materia de ambiente, mineria y relaciones con los animales Realizados</v>
      </c>
      <c r="AN30" s="133">
        <f t="shared" si="1"/>
        <v>3</v>
      </c>
      <c r="AO30" s="71"/>
      <c r="AP30" s="70">
        <f t="shared" si="7"/>
        <v>0</v>
      </c>
      <c r="AQ30" s="57"/>
      <c r="AR30" s="57"/>
      <c r="AS30" s="68" t="str">
        <f>$G$30</f>
        <v>Acciones de control u operativos en materia de ambiente, mineria y relaciones con los animales Realizados</v>
      </c>
      <c r="AT30" s="133">
        <f t="shared" si="2"/>
        <v>3</v>
      </c>
      <c r="AU30" s="71"/>
      <c r="AV30" s="70">
        <f t="shared" si="8"/>
        <v>0</v>
      </c>
      <c r="AW30" s="72"/>
      <c r="AX30" s="57"/>
      <c r="AY30" s="68" t="str">
        <f>$G$30</f>
        <v>Acciones de control u operativos en materia de ambiente, mineria y relaciones con los animales Realizados</v>
      </c>
      <c r="AZ30" s="133">
        <f t="shared" si="3"/>
        <v>12</v>
      </c>
      <c r="BA30" s="71"/>
      <c r="BB30" s="70">
        <f t="shared" si="9"/>
        <v>0</v>
      </c>
      <c r="BC30" s="73">
        <f t="shared" si="4"/>
        <v>0</v>
      </c>
      <c r="BD30" s="74"/>
    </row>
    <row r="31" spans="1:56" ht="93.75" customHeight="1" thickBot="1">
      <c r="A31" s="52">
        <v>14</v>
      </c>
      <c r="B31" s="76"/>
      <c r="C31" s="77"/>
      <c r="D31" s="89" t="s">
        <v>183</v>
      </c>
      <c r="E31" s="56">
        <v>0.02</v>
      </c>
      <c r="F31" s="169" t="s">
        <v>57</v>
      </c>
      <c r="G31" s="170" t="s">
        <v>184</v>
      </c>
      <c r="H31" s="170" t="s">
        <v>185</v>
      </c>
      <c r="I31" s="79" t="s">
        <v>186</v>
      </c>
      <c r="J31" s="59" t="s">
        <v>77</v>
      </c>
      <c r="K31" s="59" t="s">
        <v>187</v>
      </c>
      <c r="L31" s="171">
        <v>0</v>
      </c>
      <c r="M31" s="171">
        <v>1</v>
      </c>
      <c r="N31" s="171">
        <v>1</v>
      </c>
      <c r="O31" s="171">
        <v>8</v>
      </c>
      <c r="P31" s="171">
        <f t="shared" si="10"/>
        <v>10</v>
      </c>
      <c r="Q31" s="57" t="s">
        <v>63</v>
      </c>
      <c r="R31" s="79" t="s">
        <v>157</v>
      </c>
      <c r="S31" s="79" t="s">
        <v>158</v>
      </c>
      <c r="T31" s="79" t="s">
        <v>159</v>
      </c>
      <c r="U31" s="79" t="s">
        <v>67</v>
      </c>
      <c r="V31" s="79"/>
      <c r="W31" s="79"/>
      <c r="X31" s="79"/>
      <c r="Y31" s="139"/>
      <c r="Z31" s="84"/>
      <c r="AA31" s="85" t="str">
        <f>$G$31</f>
        <v>Acciones de control u operativos en materia de convivencia relacionados con articulos pirotécnicos y sustancias peligrosas Realizados</v>
      </c>
      <c r="AB31" s="86">
        <f t="shared" si="5"/>
        <v>0</v>
      </c>
      <c r="AC31" s="86">
        <v>0</v>
      </c>
      <c r="AD31" s="122"/>
      <c r="AE31" s="88" t="s">
        <v>188</v>
      </c>
      <c r="AF31" s="88" t="s">
        <v>189</v>
      </c>
      <c r="AG31" s="298" t="str">
        <f>$G$31</f>
        <v>Acciones de control u operativos en materia de convivencia relacionados con articulos pirotécnicos y sustancias peligrosas Realizados</v>
      </c>
      <c r="AH31" s="312">
        <f t="shared" si="0"/>
        <v>1</v>
      </c>
      <c r="AI31" s="300">
        <v>1</v>
      </c>
      <c r="AJ31" s="301">
        <f t="shared" si="6"/>
        <v>1</v>
      </c>
      <c r="AK31" s="302" t="s">
        <v>400</v>
      </c>
      <c r="AL31" s="302" t="s">
        <v>397</v>
      </c>
      <c r="AM31" s="68" t="str">
        <f>$G$31</f>
        <v>Acciones de control u operativos en materia de convivencia relacionados con articulos pirotécnicos y sustancias peligrosas Realizados</v>
      </c>
      <c r="AN31" s="133">
        <f t="shared" si="1"/>
        <v>1</v>
      </c>
      <c r="AO31" s="71"/>
      <c r="AP31" s="70">
        <f t="shared" si="7"/>
        <v>0</v>
      </c>
      <c r="AQ31" s="57"/>
      <c r="AR31" s="57"/>
      <c r="AS31" s="68" t="str">
        <f>$G$31</f>
        <v>Acciones de control u operativos en materia de convivencia relacionados con articulos pirotécnicos y sustancias peligrosas Realizados</v>
      </c>
      <c r="AT31" s="133">
        <f t="shared" si="2"/>
        <v>8</v>
      </c>
      <c r="AU31" s="71"/>
      <c r="AV31" s="70">
        <f t="shared" si="8"/>
        <v>0</v>
      </c>
      <c r="AW31" s="72"/>
      <c r="AX31" s="57"/>
      <c r="AY31" s="68" t="str">
        <f>$G$31</f>
        <v>Acciones de control u operativos en materia de convivencia relacionados con articulos pirotécnicos y sustancias peligrosas Realizados</v>
      </c>
      <c r="AZ31" s="133">
        <f t="shared" si="3"/>
        <v>10</v>
      </c>
      <c r="BA31" s="71"/>
      <c r="BB31" s="70">
        <f t="shared" si="9"/>
        <v>0</v>
      </c>
      <c r="BC31" s="73">
        <f t="shared" si="4"/>
        <v>0</v>
      </c>
      <c r="BD31" s="74"/>
    </row>
    <row r="32" spans="1:56" ht="237" customHeight="1" thickBot="1">
      <c r="A32" s="75">
        <v>15</v>
      </c>
      <c r="B32" s="76"/>
      <c r="C32" s="77"/>
      <c r="D32" s="172" t="s">
        <v>190</v>
      </c>
      <c r="E32" s="56">
        <v>0.0075</v>
      </c>
      <c r="F32" s="173" t="s">
        <v>57</v>
      </c>
      <c r="G32" s="174" t="s">
        <v>191</v>
      </c>
      <c r="H32" s="175" t="s">
        <v>192</v>
      </c>
      <c r="I32" s="173" t="s">
        <v>193</v>
      </c>
      <c r="J32" s="173" t="s">
        <v>77</v>
      </c>
      <c r="K32" s="173" t="s">
        <v>194</v>
      </c>
      <c r="L32" s="176">
        <v>0</v>
      </c>
      <c r="M32" s="176">
        <v>0</v>
      </c>
      <c r="N32" s="176">
        <v>0</v>
      </c>
      <c r="O32" s="176">
        <v>0.85</v>
      </c>
      <c r="P32" s="176">
        <v>0.85</v>
      </c>
      <c r="Q32" s="173" t="s">
        <v>63</v>
      </c>
      <c r="R32" s="177" t="s">
        <v>195</v>
      </c>
      <c r="S32" s="177" t="s">
        <v>145</v>
      </c>
      <c r="T32" s="177" t="s">
        <v>196</v>
      </c>
      <c r="U32" s="177" t="s">
        <v>67</v>
      </c>
      <c r="V32" s="79"/>
      <c r="W32" s="79"/>
      <c r="X32" s="79"/>
      <c r="Y32" s="139"/>
      <c r="Z32" s="84"/>
      <c r="AA32" s="85" t="str">
        <f>$G$32</f>
        <v>Porcentaje de auto que avocan conocimiento</v>
      </c>
      <c r="AB32" s="121" t="s">
        <v>197</v>
      </c>
      <c r="AC32" s="121" t="s">
        <v>197</v>
      </c>
      <c r="AD32" s="121" t="s">
        <v>197</v>
      </c>
      <c r="AE32" s="121" t="s">
        <v>197</v>
      </c>
      <c r="AF32" s="121" t="s">
        <v>197</v>
      </c>
      <c r="AG32" s="298" t="str">
        <f>$G$32</f>
        <v>Porcentaje de auto que avocan conocimiento</v>
      </c>
      <c r="AH32" s="299">
        <f t="shared" si="0"/>
        <v>0</v>
      </c>
      <c r="AI32" s="300">
        <v>0</v>
      </c>
      <c r="AJ32" s="66" t="s">
        <v>434</v>
      </c>
      <c r="AK32" s="302" t="s">
        <v>418</v>
      </c>
      <c r="AL32" s="302" t="s">
        <v>401</v>
      </c>
      <c r="AM32" s="68" t="str">
        <f>$G$32</f>
        <v>Porcentaje de auto que avocan conocimiento</v>
      </c>
      <c r="AN32" s="69">
        <f t="shared" si="1"/>
        <v>0</v>
      </c>
      <c r="AO32" s="71"/>
      <c r="AP32" s="70" t="e">
        <f t="shared" si="7"/>
        <v>#DIV/0!</v>
      </c>
      <c r="AQ32" s="57"/>
      <c r="AR32" s="57"/>
      <c r="AS32" s="68" t="str">
        <f>$G$32</f>
        <v>Porcentaje de auto que avocan conocimiento</v>
      </c>
      <c r="AT32" s="69">
        <f t="shared" si="2"/>
        <v>0.85</v>
      </c>
      <c r="AU32" s="71"/>
      <c r="AV32" s="70">
        <f t="shared" si="8"/>
        <v>0</v>
      </c>
      <c r="AW32" s="72"/>
      <c r="AX32" s="57"/>
      <c r="AY32" s="68" t="str">
        <f>$G$32</f>
        <v>Porcentaje de auto que avocan conocimiento</v>
      </c>
      <c r="AZ32" s="69">
        <f t="shared" si="3"/>
        <v>0.85</v>
      </c>
      <c r="BA32" s="71"/>
      <c r="BB32" s="70">
        <f t="shared" si="9"/>
        <v>0</v>
      </c>
      <c r="BC32" s="73">
        <f t="shared" si="4"/>
        <v>0</v>
      </c>
      <c r="BD32" s="74"/>
    </row>
    <row r="33" spans="1:56" ht="237" customHeight="1" thickBot="1">
      <c r="A33" s="101"/>
      <c r="B33" s="76"/>
      <c r="C33" s="77"/>
      <c r="D33" s="178" t="s">
        <v>198</v>
      </c>
      <c r="E33" s="56">
        <v>0.0075</v>
      </c>
      <c r="F33" s="173" t="s">
        <v>57</v>
      </c>
      <c r="G33" s="174" t="s">
        <v>199</v>
      </c>
      <c r="H33" s="179" t="s">
        <v>200</v>
      </c>
      <c r="I33" s="173" t="s">
        <v>193</v>
      </c>
      <c r="J33" s="173" t="s">
        <v>77</v>
      </c>
      <c r="K33" s="173" t="s">
        <v>201</v>
      </c>
      <c r="L33" s="176">
        <v>0</v>
      </c>
      <c r="M33" s="176">
        <v>0</v>
      </c>
      <c r="N33" s="176">
        <v>0</v>
      </c>
      <c r="O33" s="176">
        <v>0.5</v>
      </c>
      <c r="P33" s="176">
        <v>0.5</v>
      </c>
      <c r="Q33" s="173" t="s">
        <v>63</v>
      </c>
      <c r="R33" s="177"/>
      <c r="S33" s="177" t="s">
        <v>202</v>
      </c>
      <c r="T33" s="177" t="s">
        <v>403</v>
      </c>
      <c r="U33" s="177" t="s">
        <v>203</v>
      </c>
      <c r="V33" s="91"/>
      <c r="W33" s="91"/>
      <c r="X33" s="91"/>
      <c r="Y33" s="139"/>
      <c r="Z33" s="95"/>
      <c r="AA33" s="85" t="str">
        <f>$G$33</f>
        <v>Porcentaje de actuaciones policivas resuletas</v>
      </c>
      <c r="AB33" s="121" t="s">
        <v>197</v>
      </c>
      <c r="AC33" s="121" t="s">
        <v>197</v>
      </c>
      <c r="AD33" s="121" t="s">
        <v>197</v>
      </c>
      <c r="AE33" s="121" t="s">
        <v>197</v>
      </c>
      <c r="AF33" s="121" t="s">
        <v>197</v>
      </c>
      <c r="AG33" s="298"/>
      <c r="AH33" s="299">
        <v>0</v>
      </c>
      <c r="AI33" s="300">
        <v>0</v>
      </c>
      <c r="AJ33" s="66" t="s">
        <v>434</v>
      </c>
      <c r="AK33" s="302" t="s">
        <v>419</v>
      </c>
      <c r="AL33" s="302" t="s">
        <v>402</v>
      </c>
      <c r="AM33" s="68"/>
      <c r="AN33" s="69"/>
      <c r="AO33" s="71"/>
      <c r="AP33" s="70"/>
      <c r="AQ33" s="57"/>
      <c r="AR33" s="57"/>
      <c r="AS33" s="68"/>
      <c r="AT33" s="69"/>
      <c r="AU33" s="71"/>
      <c r="AV33" s="70"/>
      <c r="AW33" s="72"/>
      <c r="AX33" s="57"/>
      <c r="AY33" s="68"/>
      <c r="AZ33" s="69"/>
      <c r="BA33" s="71"/>
      <c r="BB33" s="70"/>
      <c r="BC33" s="73"/>
      <c r="BD33" s="74"/>
    </row>
    <row r="34" spans="1:56" ht="93.75" customHeight="1" thickBot="1">
      <c r="A34" s="101"/>
      <c r="B34" s="76"/>
      <c r="C34" s="180"/>
      <c r="D34" s="181" t="s">
        <v>97</v>
      </c>
      <c r="E34" s="56">
        <f>SUM(E25:E33)</f>
        <v>0.17500000000000002</v>
      </c>
      <c r="F34" s="124"/>
      <c r="G34" s="125"/>
      <c r="H34" s="126"/>
      <c r="I34" s="127"/>
      <c r="J34" s="59"/>
      <c r="K34" s="59"/>
      <c r="L34" s="113"/>
      <c r="M34" s="113"/>
      <c r="N34" s="113"/>
      <c r="O34" s="108"/>
      <c r="P34" s="111"/>
      <c r="Q34" s="107"/>
      <c r="R34" s="107"/>
      <c r="S34" s="128"/>
      <c r="T34" s="128"/>
      <c r="U34" s="107"/>
      <c r="V34" s="107"/>
      <c r="W34" s="107"/>
      <c r="X34" s="107"/>
      <c r="Y34" s="109"/>
      <c r="Z34" s="110"/>
      <c r="AA34" s="111"/>
      <c r="AB34" s="60"/>
      <c r="AC34" s="112"/>
      <c r="AD34" s="87"/>
      <c r="AE34" s="113"/>
      <c r="AF34" s="113"/>
      <c r="AG34" s="308"/>
      <c r="AH34" s="299"/>
      <c r="AI34" s="309"/>
      <c r="AJ34" s="301"/>
      <c r="AK34" s="310"/>
      <c r="AL34" s="310"/>
      <c r="AM34" s="114"/>
      <c r="AN34" s="69"/>
      <c r="AO34" s="115"/>
      <c r="AP34" s="70"/>
      <c r="AQ34" s="107"/>
      <c r="AR34" s="107"/>
      <c r="AS34" s="114"/>
      <c r="AT34" s="69">
        <f t="shared" si="2"/>
        <v>0</v>
      </c>
      <c r="AU34" s="115"/>
      <c r="AV34" s="70"/>
      <c r="AW34" s="116"/>
      <c r="AX34" s="107"/>
      <c r="AY34" s="114"/>
      <c r="AZ34" s="69"/>
      <c r="BA34" s="115"/>
      <c r="BB34" s="70"/>
      <c r="BC34" s="73"/>
      <c r="BD34" s="117"/>
    </row>
    <row r="35" spans="1:56" ht="131.25" customHeight="1" thickBot="1">
      <c r="A35" s="52">
        <v>17</v>
      </c>
      <c r="B35" s="76"/>
      <c r="C35" s="182" t="s">
        <v>204</v>
      </c>
      <c r="D35" s="183" t="s">
        <v>205</v>
      </c>
      <c r="E35" s="56">
        <v>0.01</v>
      </c>
      <c r="F35" s="184" t="s">
        <v>73</v>
      </c>
      <c r="G35" s="170" t="s">
        <v>206</v>
      </c>
      <c r="H35" s="170" t="s">
        <v>207</v>
      </c>
      <c r="I35" s="57" t="s">
        <v>208</v>
      </c>
      <c r="J35" s="59" t="s">
        <v>61</v>
      </c>
      <c r="K35" s="59" t="s">
        <v>209</v>
      </c>
      <c r="L35" s="60">
        <v>0.25</v>
      </c>
      <c r="M35" s="60">
        <v>0.5</v>
      </c>
      <c r="N35" s="60">
        <v>0.6</v>
      </c>
      <c r="O35" s="60">
        <v>0.95</v>
      </c>
      <c r="P35" s="60">
        <f>O35</f>
        <v>0.95</v>
      </c>
      <c r="Q35" s="57" t="s">
        <v>210</v>
      </c>
      <c r="R35" s="57" t="s">
        <v>211</v>
      </c>
      <c r="S35" s="57" t="s">
        <v>212</v>
      </c>
      <c r="T35" s="57" t="s">
        <v>213</v>
      </c>
      <c r="U35" s="57"/>
      <c r="V35" s="57"/>
      <c r="W35" s="57"/>
      <c r="X35" s="57"/>
      <c r="Y35" s="139"/>
      <c r="Z35" s="120"/>
      <c r="AA35" s="85" t="str">
        <f>$G$35</f>
        <v>Porcentaje de Compromisos del Presupuesto de Inversión Directa Disponible a la Vigencia para el FDL</v>
      </c>
      <c r="AB35" s="60">
        <f t="shared" si="5"/>
        <v>0.25</v>
      </c>
      <c r="AC35" s="121">
        <f>8794420941/64077010000</f>
        <v>0.13724767964360385</v>
      </c>
      <c r="AD35" s="122">
        <f>AC35/AB35</f>
        <v>0.5489907185744154</v>
      </c>
      <c r="AE35" s="88" t="s">
        <v>214</v>
      </c>
      <c r="AF35" s="88" t="s">
        <v>95</v>
      </c>
      <c r="AG35" s="298" t="str">
        <f>$G$35</f>
        <v>Porcentaje de Compromisos del Presupuesto de Inversión Directa Disponible a la Vigencia para el FDL</v>
      </c>
      <c r="AH35" s="299">
        <f t="shared" si="0"/>
        <v>0.5</v>
      </c>
      <c r="AI35" s="306">
        <f>10631647391/64077010000</f>
        <v>0.1659198422491936</v>
      </c>
      <c r="AJ35" s="301">
        <f t="shared" si="6"/>
        <v>0.3318396844983872</v>
      </c>
      <c r="AK35" s="302" t="s">
        <v>215</v>
      </c>
      <c r="AL35" s="302" t="s">
        <v>216</v>
      </c>
      <c r="AM35" s="68" t="str">
        <f>$G$35</f>
        <v>Porcentaje de Compromisos del Presupuesto de Inversión Directa Disponible a la Vigencia para el FDL</v>
      </c>
      <c r="AN35" s="69">
        <f t="shared" si="1"/>
        <v>0.6</v>
      </c>
      <c r="AO35" s="71"/>
      <c r="AP35" s="70">
        <f aca="true" t="shared" si="11" ref="AP35:AP44">AO35/AN35</f>
        <v>0</v>
      </c>
      <c r="AQ35" s="57"/>
      <c r="AR35" s="57"/>
      <c r="AS35" s="68" t="str">
        <f>$G$35</f>
        <v>Porcentaje de Compromisos del Presupuesto de Inversión Directa Disponible a la Vigencia para el FDL</v>
      </c>
      <c r="AT35" s="69">
        <f t="shared" si="2"/>
        <v>0.95</v>
      </c>
      <c r="AU35" s="71"/>
      <c r="AV35" s="70">
        <f aca="true" t="shared" si="12" ref="AV35:AV44">AU35/AT35</f>
        <v>0</v>
      </c>
      <c r="AW35" s="72"/>
      <c r="AX35" s="57"/>
      <c r="AY35" s="68" t="str">
        <f>$G$35</f>
        <v>Porcentaje de Compromisos del Presupuesto de Inversión Directa Disponible a la Vigencia para el FDL</v>
      </c>
      <c r="AZ35" s="69">
        <f t="shared" si="3"/>
        <v>0.95</v>
      </c>
      <c r="BA35" s="71"/>
      <c r="BB35" s="70">
        <f aca="true" t="shared" si="13" ref="BB35:BB44">BA35/AZ35</f>
        <v>0</v>
      </c>
      <c r="BC35" s="73">
        <f t="shared" si="4"/>
        <v>0</v>
      </c>
      <c r="BD35" s="74"/>
    </row>
    <row r="36" spans="1:56" ht="71.25" customHeight="1" thickBot="1">
      <c r="A36" s="75">
        <v>18</v>
      </c>
      <c r="B36" s="76"/>
      <c r="C36" s="185"/>
      <c r="D36" s="183" t="s">
        <v>217</v>
      </c>
      <c r="E36" s="56">
        <v>0.01</v>
      </c>
      <c r="F36" s="169" t="s">
        <v>57</v>
      </c>
      <c r="G36" s="170" t="s">
        <v>218</v>
      </c>
      <c r="H36" s="170" t="s">
        <v>219</v>
      </c>
      <c r="I36" s="82" t="s">
        <v>220</v>
      </c>
      <c r="J36" s="59" t="s">
        <v>61</v>
      </c>
      <c r="K36" s="59" t="s">
        <v>221</v>
      </c>
      <c r="L36" s="186">
        <v>0.034</v>
      </c>
      <c r="M36" s="186">
        <f>3.4%+5.1%</f>
        <v>0.08499999999999999</v>
      </c>
      <c r="N36" s="186">
        <f>9.6%+5.7%</f>
        <v>0.153</v>
      </c>
      <c r="O36" s="186">
        <f>14.2%+16.2%</f>
        <v>0.304</v>
      </c>
      <c r="P36" s="186">
        <f>O36</f>
        <v>0.304</v>
      </c>
      <c r="Q36" s="57" t="s">
        <v>210</v>
      </c>
      <c r="R36" s="79" t="s">
        <v>211</v>
      </c>
      <c r="S36" s="57" t="s">
        <v>212</v>
      </c>
      <c r="T36" s="82" t="s">
        <v>213</v>
      </c>
      <c r="U36" s="82" t="s">
        <v>107</v>
      </c>
      <c r="V36" s="82"/>
      <c r="W36" s="82"/>
      <c r="X36" s="82"/>
      <c r="Y36" s="139"/>
      <c r="Z36" s="187"/>
      <c r="AA36" s="85" t="str">
        <f>$G$36</f>
        <v>Porcentaje de Giros de Presupuesto de Inversión Directa Realizados</v>
      </c>
      <c r="AB36" s="60">
        <f t="shared" si="5"/>
        <v>0.034</v>
      </c>
      <c r="AC36" s="121">
        <f>1505587165/64077010000</f>
        <v>0.023496526523319364</v>
      </c>
      <c r="AD36" s="122">
        <f>AC36/AB36</f>
        <v>0.691074309509393</v>
      </c>
      <c r="AE36" s="188" t="s">
        <v>222</v>
      </c>
      <c r="AF36" s="88" t="s">
        <v>95</v>
      </c>
      <c r="AG36" s="298" t="str">
        <f>$G$36</f>
        <v>Porcentaje de Giros de Presupuesto de Inversión Directa Realizados</v>
      </c>
      <c r="AH36" s="299">
        <f t="shared" si="0"/>
        <v>0.08499999999999999</v>
      </c>
      <c r="AI36" s="306">
        <f>4436224690/64077010000</f>
        <v>0.06923270436619935</v>
      </c>
      <c r="AJ36" s="301">
        <f t="shared" si="6"/>
        <v>0.8145024043082277</v>
      </c>
      <c r="AK36" s="302" t="s">
        <v>223</v>
      </c>
      <c r="AL36" s="302" t="s">
        <v>216</v>
      </c>
      <c r="AM36" s="68" t="str">
        <f>$G$36</f>
        <v>Porcentaje de Giros de Presupuesto de Inversión Directa Realizados</v>
      </c>
      <c r="AN36" s="69">
        <f t="shared" si="1"/>
        <v>0.153</v>
      </c>
      <c r="AO36" s="71"/>
      <c r="AP36" s="70">
        <f t="shared" si="11"/>
        <v>0</v>
      </c>
      <c r="AQ36" s="57"/>
      <c r="AR36" s="57"/>
      <c r="AS36" s="68" t="str">
        <f>$G$36</f>
        <v>Porcentaje de Giros de Presupuesto de Inversión Directa Realizados</v>
      </c>
      <c r="AT36" s="69">
        <f t="shared" si="2"/>
        <v>0.304</v>
      </c>
      <c r="AU36" s="71"/>
      <c r="AV36" s="70">
        <f t="shared" si="12"/>
        <v>0</v>
      </c>
      <c r="AW36" s="72"/>
      <c r="AX36" s="57"/>
      <c r="AY36" s="68" t="str">
        <f>$G$36</f>
        <v>Porcentaje de Giros de Presupuesto de Inversión Directa Realizados</v>
      </c>
      <c r="AZ36" s="69">
        <f t="shared" si="3"/>
        <v>0.304</v>
      </c>
      <c r="BA36" s="71"/>
      <c r="BB36" s="70">
        <f t="shared" si="13"/>
        <v>0</v>
      </c>
      <c r="BC36" s="73">
        <f t="shared" si="4"/>
        <v>0</v>
      </c>
      <c r="BD36" s="74"/>
    </row>
    <row r="37" spans="1:56" ht="147" customHeight="1" thickBot="1">
      <c r="A37" s="52">
        <v>19</v>
      </c>
      <c r="B37" s="76"/>
      <c r="C37" s="185"/>
      <c r="D37" s="183" t="s">
        <v>224</v>
      </c>
      <c r="E37" s="56">
        <v>0.01</v>
      </c>
      <c r="F37" s="169" t="s">
        <v>57</v>
      </c>
      <c r="G37" s="170" t="s">
        <v>225</v>
      </c>
      <c r="H37" s="170" t="s">
        <v>226</v>
      </c>
      <c r="I37" s="79" t="s">
        <v>227</v>
      </c>
      <c r="J37" s="59" t="s">
        <v>61</v>
      </c>
      <c r="K37" s="59" t="s">
        <v>228</v>
      </c>
      <c r="L37" s="189">
        <v>0.054</v>
      </c>
      <c r="M37" s="189">
        <f>L37+14.7%</f>
        <v>0.20099999999999998</v>
      </c>
      <c r="N37" s="189">
        <f>M37+14.7%</f>
        <v>0.348</v>
      </c>
      <c r="O37" s="189">
        <f>N37+14.7%</f>
        <v>0.495</v>
      </c>
      <c r="P37" s="186">
        <f>O37</f>
        <v>0.495</v>
      </c>
      <c r="Q37" s="57" t="s">
        <v>210</v>
      </c>
      <c r="R37" s="79" t="s">
        <v>229</v>
      </c>
      <c r="S37" s="57" t="s">
        <v>212</v>
      </c>
      <c r="T37" s="82" t="s">
        <v>213</v>
      </c>
      <c r="U37" s="79" t="s">
        <v>107</v>
      </c>
      <c r="V37" s="79"/>
      <c r="W37" s="79"/>
      <c r="X37" s="79"/>
      <c r="Y37" s="139"/>
      <c r="Z37" s="84"/>
      <c r="AA37" s="85" t="str">
        <f>$G$37</f>
        <v>Porcentaje de Giros de Presupuesto Comprometido Constituido como Obligaciones por Pagar de la Vigencia 2017 Realizados</v>
      </c>
      <c r="AB37" s="60">
        <f t="shared" si="5"/>
        <v>0.054</v>
      </c>
      <c r="AC37" s="121">
        <f>4279594101/79694979379</f>
        <v>0.053699670096504136</v>
      </c>
      <c r="AD37" s="122">
        <f>AC37/AB37</f>
        <v>0.994438335120447</v>
      </c>
      <c r="AE37" s="88" t="s">
        <v>230</v>
      </c>
      <c r="AF37" s="88" t="s">
        <v>95</v>
      </c>
      <c r="AG37" s="298" t="str">
        <f>$G$37</f>
        <v>Porcentaje de Giros de Presupuesto Comprometido Constituido como Obligaciones por Pagar de la Vigencia 2017 Realizados</v>
      </c>
      <c r="AH37" s="299">
        <f t="shared" si="0"/>
        <v>0.20099999999999998</v>
      </c>
      <c r="AI37" s="306">
        <f>(13026567535/79626915379)</f>
        <v>0.16359502905515658</v>
      </c>
      <c r="AJ37" s="301">
        <f t="shared" si="6"/>
        <v>0.8139056171898338</v>
      </c>
      <c r="AK37" s="302" t="s">
        <v>231</v>
      </c>
      <c r="AL37" s="302" t="s">
        <v>232</v>
      </c>
      <c r="AM37" s="68" t="str">
        <f>$G$37</f>
        <v>Porcentaje de Giros de Presupuesto Comprometido Constituido como Obligaciones por Pagar de la Vigencia 2017 Realizados</v>
      </c>
      <c r="AN37" s="69">
        <f t="shared" si="1"/>
        <v>0.348</v>
      </c>
      <c r="AO37" s="71"/>
      <c r="AP37" s="70">
        <f t="shared" si="11"/>
        <v>0</v>
      </c>
      <c r="AQ37" s="57"/>
      <c r="AR37" s="57"/>
      <c r="AS37" s="68" t="str">
        <f>$G$37</f>
        <v>Porcentaje de Giros de Presupuesto Comprometido Constituido como Obligaciones por Pagar de la Vigencia 2017 Realizados</v>
      </c>
      <c r="AT37" s="69">
        <f t="shared" si="2"/>
        <v>0.495</v>
      </c>
      <c r="AU37" s="71"/>
      <c r="AV37" s="70">
        <f t="shared" si="12"/>
        <v>0</v>
      </c>
      <c r="AW37" s="72"/>
      <c r="AX37" s="57"/>
      <c r="AY37" s="68" t="str">
        <f>$G$37</f>
        <v>Porcentaje de Giros de Presupuesto Comprometido Constituido como Obligaciones por Pagar de la Vigencia 2017 Realizados</v>
      </c>
      <c r="AZ37" s="69">
        <f t="shared" si="3"/>
        <v>0.495</v>
      </c>
      <c r="BA37" s="71"/>
      <c r="BB37" s="70">
        <f t="shared" si="13"/>
        <v>0</v>
      </c>
      <c r="BC37" s="73">
        <f t="shared" si="4"/>
        <v>0</v>
      </c>
      <c r="BD37" s="74"/>
    </row>
    <row r="38" spans="1:56" ht="139.5" customHeight="1" thickBot="1">
      <c r="A38" s="75">
        <v>20</v>
      </c>
      <c r="B38" s="76"/>
      <c r="C38" s="185"/>
      <c r="D38" s="183" t="s">
        <v>233</v>
      </c>
      <c r="E38" s="56">
        <v>0.02</v>
      </c>
      <c r="F38" s="169" t="s">
        <v>57</v>
      </c>
      <c r="G38" s="170" t="s">
        <v>234</v>
      </c>
      <c r="H38" s="170" t="s">
        <v>235</v>
      </c>
      <c r="I38" s="79" t="s">
        <v>236</v>
      </c>
      <c r="J38" s="59" t="s">
        <v>77</v>
      </c>
      <c r="K38" s="59" t="s">
        <v>237</v>
      </c>
      <c r="L38" s="186">
        <v>0</v>
      </c>
      <c r="M38" s="186">
        <v>0.1</v>
      </c>
      <c r="N38" s="186">
        <v>0.4</v>
      </c>
      <c r="O38" s="186">
        <v>0.5</v>
      </c>
      <c r="P38" s="186">
        <f>SUM(L38:O38)</f>
        <v>1</v>
      </c>
      <c r="Q38" s="79" t="s">
        <v>63</v>
      </c>
      <c r="R38" s="79" t="s">
        <v>238</v>
      </c>
      <c r="S38" s="79" t="s">
        <v>239</v>
      </c>
      <c r="T38" s="79" t="s">
        <v>240</v>
      </c>
      <c r="U38" s="79" t="s">
        <v>107</v>
      </c>
      <c r="V38" s="79"/>
      <c r="W38" s="79"/>
      <c r="X38" s="79"/>
      <c r="Y38" s="139"/>
      <c r="Z38" s="84"/>
      <c r="AA38" s="85" t="str">
        <f>$G$38</f>
        <v>Porcentaje de Procesos Contractuales de Malla Vial y Parques de la Vigencia 2018 Realizados Utilizando los Pliegos Tipo</v>
      </c>
      <c r="AB38" s="60">
        <f t="shared" si="5"/>
        <v>0</v>
      </c>
      <c r="AC38" s="121">
        <v>0</v>
      </c>
      <c r="AD38" s="87"/>
      <c r="AE38" s="88" t="s">
        <v>241</v>
      </c>
      <c r="AF38" s="88" t="s">
        <v>242</v>
      </c>
      <c r="AG38" s="298" t="str">
        <f>$G$38</f>
        <v>Porcentaje de Procesos Contractuales de Malla Vial y Parques de la Vigencia 2018 Realizados Utilizando los Pliegos Tipo</v>
      </c>
      <c r="AH38" s="299">
        <f t="shared" si="0"/>
        <v>0.1</v>
      </c>
      <c r="AI38" s="314">
        <f>1/6</f>
        <v>0.16666666666666666</v>
      </c>
      <c r="AJ38" s="301">
        <v>1</v>
      </c>
      <c r="AK38" s="302" t="s">
        <v>406</v>
      </c>
      <c r="AL38" s="302" t="s">
        <v>407</v>
      </c>
      <c r="AM38" s="68" t="str">
        <f>$G$38</f>
        <v>Porcentaje de Procesos Contractuales de Malla Vial y Parques de la Vigencia 2018 Realizados Utilizando los Pliegos Tipo</v>
      </c>
      <c r="AN38" s="69">
        <f t="shared" si="1"/>
        <v>0.4</v>
      </c>
      <c r="AO38" s="71"/>
      <c r="AP38" s="70">
        <f t="shared" si="11"/>
        <v>0</v>
      </c>
      <c r="AQ38" s="57"/>
      <c r="AR38" s="57"/>
      <c r="AS38" s="68" t="str">
        <f>$G$38</f>
        <v>Porcentaje de Procesos Contractuales de Malla Vial y Parques de la Vigencia 2018 Realizados Utilizando los Pliegos Tipo</v>
      </c>
      <c r="AT38" s="69">
        <f t="shared" si="2"/>
        <v>0.5</v>
      </c>
      <c r="AU38" s="71"/>
      <c r="AV38" s="70">
        <f t="shared" si="12"/>
        <v>0</v>
      </c>
      <c r="AW38" s="72"/>
      <c r="AX38" s="57"/>
      <c r="AY38" s="68" t="str">
        <f>$G$38</f>
        <v>Porcentaje de Procesos Contractuales de Malla Vial y Parques de la Vigencia 2018 Realizados Utilizando los Pliegos Tipo</v>
      </c>
      <c r="AZ38" s="69">
        <f t="shared" si="3"/>
        <v>1</v>
      </c>
      <c r="BA38" s="71"/>
      <c r="BB38" s="70">
        <f t="shared" si="13"/>
        <v>0</v>
      </c>
      <c r="BC38" s="73">
        <f t="shared" si="4"/>
        <v>0</v>
      </c>
      <c r="BD38" s="74"/>
    </row>
    <row r="39" spans="1:56" ht="301.5" customHeight="1" thickBot="1">
      <c r="A39" s="52">
        <v>21</v>
      </c>
      <c r="B39" s="76"/>
      <c r="C39" s="185"/>
      <c r="D39" s="183" t="s">
        <v>243</v>
      </c>
      <c r="E39" s="56">
        <v>0.02</v>
      </c>
      <c r="F39" s="169" t="s">
        <v>57</v>
      </c>
      <c r="G39" s="170" t="s">
        <v>244</v>
      </c>
      <c r="H39" s="170" t="s">
        <v>245</v>
      </c>
      <c r="I39" s="79" t="s">
        <v>246</v>
      </c>
      <c r="J39" s="59" t="s">
        <v>103</v>
      </c>
      <c r="K39" s="59" t="s">
        <v>247</v>
      </c>
      <c r="L39" s="186">
        <v>1</v>
      </c>
      <c r="M39" s="186">
        <v>1</v>
      </c>
      <c r="N39" s="186">
        <v>1</v>
      </c>
      <c r="O39" s="186">
        <v>1</v>
      </c>
      <c r="P39" s="186">
        <f>(L39+M39+N39+O39)/4</f>
        <v>1</v>
      </c>
      <c r="Q39" s="79" t="s">
        <v>63</v>
      </c>
      <c r="R39" s="79" t="s">
        <v>248</v>
      </c>
      <c r="S39" s="79" t="s">
        <v>239</v>
      </c>
      <c r="T39" s="79" t="s">
        <v>249</v>
      </c>
      <c r="U39" s="79" t="s">
        <v>107</v>
      </c>
      <c r="V39" s="79"/>
      <c r="W39" s="79"/>
      <c r="X39" s="79"/>
      <c r="Y39" s="139"/>
      <c r="Z39" s="84"/>
      <c r="AA39" s="85" t="str">
        <f>$G$39</f>
        <v>Porcentaje de Publicación de los Procesos Contractuales del FDL y Modificaciones Contractuales Realizado</v>
      </c>
      <c r="AB39" s="60">
        <f t="shared" si="5"/>
        <v>1</v>
      </c>
      <c r="AC39" s="121">
        <f>141/141</f>
        <v>1</v>
      </c>
      <c r="AD39" s="122">
        <f>AC39/AB39</f>
        <v>1</v>
      </c>
      <c r="AE39" s="88" t="s">
        <v>250</v>
      </c>
      <c r="AF39" s="88" t="s">
        <v>251</v>
      </c>
      <c r="AG39" s="298" t="str">
        <f>$G$39</f>
        <v>Porcentaje de Publicación de los Procesos Contractuales del FDL y Modificaciones Contractuales Realizado</v>
      </c>
      <c r="AH39" s="299">
        <f t="shared" si="0"/>
        <v>1</v>
      </c>
      <c r="AI39" s="314">
        <f>3/3</f>
        <v>1</v>
      </c>
      <c r="AJ39" s="301">
        <f t="shared" si="6"/>
        <v>1</v>
      </c>
      <c r="AK39" s="302" t="s">
        <v>408</v>
      </c>
      <c r="AL39" s="302" t="s">
        <v>409</v>
      </c>
      <c r="AM39" s="68" t="str">
        <f>$G$39</f>
        <v>Porcentaje de Publicación de los Procesos Contractuales del FDL y Modificaciones Contractuales Realizado</v>
      </c>
      <c r="AN39" s="69">
        <f t="shared" si="1"/>
        <v>1</v>
      </c>
      <c r="AO39" s="71"/>
      <c r="AP39" s="70">
        <f t="shared" si="11"/>
        <v>0</v>
      </c>
      <c r="AQ39" s="57"/>
      <c r="AR39" s="57"/>
      <c r="AS39" s="68" t="str">
        <f>$G$39</f>
        <v>Porcentaje de Publicación de los Procesos Contractuales del FDL y Modificaciones Contractuales Realizado</v>
      </c>
      <c r="AT39" s="69">
        <f t="shared" si="2"/>
        <v>1</v>
      </c>
      <c r="AU39" s="71"/>
      <c r="AV39" s="70">
        <f t="shared" si="12"/>
        <v>0</v>
      </c>
      <c r="AW39" s="72"/>
      <c r="AX39" s="57"/>
      <c r="AY39" s="68" t="str">
        <f>$G$39</f>
        <v>Porcentaje de Publicación de los Procesos Contractuales del FDL y Modificaciones Contractuales Realizado</v>
      </c>
      <c r="AZ39" s="69">
        <f t="shared" si="3"/>
        <v>1</v>
      </c>
      <c r="BA39" s="71"/>
      <c r="BB39" s="70">
        <f t="shared" si="13"/>
        <v>0</v>
      </c>
      <c r="BC39" s="73">
        <f t="shared" si="4"/>
        <v>0</v>
      </c>
      <c r="BD39" s="74"/>
    </row>
    <row r="40" spans="1:56" ht="93.75" customHeight="1" thickBot="1">
      <c r="A40" s="75">
        <v>22</v>
      </c>
      <c r="B40" s="76"/>
      <c r="C40" s="185"/>
      <c r="D40" s="183" t="s">
        <v>252</v>
      </c>
      <c r="E40" s="56">
        <v>0.02</v>
      </c>
      <c r="F40" s="169" t="s">
        <v>57</v>
      </c>
      <c r="G40" s="80" t="s">
        <v>253</v>
      </c>
      <c r="H40" s="80" t="s">
        <v>253</v>
      </c>
      <c r="I40" s="79" t="s">
        <v>254</v>
      </c>
      <c r="J40" s="59" t="s">
        <v>77</v>
      </c>
      <c r="K40" s="59" t="s">
        <v>255</v>
      </c>
      <c r="L40" s="186">
        <v>0.2</v>
      </c>
      <c r="M40" s="186">
        <v>0.2</v>
      </c>
      <c r="N40" s="186">
        <v>0.2</v>
      </c>
      <c r="O40" s="186">
        <v>0.2</v>
      </c>
      <c r="P40" s="186">
        <f>SUM(L40:O40)</f>
        <v>0.8</v>
      </c>
      <c r="Q40" s="79" t="s">
        <v>63</v>
      </c>
      <c r="R40" s="79" t="s">
        <v>256</v>
      </c>
      <c r="S40" s="79" t="s">
        <v>239</v>
      </c>
      <c r="T40" s="79" t="s">
        <v>257</v>
      </c>
      <c r="U40" s="79" t="s">
        <v>67</v>
      </c>
      <c r="V40" s="79"/>
      <c r="W40" s="79"/>
      <c r="X40" s="79"/>
      <c r="Y40" s="139"/>
      <c r="Z40" s="84"/>
      <c r="AA40" s="85" t="str">
        <f>$G$40</f>
        <v>Porcentaje de bienes de caracteristicas tecnicas uniformes de común utilización aquiridos a través del portal CCE</v>
      </c>
      <c r="AB40" s="60">
        <f t="shared" si="5"/>
        <v>0.2</v>
      </c>
      <c r="AC40" s="121">
        <f>5/5</f>
        <v>1</v>
      </c>
      <c r="AD40" s="122">
        <v>1</v>
      </c>
      <c r="AE40" s="88" t="s">
        <v>258</v>
      </c>
      <c r="AF40" s="88" t="s">
        <v>259</v>
      </c>
      <c r="AG40" s="298" t="str">
        <f>$G$40</f>
        <v>Porcentaje de bienes de caracteristicas tecnicas uniformes de común utilización aquiridos a través del portal CCE</v>
      </c>
      <c r="AH40" s="299">
        <f t="shared" si="0"/>
        <v>0.2</v>
      </c>
      <c r="AI40" s="314">
        <f>1/6</f>
        <v>0.16666666666666666</v>
      </c>
      <c r="AJ40" s="301">
        <f t="shared" si="6"/>
        <v>0.8333333333333333</v>
      </c>
      <c r="AK40" s="302" t="s">
        <v>410</v>
      </c>
      <c r="AL40" s="302" t="s">
        <v>411</v>
      </c>
      <c r="AM40" s="68" t="str">
        <f>$G$40</f>
        <v>Porcentaje de bienes de caracteristicas tecnicas uniformes de común utilización aquiridos a través del portal CCE</v>
      </c>
      <c r="AN40" s="69">
        <f t="shared" si="1"/>
        <v>0.2</v>
      </c>
      <c r="AO40" s="297"/>
      <c r="AP40" s="70">
        <f t="shared" si="11"/>
        <v>0</v>
      </c>
      <c r="AQ40" s="57"/>
      <c r="AR40" s="57"/>
      <c r="AS40" s="68" t="str">
        <f>$G$40</f>
        <v>Porcentaje de bienes de caracteristicas tecnicas uniformes de común utilización aquiridos a través del portal CCE</v>
      </c>
      <c r="AT40" s="69">
        <f t="shared" si="2"/>
        <v>0.2</v>
      </c>
      <c r="AU40" s="71"/>
      <c r="AV40" s="70">
        <f t="shared" si="12"/>
        <v>0</v>
      </c>
      <c r="AW40" s="72"/>
      <c r="AX40" s="57"/>
      <c r="AY40" s="68" t="str">
        <f>$G$40</f>
        <v>Porcentaje de bienes de caracteristicas tecnicas uniformes de común utilización aquiridos a través del portal CCE</v>
      </c>
      <c r="AZ40" s="69">
        <f t="shared" si="3"/>
        <v>0.8</v>
      </c>
      <c r="BA40" s="71"/>
      <c r="BB40" s="70">
        <f t="shared" si="13"/>
        <v>0</v>
      </c>
      <c r="BC40" s="73">
        <f t="shared" si="4"/>
        <v>0</v>
      </c>
      <c r="BD40" s="74"/>
    </row>
    <row r="41" spans="1:56" ht="129" customHeight="1" thickBot="1">
      <c r="A41" s="52">
        <v>23</v>
      </c>
      <c r="B41" s="76"/>
      <c r="C41" s="185"/>
      <c r="D41" s="183" t="s">
        <v>260</v>
      </c>
      <c r="E41" s="56">
        <v>0.02</v>
      </c>
      <c r="F41" s="169" t="s">
        <v>57</v>
      </c>
      <c r="G41" s="80" t="s">
        <v>261</v>
      </c>
      <c r="H41" s="80" t="s">
        <v>262</v>
      </c>
      <c r="I41" s="91" t="s">
        <v>263</v>
      </c>
      <c r="J41" s="59" t="s">
        <v>103</v>
      </c>
      <c r="K41" s="59" t="s">
        <v>264</v>
      </c>
      <c r="L41" s="93">
        <v>1</v>
      </c>
      <c r="M41" s="93">
        <v>1</v>
      </c>
      <c r="N41" s="93">
        <v>1</v>
      </c>
      <c r="O41" s="93">
        <v>1</v>
      </c>
      <c r="P41" s="93">
        <f>(L41+M41+N41+O41)/4</f>
        <v>1</v>
      </c>
      <c r="Q41" s="79" t="s">
        <v>63</v>
      </c>
      <c r="R41" s="91" t="s">
        <v>265</v>
      </c>
      <c r="S41" s="91" t="s">
        <v>239</v>
      </c>
      <c r="T41" s="91" t="s">
        <v>266</v>
      </c>
      <c r="U41" s="91" t="s">
        <v>67</v>
      </c>
      <c r="V41" s="91"/>
      <c r="W41" s="91"/>
      <c r="X41" s="91"/>
      <c r="Y41" s="94"/>
      <c r="Z41" s="95"/>
      <c r="AA41" s="85" t="str">
        <f>$G$41</f>
        <v>Porcentaje de Lineamientos Establecidos en la Directiva 12 de 2016 o Aquella que la Modifique Aplicados</v>
      </c>
      <c r="AB41" s="60">
        <f t="shared" si="5"/>
        <v>1</v>
      </c>
      <c r="AC41" s="121">
        <f>3/3</f>
        <v>1</v>
      </c>
      <c r="AD41" s="122">
        <f>AC41/AB41</f>
        <v>1</v>
      </c>
      <c r="AE41" s="88" t="s">
        <v>267</v>
      </c>
      <c r="AF41" s="88" t="s">
        <v>268</v>
      </c>
      <c r="AG41" s="298" t="str">
        <f>$G$41</f>
        <v>Porcentaje de Lineamientos Establecidos en la Directiva 12 de 2016 o Aquella que la Modifique Aplicados</v>
      </c>
      <c r="AH41" s="299">
        <f t="shared" si="0"/>
        <v>1</v>
      </c>
      <c r="AI41" s="314">
        <f>3/3</f>
        <v>1</v>
      </c>
      <c r="AJ41" s="301">
        <f t="shared" si="6"/>
        <v>1</v>
      </c>
      <c r="AK41" s="302" t="s">
        <v>413</v>
      </c>
      <c r="AL41" s="302" t="s">
        <v>412</v>
      </c>
      <c r="AM41" s="68" t="str">
        <f>$G$41</f>
        <v>Porcentaje de Lineamientos Establecidos en la Directiva 12 de 2016 o Aquella que la Modifique Aplicados</v>
      </c>
      <c r="AN41" s="69">
        <f t="shared" si="1"/>
        <v>1</v>
      </c>
      <c r="AO41" s="71"/>
      <c r="AP41" s="70">
        <f t="shared" si="11"/>
        <v>0</v>
      </c>
      <c r="AQ41" s="57"/>
      <c r="AR41" s="57"/>
      <c r="AS41" s="68" t="str">
        <f>$G$41</f>
        <v>Porcentaje de Lineamientos Establecidos en la Directiva 12 de 2016 o Aquella que la Modifique Aplicados</v>
      </c>
      <c r="AT41" s="69">
        <f t="shared" si="2"/>
        <v>1</v>
      </c>
      <c r="AU41" s="71"/>
      <c r="AV41" s="70">
        <f t="shared" si="12"/>
        <v>0</v>
      </c>
      <c r="AW41" s="72"/>
      <c r="AX41" s="57"/>
      <c r="AY41" s="68" t="str">
        <f>$G$41</f>
        <v>Porcentaje de Lineamientos Establecidos en la Directiva 12 de 2016 o Aquella que la Modifique Aplicados</v>
      </c>
      <c r="AZ41" s="69">
        <f t="shared" si="3"/>
        <v>1</v>
      </c>
      <c r="BA41" s="71"/>
      <c r="BB41" s="70">
        <f t="shared" si="13"/>
        <v>0</v>
      </c>
      <c r="BC41" s="73">
        <f t="shared" si="4"/>
        <v>0</v>
      </c>
      <c r="BD41" s="74"/>
    </row>
    <row r="42" spans="1:56" s="160" customFormat="1" ht="93.75" customHeight="1" thickBot="1">
      <c r="A42" s="161">
        <v>24</v>
      </c>
      <c r="B42" s="146"/>
      <c r="C42" s="190"/>
      <c r="D42" s="191" t="s">
        <v>269</v>
      </c>
      <c r="E42" s="56">
        <v>0.02</v>
      </c>
      <c r="F42" s="162" t="s">
        <v>57</v>
      </c>
      <c r="G42" s="192" t="s">
        <v>270</v>
      </c>
      <c r="H42" s="162" t="s">
        <v>271</v>
      </c>
      <c r="I42" s="162" t="s">
        <v>193</v>
      </c>
      <c r="J42" s="162" t="s">
        <v>77</v>
      </c>
      <c r="K42" s="162" t="s">
        <v>272</v>
      </c>
      <c r="L42" s="176"/>
      <c r="M42" s="176">
        <v>1</v>
      </c>
      <c r="N42" s="176">
        <v>1</v>
      </c>
      <c r="O42" s="176">
        <v>1</v>
      </c>
      <c r="P42" s="176">
        <v>1</v>
      </c>
      <c r="Q42" s="162" t="s">
        <v>63</v>
      </c>
      <c r="R42" s="155" t="s">
        <v>273</v>
      </c>
      <c r="S42" s="155" t="s">
        <v>274</v>
      </c>
      <c r="T42" s="155" t="s">
        <v>273</v>
      </c>
      <c r="U42" s="155" t="s">
        <v>67</v>
      </c>
      <c r="V42" s="193"/>
      <c r="W42" s="193"/>
      <c r="X42" s="193"/>
      <c r="Y42" s="94"/>
      <c r="Z42" s="194"/>
      <c r="AA42" s="85" t="str">
        <f>$G$42</f>
        <v>Porcentaje de Ejecución del Plan de Implementación del SIPSE Local</v>
      </c>
      <c r="AB42" s="60" t="s">
        <v>197</v>
      </c>
      <c r="AC42" s="60" t="s">
        <v>197</v>
      </c>
      <c r="AD42" s="60" t="s">
        <v>197</v>
      </c>
      <c r="AE42" s="60" t="s">
        <v>197</v>
      </c>
      <c r="AF42" s="60" t="s">
        <v>197</v>
      </c>
      <c r="AG42" s="63" t="str">
        <f>$G$42</f>
        <v>Porcentaje de Ejecución del Plan de Implementación del SIPSE Local</v>
      </c>
      <c r="AH42" s="64">
        <f t="shared" si="0"/>
        <v>1</v>
      </c>
      <c r="AI42" s="64">
        <v>0.78</v>
      </c>
      <c r="AJ42" s="66">
        <v>0.78</v>
      </c>
      <c r="AK42" s="304" t="s">
        <v>428</v>
      </c>
      <c r="AL42" s="304" t="s">
        <v>429</v>
      </c>
      <c r="AM42" s="85" t="str">
        <f>$G$42</f>
        <v>Porcentaje de Ejecución del Plan de Implementación del SIPSE Local</v>
      </c>
      <c r="AN42" s="60">
        <f t="shared" si="1"/>
        <v>1</v>
      </c>
      <c r="AO42" s="195"/>
      <c r="AP42" s="87">
        <f t="shared" si="11"/>
        <v>0</v>
      </c>
      <c r="AQ42" s="196"/>
      <c r="AR42" s="196"/>
      <c r="AS42" s="85" t="str">
        <f>$G$42</f>
        <v>Porcentaje de Ejecución del Plan de Implementación del SIPSE Local</v>
      </c>
      <c r="AT42" s="60">
        <f t="shared" si="2"/>
        <v>1</v>
      </c>
      <c r="AU42" s="195"/>
      <c r="AV42" s="87">
        <f t="shared" si="12"/>
        <v>0</v>
      </c>
      <c r="AW42" s="197"/>
      <c r="AX42" s="196"/>
      <c r="AY42" s="85" t="str">
        <f>$G$42</f>
        <v>Porcentaje de Ejecución del Plan de Implementación del SIPSE Local</v>
      </c>
      <c r="AZ42" s="60">
        <f t="shared" si="3"/>
        <v>1</v>
      </c>
      <c r="BA42" s="195"/>
      <c r="BB42" s="87">
        <f t="shared" si="13"/>
        <v>0</v>
      </c>
      <c r="BC42" s="158">
        <f t="shared" si="4"/>
        <v>0</v>
      </c>
      <c r="BD42" s="198"/>
    </row>
    <row r="43" spans="1:56" s="160" customFormat="1" ht="129" customHeight="1" thickBot="1">
      <c r="A43" s="145">
        <v>25</v>
      </c>
      <c r="B43" s="146"/>
      <c r="C43" s="199"/>
      <c r="D43" s="200" t="s">
        <v>275</v>
      </c>
      <c r="E43" s="201">
        <v>0.03</v>
      </c>
      <c r="F43" s="202" t="s">
        <v>57</v>
      </c>
      <c r="G43" s="203" t="s">
        <v>276</v>
      </c>
      <c r="H43" s="165" t="s">
        <v>277</v>
      </c>
      <c r="I43" s="165" t="s">
        <v>278</v>
      </c>
      <c r="J43" s="196" t="s">
        <v>77</v>
      </c>
      <c r="K43" s="196" t="s">
        <v>279</v>
      </c>
      <c r="L43" s="81">
        <v>1</v>
      </c>
      <c r="M43" s="81">
        <v>1</v>
      </c>
      <c r="N43" s="81">
        <v>1</v>
      </c>
      <c r="O43" s="81">
        <v>1</v>
      </c>
      <c r="P43" s="81">
        <f>(L43+M43+N43+O43)/4</f>
        <v>1</v>
      </c>
      <c r="Q43" s="165" t="s">
        <v>63</v>
      </c>
      <c r="R43" s="165" t="s">
        <v>280</v>
      </c>
      <c r="S43" s="165" t="s">
        <v>281</v>
      </c>
      <c r="T43" s="165" t="s">
        <v>282</v>
      </c>
      <c r="U43" s="165" t="s">
        <v>107</v>
      </c>
      <c r="V43" s="165"/>
      <c r="W43" s="165"/>
      <c r="X43" s="165"/>
      <c r="Y43" s="83"/>
      <c r="Z43" s="166"/>
      <c r="AA43" s="85" t="str">
        <f>$G$43</f>
        <v>Porcentaje de asistencia a las jornadas programadas por la Dirección Financiera de la SDG</v>
      </c>
      <c r="AB43" s="60">
        <f t="shared" si="5"/>
        <v>1</v>
      </c>
      <c r="AC43" s="81">
        <f>2/2</f>
        <v>1</v>
      </c>
      <c r="AD43" s="122">
        <f>AC43/AB43</f>
        <v>1</v>
      </c>
      <c r="AE43" s="204" t="s">
        <v>283</v>
      </c>
      <c r="AF43" s="204" t="s">
        <v>284</v>
      </c>
      <c r="AG43" s="63" t="str">
        <f>$G$43</f>
        <v>Porcentaje de asistencia a las jornadas programadas por la Dirección Financiera de la SDG</v>
      </c>
      <c r="AH43" s="64">
        <f t="shared" si="0"/>
        <v>1</v>
      </c>
      <c r="AI43" s="315">
        <f>8/8</f>
        <v>1</v>
      </c>
      <c r="AJ43" s="66">
        <f t="shared" si="6"/>
        <v>1</v>
      </c>
      <c r="AK43" s="316" t="s">
        <v>426</v>
      </c>
      <c r="AL43" s="316" t="s">
        <v>427</v>
      </c>
      <c r="AM43" s="85" t="str">
        <f>$G$43</f>
        <v>Porcentaje de asistencia a las jornadas programadas por la Dirección Financiera de la SDG</v>
      </c>
      <c r="AN43" s="60">
        <f t="shared" si="1"/>
        <v>1</v>
      </c>
      <c r="AO43" s="205"/>
      <c r="AP43" s="87">
        <f t="shared" si="11"/>
        <v>0</v>
      </c>
      <c r="AQ43" s="165"/>
      <c r="AR43" s="165"/>
      <c r="AS43" s="85" t="str">
        <f>$G$43</f>
        <v>Porcentaje de asistencia a las jornadas programadas por la Dirección Financiera de la SDG</v>
      </c>
      <c r="AT43" s="60">
        <f t="shared" si="2"/>
        <v>1</v>
      </c>
      <c r="AU43" s="205"/>
      <c r="AV43" s="87">
        <f t="shared" si="12"/>
        <v>0</v>
      </c>
      <c r="AW43" s="83"/>
      <c r="AX43" s="165"/>
      <c r="AY43" s="85" t="str">
        <f>$G$43</f>
        <v>Porcentaje de asistencia a las jornadas programadas por la Dirección Financiera de la SDG</v>
      </c>
      <c r="AZ43" s="60">
        <f t="shared" si="3"/>
        <v>1</v>
      </c>
      <c r="BA43" s="205"/>
      <c r="BB43" s="87">
        <f t="shared" si="13"/>
        <v>0</v>
      </c>
      <c r="BC43" s="158">
        <f t="shared" si="4"/>
        <v>0</v>
      </c>
      <c r="BD43" s="83"/>
    </row>
    <row r="44" spans="1:56" ht="160.5" customHeight="1" thickBot="1">
      <c r="A44" s="75">
        <v>26</v>
      </c>
      <c r="B44" s="76"/>
      <c r="C44" s="206"/>
      <c r="D44" s="207" t="s">
        <v>285</v>
      </c>
      <c r="E44" s="56">
        <v>0.01</v>
      </c>
      <c r="F44" s="79" t="s">
        <v>73</v>
      </c>
      <c r="G44" s="170" t="s">
        <v>286</v>
      </c>
      <c r="H44" s="79" t="s">
        <v>287</v>
      </c>
      <c r="I44" s="79" t="s">
        <v>288</v>
      </c>
      <c r="J44" s="59" t="s">
        <v>103</v>
      </c>
      <c r="K44" s="59" t="s">
        <v>289</v>
      </c>
      <c r="L44" s="81">
        <v>1</v>
      </c>
      <c r="M44" s="81">
        <v>1</v>
      </c>
      <c r="N44" s="81">
        <v>1</v>
      </c>
      <c r="O44" s="81">
        <v>1</v>
      </c>
      <c r="P44" s="81">
        <f>(L44+M44+N44+O44)/4</f>
        <v>1</v>
      </c>
      <c r="Q44" s="79" t="s">
        <v>63</v>
      </c>
      <c r="R44" s="91" t="s">
        <v>290</v>
      </c>
      <c r="S44" s="91" t="s">
        <v>281</v>
      </c>
      <c r="T44" s="91" t="s">
        <v>291</v>
      </c>
      <c r="U44" s="91" t="s">
        <v>67</v>
      </c>
      <c r="V44" s="91"/>
      <c r="W44" s="91"/>
      <c r="X44" s="91"/>
      <c r="Y44" s="94"/>
      <c r="Z44" s="95"/>
      <c r="AA44" s="85" t="str">
        <f>$G$44</f>
        <v>Porcentaje de reporte de información insumo para contabilidad</v>
      </c>
      <c r="AB44" s="60">
        <f t="shared" si="5"/>
        <v>1</v>
      </c>
      <c r="AC44" s="208">
        <f>1/1</f>
        <v>1</v>
      </c>
      <c r="AD44" s="122">
        <f>AC44/AB44</f>
        <v>1</v>
      </c>
      <c r="AE44" s="209" t="s">
        <v>292</v>
      </c>
      <c r="AF44" s="209" t="s">
        <v>293</v>
      </c>
      <c r="AG44" s="298" t="str">
        <f>$G$44</f>
        <v>Porcentaje de reporte de información insumo para contabilidad</v>
      </c>
      <c r="AH44" s="299">
        <f t="shared" si="0"/>
        <v>1</v>
      </c>
      <c r="AI44" s="317">
        <f>1/1</f>
        <v>1</v>
      </c>
      <c r="AJ44" s="301">
        <f t="shared" si="6"/>
        <v>1</v>
      </c>
      <c r="AK44" s="318" t="s">
        <v>405</v>
      </c>
      <c r="AL44" s="318" t="s">
        <v>404</v>
      </c>
      <c r="AM44" s="68" t="str">
        <f>$G$44</f>
        <v>Porcentaje de reporte de información insumo para contabilidad</v>
      </c>
      <c r="AN44" s="69">
        <f t="shared" si="1"/>
        <v>1</v>
      </c>
      <c r="AO44" s="210"/>
      <c r="AP44" s="70">
        <f t="shared" si="11"/>
        <v>0</v>
      </c>
      <c r="AQ44" s="91"/>
      <c r="AR44" s="91"/>
      <c r="AS44" s="68" t="str">
        <f>$G$44</f>
        <v>Porcentaje de reporte de información insumo para contabilidad</v>
      </c>
      <c r="AT44" s="69">
        <f t="shared" si="2"/>
        <v>1</v>
      </c>
      <c r="AU44" s="210"/>
      <c r="AV44" s="70">
        <f t="shared" si="12"/>
        <v>0</v>
      </c>
      <c r="AW44" s="211"/>
      <c r="AX44" s="91"/>
      <c r="AY44" s="68" t="str">
        <f>$G$44</f>
        <v>Porcentaje de reporte de información insumo para contabilidad</v>
      </c>
      <c r="AZ44" s="69">
        <f t="shared" si="3"/>
        <v>1</v>
      </c>
      <c r="BA44" s="210"/>
      <c r="BB44" s="70">
        <f t="shared" si="13"/>
        <v>0</v>
      </c>
      <c r="BC44" s="73">
        <f t="shared" si="4"/>
        <v>0</v>
      </c>
      <c r="BD44" s="211"/>
    </row>
    <row r="45" spans="1:56" ht="93.75" customHeight="1" thickBot="1">
      <c r="A45" s="212"/>
      <c r="B45" s="76"/>
      <c r="C45" s="206"/>
      <c r="D45" s="213" t="s">
        <v>97</v>
      </c>
      <c r="E45" s="56">
        <f>SUM(E35:E44)</f>
        <v>0.17</v>
      </c>
      <c r="F45" s="214"/>
      <c r="G45" s="215"/>
      <c r="H45" s="215"/>
      <c r="I45" s="214"/>
      <c r="J45" s="59"/>
      <c r="K45" s="59"/>
      <c r="L45" s="216"/>
      <c r="M45" s="216"/>
      <c r="N45" s="216"/>
      <c r="O45" s="216"/>
      <c r="P45" s="217"/>
      <c r="Q45" s="218"/>
      <c r="R45" s="218"/>
      <c r="S45" s="218"/>
      <c r="T45" s="218"/>
      <c r="U45" s="218"/>
      <c r="V45" s="218"/>
      <c r="W45" s="218"/>
      <c r="X45" s="218"/>
      <c r="Y45" s="219"/>
      <c r="Z45" s="220"/>
      <c r="AA45" s="85"/>
      <c r="AB45" s="60"/>
      <c r="AC45" s="195"/>
      <c r="AD45" s="87"/>
      <c r="AE45" s="221"/>
      <c r="AF45" s="221"/>
      <c r="AG45" s="298"/>
      <c r="AH45" s="299"/>
      <c r="AI45" s="319"/>
      <c r="AJ45" s="301"/>
      <c r="AK45" s="307"/>
      <c r="AL45" s="307"/>
      <c r="AM45" s="68"/>
      <c r="AN45" s="69"/>
      <c r="AO45" s="98"/>
      <c r="AP45" s="70"/>
      <c r="AQ45" s="59"/>
      <c r="AR45" s="59"/>
      <c r="AS45" s="68"/>
      <c r="AT45" s="69"/>
      <c r="AU45" s="98"/>
      <c r="AV45" s="70"/>
      <c r="AW45" s="99"/>
      <c r="AX45" s="59"/>
      <c r="AY45" s="68"/>
      <c r="AZ45" s="69"/>
      <c r="BA45" s="98"/>
      <c r="BB45" s="70"/>
      <c r="BC45" s="73"/>
      <c r="BD45" s="100"/>
    </row>
    <row r="46" spans="1:56" ht="93.75" customHeight="1" thickBot="1">
      <c r="A46" s="52">
        <v>27</v>
      </c>
      <c r="B46" s="76"/>
      <c r="C46" s="222" t="s">
        <v>294</v>
      </c>
      <c r="D46" s="223" t="s">
        <v>295</v>
      </c>
      <c r="E46" s="56">
        <v>0.07</v>
      </c>
      <c r="F46" s="59" t="s">
        <v>57</v>
      </c>
      <c r="G46" s="224" t="s">
        <v>296</v>
      </c>
      <c r="H46" s="225" t="s">
        <v>297</v>
      </c>
      <c r="I46" s="59" t="s">
        <v>298</v>
      </c>
      <c r="J46" s="59" t="s">
        <v>103</v>
      </c>
      <c r="K46" s="59" t="s">
        <v>299</v>
      </c>
      <c r="L46" s="226">
        <v>1</v>
      </c>
      <c r="M46" s="226">
        <v>1</v>
      </c>
      <c r="N46" s="226">
        <v>1</v>
      </c>
      <c r="O46" s="226">
        <v>1</v>
      </c>
      <c r="P46" s="226">
        <f>(SUM(L46:O46))/4</f>
        <v>1</v>
      </c>
      <c r="Q46" s="59" t="s">
        <v>63</v>
      </c>
      <c r="R46" s="59" t="s">
        <v>300</v>
      </c>
      <c r="S46" s="59" t="s">
        <v>301</v>
      </c>
      <c r="T46" s="59" t="s">
        <v>302</v>
      </c>
      <c r="U46" s="59" t="s">
        <v>67</v>
      </c>
      <c r="V46" s="218"/>
      <c r="W46" s="218"/>
      <c r="X46" s="218"/>
      <c r="Y46" s="219"/>
      <c r="Z46" s="220"/>
      <c r="AA46" s="63" t="str">
        <f>$G$46</f>
        <v>Porcentaje de Requerimientos Asignados a la Alcaldia Local Respondidos</v>
      </c>
      <c r="AB46" s="64">
        <f t="shared" si="5"/>
        <v>1</v>
      </c>
      <c r="AC46" s="96">
        <f>654/720</f>
        <v>0.9083333333333333</v>
      </c>
      <c r="AD46" s="66">
        <f>AC46/AB46</f>
        <v>0.9083333333333333</v>
      </c>
      <c r="AE46" s="67" t="s">
        <v>303</v>
      </c>
      <c r="AF46" s="97" t="s">
        <v>304</v>
      </c>
      <c r="AG46" s="298" t="str">
        <f>$G$46</f>
        <v>Porcentaje de Requerimientos Asignados a la Alcaldia Local Respondidos</v>
      </c>
      <c r="AH46" s="299">
        <f t="shared" si="0"/>
        <v>1</v>
      </c>
      <c r="AI46" s="299">
        <f>799/733</f>
        <v>1.0900409276944065</v>
      </c>
      <c r="AJ46" s="301">
        <v>1</v>
      </c>
      <c r="AK46" s="307" t="s">
        <v>391</v>
      </c>
      <c r="AL46" s="307" t="s">
        <v>304</v>
      </c>
      <c r="AM46" s="68" t="str">
        <f>$G$46</f>
        <v>Porcentaje de Requerimientos Asignados a la Alcaldia Local Respondidos</v>
      </c>
      <c r="AN46" s="69">
        <f t="shared" si="1"/>
        <v>1</v>
      </c>
      <c r="AO46" s="98"/>
      <c r="AP46" s="70">
        <f>AO46/AN46</f>
        <v>0</v>
      </c>
      <c r="AQ46" s="59"/>
      <c r="AR46" s="59"/>
      <c r="AS46" s="68" t="str">
        <f>$G$46</f>
        <v>Porcentaje de Requerimientos Asignados a la Alcaldia Local Respondidos</v>
      </c>
      <c r="AT46" s="69">
        <f t="shared" si="2"/>
        <v>1</v>
      </c>
      <c r="AU46" s="98"/>
      <c r="AV46" s="70">
        <f>AU46/AT46</f>
        <v>0</v>
      </c>
      <c r="AW46" s="99"/>
      <c r="AX46" s="59"/>
      <c r="AY46" s="68" t="str">
        <f>$G$46</f>
        <v>Porcentaje de Requerimientos Asignados a la Alcaldia Local Respondidos</v>
      </c>
      <c r="AZ46" s="69">
        <f t="shared" si="3"/>
        <v>1</v>
      </c>
      <c r="BA46" s="98"/>
      <c r="BB46" s="70">
        <f>BA46/AZ46</f>
        <v>0</v>
      </c>
      <c r="BC46" s="73">
        <f t="shared" si="4"/>
        <v>0</v>
      </c>
      <c r="BD46" s="100"/>
    </row>
    <row r="47" spans="1:56" ht="93.75" customHeight="1" thickBot="1">
      <c r="A47" s="52"/>
      <c r="B47" s="76"/>
      <c r="C47" s="227"/>
      <c r="D47" s="228" t="s">
        <v>97</v>
      </c>
      <c r="E47" s="56">
        <f>SUM(E46)</f>
        <v>0.07</v>
      </c>
      <c r="F47" s="107"/>
      <c r="G47" s="229"/>
      <c r="H47" s="229"/>
      <c r="I47" s="107"/>
      <c r="J47" s="59"/>
      <c r="K47" s="59"/>
      <c r="L47" s="112"/>
      <c r="M47" s="112"/>
      <c r="N47" s="112"/>
      <c r="O47" s="112"/>
      <c r="P47" s="112"/>
      <c r="Q47" s="107"/>
      <c r="R47" s="107"/>
      <c r="S47" s="107"/>
      <c r="T47" s="107"/>
      <c r="U47" s="107"/>
      <c r="V47" s="230"/>
      <c r="W47" s="230"/>
      <c r="X47" s="230"/>
      <c r="Y47" s="231"/>
      <c r="Z47" s="232"/>
      <c r="AA47" s="85"/>
      <c r="AB47" s="60"/>
      <c r="AC47" s="112"/>
      <c r="AD47" s="87"/>
      <c r="AE47" s="113"/>
      <c r="AF47" s="113"/>
      <c r="AG47" s="298"/>
      <c r="AH47" s="299"/>
      <c r="AI47" s="309"/>
      <c r="AJ47" s="301"/>
      <c r="AK47" s="310"/>
      <c r="AL47" s="310"/>
      <c r="AM47" s="68"/>
      <c r="AN47" s="69"/>
      <c r="AO47" s="115"/>
      <c r="AP47" s="70"/>
      <c r="AQ47" s="107"/>
      <c r="AR47" s="107"/>
      <c r="AS47" s="68"/>
      <c r="AT47" s="69"/>
      <c r="AU47" s="115"/>
      <c r="AV47" s="70"/>
      <c r="AW47" s="116"/>
      <c r="AX47" s="107"/>
      <c r="AY47" s="68"/>
      <c r="AZ47" s="69"/>
      <c r="BA47" s="115"/>
      <c r="BB47" s="70"/>
      <c r="BC47" s="73"/>
      <c r="BD47" s="117"/>
    </row>
    <row r="48" spans="1:56" s="160" customFormat="1" ht="177.75" customHeight="1" thickBot="1">
      <c r="A48" s="145">
        <v>28</v>
      </c>
      <c r="B48" s="146"/>
      <c r="C48" s="233" t="s">
        <v>305</v>
      </c>
      <c r="D48" s="234" t="s">
        <v>306</v>
      </c>
      <c r="E48" s="56">
        <v>0.05</v>
      </c>
      <c r="F48" s="235" t="s">
        <v>73</v>
      </c>
      <c r="G48" s="236" t="s">
        <v>307</v>
      </c>
      <c r="H48" s="236" t="s">
        <v>308</v>
      </c>
      <c r="I48" s="235">
        <v>2090</v>
      </c>
      <c r="J48" s="237" t="s">
        <v>77</v>
      </c>
      <c r="K48" s="237" t="s">
        <v>309</v>
      </c>
      <c r="L48" s="235"/>
      <c r="M48" s="235"/>
      <c r="N48" s="238" t="s">
        <v>310</v>
      </c>
      <c r="O48" s="238" t="s">
        <v>310</v>
      </c>
      <c r="P48" s="238">
        <v>1</v>
      </c>
      <c r="Q48" s="235" t="s">
        <v>63</v>
      </c>
      <c r="R48" s="239" t="s">
        <v>311</v>
      </c>
      <c r="S48" s="239" t="s">
        <v>312</v>
      </c>
      <c r="T48" s="240" t="s">
        <v>313</v>
      </c>
      <c r="U48" s="240" t="s">
        <v>67</v>
      </c>
      <c r="V48" s="85"/>
      <c r="W48" s="85"/>
      <c r="X48" s="85"/>
      <c r="Y48" s="61"/>
      <c r="Z48" s="156"/>
      <c r="AA48" s="85" t="str">
        <f>$G$48</f>
        <v>TRD de contratos aplicada para la serie de contratos en la alcaldía local para la documentación producida entre el 29 de diciembre de 2006 al 29 de septiembre de 2016</v>
      </c>
      <c r="AB48" s="86">
        <f t="shared" si="5"/>
        <v>0</v>
      </c>
      <c r="AC48" s="86" t="s">
        <v>197</v>
      </c>
      <c r="AD48" s="86" t="s">
        <v>197</v>
      </c>
      <c r="AE48" s="86" t="s">
        <v>197</v>
      </c>
      <c r="AF48" s="86" t="s">
        <v>197</v>
      </c>
      <c r="AG48" s="63" t="str">
        <f>$G$48</f>
        <v>TRD de contratos aplicada para la serie de contratos en la alcaldía local para la documentación producida entre el 29 de diciembre de 2006 al 29 de septiembre de 2016</v>
      </c>
      <c r="AH48" s="167">
        <f>2090</f>
        <v>2090</v>
      </c>
      <c r="AI48" s="320">
        <v>2090</v>
      </c>
      <c r="AJ48" s="66">
        <f>AI48/AH48</f>
        <v>1</v>
      </c>
      <c r="AK48" s="63" t="s">
        <v>387</v>
      </c>
      <c r="AL48" s="63" t="s">
        <v>388</v>
      </c>
      <c r="AM48" s="85" t="str">
        <f>$G$48</f>
        <v>TRD de contratos aplicada para la serie de contratos en la alcaldía local para la documentación producida entre el 29 de diciembre de 2006 al 29 de septiembre de 2016</v>
      </c>
      <c r="AN48" s="86" t="str">
        <f t="shared" si="1"/>
        <v>50% (1045)</v>
      </c>
      <c r="AO48" s="86"/>
      <c r="AP48" s="87" t="e">
        <f>AO48/AN48</f>
        <v>#VALUE!</v>
      </c>
      <c r="AQ48" s="85"/>
      <c r="AR48" s="85"/>
      <c r="AS48" s="85" t="str">
        <f>$G$48</f>
        <v>TRD de contratos aplicada para la serie de contratos en la alcaldía local para la documentación producida entre el 29 de diciembre de 2006 al 29 de septiembre de 2016</v>
      </c>
      <c r="AT48" s="86" t="str">
        <f t="shared" si="2"/>
        <v>50% (1045)</v>
      </c>
      <c r="AU48" s="86"/>
      <c r="AV48" s="87" t="e">
        <f>AU48/AT48</f>
        <v>#VALUE!</v>
      </c>
      <c r="AW48" s="61"/>
      <c r="AX48" s="85"/>
      <c r="AY48" s="85" t="str">
        <f>$G$48</f>
        <v>TRD de contratos aplicada para la serie de contratos en la alcaldía local para la documentación producida entre el 29 de diciembre de 2006 al 29 de septiembre de 2016</v>
      </c>
      <c r="AZ48" s="86">
        <f t="shared" si="3"/>
        <v>1</v>
      </c>
      <c r="BA48" s="86"/>
      <c r="BB48" s="87">
        <f>BA48/AZ48</f>
        <v>0</v>
      </c>
      <c r="BC48" s="158">
        <f t="shared" si="4"/>
        <v>0</v>
      </c>
      <c r="BD48" s="159"/>
    </row>
    <row r="49" spans="1:56" s="160" customFormat="1" ht="81" customHeight="1" thickBot="1">
      <c r="A49" s="241"/>
      <c r="B49" s="146"/>
      <c r="C49" s="242"/>
      <c r="D49" s="243" t="s">
        <v>97</v>
      </c>
      <c r="E49" s="201">
        <f>SUM(E48:E48)</f>
        <v>0.05</v>
      </c>
      <c r="F49" s="196"/>
      <c r="G49" s="221"/>
      <c r="H49" s="221"/>
      <c r="I49" s="196"/>
      <c r="J49" s="196"/>
      <c r="K49" s="196"/>
      <c r="L49" s="244"/>
      <c r="M49" s="244"/>
      <c r="N49" s="244"/>
      <c r="O49" s="244"/>
      <c r="P49" s="196"/>
      <c r="Q49" s="196"/>
      <c r="R49" s="196"/>
      <c r="S49" s="196"/>
      <c r="T49" s="196"/>
      <c r="U49" s="196"/>
      <c r="V49" s="196"/>
      <c r="W49" s="196"/>
      <c r="X49" s="196"/>
      <c r="Y49" s="197"/>
      <c r="Z49" s="245"/>
      <c r="AA49" s="85"/>
      <c r="AB49" s="60"/>
      <c r="AC49" s="195"/>
      <c r="AD49" s="87"/>
      <c r="AE49" s="221"/>
      <c r="AF49" s="221"/>
      <c r="AG49" s="63"/>
      <c r="AH49" s="64"/>
      <c r="AI49" s="303"/>
      <c r="AJ49" s="66"/>
      <c r="AK49" s="304"/>
      <c r="AL49" s="304"/>
      <c r="AM49" s="85"/>
      <c r="AN49" s="60"/>
      <c r="AO49" s="195"/>
      <c r="AP49" s="87"/>
      <c r="AQ49" s="196"/>
      <c r="AR49" s="196"/>
      <c r="AS49" s="85"/>
      <c r="AT49" s="60"/>
      <c r="AU49" s="195"/>
      <c r="AV49" s="87"/>
      <c r="AW49" s="197"/>
      <c r="AX49" s="196"/>
      <c r="AY49" s="85"/>
      <c r="AZ49" s="60"/>
      <c r="BA49" s="195"/>
      <c r="BB49" s="87"/>
      <c r="BC49" s="158"/>
      <c r="BD49" s="198"/>
    </row>
    <row r="50" spans="1:56" s="160" customFormat="1" ht="93.75" customHeight="1" thickBot="1">
      <c r="A50" s="145">
        <v>31</v>
      </c>
      <c r="B50" s="146"/>
      <c r="C50" s="246" t="s">
        <v>314</v>
      </c>
      <c r="D50" s="234" t="s">
        <v>315</v>
      </c>
      <c r="E50" s="201">
        <v>0.05</v>
      </c>
      <c r="F50" s="237" t="s">
        <v>57</v>
      </c>
      <c r="G50" s="247" t="s">
        <v>316</v>
      </c>
      <c r="H50" s="237" t="s">
        <v>317</v>
      </c>
      <c r="I50" s="237" t="s">
        <v>193</v>
      </c>
      <c r="J50" s="237" t="s">
        <v>103</v>
      </c>
      <c r="K50" s="237" t="s">
        <v>318</v>
      </c>
      <c r="L50" s="248"/>
      <c r="M50" s="248">
        <v>1</v>
      </c>
      <c r="N50" s="248">
        <v>1</v>
      </c>
      <c r="O50" s="248">
        <v>1</v>
      </c>
      <c r="P50" s="248">
        <v>1</v>
      </c>
      <c r="Q50" s="237" t="s">
        <v>63</v>
      </c>
      <c r="R50" s="240" t="s">
        <v>319</v>
      </c>
      <c r="S50" s="240" t="s">
        <v>320</v>
      </c>
      <c r="T50" s="240" t="s">
        <v>321</v>
      </c>
      <c r="U50" s="240" t="s">
        <v>67</v>
      </c>
      <c r="V50" s="196"/>
      <c r="W50" s="196"/>
      <c r="X50" s="196"/>
      <c r="Y50" s="197"/>
      <c r="Z50" s="245"/>
      <c r="AA50" s="63" t="str">
        <f>$G$50</f>
        <v>Porcentaje del lineamientos de gestión de TIC Impartidas por la DTI del nivel central Cumplidas</v>
      </c>
      <c r="AB50" s="64">
        <f t="shared" si="5"/>
        <v>0</v>
      </c>
      <c r="AC50" s="86" t="s">
        <v>197</v>
      </c>
      <c r="AD50" s="86" t="s">
        <v>197</v>
      </c>
      <c r="AE50" s="86" t="s">
        <v>197</v>
      </c>
      <c r="AF50" s="86" t="s">
        <v>197</v>
      </c>
      <c r="AG50" s="63" t="str">
        <f>$G$50</f>
        <v>Porcentaje del lineamientos de gestión de TIC Impartidas por la DTI del nivel central Cumplidas</v>
      </c>
      <c r="AH50" s="64">
        <f t="shared" si="0"/>
        <v>1</v>
      </c>
      <c r="AI50" s="96">
        <f>4/4</f>
        <v>1</v>
      </c>
      <c r="AJ50" s="66">
        <f>AI50/AH50</f>
        <v>1</v>
      </c>
      <c r="AK50" s="304" t="s">
        <v>416</v>
      </c>
      <c r="AL50" s="304" t="s">
        <v>417</v>
      </c>
      <c r="AM50" s="85" t="str">
        <f>$G$50</f>
        <v>Porcentaje del lineamientos de gestión de TIC Impartidas por la DTI del nivel central Cumplidas</v>
      </c>
      <c r="AN50" s="60">
        <f t="shared" si="1"/>
        <v>1</v>
      </c>
      <c r="AO50" s="249"/>
      <c r="AP50" s="87">
        <f>AO50/AN50</f>
        <v>0</v>
      </c>
      <c r="AQ50" s="196"/>
      <c r="AR50" s="196"/>
      <c r="AS50" s="85" t="str">
        <f>$G$50</f>
        <v>Porcentaje del lineamientos de gestión de TIC Impartidas por la DTI del nivel central Cumplidas</v>
      </c>
      <c r="AT50" s="60">
        <f t="shared" si="2"/>
        <v>1</v>
      </c>
      <c r="AU50" s="249"/>
      <c r="AV50" s="87">
        <f>AU50/AT50</f>
        <v>0</v>
      </c>
      <c r="AW50" s="197"/>
      <c r="AX50" s="196"/>
      <c r="AY50" s="85" t="str">
        <f>$G$50</f>
        <v>Porcentaje del lineamientos de gestión de TIC Impartidas por la DTI del nivel central Cumplidas</v>
      </c>
      <c r="AZ50" s="60">
        <f t="shared" si="3"/>
        <v>1</v>
      </c>
      <c r="BA50" s="249"/>
      <c r="BB50" s="87">
        <f>BA50/AZ50</f>
        <v>0</v>
      </c>
      <c r="BC50" s="158">
        <f t="shared" si="4"/>
        <v>0</v>
      </c>
      <c r="BD50" s="198"/>
    </row>
    <row r="51" spans="1:56" s="160" customFormat="1" ht="93.75" customHeight="1" thickBot="1">
      <c r="A51" s="145"/>
      <c r="B51" s="250"/>
      <c r="C51" s="251"/>
      <c r="D51" s="252" t="s">
        <v>97</v>
      </c>
      <c r="E51" s="201">
        <f>SUM(E50)</f>
        <v>0.05</v>
      </c>
      <c r="F51" s="165"/>
      <c r="G51" s="221"/>
      <c r="H51" s="196"/>
      <c r="I51" s="196"/>
      <c r="J51" s="196"/>
      <c r="K51" s="196"/>
      <c r="L51" s="244"/>
      <c r="M51" s="244"/>
      <c r="N51" s="244"/>
      <c r="O51" s="244"/>
      <c r="P51" s="244"/>
      <c r="Q51" s="196"/>
      <c r="R51" s="196"/>
      <c r="S51" s="196"/>
      <c r="T51" s="196"/>
      <c r="U51" s="196"/>
      <c r="V51" s="196"/>
      <c r="W51" s="196"/>
      <c r="X51" s="196"/>
      <c r="Y51" s="197"/>
      <c r="Z51" s="245"/>
      <c r="AA51" s="85"/>
      <c r="AB51" s="60"/>
      <c r="AC51" s="249"/>
      <c r="AD51" s="87"/>
      <c r="AE51" s="221"/>
      <c r="AF51" s="221"/>
      <c r="AG51" s="85"/>
      <c r="AH51" s="60"/>
      <c r="AI51" s="249"/>
      <c r="AJ51" s="122"/>
      <c r="AK51" s="196"/>
      <c r="AL51" s="196"/>
      <c r="AM51" s="85"/>
      <c r="AN51" s="60"/>
      <c r="AO51" s="249"/>
      <c r="AP51" s="87"/>
      <c r="AQ51" s="196"/>
      <c r="AR51" s="196"/>
      <c r="AS51" s="85"/>
      <c r="AT51" s="60"/>
      <c r="AU51" s="249"/>
      <c r="AV51" s="87"/>
      <c r="AW51" s="197"/>
      <c r="AX51" s="196"/>
      <c r="AY51" s="85"/>
      <c r="AZ51" s="60"/>
      <c r="BA51" s="249"/>
      <c r="BB51" s="87"/>
      <c r="BC51" s="158"/>
      <c r="BD51" s="198"/>
    </row>
    <row r="52" spans="1:56" s="160" customFormat="1" ht="218.25" customHeight="1" thickBot="1">
      <c r="A52" s="145">
        <v>32</v>
      </c>
      <c r="B52" s="371" t="s">
        <v>322</v>
      </c>
      <c r="C52" s="373" t="s">
        <v>323</v>
      </c>
      <c r="D52" s="253" t="s">
        <v>324</v>
      </c>
      <c r="E52" s="254">
        <v>0.03</v>
      </c>
      <c r="F52" s="255" t="s">
        <v>325</v>
      </c>
      <c r="G52" s="255" t="s">
        <v>326</v>
      </c>
      <c r="H52" s="255" t="s">
        <v>327</v>
      </c>
      <c r="I52" s="255"/>
      <c r="J52" s="256" t="s">
        <v>77</v>
      </c>
      <c r="K52" s="255" t="s">
        <v>328</v>
      </c>
      <c r="L52" s="256">
        <v>0</v>
      </c>
      <c r="M52" s="256">
        <v>0</v>
      </c>
      <c r="N52" s="256">
        <v>0</v>
      </c>
      <c r="O52" s="256">
        <v>1</v>
      </c>
      <c r="P52" s="256">
        <v>1</v>
      </c>
      <c r="Q52" s="237" t="s">
        <v>63</v>
      </c>
      <c r="R52" s="240" t="s">
        <v>329</v>
      </c>
      <c r="S52" s="155"/>
      <c r="T52" s="240" t="s">
        <v>330</v>
      </c>
      <c r="U52" s="240" t="s">
        <v>67</v>
      </c>
      <c r="V52" s="85"/>
      <c r="W52" s="85"/>
      <c r="X52" s="85"/>
      <c r="Y52" s="109"/>
      <c r="Z52" s="156"/>
      <c r="AA52" s="85" t="str">
        <f>$G$52</f>
        <v>Ejercicios de evaluación de los requisitos legales aplicables el proceso/Alcaldía realizados</v>
      </c>
      <c r="AB52" s="86">
        <f t="shared" si="5"/>
        <v>0</v>
      </c>
      <c r="AC52" s="257" t="s">
        <v>197</v>
      </c>
      <c r="AD52" s="257" t="s">
        <v>197</v>
      </c>
      <c r="AE52" s="67" t="s">
        <v>331</v>
      </c>
      <c r="AF52" s="88" t="s">
        <v>332</v>
      </c>
      <c r="AG52" s="63" t="str">
        <f>$G$52</f>
        <v>Ejercicios de evaluación de los requisitos legales aplicables el proceso/Alcaldía realizados</v>
      </c>
      <c r="AH52" s="167">
        <f t="shared" si="0"/>
        <v>0</v>
      </c>
      <c r="AI52" s="167"/>
      <c r="AJ52" s="66" t="s">
        <v>434</v>
      </c>
      <c r="AK52" s="63"/>
      <c r="AL52" s="63"/>
      <c r="AM52" s="85" t="str">
        <f>$G$52</f>
        <v>Ejercicios de evaluación de los requisitos legales aplicables el proceso/Alcaldía realizados</v>
      </c>
      <c r="AN52" s="86">
        <f t="shared" si="1"/>
        <v>0</v>
      </c>
      <c r="AO52" s="86"/>
      <c r="AP52" s="87" t="e">
        <f aca="true" t="shared" si="14" ref="AP52:AP58">AO52/AN52</f>
        <v>#DIV/0!</v>
      </c>
      <c r="AQ52" s="85"/>
      <c r="AR52" s="85"/>
      <c r="AS52" s="85" t="str">
        <f>$G$52</f>
        <v>Ejercicios de evaluación de los requisitos legales aplicables el proceso/Alcaldía realizados</v>
      </c>
      <c r="AT52" s="86">
        <f t="shared" si="2"/>
        <v>1</v>
      </c>
      <c r="AU52" s="86"/>
      <c r="AV52" s="87">
        <f aca="true" t="shared" si="15" ref="AV52:AV58">AU52/AT52</f>
        <v>0</v>
      </c>
      <c r="AW52" s="61"/>
      <c r="AX52" s="85"/>
      <c r="AY52" s="85" t="str">
        <f>$G$52</f>
        <v>Ejercicios de evaluación de los requisitos legales aplicables el proceso/Alcaldía realizados</v>
      </c>
      <c r="AZ52" s="86">
        <f t="shared" si="3"/>
        <v>1</v>
      </c>
      <c r="BA52" s="86"/>
      <c r="BB52" s="87">
        <f aca="true" t="shared" si="16" ref="BB52:BB58">BA52/AZ52</f>
        <v>0</v>
      </c>
      <c r="BC52" s="158">
        <f t="shared" si="4"/>
        <v>0</v>
      </c>
      <c r="BD52" s="159"/>
    </row>
    <row r="53" spans="1:56" s="160" customFormat="1" ht="162" customHeight="1" thickBot="1">
      <c r="A53" s="145">
        <v>36</v>
      </c>
      <c r="B53" s="372"/>
      <c r="C53" s="374"/>
      <c r="D53" s="253" t="s">
        <v>334</v>
      </c>
      <c r="E53" s="254">
        <v>0.03</v>
      </c>
      <c r="F53" s="255" t="s">
        <v>325</v>
      </c>
      <c r="G53" s="255" t="s">
        <v>335</v>
      </c>
      <c r="H53" s="255" t="s">
        <v>336</v>
      </c>
      <c r="I53" s="255"/>
      <c r="J53" s="256" t="s">
        <v>77</v>
      </c>
      <c r="K53" s="255" t="s">
        <v>335</v>
      </c>
      <c r="L53" s="256">
        <v>0</v>
      </c>
      <c r="M53" s="256">
        <v>1</v>
      </c>
      <c r="N53" s="256">
        <v>0</v>
      </c>
      <c r="O53" s="256">
        <v>1</v>
      </c>
      <c r="P53" s="256">
        <v>2</v>
      </c>
      <c r="Q53" s="162" t="s">
        <v>63</v>
      </c>
      <c r="R53" s="155" t="s">
        <v>337</v>
      </c>
      <c r="S53" s="155" t="s">
        <v>338</v>
      </c>
      <c r="T53" s="155" t="s">
        <v>339</v>
      </c>
      <c r="U53" s="155" t="s">
        <v>67</v>
      </c>
      <c r="V53" s="165"/>
      <c r="W53" s="165"/>
      <c r="X53" s="165"/>
      <c r="Y53" s="139"/>
      <c r="Z53" s="166"/>
      <c r="AA53" s="85" t="str">
        <f>$G$53</f>
        <v>Mediciones de desempeño ambiental realizadas en el proceso/alcaldia local</v>
      </c>
      <c r="AB53" s="86">
        <f t="shared" si="5"/>
        <v>0</v>
      </c>
      <c r="AC53" s="257" t="s">
        <v>197</v>
      </c>
      <c r="AD53" s="257" t="s">
        <v>197</v>
      </c>
      <c r="AE53" s="67" t="s">
        <v>331</v>
      </c>
      <c r="AF53" s="88" t="s">
        <v>340</v>
      </c>
      <c r="AG53" s="63" t="str">
        <f>$G$53</f>
        <v>Mediciones de desempeño ambiental realizadas en el proceso/alcaldia local</v>
      </c>
      <c r="AH53" s="167">
        <f t="shared" si="0"/>
        <v>1</v>
      </c>
      <c r="AI53" s="167">
        <v>1</v>
      </c>
      <c r="AJ53" s="66">
        <v>1</v>
      </c>
      <c r="AK53" s="63" t="s">
        <v>421</v>
      </c>
      <c r="AL53" s="63" t="s">
        <v>422</v>
      </c>
      <c r="AM53" s="85" t="str">
        <f>$G$53</f>
        <v>Mediciones de desempeño ambiental realizadas en el proceso/alcaldia local</v>
      </c>
      <c r="AN53" s="86">
        <f t="shared" si="1"/>
        <v>0</v>
      </c>
      <c r="AO53" s="86"/>
      <c r="AP53" s="87" t="e">
        <f t="shared" si="14"/>
        <v>#DIV/0!</v>
      </c>
      <c r="AQ53" s="85"/>
      <c r="AR53" s="85"/>
      <c r="AS53" s="85" t="str">
        <f>$G$53</f>
        <v>Mediciones de desempeño ambiental realizadas en el proceso/alcaldia local</v>
      </c>
      <c r="AT53" s="86">
        <f t="shared" si="2"/>
        <v>1</v>
      </c>
      <c r="AU53" s="86"/>
      <c r="AV53" s="87">
        <f t="shared" si="15"/>
        <v>0</v>
      </c>
      <c r="AW53" s="61"/>
      <c r="AX53" s="85"/>
      <c r="AY53" s="85" t="str">
        <f>$G$53</f>
        <v>Mediciones de desempeño ambiental realizadas en el proceso/alcaldia local</v>
      </c>
      <c r="AZ53" s="86">
        <f t="shared" si="3"/>
        <v>2</v>
      </c>
      <c r="BA53" s="86"/>
      <c r="BB53" s="87">
        <f t="shared" si="16"/>
        <v>0</v>
      </c>
      <c r="BC53" s="158">
        <f t="shared" si="4"/>
        <v>0</v>
      </c>
      <c r="BD53" s="159"/>
    </row>
    <row r="54" spans="1:56" s="160" customFormat="1" ht="408.75" customHeight="1" thickBot="1">
      <c r="A54" s="161">
        <v>37</v>
      </c>
      <c r="B54" s="372"/>
      <c r="C54" s="374"/>
      <c r="D54" s="258" t="s">
        <v>341</v>
      </c>
      <c r="E54" s="259">
        <v>0.025</v>
      </c>
      <c r="F54" s="256" t="s">
        <v>325</v>
      </c>
      <c r="G54" s="258" t="s">
        <v>342</v>
      </c>
      <c r="H54" s="258" t="s">
        <v>343</v>
      </c>
      <c r="I54" s="260">
        <v>36</v>
      </c>
      <c r="J54" s="260" t="s">
        <v>103</v>
      </c>
      <c r="K54" s="258" t="s">
        <v>344</v>
      </c>
      <c r="L54" s="261">
        <v>20</v>
      </c>
      <c r="M54" s="261">
        <v>16</v>
      </c>
      <c r="N54" s="261">
        <v>0</v>
      </c>
      <c r="O54" s="262">
        <v>0</v>
      </c>
      <c r="P54" s="262">
        <v>0</v>
      </c>
      <c r="Q54" s="162" t="s">
        <v>63</v>
      </c>
      <c r="R54" s="155" t="s">
        <v>345</v>
      </c>
      <c r="S54" s="155" t="s">
        <v>346</v>
      </c>
      <c r="T54" s="155" t="s">
        <v>347</v>
      </c>
      <c r="U54" s="155" t="s">
        <v>67</v>
      </c>
      <c r="V54" s="165"/>
      <c r="W54" s="165"/>
      <c r="X54" s="165"/>
      <c r="Y54" s="139"/>
      <c r="Z54" s="166"/>
      <c r="AA54" s="85" t="str">
        <f>$G$54</f>
        <v>Disminución de requerimientos ciudadanos vencidos asignados al proceso/Alcaldía Local</v>
      </c>
      <c r="AB54" s="86">
        <f t="shared" si="5"/>
        <v>20</v>
      </c>
      <c r="AC54" s="257">
        <v>0</v>
      </c>
      <c r="AD54" s="263">
        <v>1</v>
      </c>
      <c r="AE54" s="67" t="s">
        <v>348</v>
      </c>
      <c r="AF54" s="88" t="s">
        <v>349</v>
      </c>
      <c r="AG54" s="63" t="str">
        <f>$G$54</f>
        <v>Disminución de requerimientos ciudadanos vencidos asignados al proceso/Alcaldía Local</v>
      </c>
      <c r="AH54" s="167">
        <v>16</v>
      </c>
      <c r="AI54" s="167">
        <v>16</v>
      </c>
      <c r="AJ54" s="66">
        <v>1</v>
      </c>
      <c r="AK54" s="63" t="s">
        <v>414</v>
      </c>
      <c r="AL54" s="63" t="s">
        <v>415</v>
      </c>
      <c r="AM54" s="85" t="str">
        <f>$G$54</f>
        <v>Disminución de requerimientos ciudadanos vencidos asignados al proceso/Alcaldía Local</v>
      </c>
      <c r="AN54" s="86">
        <f t="shared" si="1"/>
        <v>0</v>
      </c>
      <c r="AO54" s="86"/>
      <c r="AP54" s="87" t="e">
        <f t="shared" si="14"/>
        <v>#DIV/0!</v>
      </c>
      <c r="AQ54" s="85"/>
      <c r="AR54" s="85"/>
      <c r="AS54" s="85" t="str">
        <f>$G$54</f>
        <v>Disminución de requerimientos ciudadanos vencidos asignados al proceso/Alcaldía Local</v>
      </c>
      <c r="AT54" s="86">
        <f t="shared" si="2"/>
        <v>0</v>
      </c>
      <c r="AU54" s="86"/>
      <c r="AV54" s="87" t="e">
        <f t="shared" si="15"/>
        <v>#DIV/0!</v>
      </c>
      <c r="AW54" s="61"/>
      <c r="AX54" s="85"/>
      <c r="AY54" s="85" t="str">
        <f>$G$54</f>
        <v>Disminución de requerimientos ciudadanos vencidos asignados al proceso/Alcaldía Local</v>
      </c>
      <c r="AZ54" s="86">
        <f t="shared" si="3"/>
        <v>0</v>
      </c>
      <c r="BA54" s="86"/>
      <c r="BB54" s="87" t="e">
        <f t="shared" si="16"/>
        <v>#DIV/0!</v>
      </c>
      <c r="BC54" s="158" t="e">
        <f t="shared" si="4"/>
        <v>#DIV/0!</v>
      </c>
      <c r="BD54" s="159"/>
    </row>
    <row r="55" spans="1:56" s="160" customFormat="1" ht="150" customHeight="1" thickBot="1">
      <c r="A55" s="145">
        <v>38</v>
      </c>
      <c r="B55" s="372"/>
      <c r="C55" s="374"/>
      <c r="D55" s="253" t="s">
        <v>350</v>
      </c>
      <c r="E55" s="322">
        <v>0.025</v>
      </c>
      <c r="F55" s="255" t="s">
        <v>325</v>
      </c>
      <c r="G55" s="255" t="s">
        <v>351</v>
      </c>
      <c r="H55" s="255" t="s">
        <v>352</v>
      </c>
      <c r="I55" s="255"/>
      <c r="J55" s="256" t="s">
        <v>77</v>
      </c>
      <c r="K55" s="255" t="s">
        <v>353</v>
      </c>
      <c r="L55" s="256">
        <v>0</v>
      </c>
      <c r="M55" s="256">
        <v>0</v>
      </c>
      <c r="N55" s="256">
        <v>0</v>
      </c>
      <c r="O55" s="256">
        <v>2</v>
      </c>
      <c r="P55" s="256">
        <v>2</v>
      </c>
      <c r="Q55" s="162" t="s">
        <v>63</v>
      </c>
      <c r="R55" s="155" t="s">
        <v>354</v>
      </c>
      <c r="S55" s="155" t="s">
        <v>333</v>
      </c>
      <c r="T55" s="155" t="s">
        <v>355</v>
      </c>
      <c r="U55" s="155" t="s">
        <v>67</v>
      </c>
      <c r="V55" s="165"/>
      <c r="W55" s="165"/>
      <c r="X55" s="165"/>
      <c r="Y55" s="139"/>
      <c r="Z55" s="166"/>
      <c r="AA55" s="85" t="str">
        <f>$G$55</f>
        <v>Buenas practicas y lecciones aprendidas identificadas por proceso o Alcaldía Local en la herramienta de gestión del conocimiento (AGORA)</v>
      </c>
      <c r="AB55" s="86">
        <f t="shared" si="5"/>
        <v>0</v>
      </c>
      <c r="AC55" s="257" t="s">
        <v>197</v>
      </c>
      <c r="AD55" s="257" t="s">
        <v>197</v>
      </c>
      <c r="AE55" s="67" t="s">
        <v>331</v>
      </c>
      <c r="AF55" s="88" t="s">
        <v>356</v>
      </c>
      <c r="AG55" s="63" t="str">
        <f>$G$55</f>
        <v>Buenas practicas y lecciones aprendidas identificadas por proceso o Alcaldía Local en la herramienta de gestión del conocimiento (AGORA)</v>
      </c>
      <c r="AH55" s="167">
        <v>0</v>
      </c>
      <c r="AI55" s="167">
        <v>0</v>
      </c>
      <c r="AJ55" s="66" t="s">
        <v>434</v>
      </c>
      <c r="AK55" s="63" t="s">
        <v>430</v>
      </c>
      <c r="AL55" s="63" t="s">
        <v>430</v>
      </c>
      <c r="AM55" s="85" t="str">
        <f>$G$55</f>
        <v>Buenas practicas y lecciones aprendidas identificadas por proceso o Alcaldía Local en la herramienta de gestión del conocimiento (AGORA)</v>
      </c>
      <c r="AN55" s="86">
        <f t="shared" si="1"/>
        <v>0</v>
      </c>
      <c r="AO55" s="86"/>
      <c r="AP55" s="87" t="e">
        <f t="shared" si="14"/>
        <v>#DIV/0!</v>
      </c>
      <c r="AQ55" s="85"/>
      <c r="AR55" s="85"/>
      <c r="AS55" s="85" t="str">
        <f>$G$55</f>
        <v>Buenas practicas y lecciones aprendidas identificadas por proceso o Alcaldía Local en la herramienta de gestión del conocimiento (AGORA)</v>
      </c>
      <c r="AT55" s="86">
        <f t="shared" si="2"/>
        <v>2</v>
      </c>
      <c r="AU55" s="86"/>
      <c r="AV55" s="87">
        <f t="shared" si="15"/>
        <v>0</v>
      </c>
      <c r="AW55" s="61"/>
      <c r="AX55" s="85"/>
      <c r="AY55" s="85" t="str">
        <f>$G$55</f>
        <v>Buenas practicas y lecciones aprendidas identificadas por proceso o Alcaldía Local en la herramienta de gestión del conocimiento (AGORA)</v>
      </c>
      <c r="AZ55" s="86">
        <f t="shared" si="3"/>
        <v>2</v>
      </c>
      <c r="BA55" s="86"/>
      <c r="BB55" s="87">
        <f t="shared" si="16"/>
        <v>0</v>
      </c>
      <c r="BC55" s="158">
        <f t="shared" si="4"/>
        <v>0</v>
      </c>
      <c r="BD55" s="159"/>
    </row>
    <row r="56" spans="1:56" s="160" customFormat="1" ht="150" customHeight="1" thickBot="1">
      <c r="A56" s="161">
        <v>39</v>
      </c>
      <c r="B56" s="372"/>
      <c r="C56" s="374"/>
      <c r="D56" s="253" t="s">
        <v>436</v>
      </c>
      <c r="E56" s="254">
        <v>0.03</v>
      </c>
      <c r="F56" s="255" t="s">
        <v>325</v>
      </c>
      <c r="G56" s="255" t="s">
        <v>357</v>
      </c>
      <c r="H56" s="255" t="s">
        <v>358</v>
      </c>
      <c r="I56" s="255">
        <v>1526</v>
      </c>
      <c r="J56" s="256" t="s">
        <v>77</v>
      </c>
      <c r="K56" s="255" t="s">
        <v>359</v>
      </c>
      <c r="L56" s="264">
        <v>0</v>
      </c>
      <c r="M56" s="254">
        <v>0.5</v>
      </c>
      <c r="N56" s="264"/>
      <c r="O56" s="254">
        <v>0.5</v>
      </c>
      <c r="P56" s="254">
        <v>1</v>
      </c>
      <c r="Q56" s="162" t="s">
        <v>91</v>
      </c>
      <c r="R56" s="155" t="s">
        <v>360</v>
      </c>
      <c r="S56" s="155" t="s">
        <v>333</v>
      </c>
      <c r="T56" s="155" t="s">
        <v>361</v>
      </c>
      <c r="U56" s="155" t="s">
        <v>67</v>
      </c>
      <c r="V56" s="193"/>
      <c r="W56" s="193"/>
      <c r="X56" s="193"/>
      <c r="Y56" s="139"/>
      <c r="Z56" s="194"/>
      <c r="AA56" s="63" t="str">
        <f>$G$56</f>
        <v>Porcentaje de depuración de las comunicaciones en el aplicatio de gestión documental</v>
      </c>
      <c r="AB56" s="86">
        <f t="shared" si="5"/>
        <v>0</v>
      </c>
      <c r="AC56" s="257" t="s">
        <v>197</v>
      </c>
      <c r="AD56" s="257" t="s">
        <v>197</v>
      </c>
      <c r="AE56" s="67" t="s">
        <v>331</v>
      </c>
      <c r="AF56" s="97" t="s">
        <v>362</v>
      </c>
      <c r="AG56" s="63" t="str">
        <f>$G$56</f>
        <v>Porcentaje de depuración de las comunicaciones en el aplicatio de gestión documental</v>
      </c>
      <c r="AH56" s="64">
        <f t="shared" si="0"/>
        <v>0.5</v>
      </c>
      <c r="AI56" s="96">
        <v>0</v>
      </c>
      <c r="AJ56" s="66">
        <v>0</v>
      </c>
      <c r="AK56" s="304" t="s">
        <v>432</v>
      </c>
      <c r="AL56" s="304" t="s">
        <v>420</v>
      </c>
      <c r="AM56" s="85" t="str">
        <f>$G$56</f>
        <v>Porcentaje de depuración de las comunicaciones en el aplicatio de gestión documental</v>
      </c>
      <c r="AN56" s="60">
        <f t="shared" si="1"/>
        <v>0</v>
      </c>
      <c r="AO56" s="195"/>
      <c r="AP56" s="87" t="e">
        <f t="shared" si="14"/>
        <v>#DIV/0!</v>
      </c>
      <c r="AQ56" s="196"/>
      <c r="AR56" s="196"/>
      <c r="AS56" s="85" t="str">
        <f>$G$56</f>
        <v>Porcentaje de depuración de las comunicaciones en el aplicatio de gestión documental</v>
      </c>
      <c r="AT56" s="60">
        <f t="shared" si="2"/>
        <v>0.5</v>
      </c>
      <c r="AU56" s="195"/>
      <c r="AV56" s="87">
        <f t="shared" si="15"/>
        <v>0</v>
      </c>
      <c r="AW56" s="197"/>
      <c r="AX56" s="196"/>
      <c r="AY56" s="85" t="str">
        <f>$G$56</f>
        <v>Porcentaje de depuración de las comunicaciones en el aplicatio de gestión documental</v>
      </c>
      <c r="AZ56" s="60">
        <f t="shared" si="3"/>
        <v>1</v>
      </c>
      <c r="BA56" s="195"/>
      <c r="BB56" s="87">
        <f t="shared" si="16"/>
        <v>0</v>
      </c>
      <c r="BC56" s="158">
        <f t="shared" si="4"/>
        <v>0</v>
      </c>
      <c r="BD56" s="198"/>
    </row>
    <row r="57" spans="1:56" s="160" customFormat="1" ht="206.25" customHeight="1" thickBot="1">
      <c r="A57" s="145">
        <v>42</v>
      </c>
      <c r="B57" s="372"/>
      <c r="C57" s="374"/>
      <c r="D57" s="253" t="s">
        <v>435</v>
      </c>
      <c r="E57" s="254">
        <v>0.03</v>
      </c>
      <c r="F57" s="255" t="s">
        <v>325</v>
      </c>
      <c r="G57" s="255" t="s">
        <v>365</v>
      </c>
      <c r="H57" s="255" t="s">
        <v>431</v>
      </c>
      <c r="I57" s="255" t="s">
        <v>193</v>
      </c>
      <c r="J57" s="256" t="s">
        <v>103</v>
      </c>
      <c r="K57" s="255" t="s">
        <v>363</v>
      </c>
      <c r="L57" s="254">
        <v>1</v>
      </c>
      <c r="M57" s="254">
        <v>1</v>
      </c>
      <c r="N57" s="254">
        <v>1</v>
      </c>
      <c r="O57" s="254">
        <v>1</v>
      </c>
      <c r="P57" s="254">
        <v>1</v>
      </c>
      <c r="Q57" s="162" t="s">
        <v>63</v>
      </c>
      <c r="R57" s="155" t="s">
        <v>364</v>
      </c>
      <c r="S57" s="155" t="s">
        <v>346</v>
      </c>
      <c r="T57" s="155" t="s">
        <v>366</v>
      </c>
      <c r="U57" s="155" t="s">
        <v>67</v>
      </c>
      <c r="V57" s="193"/>
      <c r="W57" s="193"/>
      <c r="X57" s="193"/>
      <c r="Y57" s="139"/>
      <c r="Z57" s="194"/>
      <c r="AA57" s="63" t="str">
        <f>$G$57</f>
        <v>Acciones correctivas documentadas y vigentes</v>
      </c>
      <c r="AB57" s="64">
        <f t="shared" si="5"/>
        <v>1</v>
      </c>
      <c r="AC57" s="265">
        <v>0.87</v>
      </c>
      <c r="AD57" s="265">
        <v>0.87</v>
      </c>
      <c r="AE57" s="97" t="s">
        <v>367</v>
      </c>
      <c r="AF57" s="97"/>
      <c r="AG57" s="63" t="str">
        <f>$G$57</f>
        <v>Acciones correctivas documentadas y vigentes</v>
      </c>
      <c r="AH57" s="64">
        <f t="shared" si="0"/>
        <v>1</v>
      </c>
      <c r="AI57" s="265">
        <v>1</v>
      </c>
      <c r="AJ57" s="265">
        <f>AI57/AH57</f>
        <v>1</v>
      </c>
      <c r="AK57" s="304" t="s">
        <v>433</v>
      </c>
      <c r="AL57" s="304" t="s">
        <v>425</v>
      </c>
      <c r="AM57" s="85" t="str">
        <f>$G$57</f>
        <v>Acciones correctivas documentadas y vigentes</v>
      </c>
      <c r="AN57" s="60">
        <f t="shared" si="1"/>
        <v>1</v>
      </c>
      <c r="AO57" s="195"/>
      <c r="AP57" s="87">
        <f t="shared" si="14"/>
        <v>0</v>
      </c>
      <c r="AQ57" s="196"/>
      <c r="AR57" s="196"/>
      <c r="AS57" s="85" t="str">
        <f>$G$57</f>
        <v>Acciones correctivas documentadas y vigentes</v>
      </c>
      <c r="AT57" s="60">
        <f t="shared" si="2"/>
        <v>1</v>
      </c>
      <c r="AU57" s="195"/>
      <c r="AV57" s="87">
        <f t="shared" si="15"/>
        <v>0</v>
      </c>
      <c r="AW57" s="197"/>
      <c r="AX57" s="196"/>
      <c r="AY57" s="85" t="str">
        <f>$G$57</f>
        <v>Acciones correctivas documentadas y vigentes</v>
      </c>
      <c r="AZ57" s="60">
        <f t="shared" si="3"/>
        <v>1</v>
      </c>
      <c r="BA57" s="195"/>
      <c r="BB57" s="87">
        <f t="shared" si="16"/>
        <v>0</v>
      </c>
      <c r="BC57" s="158">
        <f t="shared" si="4"/>
        <v>0</v>
      </c>
      <c r="BD57" s="198"/>
    </row>
    <row r="58" spans="1:56" s="160" customFormat="1" ht="163.5" customHeight="1" thickBot="1">
      <c r="A58" s="161">
        <v>43</v>
      </c>
      <c r="B58" s="372"/>
      <c r="C58" s="375"/>
      <c r="D58" s="266" t="s">
        <v>368</v>
      </c>
      <c r="E58" s="267">
        <v>0.03</v>
      </c>
      <c r="F58" s="268" t="s">
        <v>325</v>
      </c>
      <c r="G58" s="268" t="s">
        <v>369</v>
      </c>
      <c r="H58" s="268" t="s">
        <v>370</v>
      </c>
      <c r="I58" s="268"/>
      <c r="J58" s="269" t="s">
        <v>103</v>
      </c>
      <c r="K58" s="268" t="s">
        <v>371</v>
      </c>
      <c r="L58" s="267">
        <v>1</v>
      </c>
      <c r="M58" s="267">
        <v>1</v>
      </c>
      <c r="N58" s="267">
        <v>1</v>
      </c>
      <c r="O58" s="267">
        <v>1</v>
      </c>
      <c r="P58" s="267">
        <v>1</v>
      </c>
      <c r="Q58" s="270" t="s">
        <v>63</v>
      </c>
      <c r="R58" s="271" t="s">
        <v>372</v>
      </c>
      <c r="S58" s="272" t="s">
        <v>373</v>
      </c>
      <c r="T58" s="272" t="s">
        <v>374</v>
      </c>
      <c r="U58" s="272" t="s">
        <v>67</v>
      </c>
      <c r="V58" s="273"/>
      <c r="W58" s="273"/>
      <c r="X58" s="273"/>
      <c r="Y58" s="139"/>
      <c r="Z58" s="274"/>
      <c r="AA58" s="63" t="str">
        <f>$G$58</f>
        <v>Información publicada según lineamientos de la ley de transparencia 1712 de 2014</v>
      </c>
      <c r="AB58" s="64">
        <f t="shared" si="5"/>
        <v>1</v>
      </c>
      <c r="AC58" s="275">
        <v>0.89</v>
      </c>
      <c r="AD58" s="275">
        <v>0.89</v>
      </c>
      <c r="AE58" s="276" t="s">
        <v>375</v>
      </c>
      <c r="AF58" s="277" t="s">
        <v>376</v>
      </c>
      <c r="AG58" s="63" t="str">
        <f>$G$58</f>
        <v>Información publicada según lineamientos de la ley de transparencia 1712 de 2014</v>
      </c>
      <c r="AH58" s="64">
        <f t="shared" si="0"/>
        <v>1</v>
      </c>
      <c r="AI58" s="275">
        <v>0.96</v>
      </c>
      <c r="AJ58" s="66">
        <v>0.96</v>
      </c>
      <c r="AK58" s="305" t="s">
        <v>423</v>
      </c>
      <c r="AL58" s="305" t="s">
        <v>424</v>
      </c>
      <c r="AM58" s="85" t="str">
        <f>$G$58</f>
        <v>Información publicada según lineamientos de la ley de transparencia 1712 de 2014</v>
      </c>
      <c r="AN58" s="60">
        <f t="shared" si="1"/>
        <v>1</v>
      </c>
      <c r="AO58" s="112"/>
      <c r="AP58" s="87">
        <f t="shared" si="14"/>
        <v>0</v>
      </c>
      <c r="AQ58" s="111"/>
      <c r="AR58" s="111"/>
      <c r="AS58" s="85" t="str">
        <f>$G$58</f>
        <v>Información publicada según lineamientos de la ley de transparencia 1712 de 2014</v>
      </c>
      <c r="AT58" s="60">
        <f t="shared" si="2"/>
        <v>1</v>
      </c>
      <c r="AU58" s="112"/>
      <c r="AV58" s="87">
        <f t="shared" si="15"/>
        <v>0</v>
      </c>
      <c r="AW58" s="109"/>
      <c r="AX58" s="111"/>
      <c r="AY58" s="85" t="str">
        <f>$G$58</f>
        <v>Información publicada según lineamientos de la ley de transparencia 1712 de 2014</v>
      </c>
      <c r="AZ58" s="60">
        <f t="shared" si="3"/>
        <v>1</v>
      </c>
      <c r="BA58" s="112"/>
      <c r="BB58" s="87">
        <f t="shared" si="16"/>
        <v>0</v>
      </c>
      <c r="BC58" s="158">
        <f t="shared" si="4"/>
        <v>0</v>
      </c>
      <c r="BD58" s="278"/>
    </row>
    <row r="59" spans="1:56" s="160" customFormat="1" ht="112.5" customHeight="1" thickBot="1">
      <c r="A59" s="279"/>
      <c r="B59" s="357" t="s">
        <v>377</v>
      </c>
      <c r="C59" s="358"/>
      <c r="D59" s="358"/>
      <c r="E59" s="321">
        <f>SUM(E52:E58,E51,E49,E47,E45,E34,E24,E20,E18)</f>
        <v>0.9950000000000001</v>
      </c>
      <c r="F59" s="280"/>
      <c r="G59" s="281"/>
      <c r="H59" s="282"/>
      <c r="I59" s="282"/>
      <c r="J59" s="282"/>
      <c r="K59" s="282"/>
      <c r="L59" s="282"/>
      <c r="M59" s="282"/>
      <c r="N59" s="282"/>
      <c r="O59" s="282"/>
      <c r="P59" s="283"/>
      <c r="Q59" s="282"/>
      <c r="R59" s="282"/>
      <c r="S59" s="282"/>
      <c r="T59" s="282"/>
      <c r="U59" s="282"/>
      <c r="V59" s="282"/>
      <c r="W59" s="282"/>
      <c r="X59" s="282"/>
      <c r="Y59" s="282"/>
      <c r="Z59" s="282"/>
      <c r="AA59" s="359" t="s">
        <v>378</v>
      </c>
      <c r="AB59" s="359"/>
      <c r="AC59" s="359"/>
      <c r="AD59" s="284">
        <f>AVERAGE(AD15:AD58)</f>
        <v>0.9293136195354428</v>
      </c>
      <c r="AE59" s="284"/>
      <c r="AF59" s="282"/>
      <c r="AG59" s="360" t="s">
        <v>379</v>
      </c>
      <c r="AH59" s="360"/>
      <c r="AI59" s="360"/>
      <c r="AJ59" s="284">
        <f>AVERAGE(AJ15:AJ58)</f>
        <v>0.9633156409292115</v>
      </c>
      <c r="AK59" s="284"/>
      <c r="AL59" s="282"/>
      <c r="AM59" s="359" t="s">
        <v>380</v>
      </c>
      <c r="AN59" s="359"/>
      <c r="AO59" s="359"/>
      <c r="AP59" s="284" t="e">
        <f>AVERAGE(AP15:AP58)</f>
        <v>#DIV/0!</v>
      </c>
      <c r="AQ59" s="284"/>
      <c r="AR59" s="282"/>
      <c r="AS59" s="388" t="s">
        <v>381</v>
      </c>
      <c r="AT59" s="388"/>
      <c r="AU59" s="388"/>
      <c r="AV59" s="284" t="e">
        <f>AVERAGE(AV15:AV58)</f>
        <v>#DIV/0!</v>
      </c>
      <c r="AW59" s="284"/>
      <c r="AX59" s="385" t="s">
        <v>382</v>
      </c>
      <c r="AY59" s="386"/>
      <c r="AZ59" s="387"/>
      <c r="BA59" s="285" t="e">
        <f>SUM(BC15:BC17,BC19,BC21:BC23,BC25:BC33,BC35:BC44,BC46,BC48:BC48,BC50,BC52:BC58)</f>
        <v>#DIV/0!</v>
      </c>
      <c r="BB59" s="285"/>
      <c r="BC59" s="286"/>
      <c r="BD59" s="287"/>
    </row>
    <row r="60" spans="1:56" ht="15.75" customHeight="1">
      <c r="A60" s="19"/>
      <c r="B60" s="288"/>
      <c r="C60" s="288"/>
      <c r="D60" s="289"/>
      <c r="E60" s="290"/>
      <c r="F60" s="288"/>
      <c r="G60" s="288"/>
      <c r="H60" s="6"/>
      <c r="I60" s="6"/>
      <c r="J60" s="6"/>
      <c r="K60" s="6"/>
      <c r="L60" s="6"/>
      <c r="M60" s="6"/>
      <c r="N60" s="6"/>
      <c r="O60" s="6"/>
      <c r="P60" s="6"/>
      <c r="Q60" s="6"/>
      <c r="R60" s="6"/>
      <c r="S60" s="6"/>
      <c r="T60" s="6"/>
      <c r="U60" s="6"/>
      <c r="V60" s="6"/>
      <c r="W60" s="6"/>
      <c r="X60" s="6"/>
      <c r="Y60" s="6"/>
      <c r="Z60" s="6"/>
      <c r="AA60" s="384"/>
      <c r="AB60" s="384"/>
      <c r="AC60" s="384"/>
      <c r="AD60" s="291"/>
      <c r="AE60" s="292"/>
      <c r="AF60" s="292"/>
      <c r="AG60" s="384"/>
      <c r="AH60" s="384"/>
      <c r="AI60" s="384"/>
      <c r="AJ60" s="291"/>
      <c r="AK60" s="292"/>
      <c r="AL60" s="292"/>
      <c r="AM60" s="384"/>
      <c r="AN60" s="384"/>
      <c r="AO60" s="384"/>
      <c r="AP60" s="291"/>
      <c r="AQ60" s="292"/>
      <c r="AR60" s="292"/>
      <c r="AS60" s="384"/>
      <c r="AT60" s="384"/>
      <c r="AU60" s="384"/>
      <c r="AV60" s="291"/>
      <c r="AW60" s="292"/>
      <c r="AX60" s="292"/>
      <c r="AY60" s="384"/>
      <c r="AZ60" s="384"/>
      <c r="BA60" s="384"/>
      <c r="BB60" s="291"/>
      <c r="BC60" s="291"/>
      <c r="BD60" s="292"/>
    </row>
  </sheetData>
  <sheetProtection/>
  <mergeCells count="69">
    <mergeCell ref="AY60:BA60"/>
    <mergeCell ref="AX59:AZ59"/>
    <mergeCell ref="AX12:AX13"/>
    <mergeCell ref="AQ12:AQ13"/>
    <mergeCell ref="AR12:AR13"/>
    <mergeCell ref="AA60:AC60"/>
    <mergeCell ref="AG60:AI60"/>
    <mergeCell ref="AM60:AO60"/>
    <mergeCell ref="AS60:AU60"/>
    <mergeCell ref="AS59:AU59"/>
    <mergeCell ref="AY12:BA12"/>
    <mergeCell ref="BB12:BB13"/>
    <mergeCell ref="BD12:BD13"/>
    <mergeCell ref="C13:C14"/>
    <mergeCell ref="X13:Y13"/>
    <mergeCell ref="AV12:AV13"/>
    <mergeCell ref="AW12:AW13"/>
    <mergeCell ref="AL12:AL13"/>
    <mergeCell ref="B59:D59"/>
    <mergeCell ref="AA59:AC59"/>
    <mergeCell ref="AG59:AI59"/>
    <mergeCell ref="AM59:AO59"/>
    <mergeCell ref="AE12:AE13"/>
    <mergeCell ref="AF12:AF13"/>
    <mergeCell ref="A10:B12"/>
    <mergeCell ref="D10:Z11"/>
    <mergeCell ref="B52:B58"/>
    <mergeCell ref="C52:C58"/>
    <mergeCell ref="AS8:AU8"/>
    <mergeCell ref="AG11:AL11"/>
    <mergeCell ref="AM11:AR11"/>
    <mergeCell ref="AS11:AX11"/>
    <mergeCell ref="AS12:AU12"/>
    <mergeCell ref="AG12:AI12"/>
    <mergeCell ref="AJ12:AJ13"/>
    <mergeCell ref="AK12:AK13"/>
    <mergeCell ref="AM12:AO12"/>
    <mergeCell ref="AP12:AP13"/>
    <mergeCell ref="AA10:AF10"/>
    <mergeCell ref="AG10:AL10"/>
    <mergeCell ref="AM10:AR10"/>
    <mergeCell ref="AS10:AX10"/>
    <mergeCell ref="AA11:AF11"/>
    <mergeCell ref="V12:Z12"/>
    <mergeCell ref="AA12:AC12"/>
    <mergeCell ref="AD12:AD13"/>
    <mergeCell ref="AY11:BD11"/>
    <mergeCell ref="D12:S12"/>
    <mergeCell ref="D7:S7"/>
    <mergeCell ref="D8:K8"/>
    <mergeCell ref="L8:O8"/>
    <mergeCell ref="AA8:AC8"/>
    <mergeCell ref="AG8:AI8"/>
    <mergeCell ref="AY8:BA8"/>
    <mergeCell ref="AY10:BD10"/>
    <mergeCell ref="AM8:AO8"/>
    <mergeCell ref="AY5:BD5"/>
    <mergeCell ref="AA6:AF6"/>
    <mergeCell ref="AG6:AL6"/>
    <mergeCell ref="AM6:AR6"/>
    <mergeCell ref="AS6:AX6"/>
    <mergeCell ref="AY6:BD6"/>
    <mergeCell ref="AM5:AR5"/>
    <mergeCell ref="A1:Z1"/>
    <mergeCell ref="A2:Z2"/>
    <mergeCell ref="C3:H3"/>
    <mergeCell ref="E4:H4"/>
    <mergeCell ref="E5:H5"/>
    <mergeCell ref="AS5:AX5"/>
  </mergeCells>
  <conditionalFormatting sqref="AD59:AE59 AJ59:AK59 AP59:AQ59 AV59:AW59 BA59:BD59 AD15:AD31 AD60 AD43:AD47 AD49 AD51 AD34:AD41 BB60:BC60 AJ60 AP60 AV60 AJ58 BB15:BC58 AP15:AP58 AV15:AV58 AJ15:AJ56">
    <cfRule type="containsText" priority="63" dxfId="2" operator="containsText" text="N/A">
      <formula>NOT(ISERROR(SEARCH("N/A",AD15)))</formula>
    </cfRule>
    <cfRule type="cellIs" priority="64" dxfId="1" operator="between">
      <formula>'P.G. USME 2018'!#REF!</formula>
      <formula>'P.G. USME 2018'!#REF!</formula>
    </cfRule>
    <cfRule type="cellIs" priority="65" dxfId="0" operator="between">
      <formula>'P.G. USME 2018'!#REF!</formula>
      <formula>'P.G. USME 2018'!#REF!</formula>
    </cfRule>
    <cfRule type="cellIs" priority="66" dxfId="39" operator="between">
      <formula>'P.G. USME 2018'!#REF!</formula>
      <formula>'P.G. USME 2018'!#REF!</formula>
    </cfRule>
  </conditionalFormatting>
  <conditionalFormatting sqref="AP60 AV60 BB60:BC60 AJ60 AD60">
    <cfRule type="containsText" priority="67" dxfId="2" operator="containsText" text="N/A">
      <formula>NOT(ISERROR(SEARCH("N/A",AD60)))</formula>
    </cfRule>
    <cfRule type="cellIs" priority="68" dxfId="1" operator="between">
      <formula>$B$11</formula>
      <formula>'P.G. USME 2018'!#REF!</formula>
    </cfRule>
    <cfRule type="cellIs" priority="69" dxfId="0" operator="between">
      <formula>$B$9</formula>
      <formula>'P.G. USME 2018'!#REF!</formula>
    </cfRule>
    <cfRule type="cellIs" priority="70" dxfId="39" operator="between">
      <formula>'P.G. USME 2018'!#REF!</formula>
      <formula>'P.G. USME 2018'!#REF!</formula>
    </cfRule>
  </conditionalFormatting>
  <conditionalFormatting sqref="BB60:BC60 AP60 AV60 AJ60 AD60">
    <cfRule type="containsText" priority="71" dxfId="2" operator="containsText" text="N/A">
      <formula>NOT(ISERROR(SEARCH("N/A",AD60)))</formula>
    </cfRule>
    <cfRule type="cellIs" priority="72" dxfId="1" operator="between">
      <formula>'P.G. USME 2018'!#REF!</formula>
      <formula>'P.G. USME 2018'!#REF!</formula>
    </cfRule>
    <cfRule type="cellIs" priority="73" dxfId="0" operator="between">
      <formula>$B$9</formula>
      <formula>'P.G. USME 2018'!#REF!</formula>
    </cfRule>
    <cfRule type="cellIs" priority="74" dxfId="39" operator="between">
      <formula>'P.G. USME 2018'!#REF!</formula>
      <formula>'P.G. USME 2018'!#REF!</formula>
    </cfRule>
  </conditionalFormatting>
  <conditionalFormatting sqref="AE59">
    <cfRule type="colorScale" priority="62" dxfId="40">
      <colorScale>
        <cfvo type="min" val="0"/>
        <cfvo type="percentile" val="50"/>
        <cfvo type="max"/>
        <color rgb="FFF8696B"/>
        <color rgb="FFFFEB84"/>
        <color rgb="FF63BE7B"/>
      </colorScale>
    </cfRule>
  </conditionalFormatting>
  <conditionalFormatting sqref="AK59">
    <cfRule type="colorScale" priority="61" dxfId="40">
      <colorScale>
        <cfvo type="min" val="0"/>
        <cfvo type="percentile" val="50"/>
        <cfvo type="max"/>
        <color rgb="FFF8696B"/>
        <color rgb="FFFFEB84"/>
        <color rgb="FF63BE7B"/>
      </colorScale>
    </cfRule>
  </conditionalFormatting>
  <conditionalFormatting sqref="AQ59">
    <cfRule type="colorScale" priority="60" dxfId="40">
      <colorScale>
        <cfvo type="min" val="0"/>
        <cfvo type="percentile" val="50"/>
        <cfvo type="max"/>
        <color rgb="FFF8696B"/>
        <color rgb="FFFFEB84"/>
        <color rgb="FF63BE7B"/>
      </colorScale>
    </cfRule>
  </conditionalFormatting>
  <conditionalFormatting sqref="AW59">
    <cfRule type="colorScale" priority="59" dxfId="40">
      <colorScale>
        <cfvo type="min" val="0"/>
        <cfvo type="percentile" val="50"/>
        <cfvo type="max"/>
        <color rgb="FFF8696B"/>
        <color rgb="FFFFEB84"/>
        <color rgb="FF63BE7B"/>
      </colorScale>
    </cfRule>
  </conditionalFormatting>
  <conditionalFormatting sqref="BB59:BC59">
    <cfRule type="colorScale" priority="58" dxfId="40">
      <colorScale>
        <cfvo type="min" val="0"/>
        <cfvo type="percentile" val="50"/>
        <cfvo type="max"/>
        <color rgb="FFF8696B"/>
        <color rgb="FFFFEB84"/>
        <color rgb="FF63BE7B"/>
      </colorScale>
    </cfRule>
  </conditionalFormatting>
  <conditionalFormatting sqref="AD59">
    <cfRule type="colorScale" priority="57" dxfId="40">
      <colorScale>
        <cfvo type="min" val="0"/>
        <cfvo type="percentile" val="50"/>
        <cfvo type="max"/>
        <color rgb="FFF8696B"/>
        <color rgb="FFFFEB84"/>
        <color rgb="FF63BE7B"/>
      </colorScale>
    </cfRule>
  </conditionalFormatting>
  <conditionalFormatting sqref="AJ59">
    <cfRule type="colorScale" priority="56" dxfId="40">
      <colorScale>
        <cfvo type="min" val="0"/>
        <cfvo type="percentile" val="50"/>
        <cfvo type="max"/>
        <color rgb="FFF8696B"/>
        <color rgb="FFFFEB84"/>
        <color rgb="FF63BE7B"/>
      </colorScale>
    </cfRule>
  </conditionalFormatting>
  <conditionalFormatting sqref="AP59">
    <cfRule type="colorScale" priority="55" dxfId="40">
      <colorScale>
        <cfvo type="min" val="0"/>
        <cfvo type="percentile" val="50"/>
        <cfvo type="max"/>
        <color rgb="FFF8696B"/>
        <color rgb="FFFFEB84"/>
        <color rgb="FF63BE7B"/>
      </colorScale>
    </cfRule>
  </conditionalFormatting>
  <conditionalFormatting sqref="AV59">
    <cfRule type="colorScale" priority="54" dxfId="40">
      <colorScale>
        <cfvo type="min" val="0"/>
        <cfvo type="percentile" val="50"/>
        <cfvo type="max"/>
        <color rgb="FFF8696B"/>
        <color rgb="FFFFEB84"/>
        <color rgb="FF63BE7B"/>
      </colorScale>
    </cfRule>
  </conditionalFormatting>
  <conditionalFormatting sqref="BA59">
    <cfRule type="colorScale" priority="53" dxfId="40">
      <colorScale>
        <cfvo type="min" val="0"/>
        <cfvo type="percentile" val="50"/>
        <cfvo type="max"/>
        <color rgb="FF63BE7B"/>
        <color rgb="FFFFEB84"/>
        <color rgb="FFF8696B"/>
      </colorScale>
    </cfRule>
  </conditionalFormatting>
  <conditionalFormatting sqref="AV59">
    <cfRule type="iconSet" priority="75" dxfId="40">
      <iconSet iconSet="4Arrows">
        <cfvo type="percent" val="0"/>
        <cfvo type="percent" val="25"/>
        <cfvo type="percent" val="50"/>
        <cfvo type="percent" val="75"/>
      </iconSet>
    </cfRule>
  </conditionalFormatting>
  <conditionalFormatting sqref="BA59">
    <cfRule type="colorScale" priority="76" dxfId="40">
      <colorScale>
        <cfvo type="num" val="0.45"/>
        <cfvo type="percent" val="0.65"/>
        <cfvo type="percent" val="100"/>
        <color rgb="FFF8696B"/>
        <color rgb="FFFFEB84"/>
        <color rgb="FF63BE7B"/>
      </colorScale>
    </cfRule>
  </conditionalFormatting>
  <conditionalFormatting sqref="AD52">
    <cfRule type="containsText" priority="45" dxfId="2" operator="containsText" text="N/A">
      <formula>NOT(ISERROR(SEARCH("N/A",AD52)))</formula>
    </cfRule>
    <cfRule type="cellIs" priority="46" dxfId="1" operator="between">
      <formula>'P.G. USME 2018'!#REF!</formula>
      <formula>'P.G. USME 2018'!#REF!</formula>
    </cfRule>
    <cfRule type="cellIs" priority="47" dxfId="0" operator="between">
      <formula>'P.G. USME 2018'!#REF!</formula>
      <formula>'P.G. USME 2018'!#REF!</formula>
    </cfRule>
    <cfRule type="cellIs" priority="48" dxfId="39" operator="between">
      <formula>'P.G. USME 2018'!#REF!</formula>
      <formula>'P.G. USME 2018'!#REF!</formula>
    </cfRule>
  </conditionalFormatting>
  <conditionalFormatting sqref="AC52">
    <cfRule type="containsText" priority="41" dxfId="2" operator="containsText" text="N/A">
      <formula>NOT(ISERROR(SEARCH("N/A",AC52)))</formula>
    </cfRule>
    <cfRule type="cellIs" priority="42" dxfId="1" operator="between">
      <formula>'P.G. USME 2018'!#REF!</formula>
      <formula>'P.G. USME 2018'!#REF!</formula>
    </cfRule>
    <cfRule type="cellIs" priority="43" dxfId="0" operator="between">
      <formula>'P.G. USME 2018'!#REF!</formula>
      <formula>'P.G. USME 2018'!#REF!</formula>
    </cfRule>
    <cfRule type="cellIs" priority="44" dxfId="39" operator="between">
      <formula>'P.G. USME 2018'!#REF!</formula>
      <formula>'P.G. USME 2018'!#REF!</formula>
    </cfRule>
  </conditionalFormatting>
  <conditionalFormatting sqref="AD53">
    <cfRule type="containsText" priority="29" dxfId="2" operator="containsText" text="N/A">
      <formula>NOT(ISERROR(SEARCH("N/A",AD53)))</formula>
    </cfRule>
    <cfRule type="cellIs" priority="30" dxfId="1" operator="between">
      <formula>'P.G. USME 2018'!#REF!</formula>
      <formula>'P.G. USME 2018'!#REF!</formula>
    </cfRule>
    <cfRule type="cellIs" priority="31" dxfId="0" operator="between">
      <formula>'P.G. USME 2018'!#REF!</formula>
      <formula>'P.G. USME 2018'!#REF!</formula>
    </cfRule>
    <cfRule type="cellIs" priority="32" dxfId="39" operator="between">
      <formula>'P.G. USME 2018'!#REF!</formula>
      <formula>'P.G. USME 2018'!#REF!</formula>
    </cfRule>
  </conditionalFormatting>
  <conditionalFormatting sqref="AC53">
    <cfRule type="containsText" priority="25" dxfId="2" operator="containsText" text="N/A">
      <formula>NOT(ISERROR(SEARCH("N/A",AC53)))</formula>
    </cfRule>
    <cfRule type="cellIs" priority="26" dxfId="1" operator="between">
      <formula>'P.G. USME 2018'!#REF!</formula>
      <formula>'P.G. USME 2018'!#REF!</formula>
    </cfRule>
    <cfRule type="cellIs" priority="27" dxfId="0" operator="between">
      <formula>'P.G. USME 2018'!#REF!</formula>
      <formula>'P.G. USME 2018'!#REF!</formula>
    </cfRule>
    <cfRule type="cellIs" priority="28" dxfId="39" operator="between">
      <formula>'P.G. USME 2018'!#REF!</formula>
      <formula>'P.G. USME 2018'!#REF!</formula>
    </cfRule>
  </conditionalFormatting>
  <conditionalFormatting sqref="AD54">
    <cfRule type="containsText" priority="21" dxfId="2" operator="containsText" text="N/A">
      <formula>NOT(ISERROR(SEARCH("N/A",AD54)))</formula>
    </cfRule>
    <cfRule type="cellIs" priority="22" dxfId="1" operator="between">
      <formula>'P.G. USME 2018'!#REF!</formula>
      <formula>'P.G. USME 2018'!#REF!</formula>
    </cfRule>
    <cfRule type="cellIs" priority="23" dxfId="0" operator="between">
      <formula>'P.G. USME 2018'!#REF!</formula>
      <formula>'P.G. USME 2018'!#REF!</formula>
    </cfRule>
    <cfRule type="cellIs" priority="24" dxfId="39" operator="between">
      <formula>'P.G. USME 2018'!#REF!</formula>
      <formula>'P.G. USME 2018'!#REF!</formula>
    </cfRule>
  </conditionalFormatting>
  <conditionalFormatting sqref="AC54">
    <cfRule type="containsText" priority="17" dxfId="2" operator="containsText" text="N/A">
      <formula>NOT(ISERROR(SEARCH("N/A",AC54)))</formula>
    </cfRule>
    <cfRule type="cellIs" priority="18" dxfId="1" operator="between">
      <formula>'P.G. USME 2018'!#REF!</formula>
      <formula>'P.G. USME 2018'!#REF!</formula>
    </cfRule>
    <cfRule type="cellIs" priority="19" dxfId="0" operator="between">
      <formula>'P.G. USME 2018'!#REF!</formula>
      <formula>'P.G. USME 2018'!#REF!</formula>
    </cfRule>
    <cfRule type="cellIs" priority="20" dxfId="39" operator="between">
      <formula>'P.G. USME 2018'!#REF!</formula>
      <formula>'P.G. USME 2018'!#REF!</formula>
    </cfRule>
  </conditionalFormatting>
  <conditionalFormatting sqref="AD55">
    <cfRule type="containsText" priority="13" dxfId="2" operator="containsText" text="N/A">
      <formula>NOT(ISERROR(SEARCH("N/A",AD55)))</formula>
    </cfRule>
    <cfRule type="cellIs" priority="14" dxfId="1" operator="between">
      <formula>'P.G. USME 2018'!#REF!</formula>
      <formula>'P.G. USME 2018'!#REF!</formula>
    </cfRule>
    <cfRule type="cellIs" priority="15" dxfId="0" operator="between">
      <formula>'P.G. USME 2018'!#REF!</formula>
      <formula>'P.G. USME 2018'!#REF!</formula>
    </cfRule>
    <cfRule type="cellIs" priority="16" dxfId="39" operator="between">
      <formula>'P.G. USME 2018'!#REF!</formula>
      <formula>'P.G. USME 2018'!#REF!</formula>
    </cfRule>
  </conditionalFormatting>
  <conditionalFormatting sqref="AC55">
    <cfRule type="containsText" priority="9" dxfId="2" operator="containsText" text="N/A">
      <formula>NOT(ISERROR(SEARCH("N/A",AC55)))</formula>
    </cfRule>
    <cfRule type="cellIs" priority="10" dxfId="1" operator="between">
      <formula>'P.G. USME 2018'!#REF!</formula>
      <formula>'P.G. USME 2018'!#REF!</formula>
    </cfRule>
    <cfRule type="cellIs" priority="11" dxfId="0" operator="between">
      <formula>'P.G. USME 2018'!#REF!</formula>
      <formula>'P.G. USME 2018'!#REF!</formula>
    </cfRule>
    <cfRule type="cellIs" priority="12" dxfId="39" operator="between">
      <formula>'P.G. USME 2018'!#REF!</formula>
      <formula>'P.G. USME 2018'!#REF!</formula>
    </cfRule>
  </conditionalFormatting>
  <conditionalFormatting sqref="AD56">
    <cfRule type="containsText" priority="5" dxfId="2" operator="containsText" text="N/A">
      <formula>NOT(ISERROR(SEARCH("N/A",AD56)))</formula>
    </cfRule>
    <cfRule type="cellIs" priority="6" dxfId="1" operator="between">
      <formula>'P.G. USME 2018'!#REF!</formula>
      <formula>'P.G. USME 2018'!#REF!</formula>
    </cfRule>
    <cfRule type="cellIs" priority="7" dxfId="0" operator="between">
      <formula>'P.G. USME 2018'!#REF!</formula>
      <formula>'P.G. USME 2018'!#REF!</formula>
    </cfRule>
    <cfRule type="cellIs" priority="8" dxfId="39" operator="between">
      <formula>'P.G. USME 2018'!#REF!</formula>
      <formula>'P.G. USME 2018'!#REF!</formula>
    </cfRule>
  </conditionalFormatting>
  <conditionalFormatting sqref="AC56">
    <cfRule type="containsText" priority="1" dxfId="2" operator="containsText" text="N/A">
      <formula>NOT(ISERROR(SEARCH("N/A",AC56)))</formula>
    </cfRule>
    <cfRule type="cellIs" priority="2" dxfId="1" operator="between">
      <formula>'P.G. USME 2018'!#REF!</formula>
      <formula>'P.G. USME 2018'!#REF!</formula>
    </cfRule>
    <cfRule type="cellIs" priority="3" dxfId="0" operator="between">
      <formula>'P.G. USME 2018'!#REF!</formula>
      <formula>'P.G. USME 2018'!#REF!</formula>
    </cfRule>
    <cfRule type="cellIs" priority="4" dxfId="39" operator="between">
      <formula>'P.G. USME 2018'!#REF!</formula>
      <formula>'P.G. USME 2018'!#REF!</formula>
    </cfRule>
  </conditionalFormatting>
  <hyperlinks>
    <hyperlink ref="AF58" r:id="rId1" display="http://www.usme.gov.co/%5Bfield_contratacion_adjunto%5D"/>
  </hyperlinks>
  <printOptions/>
  <pageMargins left="0.7" right="0.7" top="0.75" bottom="0.75" header="0.3" footer="0.3"/>
  <pageSetup horizontalDpi="600" verticalDpi="600" orientation="portrait" scale="99" r:id="rId5"/>
  <rowBreaks count="2" manualBreakCount="2">
    <brk id="54" max="55" man="1"/>
    <brk id="56"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Martha Barreto</cp:lastModifiedBy>
  <dcterms:created xsi:type="dcterms:W3CDTF">2018-07-16T02:44:47Z</dcterms:created>
  <dcterms:modified xsi:type="dcterms:W3CDTF">2018-09-26T07:03:09Z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