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510" tabRatio="838" activeTab="0"/>
  </bookViews>
  <sheets>
    <sheet name="PLAN GESTION POR PROCESO" sheetId="1" r:id="rId1"/>
    <sheet name="Hoja2" sheetId="2" state="hidden" r:id="rId2"/>
  </sheets>
  <externalReferences>
    <externalReference r:id="rId5"/>
  </externalReferences>
  <definedNames>
    <definedName name="_xlfn.AGGREGATE" hidden="1">#NAME?</definedName>
    <definedName name="_xlnm.Print_Area" localSheetId="0">'PLAN GESTION POR PROCESO'!$A$1:$BA$40</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'Hoja2'!$C$6:$C$9</definedName>
    <definedName name="META2">'Hoja2'!$C$6:$C$8</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1.xml><?xml version="1.0" encoding="utf-8"?>
<comments xmlns="http://schemas.openxmlformats.org/spreadsheetml/2006/main">
  <authors>
    <author>juan.jimenez</author>
    <author>Julian David Perez Rios</author>
  </authors>
  <commentList>
    <comment ref="V17" authorId="0">
      <text>
        <r>
          <rPr>
            <b/>
            <sz val="8"/>
            <rFont val="Tahoma"/>
            <family val="2"/>
          </rPr>
          <t>juan.jimenez:</t>
        </r>
        <r>
          <rPr>
            <sz val="8"/>
            <rFont val="Tahoma"/>
            <family val="2"/>
          </rPr>
          <t xml:space="preserve">
Al insertar el codigo del proyecto automaticamente se despliega el nombre del proyecto</t>
        </r>
      </text>
    </comment>
    <comment ref="B16" authorId="0">
      <text>
        <r>
          <rPr>
            <b/>
            <sz val="8"/>
            <rFont val="Tahoma"/>
            <family val="2"/>
          </rPr>
          <t>juan.jimenez:</t>
        </r>
        <r>
          <rPr>
            <sz val="8"/>
            <rFont val="Tahoma"/>
            <family val="2"/>
          </rPr>
          <t xml:space="preserve">
Seleccionar el objetivo estrategico asociado al proceso</t>
        </r>
      </text>
    </comment>
    <comment ref="I16" authorId="0">
      <text>
        <r>
          <rPr>
            <b/>
            <sz val="8"/>
            <rFont val="Tahoma"/>
            <family val="2"/>
          </rPr>
          <t>juan.jimenez:</t>
        </r>
        <r>
          <rPr>
            <sz val="8"/>
            <rFont val="Tahoma"/>
            <family val="2"/>
          </rPr>
          <t xml:space="preserve">
Establecer el tipo programacion:
- Suma
-Constante
-Creciente
-Decreciente</t>
        </r>
      </text>
    </comment>
    <comment ref="P16" authorId="0">
      <text>
        <r>
          <rPr>
            <b/>
            <sz val="8"/>
            <rFont val="Tahoma"/>
            <family val="2"/>
          </rPr>
          <t>juan.jimenez:</t>
        </r>
        <r>
          <rPr>
            <sz val="8"/>
            <rFont val="Tahoma"/>
            <family val="2"/>
          </rPr>
          <t xml:space="preserve">
Establecer el tipo de indicador para la medicion:
- Eficacia
-Efectividad
-Eficiencia</t>
        </r>
      </text>
    </comment>
    <comment ref="R16" authorId="0">
      <text>
        <r>
          <rPr>
            <b/>
            <sz val="8"/>
            <rFont val="Tahoma"/>
            <family val="2"/>
          </rPr>
          <t>juan.jimenez:</t>
        </r>
        <r>
          <rPr>
            <sz val="8"/>
            <rFont val="Tahoma"/>
            <family val="2"/>
          </rPr>
          <t xml:space="preserve">
Establecer la o las dependencias responsables del proceso</t>
        </r>
      </text>
    </comment>
    <comment ref="S16" authorId="0">
      <text>
        <r>
          <rPr>
            <b/>
            <sz val="8"/>
            <rFont val="Tahoma"/>
            <family val="2"/>
          </rPr>
          <t>juan.jimenez:</t>
        </r>
        <r>
          <rPr>
            <sz val="8"/>
            <rFont val="Tahoma"/>
            <family val="2"/>
          </rPr>
          <t xml:space="preserve">
Dejar este apartado para el diligenciamiento en la DPSI</t>
        </r>
      </text>
    </comment>
    <comment ref="T16" authorId="0">
      <text>
        <r>
          <rPr>
            <b/>
            <sz val="8"/>
            <rFont val="Tahoma"/>
            <family val="2"/>
          </rPr>
          <t>juan.jimenez:</t>
        </r>
        <r>
          <rPr>
            <sz val="8"/>
            <rFont val="Tahoma"/>
            <family val="2"/>
          </rPr>
          <t xml:space="preserve">
Asociar la fuente de financiacion
-Recursos Inversion
-Recursos Funcionamiento</t>
        </r>
      </text>
    </comment>
    <comment ref="X16" authorId="0">
      <text>
        <r>
          <rPr>
            <b/>
            <sz val="8"/>
            <rFont val="Tahoma"/>
            <family val="2"/>
          </rPr>
          <t>juan.jimenez:</t>
        </r>
        <r>
          <rPr>
            <sz val="8"/>
            <rFont val="Tahoma"/>
            <family val="2"/>
          </rPr>
          <t xml:space="preserve">
Cuantificar el valor total (en millones de pesos) de cada meta</t>
        </r>
      </text>
    </comment>
    <comment ref="AA28" authorId="1">
      <text>
        <r>
          <rPr>
            <b/>
            <sz val="9"/>
            <rFont val="Tahoma"/>
            <family val="2"/>
          </rPr>
          <t>69% en planes de mejora internos y 100% en planes de mejora externos</t>
        </r>
        <r>
          <rPr>
            <sz val="9"/>
            <rFont val="Tahoma"/>
            <family val="2"/>
          </rPr>
          <t xml:space="preserve">
</t>
        </r>
      </text>
    </comment>
    <comment ref="AB31" authorId="1">
      <text>
        <r>
          <rPr>
            <b/>
            <sz val="9"/>
            <rFont val="Tahoma"/>
            <family val="2"/>
          </rPr>
          <t>Los cronogramas se concertaron con los procesos a finales de marzo</t>
        </r>
      </text>
    </comment>
    <comment ref="AA32" authorId="1">
      <text>
        <r>
          <rPr>
            <b/>
            <sz val="9"/>
            <rFont val="Tahoma"/>
            <family val="2"/>
          </rPr>
          <t>De las 2 metas en las que participa en el monitoreo de plan antocirrupción no se cumple una y en una se encuentra en desarrollo para el trimestre</t>
        </r>
      </text>
    </comment>
  </commentList>
</comments>
</file>

<file path=xl/comments2.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<sst xmlns="http://schemas.openxmlformats.org/spreadsheetml/2006/main" count="412" uniqueCount="248">
  <si>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</si>
  <si>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</si>
  <si>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</si>
  <si>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</si>
  <si>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</si>
  <si>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</si>
  <si>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</si>
  <si>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</si>
  <si>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</si>
  <si>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</si>
  <si>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</si>
  <si>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</si>
  <si>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</si>
  <si>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</si>
  <si>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</si>
  <si>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</si>
  <si>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</si>
  <si>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</si>
  <si>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</si>
  <si>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</si>
  <si>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</si>
  <si>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VALOR ESTIMADO (En millones de pesos colombianos)</t>
  </si>
  <si>
    <t>x</t>
  </si>
  <si>
    <t xml:space="preserve">ELABORÓ: </t>
  </si>
  <si>
    <t xml:space="preserve">REVISÓ: </t>
  </si>
  <si>
    <t>APROBÓ:</t>
  </si>
  <si>
    <t>Firma:</t>
  </si>
  <si>
    <r>
      <t>Nombre:</t>
    </r>
    <r>
      <rPr>
        <sz val="10"/>
        <color indexed="8"/>
        <rFont val="Arial"/>
        <family val="2"/>
      </rPr>
      <t xml:space="preserve"> </t>
    </r>
  </si>
  <si>
    <t>SECRETARIA DISTRITAL DE GOBIERNO</t>
  </si>
  <si>
    <t>FINANCIACIÓN DE LA ACTIVIDAD</t>
  </si>
  <si>
    <t>FUENTE</t>
  </si>
  <si>
    <t>GF / INV</t>
  </si>
  <si>
    <t>RUBRO GASTO FUNCIONAMIENTO</t>
  </si>
  <si>
    <t xml:space="preserve">PROYECTO DE INVERSIÓN </t>
  </si>
  <si>
    <t>CODIGO</t>
  </si>
  <si>
    <t xml:space="preserve">NOMBRE </t>
  </si>
  <si>
    <t>REPORTA CB0404</t>
  </si>
  <si>
    <r>
      <t>Nombre:</t>
    </r>
    <r>
      <rPr>
        <sz val="10"/>
        <color indexed="8"/>
        <rFont val="Arial"/>
        <family val="2"/>
      </rPr>
      <t xml:space="preserve"> 
</t>
    </r>
  </si>
  <si>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</si>
  <si>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</si>
  <si>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</si>
  <si>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</si>
  <si>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</si>
  <si>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</si>
  <si>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</si>
  <si>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</si>
  <si>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</si>
  <si>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</si>
  <si>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</si>
  <si>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</si>
  <si>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</si>
  <si>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</si>
  <si>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</si>
  <si>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</si>
  <si>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</si>
  <si>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</si>
  <si>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</si>
  <si>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</si>
  <si>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</si>
  <si>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</si>
  <si>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</si>
  <si>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</si>
  <si>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</si>
  <si>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</si>
  <si>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</si>
  <si>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</si>
  <si>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</si>
  <si>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</si>
  <si>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</si>
  <si>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</si>
  <si>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</si>
  <si>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</si>
  <si>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</si>
  <si>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</si>
  <si>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</si>
  <si>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</si>
  <si>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</si>
  <si>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 xml:space="preserve">Producto: </t>
  </si>
  <si>
    <r>
      <rPr>
        <b/>
        <sz val="10"/>
        <color indexed="8"/>
        <rFont val="Arial"/>
        <family val="2"/>
      </rPr>
      <t xml:space="preserve">Nombre:            </t>
    </r>
    <r>
      <rPr>
        <sz val="10"/>
        <color indexed="8"/>
        <rFont val="Arial"/>
        <family val="2"/>
      </rPr>
      <t xml:space="preserve">
</t>
    </r>
  </si>
  <si>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</si>
  <si>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</si>
  <si>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</si>
  <si>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</si>
  <si>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r>
      <t xml:space="preserve">VIGENCIA DE LA PLANEACIÓN: </t>
    </r>
    <r>
      <rPr>
        <sz val="10"/>
        <rFont val="Arial"/>
        <family val="2"/>
      </rPr>
      <t>2017</t>
    </r>
  </si>
  <si>
    <t>TIPO DE META</t>
  </si>
  <si>
    <t>MEJORA</t>
  </si>
  <si>
    <t>META PLAN DE GESTION VIGENCIA</t>
  </si>
  <si>
    <t>I TRI</t>
  </si>
  <si>
    <t>II TRI</t>
  </si>
  <si>
    <t>III TRI</t>
  </si>
  <si>
    <t>IV TRI</t>
  </si>
  <si>
    <t>EVALUACIÓN FINAL PLAN DE GESTION</t>
  </si>
  <si>
    <t>Mantener el 100% de las acciones correctivas asignadas al proceso con relación a planes de mejoramiento interno/externo documentadas y vigentes</t>
  </si>
  <si>
    <t>Línea base del perfil del riesgo</t>
  </si>
  <si>
    <t>(No. De acciones de plan de mejoramiento responsabilidad del proceso documentadas y vigentes/No. De acciones bajo responsabilidad del proceso)*100</t>
  </si>
  <si>
    <t>TOTAL PROGRAMACION VIGENCIA</t>
  </si>
  <si>
    <t>(No. De acciones del plan anticorrupción cumplidas en el trimestre/No. De acciones del plan antocorrupción formuladas para el trimestre en la versión vigente del plan anticorrupción)*100</t>
  </si>
  <si>
    <t>TOTAL PLAN DE GESTIÓN</t>
  </si>
  <si>
    <t>PONDERACIÓN DE LA META</t>
  </si>
  <si>
    <t>Cumplir con el 100% de reportes de riesgos y servicio no conforme del proceso de manera oportuna con destino a la mejora del Sistema de Gestión de la Entidad</t>
  </si>
  <si>
    <t>Asistir al 100% de las mesas de trabajo, comités o instancias de decisión o consulta relacionadas con el Sistema de Gestión de la Entidad</t>
  </si>
  <si>
    <t>Porcentaje de Cumplimiento Trimestre I</t>
  </si>
  <si>
    <t>Porcentaje de Cumplimiento Trimestre II</t>
  </si>
  <si>
    <t>Porcentaje de Cumplimiento Trimestre III</t>
  </si>
  <si>
    <t>Porcentaje de Cumplimiento Trimestre IV</t>
  </si>
  <si>
    <t>Porcentaje de Cumplimiento PLAN DE GESTIÓN 2017</t>
  </si>
  <si>
    <t>RUTINARIA</t>
  </si>
  <si>
    <t>6. Integrar las herramientas de planeación, gestión y control, con enfoque de innovación, mejoramiento continuo, responsabilidad social, desarrollo integral del talento humano y transparencia</t>
  </si>
  <si>
    <t>Dependencia:DIRECCION JURIDICA</t>
  </si>
  <si>
    <t>RETADORA (MEJORA)</t>
  </si>
  <si>
    <t>SOSTENIBILIDAD DEL SISTEMA DE GESTIÓN</t>
  </si>
  <si>
    <t>Establecer linea base del perfil de riesgo del proceso aplicando metodologia del manual de gestión del riesgo 1D-PGE-M4</t>
  </si>
  <si>
    <t>SOTENIBILIDAD DEL SISTEMA DE GESTIÓN</t>
  </si>
  <si>
    <t>(No. de reportes remitidos oportunamente a la OAP/ No. De reportes relacionados con el Sistema de gestion de la entidad)*100</t>
  </si>
  <si>
    <t>(No. de espacios en las que se participó/ No. de espacios convocados relacionados con el Sistema de gestion de la entidad)*100</t>
  </si>
  <si>
    <t>Cumplir el 100% del Plan de Actualización de la documentación del Sistema de Gestión de la Entidad correspondientes al proceso</t>
  </si>
  <si>
    <t>(No. De Documentos actualizados según el  Plan/No. De Documentos previstos para actualización en el Plan  )*100</t>
  </si>
  <si>
    <t xml:space="preserve">
Representar  a la entidad en el 100% de los procesos judiciales,  extrajudiciales y actuaciones administrativas debidamente notificadas a la Dirección Jurídica de confirmidad con las facultades y en los términos establecidos en la normatividad vigente. 
</t>
  </si>
  <si>
    <t>Tramitar el 100% solicitudes de viabilidad jurídica solicitados a la Dirección Jurídica</t>
  </si>
  <si>
    <t>Emitir el 100% de los conceptos jurídicos requeridos durante los tiempos establecidos en la Ley que sean de competencia de la Secretaría Distrital de Gobierno.</t>
  </si>
  <si>
    <t xml:space="preserve">Tramitar  el 100% de las tutelas remitidas a la Dirección Jurídica,  notificadas o  recibidas a traves del sistema Orfeo con las facultades y en los términos establecidos por el juzgado de origen. </t>
  </si>
  <si>
    <t>Realizar dos (2) sensibilizaciones asociadas a los temas jurídicos que sean compentencia de la SDG durante la vigencia</t>
  </si>
  <si>
    <t xml:space="preserve">% De representación judicial y extrajudicial </t>
  </si>
  <si>
    <t>( Total de procesos atendidos) / ( # de procesos  judiciales, extrajudiciales y administrativos debidamente notificados) * 100</t>
  </si>
  <si>
    <t>% de solicitudes de viabilidad jurídica tramitados</t>
  </si>
  <si>
    <t>( Total de solicitudes de viabilidad jurídica tramitados) / ( # solicitudes de viabilidad jurídica recibidos) * 100</t>
  </si>
  <si>
    <t>% de respuesta a la solicitud de conceptos jurídicos que sean de competencia de la SDG.</t>
  </si>
  <si>
    <r>
      <rPr>
        <sz val="10"/>
        <color indexed="8"/>
        <rFont val="Arial"/>
        <family val="2"/>
      </rPr>
      <t>(Total de conceptos jurídicos emitidos) / ( # total de conceptos solicitados que sean competencia de la SDG) * 100</t>
    </r>
    <r>
      <rPr>
        <sz val="14"/>
        <color indexed="8"/>
        <rFont val="Arial Narrow"/>
        <family val="2"/>
      </rPr>
      <t xml:space="preserve"> </t>
    </r>
  </si>
  <si>
    <t xml:space="preserve">% de tutelas tramitadas en los términos otorgados. </t>
  </si>
  <si>
    <t>(Total de tutelas tramitadas en los terminos establecidos por el juzgado)  / (total de tutelas notificadas o recibidas por los aplicativos ) * 100</t>
  </si>
  <si>
    <t>Número de sensibilizaciones asociadas a los temas jurídicos que sean compentencia de la SDG durante la vigencia</t>
  </si>
  <si>
    <t>Sumatoria de sensibilizaciones realizadas durante la vigencia</t>
  </si>
  <si>
    <t xml:space="preserve">% de respuesta a los derechos de petición en los términos establecidos. </t>
  </si>
  <si>
    <t>(Total de derechos de petición tramitados en los termionos establecidos por la Ley  ) / ( # Total de derechos de petición radicados en la Dirección Jurídica. ) * 100</t>
  </si>
  <si>
    <t>100% ( Fuente plan de Gestión 2016)</t>
  </si>
  <si>
    <t>% de procesos y actuaciones  atendidos</t>
  </si>
  <si>
    <t>1.Informes de gestión trimestrales que remiten los abogados.
2.SIPROJ. 
3. Rama Judicial (En los que aplica).
4. Orfeo
5. Outlook</t>
  </si>
  <si>
    <t xml:space="preserve">
Área funcional de   Representación Judical y extrajudicial. </t>
  </si>
  <si>
    <t>N/A</t>
  </si>
  <si>
    <t>1. ORFEO</t>
  </si>
  <si>
    <t xml:space="preserve">Equipo de Conceptos </t>
  </si>
  <si>
    <t>% de conceptos emitidos</t>
  </si>
  <si>
    <t xml:space="preserve">1.ORFEO 
2. Tabla de excel
 </t>
  </si>
  <si>
    <t>% de tutelas tramitadas en los terminos establecidos por el juzgado</t>
  </si>
  <si>
    <t xml:space="preserve">1: Tabla de excel 
2. SIPROJ
3. ORFEO
4. Outlook </t>
  </si>
  <si>
    <t xml:space="preserve">
Área funcional de   Representación Judical y extrajudicial. ( Tutelas)</t>
  </si>
  <si>
    <t>Acta de capacitación</t>
  </si>
  <si>
    <t>% de derechos de petición tramitados en los terminos establecidos por la Ley.</t>
  </si>
  <si>
    <t>1. ORFEO
2. OUTLOOK</t>
  </si>
  <si>
    <t>Dirección Jurídica</t>
  </si>
  <si>
    <t xml:space="preserve">% de actos administrativos sustanciados </t>
  </si>
  <si>
    <t>Despacho</t>
  </si>
  <si>
    <t>Porcentaje de documentos juridicos remitidos a despacho controlados</t>
  </si>
  <si>
    <t>1. Base de datos de documentos remitidos para firma del Secretario</t>
  </si>
  <si>
    <t>Consumo de papel 2017</t>
  </si>
  <si>
    <t>Datos entregados por la Dirección Administrativa</t>
  </si>
  <si>
    <t>Linea Base Perfil del Riesgo</t>
  </si>
  <si>
    <t>Reportes Gestión del Riesgo</t>
  </si>
  <si>
    <t>Acciones correctivas documentadas y vigentes</t>
  </si>
  <si>
    <t>Acciones Correctivas Actualizadas y Documentadas</t>
  </si>
  <si>
    <t>Aplicativo SIG MEJORA</t>
  </si>
  <si>
    <t>Cumplimiento en reportes de riesgos de manera oportuna</t>
  </si>
  <si>
    <t>Reportes de Riesgos y Servicio No Conforme</t>
  </si>
  <si>
    <t>Asistencia a las mesas de trabajo relacionadas con el Sistema de Gestión</t>
  </si>
  <si>
    <t>Asistencia a mesas de trabajo, comites o instancias de desición</t>
  </si>
  <si>
    <t>Actas
Memorandos
Correos</t>
  </si>
  <si>
    <t>Cumplimiento del plan de actualización de los procesos en el marco del Sistema de Gestión</t>
  </si>
  <si>
    <t>Plan de Actualización de la Documentación</t>
  </si>
  <si>
    <t>Cumplimiento oportuno al 100% de las actividades consignadas en el plan anticorrupción 2017 o asignadas formalmente en virtud  de su implementaciòn, a desarrollar en el respectivo trimestre según el cronograma establecido en el Plan Publicado.</t>
  </si>
  <si>
    <t>Cumplimiento oportuno Plan Anticorrupción 2017</t>
  </si>
  <si>
    <t>Actividades Cumplidas del Plan Anticorrupción</t>
  </si>
  <si>
    <t>Seguimiento Plan Anticorrupción</t>
  </si>
  <si>
    <r>
      <t>Objetivo Proceso:</t>
    </r>
    <r>
      <rPr>
        <sz val="10"/>
        <rFont val="Arial"/>
        <family val="2"/>
      </rPr>
      <t xml:space="preserve"> Ejercer la asesoría jurídica, defensa judicial y extrajudicial de la Entidad, de forma oportuna, ágil y eficaz, a través del análisis, conceptualización, sustanciación y la defensa de los intereses jurídicos para la prevención del daño antijurídico y brindar seguridad jurídica, mediante la emisión de actos administrativos, conceptos y el ejercicio de actuaciones judiciales y extrajudiciales conforme a derecho</t>
    </r>
  </si>
  <si>
    <r>
      <t>Líder del  Proceso:</t>
    </r>
    <r>
      <rPr>
        <sz val="10"/>
        <rFont val="Arial"/>
        <family val="2"/>
      </rPr>
      <t xml:space="preserve"> DIRECTORA JURIDICA - ADRIANA LUCÍA JIMÉNEZ RODRÍGUEZ. </t>
    </r>
  </si>
  <si>
    <r>
      <t>Alcance del Proceso:</t>
    </r>
    <r>
      <rPr>
        <sz val="10"/>
        <rFont val="Arial"/>
        <family val="2"/>
      </rPr>
      <t xml:space="preserve"> </t>
    </r>
  </si>
  <si>
    <r>
      <rPr>
        <sz val="10"/>
        <color indexed="8"/>
        <rFont val="Arial"/>
        <family val="2"/>
      </rPr>
      <t>Responder el 100% de los Derechos de Petición remitidos a la Dirección Jurídica.</t>
    </r>
    <r>
      <rPr>
        <sz val="10"/>
        <color indexed="9"/>
        <rFont val="Arial"/>
        <family val="2"/>
      </rPr>
      <t xml:space="preserve"> </t>
    </r>
  </si>
  <si>
    <r>
      <rPr>
        <sz val="10"/>
        <color indexed="8"/>
        <rFont val="Arial"/>
        <family val="2"/>
      </rPr>
      <t>Sustanciar el 100% los actos administrativos de segunda instancia que sean competencia del Secretario(a) Distrital de Gobierno.</t>
    </r>
    <r>
      <rPr>
        <b/>
        <sz val="10"/>
        <color indexed="9"/>
        <rFont val="Arial"/>
        <family val="2"/>
      </rPr>
      <t xml:space="preserve"> </t>
    </r>
  </si>
  <si>
    <t>%  de actos administrativos de segunda instancia que sean de competencia del Secretaroa) Distrital de Gobierno</t>
  </si>
  <si>
    <t>% de documentos  jurídicos revisados que sean remitidos al despacho para la firma del Secretario.</t>
  </si>
  <si>
    <t>(Documentos juridicos revisados  remitidos para firma del secretario /Total de documentos juridicos  revisados para la firma del secretario remitidos a despacho)*100</t>
  </si>
  <si>
    <t>Controlar el 100% de los documentos juridicos que sean remitidos al despacho para la firma del Secretario</t>
  </si>
  <si>
    <t>( Total de actos administrativos de la Dirección  Jurídica sustanciados) / ( # total de actos adminsitrativos requeridos para sustanciación).</t>
  </si>
  <si>
    <t>Establecer la linea base del consumo de papel del proceso durante la vigencia 2017</t>
  </si>
  <si>
    <t>Linea base del consumo de papel del proceso establecida</t>
  </si>
  <si>
    <t>Linea base del consumo de papel del proceso</t>
  </si>
  <si>
    <t xml:space="preserve">El Abogado Manuel Ernesto Salazar, presento un informe en un archivo de excel el cual refleja la sumatoria de cada una de las viabilidades jurídicas trámitadas por los abogados del área durante el primer trimestre del 2017.  ( Las viabilidades Jurídicas que se trabajaron fueron:  Autos , Circulares , Resoluciones , Decretos y Directivas) la consolidación arroja un valor de 69 viabilidades trabajadas hasta la fecha.  </t>
  </si>
  <si>
    <t>Los medio de verificación son los siguientes: 
1. Informe presentado por cada uno de los abogados de representación judicial y extrajudicial. 
2. Infome de consolidación de la Cordinadora del grupo con la sumatoria de los procesos judiciales y extrajudiciales representados por los abogados de ( Enero a Marzo de 2017).  
3. Siproj
4. Rama judicial (en los que aplica ).
5. Orfeo
6. Outlook</t>
  </si>
  <si>
    <t>Los medios de verificación son los siguientes: 
1. Informe de consolidación del área de conceptos de las viabilidades jurídicas trabajadas de enero a marzo de 2017. El informe describimina las viabilidades por abogado. 
2. Orfeo</t>
  </si>
  <si>
    <t>Se realizó el reporte del monitoreo de riesgos correspondiente al primer trimestre de 2017 del proceso de Gestión Jurídica por medio de la herramienta dispuesta para tal fin por la Oficina Asesora de Planeación</t>
  </si>
  <si>
    <t>Plantilla de reporte diligenciada y alojada en el outlook institucional</t>
  </si>
  <si>
    <t xml:space="preserve">Los medios de verificación son los siguientes: 
1. Informe de consolidación de  conceptos trabajados de enero a marzo de 2017. 
2. Orfeo 
3. Tabla de excel </t>
  </si>
  <si>
    <t xml:space="preserve">La abogada Elodia Ramírez presento un informe del primer trimestre de 2017 en el que se refleja que se tramitaron 10 actos administrativos de segunda instancia  en la Dirección Jurídica de ( enero a marzo de 2017) </t>
  </si>
  <si>
    <t>Medio de verificación: 
1. Tabla de excel entregada por parte de  la abogada donde está discriminado por fecha cada uno de los tramites  realizados a los actos de segunda instancia recibidos en la Dirección Jurídica de la SDG.
2. Orfeo</t>
  </si>
  <si>
    <t xml:space="preserve">Por parte del grupo  de conceptos se presento un informe de consolidación de cada uno de los conceptos trabajados durante el primer trimestre de 2017, este refleja lo siguiente : total 132 conceptos emitidos durante 2017. ( El valor da por la sumatoria de Conceptos + Acuerdos Locales + Proyectos de acuerdo + Proyectos de ley + Proposiciones + Procedimientos Inspecciones. </t>
  </si>
  <si>
    <t xml:space="preserve">
El grupo de tutelas entrego un informe con cada una de las tutelas recibidas y contestadas durante el año 2017, este arroja un valor de 420 tutelas tramitadas durante el primer trimestre de 2017. </t>
  </si>
  <si>
    <t xml:space="preserve">El Abogado Manuel Ernesto Salazar dio a conocer que durante el primer trimestre de 2017 ( enero a marzo de 2017) se realizo una sensibilización el día  miercoles 8 de febrero de 2017 al grupo de tutelas y al grupo de representación juridical de la dependencia de la Dirección Jurídica de la SDG. </t>
  </si>
  <si>
    <t xml:space="preserve">1. Se puede verificar que se realizo la sensibilización el 08 de febrero de 2017, por medio del acta de la reunión el día miercoles en la que se desarrollo el tema de Código de Policía Nacional. </t>
  </si>
  <si>
    <t xml:space="preserve">1. Informe presentado por el grupo de representación judicial con (3) de derechos de petición contestados. 
2. Informe presentado por el grupo de conceptos con (23) de derechos de petición contestados. 
3. Informe presentado por la Dra Elodia Ramirez ,el cual arroja un valor de (11) derechos de petición de segunda instancia  contestados en el primer trimestre de 2017. </t>
  </si>
  <si>
    <t xml:space="preserve">Se recibio un informe del grupo de representación judicial, el grupo de conceptos y el grupo de  segunda instancia, al ser esta una  meta  transversal para toda la dependencia de la Dirección Jurídica. 
El infome demuestra que durante el primer trimestre de 2017 se  recibieron y se contestaron (33) derechos de petición de enero a marzo de 2017. </t>
  </si>
  <si>
    <t xml:space="preserve">1. Cuadro de reparto es el medio de veriricación de las 420 tutelas recibidas y contestadas durante el primer trimestre de 2017.  El cuadro de reparto contiene los números de radicados que se recibieron y los números de radicados que salieron de la SDG con contestación. 
</t>
  </si>
  <si>
    <t xml:space="preserve">El medio de verificación de las acciones correctivas de la Dirección Jurídica es la intranet de la Secretaria de Gobierno, Sistema integrado de Gestión, dependencia Dirección Jurídica planes de mejora vigente con 11 acciones correctivas para el primer trimestre de 2017. </t>
  </si>
  <si>
    <t xml:space="preserve">La  Dirección Jurídica a la fecha cuenta con 11 acciones correctivas vigentes. Estas se encuentran en los planes de mejora : 626,818,819 y 921. </t>
  </si>
  <si>
    <t>La coordinadora de representación judicial  y extrajudicial presento un informe consolidado de cada uno de los procesos repartidos a cada abogado durente el primer trimestre de 2017. El informe  contiene las siguientes columnas: radicados recibidos,  actuaciones en trámite o finalizadas ( Rama Judicial con número de proceso en Siproj)  y las observaciones. La consolidación de cada uno de los informes refleja que durante el primer trimestre se cumplio dando respuesta a 130 procesos lo que significa que el porcentaje programado se cumplio el 100%</t>
  </si>
  <si>
    <t>Desde el Despacho del Secretario de Gobierno, se recibio informe por parte de la señora patricia Useche, donde se informa por medio de un excel discriminado la cantidad de documentos jurídicos remitidos al despacho para la firma del señor Secretario. El informe refleja un total de 61 documentos firmados durante el primer trimestre de 2017</t>
  </si>
  <si>
    <t xml:space="preserve">Medio de verificación: 
1. Informe en excel remitido por Despacho a la Dirección Jurídica, el informe presenta que en enero se recibieron 15 documentos, en febrero 14 y en marzo 32, para un total de 61 documentos juridicos remitidos al despacho para firma del Señor Secretario. </t>
  </si>
  <si>
    <t>Los aplicativos y medios de vertificación del segundo reporte trimestral son: 
1. Informe presentado por cada uno de los abogados de representación judicial y extrajudicial. 
2. Infome de consolidación de la Cordinadora del grupo con la sumatoria de los procesos judiciales y extrajudiciales representados por los abogados de ( Abril a  Junio de 2017).  
3. Siproj
4. Rama judicial (en los que aplica ).
5. Orfeo
6. Outlook</t>
  </si>
  <si>
    <t xml:space="preserve">El grupo de Conceptos de la Dirección Jurídica en el segundo trimestre de 2017 ( 01 de abril al 30 de junio de 2017), presento un informe consilidado de 18  viabilidades jurídicas tramitadas en este periodo.  (Las viabilidades jurídicas que se trabajaron fueron. Autos, Circulares, Resoluciones, Decretos y Directivas.) 
</t>
  </si>
  <si>
    <t xml:space="preserve">
Las viabilidades Jurídicas tramitadas durante el segundo trimestre de 2017 pueden ser consultadas y vertificadas en el 
1. Informe de consolidación del área de conceptos de las viabilidades jurídicas trabajadas de  abril a junio de  2017. El informe describimina las viabilidades por abogado. 
2. Orfeo
</t>
  </si>
  <si>
    <t xml:space="preserve">El informe de conceptos de  segundo trimestre de 2017 arroja 75 conceptos emitidos. ( Conceptos + Acuerdos Locales + Proyectos de acuerdo + Proyectos de Ley + Proposiciones + Procedimientos inspecciones). 
</t>
  </si>
  <si>
    <t>Los conceptos ejecutados durante el segundo trimestre de 2017 pueden ser consultados en: 
1. Tabla de Excel 
2. Orfeo 
3. Informe consolidación de conceptos trabajados de ( 01 de abril al 30 de junio de 2017).</t>
  </si>
  <si>
    <t xml:space="preserve">
La Abogada Natali Mossos del grupo de tutelas entrego un informe de 416  tutelas recibidas y contestadas durante el segundo trimestre de 2017 ( 01 de abril al 30 de junio de 2017).  
</t>
  </si>
  <si>
    <t xml:space="preserve">El medio de verificación de las 416 tutelas tramitadas durante el segundo trimestre de 2017 es: 
1. Cuadro de repartdo es el medio de verificación de las 416 tutelas recibidas y contestadas, el cuadro de reparto contiene varias columnas ( El número de radicado que se recibio y el número de radicado que salio de la SDG. 
</t>
  </si>
  <si>
    <t xml:space="preserve">En el segundo trimestre de 2017 el grupo de conceptos no realizo ninguna sensibilización asociada a temas jurídicos, es importante mencionar que durante el año 2017 se tiene como meta la realización de dos sensibilizaciones, por lo que en el tercer trimestre se tiene como objetivo el desarrollo de la misma. 
</t>
  </si>
  <si>
    <t xml:space="preserve">Durante el segundo trimestre de 2017 no se llevo a cabo ninguna sensibilización asoaciada a temas jurídicos por parte del grupo de conceptos. </t>
  </si>
  <si>
    <t xml:space="preserve">La abogada Magdalena Durán presento un informe del segundo trimestre de 2017 ( abril a junio ) en el que se refleja que se tramitaron 3 actos administrativos de segunda instancia en la Dirección Jurídica).
</t>
  </si>
  <si>
    <t xml:space="preserve">La Dirección Jurídica de la Secretaría de Gobierno tiene en su Dirección los siguientes grupos: Representación Judicial, Conceptos, Segunda Instancia y Tutelas. Estos grupos tienen como tarea el trámite de derechos de petición  como meta transversal, teniendo en cuenta lo anterior se dio respuesta a 31 derechos de petición. 
 </t>
  </si>
  <si>
    <t xml:space="preserve">1. Informe presentado por el grupo de representación judicial con (3) de derechos de petición contestados. 
2. Informe presentado por el grupo de conceptos con (28) de derechos de petición contestados. 
</t>
  </si>
  <si>
    <t>En cuanto al segundo trimestre de 2017,  el Despacho del Secretario de Gobierno reporto en excel  73 documentos remitidos  y firmados por el Señor Secretario de Gobierno.</t>
  </si>
  <si>
    <t xml:space="preserve">Medio de verificación: 
1. Informe en excel remitido por el  Despacho a la Dirección Jurídica, el informe presenta que en abril  se recibieron 25  documentos, en mayo  15 y en junio  33, para un total de 73 documentos juridicos remitidos al despacho para firma del Señor Secretario. </t>
  </si>
  <si>
    <t xml:space="preserve">El dato de esta meta es reportado por la Oficina Asesora de Planeación </t>
  </si>
  <si>
    <t>La Doctora Magda Bolena Rojas Ballesteros coordinadora del grupo de reprentación judicial y extrajudicial, recibió de cada uno de sus abogados el reporte de procesos trámitados durante el segundo trimestre de 2017 (01 de abril al 30 de junio de 2017).  Teniendo en cuenta los informes entregados la Doctora Magda realizo la consolidación y entrego un informe vía correo electrónico con la siguiente información: radicados recibidos, actuaciones en trámite o finalizadas, Rama judicial con número de proceso en Siproj y las observaciones. 
El resultado del informe presentado fue el siguiente: 138 procesos de Representación Judicial, es decir un cumplimiento del 100%.</t>
  </si>
  <si>
    <t xml:space="preserve">Durante el tercer trimestre el área funcional de representación judicial uso los siguientes aplicativos donde se pueden  verificar cada uno de los procesos. 
1.Orfeo
2. Outloook
3. Rama Judicial
4. Siproj
5. Informe de tercer trimestre entregado por cada uno de los abogados. 
6. Informe de consolidación de representación judicial y extrajudicial de tercer trimestre.
</t>
  </si>
  <si>
    <t xml:space="preserve">
En el tercer trimestre el área funcional de Conceptos de la Dirección Jurídica presento un informe consolidado de los Autos, Circulares, Resoluciones, Decretos y Directivas trabajadas durante el periodo comprendido entre el 01 de julio y el 30 de septiembre de 2017, el mismo arrojo un total de 66 Viabilidades Jurídicas trabajadas. 
</t>
  </si>
  <si>
    <t xml:space="preserve">Los medios de verificación de las Viabilidades Jurídicas de  tercer trimestre son: 
1. Informe de consolidación en formato Excel discriminado por cada uno de los abogados
2.Orfeo
3. Formato en Word entregado por la promotora de mejora. 
</t>
  </si>
  <si>
    <t xml:space="preserve">El abogado Manuel Ernesto Salazar envío por correo electrónico el informe de los conceptos  trabajadores durante el tercer trimestre, el mismo arrojo en su consolidación 153 conceptos emitidos del 01 de julio al 30 de septiembre de 2017. </t>
  </si>
  <si>
    <t xml:space="preserve">Los medios de verificación de los conceptos tramitados del 01 de julio al 30 de septiembre son: 
1. Formato entregado por la promotora de mejora y diligenciado por el área funcional de conceptos.
2. Orfeo.
3. Informe discriminado por abogado.
4. Informe consolidado. 
</t>
  </si>
  <si>
    <t xml:space="preserve">La Coordinadora del área funcional de tutelas de la Dirección Jurídica envió por correo electrónico un informe de las acciones de tutela recibidas y tramitadas durante el tercer trimestre de 2017,  en el mismo se evidencio un total de 562 es decir un cumplimiento del 100%. </t>
  </si>
  <si>
    <t xml:space="preserve">
El medio de verificación de las 562 acciones de tutelas es el cuadro de reparto del área funcional, este fue enviado por correo electrónico como soporte de dicho valor a la promotora de mejora de mejora de la Dirección Jurídica. 
</t>
  </si>
  <si>
    <t xml:space="preserve">
Los Derechos de Petición son tramitados por cada una de las áreas funcionales de la Dirección Jurídica, esta es una meta transversal de la Dependencia.
El área de Segunda Instancia recibió durante el tercer trimestre del año en curso 8, Conceptos 68 y Representación Judicial y Extrajudicial 6 para un total de 82. 
</t>
  </si>
  <si>
    <t xml:space="preserve">1. Informe presentado por el grupo de Representación Judicial con (6) Derechos de Petición contestados. 
2. Informe presentado por Conceptos con (68) de Derechos de Petición contestados. 
3. Informe Segunda Instancia con (8) Derechos de Petición contestados. 
</t>
  </si>
  <si>
    <t xml:space="preserve">
En el tercer trimestre de 2017 el área funcional de Segunda Instancia presento por correo electrónico un informe de 13 actos administrativos lo que refleja un cumplimiento del 100% en el periodo comprendido entre el 01 de julio y el 30 de septiembre de 2017. 
</t>
  </si>
  <si>
    <t xml:space="preserve">Los medios de verificación de los actos administrativos de segunda instancia del periodo comprendido entre el 01 de julio al 30 de septiembre de 2017 son: 
1.Orfeo
2.Informe en formato excel de la relación de cada uno de los procesos 
</t>
  </si>
  <si>
    <t xml:space="preserve">
Patricia Useche funcionaria del Despacho del Secretario de Gobierno envió por correo electronico un informe discriminado por los meses de julio, agosto y septiembre del año en curso del número de documentos jurídicos remitidos al despacho para la firma del Secretario. 
El infome arrojo un total de 82 durante el tercer trimestre. 
</t>
  </si>
  <si>
    <t xml:space="preserve">Medio de verificación: 
1. Informe en excel remitido por el  Despacho a la Dirección Jurídica, el informe presenta que en julio   se recibieron 21  documentos, en agosto  30 y en septiembre  31, para un total de 82 documentos juridicos remitidos al despacho para firma del Señor Secretario. </t>
  </si>
  <si>
    <t xml:space="preserve">La Coordinadora de Representación Judicial y Extrajudicial trabajo junto con los abogados del área funcional en la consolidación del informe de procesos trabajados y tramitados del (01 de julio al 30 de septiembre de 2017). La coordinadora envió el informe por correo electrónico a la promotora de mejora y lo que se evidencio en este fue un cumplimiento del 100%. ya que se recibieron y tramitaron 131 procesos durante esta vigencia. 
</t>
  </si>
  <si>
    <t xml:space="preserve">
En el periodo comprendido entre el 01 de julio y el 30 de septiembre de 2017 se  desarrolló el día jueves 17 de agosto de 2017 una sensibilización de " Código de Policía frente a las aglomeracionmeraciones de público". 
</t>
  </si>
  <si>
    <t xml:space="preserve">El medio de verificación es el acta que reporsa en el archivo del área funcional de conceptos y la copia que fue entregada a la promotora de mejora. </t>
  </si>
  <si>
    <t>No aplica para este trimestre, toda vez que está programada para ser ejecutada con posterioridad</t>
  </si>
  <si>
    <t>Promedio de cumplimiento de acciones correctivas del proceso tanto en planes de mejora SIG como en Plan de mejora contraloría</t>
  </si>
  <si>
    <t>El proceso cumplió con su reporte de riesgos en el II trimestre</t>
  </si>
  <si>
    <t xml:space="preserve">De 7 mesas de trabajo se asistió a 4 </t>
  </si>
  <si>
    <t>El porcentaje corresponde al avance en la actualización del proceso. A 30 de junio se contaba con caracterización de proceso (100%), no se tenía matriz de riesgos (70%) y un avance del 12% en la actualización de la demas documentación</t>
  </si>
  <si>
    <t>Corresponde al promedio del cumplimiento de acciones del PAAC en las que participa el proceso, con base en el monitoreo efectuado por la OAP sobre los compromisos del PAAC en la versión 3</t>
  </si>
  <si>
    <t>El proceso no cuenta con acciones que presenten vencimiento</t>
  </si>
  <si>
    <t>El proceso cumplió con su reporte de riesgos en el III trimestre</t>
  </si>
  <si>
    <t>El proceso asistió a las 10 mesas convocadas</t>
  </si>
  <si>
    <t>Se establecieron 12 documentos a actualizar en el periodo.  EL porcentaje general de avance es del 98,33% a la fecha</t>
  </si>
  <si>
    <t>Corresponde al promedio del cumplimiento de acciones del PAAC en las que participa el proceso, con base en el monitoreo efectuado por la OAP sobre los compromisos del PAAC en la versión 4</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</si>
</sst>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
    <numFmt numFmtId="181" formatCode="0.0"/>
    <numFmt numFmtId="182" formatCode="[$$-240A]\ #,##0.00"/>
    <numFmt numFmtId="183" formatCode="* #,##0.00&quot;    &quot;;\-* #,##0.00&quot;    &quot;;* \-#&quot;    &quot;;@\ "/>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240A]dddd\,\ dd&quot; de &quot;mmmm&quot; de &quot;yyyy"/>
    <numFmt numFmtId="189" formatCode="[$-240A]hh:mm:ss\ AM/PM"/>
  </numFmts>
  <fonts count="67">
    <font>
      <sz val="11"/>
      <color theme="1"/>
      <name val="Calibri"/>
      <family val="2"/>
    </font>
    <font>
      <sz val="11"/>
      <color indexed="8"/>
      <name val="Calibri"/>
      <family val="2"/>
    </font>
    <font>
      <b/>
      <sz val="10"/>
      <name val="Arial"/>
      <family val="2"/>
    </font>
    <font>
      <sz val="10"/>
      <name val="Arial"/>
      <family val="2"/>
    </font>
    <font>
      <sz val="10"/>
      <color indexed="8"/>
      <name val="Calibri"/>
      <family val="2"/>
    </font>
    <font>
      <sz val="10"/>
      <color indexed="8"/>
      <name val="Arial"/>
      <family val="2"/>
    </font>
    <font>
      <b/>
      <sz val="10"/>
      <color indexed="8"/>
      <name val="Arial"/>
      <family val="2"/>
    </font>
    <font>
      <b/>
      <sz val="10"/>
      <color indexed="8"/>
      <name val="Calibri"/>
      <family val="2"/>
    </font>
    <font>
      <sz val="12"/>
      <color indexed="8"/>
      <name val="Arial"/>
      <family val="2"/>
    </font>
    <font>
      <sz val="11"/>
      <color indexed="8"/>
      <name val="Arial"/>
      <family val="2"/>
    </font>
    <font>
      <sz val="8"/>
      <name val="Tahoma"/>
      <family val="2"/>
    </font>
    <font>
      <b/>
      <sz val="8"/>
      <name val="Tahoma"/>
      <family val="2"/>
    </font>
    <font>
      <b/>
      <sz val="18"/>
      <color indexed="8"/>
      <name val="Calibri"/>
      <family val="2"/>
    </font>
    <font>
      <sz val="14"/>
      <color indexed="8"/>
      <name val="Arial Narrow"/>
      <family val="2"/>
    </font>
    <font>
      <sz val="14"/>
      <name val="Arial Narrow"/>
      <family val="2"/>
    </font>
    <font>
      <sz val="14"/>
      <color indexed="10"/>
      <name val="Arial Narrow"/>
      <family val="2"/>
    </font>
    <font>
      <sz val="11"/>
      <name val="Calibri"/>
      <family val="2"/>
    </font>
    <font>
      <b/>
      <sz val="11"/>
      <color indexed="8"/>
      <name val="Arial"/>
      <family val="2"/>
    </font>
    <font>
      <b/>
      <sz val="20"/>
      <color indexed="8"/>
      <name val="Arial"/>
      <family val="2"/>
    </font>
    <font>
      <b/>
      <sz val="26"/>
      <color indexed="8"/>
      <name val="Arial"/>
      <family val="2"/>
    </font>
    <font>
      <b/>
      <sz val="28"/>
      <color indexed="8"/>
      <name val="Arial"/>
      <family val="2"/>
    </font>
    <font>
      <b/>
      <sz val="22"/>
      <name val="Arial"/>
      <family val="2"/>
    </font>
    <font>
      <b/>
      <sz val="10"/>
      <color indexed="9"/>
      <name val="Arial"/>
      <family val="2"/>
    </font>
    <font>
      <sz val="10"/>
      <color indexed="9"/>
      <name val="Arial"/>
      <family val="2"/>
    </font>
    <font>
      <sz val="8"/>
      <name val="Calibri"/>
      <family val="2"/>
    </font>
    <font>
      <sz val="12"/>
      <name val="Arial Narrow"/>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sz val="10"/>
      <color theme="1"/>
      <name val="Arial"/>
      <family val="2"/>
    </font>
    <font>
      <b/>
      <sz val="8"/>
      <name val="Calibri"/>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indexed="9"/>
        <bgColor indexed="64"/>
      </patternFill>
    </fill>
    <fill>
      <patternFill patternType="solid">
        <fgColor indexed="49"/>
        <bgColor indexed="64"/>
      </patternFill>
    </fill>
    <fill>
      <patternFill patternType="solid">
        <fgColor indexed="30"/>
        <bgColor indexed="64"/>
      </patternFill>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17"/>
        <bgColor indexed="64"/>
      </patternFill>
    </fill>
    <fill>
      <patternFill patternType="solid">
        <fgColor indexed="57"/>
        <bgColor indexed="64"/>
      </patternFill>
    </fill>
    <fill>
      <patternFill patternType="solid">
        <fgColor indexed="26"/>
        <bgColor indexed="64"/>
      </patternFill>
    </fill>
    <fill>
      <patternFill patternType="solid">
        <fgColor theme="0"/>
        <bgColor indexed="64"/>
      </patternFill>
    </fill>
    <fill>
      <patternFill patternType="solid">
        <fgColor indexed="55"/>
        <bgColor indexed="64"/>
      </patternFill>
    </fill>
    <fill>
      <patternFill patternType="solid">
        <fgColor indexed="5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top style="thin"/>
      <bottom style="thin"/>
    </border>
    <border>
      <left style="thin"/>
      <right style="thin"/>
      <top style="thin"/>
      <bottom style="thin"/>
    </border>
    <border>
      <left style="thin"/>
      <right style="thin"/>
      <top style="thin"/>
      <bottom/>
    </border>
    <border>
      <left/>
      <right style="thin"/>
      <top style="thin"/>
      <bottom style="thin"/>
    </border>
    <border>
      <left style="medium"/>
      <right style="thin"/>
      <top style="medium"/>
      <bottom/>
    </border>
    <border>
      <left style="thin"/>
      <right style="thin"/>
      <top style="medium"/>
      <bottom style="thin"/>
    </border>
    <border>
      <left style="thin"/>
      <right style="thin"/>
      <top/>
      <bottom style="thin"/>
    </border>
    <border>
      <left style="thin"/>
      <right style="thin"/>
      <top style="thin"/>
      <bottom style="medium"/>
    </border>
    <border>
      <left/>
      <right style="thin"/>
      <top style="thin"/>
      <bottom style="medium"/>
    </border>
    <border>
      <left/>
      <right style="thin"/>
      <top style="medium"/>
      <bottom style="thin"/>
    </border>
    <border>
      <left/>
      <right style="thin"/>
      <top/>
      <bottom style="thin"/>
    </border>
    <border>
      <left/>
      <right style="thin"/>
      <top style="thin"/>
      <bottom/>
    </border>
    <border>
      <left style="medium"/>
      <right style="thin"/>
      <top style="thin"/>
      <bottom style="thin"/>
    </border>
    <border>
      <left style="medium"/>
      <right style="thin"/>
      <top style="thin"/>
      <bottom style="medium"/>
    </border>
    <border>
      <left style="medium"/>
      <right style="thin"/>
      <top/>
      <bottom style="thin"/>
    </border>
    <border>
      <left/>
      <right/>
      <top style="thin"/>
      <bottom style="thin"/>
    </border>
    <border>
      <left style="thin"/>
      <right style="thin"/>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3"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1" fillId="0" borderId="0" applyFont="0" applyFill="0" applyBorder="0" applyAlignment="0" applyProtection="0"/>
    <xf numFmtId="169" fontId="1" fillId="0" borderId="0" applyFont="0" applyFill="0" applyBorder="0" applyAlignment="0" applyProtection="0"/>
    <xf numFmtId="183" fontId="3" fillId="0" borderId="0" applyFill="0" applyBorder="0" applyAlignment="0" applyProtection="0"/>
    <xf numFmtId="44" fontId="1" fillId="0" borderId="0" applyFont="0" applyFill="0" applyBorder="0" applyAlignment="0" applyProtection="0"/>
    <xf numFmtId="168" fontId="1" fillId="0" borderId="0" applyFont="0" applyFill="0" applyBorder="0" applyAlignment="0" applyProtection="0"/>
    <xf numFmtId="0" fontId="56" fillId="31" borderId="0" applyNumberFormat="0" applyBorder="0" applyAlignment="0" applyProtection="0"/>
    <xf numFmtId="0" fontId="3" fillId="0" borderId="0">
      <alignment/>
      <protection/>
    </xf>
    <xf numFmtId="0" fontId="1" fillId="32" borderId="4" applyNumberFormat="0" applyFont="0" applyAlignment="0" applyProtection="0"/>
    <xf numFmtId="9" fontId="3" fillId="0" borderId="0" applyFill="0" applyBorder="0" applyAlignment="0" applyProtection="0"/>
    <xf numFmtId="9" fontId="1" fillId="0" borderId="0" applyFont="0" applyFill="0" applyBorder="0" applyAlignment="0" applyProtection="0"/>
    <xf numFmtId="9" fontId="3" fillId="0" borderId="0" applyFill="0" applyBorder="0" applyAlignment="0" applyProtection="0"/>
    <xf numFmtId="0" fontId="3" fillId="33" borderId="0" applyNumberFormat="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1" fillId="0" borderId="8" applyNumberFormat="0" applyFill="0" applyAlignment="0" applyProtection="0"/>
    <xf numFmtId="0" fontId="63" fillId="0" borderId="9" applyNumberFormat="0" applyFill="0" applyAlignment="0" applyProtection="0"/>
    <xf numFmtId="0" fontId="3" fillId="34" borderId="0" applyNumberFormat="0" applyBorder="0" applyAlignment="0" applyProtection="0"/>
  </cellStyleXfs>
  <cellXfs count="213">
    <xf numFmtId="0" fontId="0" fillId="0" borderId="0" xfId="0" applyFont="1" applyAlignment="1">
      <alignment/>
    </xf>
    <xf numFmtId="0" fontId="4" fillId="35" borderId="0" xfId="0" applyFont="1" applyFill="1" applyAlignment="1">
      <alignment/>
    </xf>
    <xf numFmtId="0" fontId="3" fillId="35" borderId="10" xfId="0" applyFont="1" applyFill="1" applyBorder="1" applyAlignment="1">
      <alignment horizontal="left" vertical="center" wrapText="1"/>
    </xf>
    <xf numFmtId="0" fontId="3" fillId="35" borderId="0" xfId="0" applyFont="1" applyFill="1" applyBorder="1" applyAlignment="1">
      <alignment horizontal="left" vertical="center" wrapText="1"/>
    </xf>
    <xf numFmtId="0" fontId="4" fillId="35" borderId="0" xfId="0" applyFont="1" applyFill="1" applyAlignment="1">
      <alignment horizontal="center"/>
    </xf>
    <xf numFmtId="0" fontId="2" fillId="35" borderId="11" xfId="0" applyFont="1" applyFill="1" applyBorder="1" applyAlignment="1">
      <alignment vertical="center" wrapText="1"/>
    </xf>
    <xf numFmtId="0" fontId="2" fillId="35" borderId="12" xfId="0" applyFont="1" applyFill="1" applyBorder="1" applyAlignment="1">
      <alignment vertical="center" wrapText="1"/>
    </xf>
    <xf numFmtId="9" fontId="3" fillId="35" borderId="12" xfId="58" applyFont="1" applyFill="1" applyBorder="1" applyAlignment="1">
      <alignment horizontal="center" vertical="center" wrapText="1"/>
    </xf>
    <xf numFmtId="0" fontId="2" fillId="36" borderId="12" xfId="0" applyFont="1" applyFill="1" applyBorder="1" applyAlignment="1">
      <alignment horizontal="center" vertical="center" wrapText="1"/>
    </xf>
    <xf numFmtId="0" fontId="2" fillId="18" borderId="12" xfId="0" applyFont="1" applyFill="1" applyBorder="1" applyAlignment="1">
      <alignment horizontal="center" vertical="center" wrapText="1"/>
    </xf>
    <xf numFmtId="0" fontId="2" fillId="18" borderId="13" xfId="0" applyFont="1" applyFill="1" applyBorder="1" applyAlignment="1">
      <alignment horizontal="center" vertical="center" wrapText="1"/>
    </xf>
    <xf numFmtId="9" fontId="5" fillId="35" borderId="12" xfId="58" applyFont="1" applyFill="1" applyBorder="1" applyAlignment="1">
      <alignment horizontal="center" vertical="center" wrapText="1"/>
    </xf>
    <xf numFmtId="0" fontId="5" fillId="35" borderId="0" xfId="0" applyFont="1" applyFill="1" applyBorder="1" applyAlignment="1">
      <alignment vertical="center" wrapText="1"/>
    </xf>
    <xf numFmtId="0" fontId="5" fillId="35" borderId="0" xfId="0" applyFont="1" applyFill="1" applyAlignment="1">
      <alignment/>
    </xf>
    <xf numFmtId="0" fontId="4" fillId="35" borderId="0" xfId="0" applyFont="1" applyFill="1" applyAlignment="1">
      <alignment vertical="top" wrapText="1"/>
    </xf>
    <xf numFmtId="0" fontId="6" fillId="37" borderId="12"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7" fillId="35" borderId="0" xfId="0" applyFont="1" applyFill="1" applyBorder="1" applyAlignment="1">
      <alignment vertical="center"/>
    </xf>
    <xf numFmtId="0" fontId="6" fillId="35" borderId="0" xfId="0" applyFont="1" applyFill="1" applyBorder="1" applyAlignment="1">
      <alignment horizontal="center" vertical="center" wrapText="1"/>
    </xf>
    <xf numFmtId="0" fontId="4" fillId="35" borderId="0" xfId="0" applyFont="1" applyFill="1" applyBorder="1" applyAlignment="1">
      <alignment/>
    </xf>
    <xf numFmtId="0" fontId="5" fillId="35" borderId="12" xfId="0" applyFont="1" applyFill="1" applyBorder="1" applyAlignment="1">
      <alignment horizontal="center" vertical="center" wrapText="1"/>
    </xf>
    <xf numFmtId="0" fontId="9" fillId="0" borderId="15" xfId="0" applyFont="1" applyFill="1" applyBorder="1" applyAlignment="1">
      <alignment horizontal="justify" vertical="center" wrapText="1"/>
    </xf>
    <xf numFmtId="0" fontId="9" fillId="0" borderId="12" xfId="0" applyFont="1" applyFill="1" applyBorder="1" applyAlignment="1">
      <alignment horizontal="center" vertical="center" wrapText="1"/>
    </xf>
    <xf numFmtId="0" fontId="0" fillId="0" borderId="0" xfId="0" applyAlignment="1">
      <alignment wrapText="1"/>
    </xf>
    <xf numFmtId="0" fontId="9" fillId="0" borderId="16" xfId="0" applyFont="1" applyFill="1" applyBorder="1" applyAlignment="1">
      <alignment horizontal="justify" vertical="center" wrapText="1"/>
    </xf>
    <xf numFmtId="0" fontId="9" fillId="0" borderId="12" xfId="0" applyFont="1" applyFill="1" applyBorder="1" applyAlignment="1">
      <alignment horizontal="justify" vertical="center" wrapText="1"/>
    </xf>
    <xf numFmtId="0" fontId="9" fillId="0" borderId="17" xfId="0" applyFont="1" applyFill="1" applyBorder="1" applyAlignment="1">
      <alignment horizontal="justify" vertical="center" wrapText="1"/>
    </xf>
    <xf numFmtId="0" fontId="9" fillId="0" borderId="18" xfId="0" applyFont="1" applyFill="1" applyBorder="1" applyAlignment="1">
      <alignment horizontal="justify" vertical="center" wrapText="1"/>
    </xf>
    <xf numFmtId="0" fontId="9" fillId="0" borderId="13"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5" fillId="35" borderId="0" xfId="0" applyFont="1" applyFill="1" applyBorder="1" applyAlignment="1">
      <alignment horizontal="center"/>
    </xf>
    <xf numFmtId="0" fontId="5" fillId="35" borderId="12" xfId="58" applyNumberFormat="1" applyFont="1" applyFill="1" applyBorder="1" applyAlignment="1">
      <alignment horizontal="center" vertical="center" wrapText="1"/>
    </xf>
    <xf numFmtId="0" fontId="8" fillId="0" borderId="0" xfId="0" applyFont="1" applyAlignment="1">
      <alignment horizontal="justify"/>
    </xf>
    <xf numFmtId="0" fontId="13" fillId="10" borderId="14" xfId="0" applyFont="1" applyFill="1" applyBorder="1" applyAlignment="1">
      <alignment horizontal="justify" vertical="center" wrapText="1"/>
    </xf>
    <xf numFmtId="0" fontId="13" fillId="35" borderId="14" xfId="0" applyFont="1" applyFill="1" applyBorder="1" applyAlignment="1">
      <alignment horizontal="justify" vertical="center" wrapText="1"/>
    </xf>
    <xf numFmtId="0" fontId="14" fillId="38" borderId="12" xfId="0" applyFont="1" applyFill="1" applyBorder="1" applyAlignment="1">
      <alignment horizontal="center" vertical="center" wrapText="1"/>
    </xf>
    <xf numFmtId="0" fontId="14" fillId="38" borderId="12" xfId="0" applyFont="1" applyFill="1" applyBorder="1" applyAlignment="1">
      <alignment horizontal="justify" vertical="center" wrapText="1"/>
    </xf>
    <xf numFmtId="0" fontId="13" fillId="38" borderId="14" xfId="0" applyFont="1" applyFill="1" applyBorder="1" applyAlignment="1">
      <alignment horizontal="justify" vertical="center" wrapText="1"/>
    </xf>
    <xf numFmtId="0" fontId="13" fillId="38" borderId="19" xfId="0" applyFont="1" applyFill="1" applyBorder="1" applyAlignment="1">
      <alignment horizontal="justify" vertical="center" wrapText="1"/>
    </xf>
    <xf numFmtId="0" fontId="14" fillId="39" borderId="20" xfId="0" applyFont="1" applyFill="1" applyBorder="1" applyAlignment="1">
      <alignment horizontal="justify" vertical="center" wrapText="1"/>
    </xf>
    <xf numFmtId="0" fontId="14" fillId="39" borderId="14" xfId="0" applyFont="1" applyFill="1" applyBorder="1" applyAlignment="1">
      <alignment horizontal="justify" vertical="center" wrapText="1"/>
    </xf>
    <xf numFmtId="0" fontId="14" fillId="5" borderId="12" xfId="0" applyFont="1" applyFill="1" applyBorder="1" applyAlignment="1">
      <alignment horizontal="justify" vertical="center" wrapText="1"/>
    </xf>
    <xf numFmtId="0" fontId="14" fillId="5" borderId="14" xfId="0" applyFont="1" applyFill="1" applyBorder="1" applyAlignment="1">
      <alignment horizontal="justify" vertical="center" wrapText="1"/>
    </xf>
    <xf numFmtId="0" fontId="14" fillId="40" borderId="14" xfId="0" applyFont="1" applyFill="1" applyBorder="1" applyAlignment="1">
      <alignment horizontal="justify" vertical="center" wrapText="1"/>
    </xf>
    <xf numFmtId="0" fontId="13" fillId="40" borderId="21" xfId="0" applyFont="1" applyFill="1" applyBorder="1" applyAlignment="1">
      <alignment horizontal="justify" vertical="center" wrapText="1"/>
    </xf>
    <xf numFmtId="0" fontId="13" fillId="40" borderId="14" xfId="0" applyFont="1" applyFill="1" applyBorder="1" applyAlignment="1">
      <alignment horizontal="justify" vertical="center" wrapText="1"/>
    </xf>
    <xf numFmtId="0" fontId="14" fillId="40" borderId="12" xfId="0" applyFont="1" applyFill="1" applyBorder="1" applyAlignment="1">
      <alignment vertical="center" wrapText="1"/>
    </xf>
    <xf numFmtId="0" fontId="13" fillId="41" borderId="20" xfId="0" applyFont="1" applyFill="1" applyBorder="1" applyAlignment="1">
      <alignment horizontal="justify" vertical="center" wrapText="1"/>
    </xf>
    <xf numFmtId="0" fontId="13" fillId="41" borderId="14" xfId="0" applyFont="1" applyFill="1" applyBorder="1" applyAlignment="1">
      <alignment horizontal="justify" vertical="center" wrapText="1"/>
    </xf>
    <xf numFmtId="0" fontId="14" fillId="41" borderId="14" xfId="0" applyFont="1" applyFill="1" applyBorder="1" applyAlignment="1">
      <alignment horizontal="justify" vertical="center" wrapText="1"/>
    </xf>
    <xf numFmtId="0" fontId="15" fillId="41" borderId="14" xfId="0" applyFont="1" applyFill="1" applyBorder="1" applyAlignment="1">
      <alignment horizontal="justify" vertical="center" wrapText="1"/>
    </xf>
    <xf numFmtId="0" fontId="13" fillId="41" borderId="22" xfId="0" applyFont="1" applyFill="1" applyBorder="1" applyAlignment="1">
      <alignment horizontal="left" vertical="center" wrapText="1"/>
    </xf>
    <xf numFmtId="0" fontId="13" fillId="41" borderId="19" xfId="0" applyFont="1" applyFill="1" applyBorder="1" applyAlignment="1">
      <alignment horizontal="justify" vertical="center" wrapText="1"/>
    </xf>
    <xf numFmtId="0" fontId="14" fillId="41" borderId="20" xfId="0" applyFont="1" applyFill="1" applyBorder="1" applyAlignment="1">
      <alignment horizontal="justify" vertical="center" wrapText="1"/>
    </xf>
    <xf numFmtId="0" fontId="14" fillId="41" borderId="19" xfId="0" applyFont="1" applyFill="1" applyBorder="1" applyAlignment="1">
      <alignment horizontal="justify" vertical="center" wrapText="1"/>
    </xf>
    <xf numFmtId="0" fontId="2" fillId="37" borderId="13" xfId="0" applyFont="1" applyFill="1" applyBorder="1" applyAlignment="1">
      <alignment horizontal="center" vertical="center" wrapText="1"/>
    </xf>
    <xf numFmtId="0" fontId="2" fillId="37" borderId="13" xfId="0" applyFont="1" applyFill="1" applyBorder="1" applyAlignment="1">
      <alignment vertical="center" wrapText="1"/>
    </xf>
    <xf numFmtId="0" fontId="2" fillId="36" borderId="13" xfId="0" applyFont="1" applyFill="1" applyBorder="1" applyAlignment="1">
      <alignment horizontal="center" vertical="center" wrapText="1"/>
    </xf>
    <xf numFmtId="0" fontId="7" fillId="36" borderId="13" xfId="0" applyFont="1" applyFill="1" applyBorder="1" applyAlignment="1">
      <alignment/>
    </xf>
    <xf numFmtId="0" fontId="2" fillId="42" borderId="12"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10" borderId="12" xfId="0" applyFont="1" applyFill="1" applyBorder="1" applyAlignment="1">
      <alignment horizontal="center" vertical="center" wrapText="1"/>
    </xf>
    <xf numFmtId="9" fontId="3" fillId="35" borderId="0" xfId="58" applyFont="1" applyFill="1" applyBorder="1" applyAlignment="1">
      <alignment horizontal="center" vertical="center" wrapText="1"/>
    </xf>
    <xf numFmtId="0" fontId="2" fillId="43" borderId="12" xfId="0" applyFont="1" applyFill="1" applyBorder="1" applyAlignment="1">
      <alignment horizontal="center" vertical="center" wrapText="1"/>
    </xf>
    <xf numFmtId="0" fontId="2" fillId="35" borderId="12" xfId="0" applyFont="1" applyFill="1" applyBorder="1" applyAlignment="1">
      <alignment horizontal="justify" vertical="center" wrapText="1"/>
    </xf>
    <xf numFmtId="9" fontId="3" fillId="35" borderId="12" xfId="58" applyFont="1" applyFill="1" applyBorder="1" applyAlignment="1" applyProtection="1">
      <alignment horizontal="center" vertical="center" wrapText="1"/>
      <protection locked="0"/>
    </xf>
    <xf numFmtId="0" fontId="8" fillId="35" borderId="12" xfId="0" applyFont="1" applyFill="1" applyBorder="1" applyAlignment="1" applyProtection="1">
      <alignment horizontal="center" vertical="center" wrapText="1"/>
      <protection locked="0"/>
    </xf>
    <xf numFmtId="0" fontId="8" fillId="35" borderId="12" xfId="0" applyFont="1" applyFill="1" applyBorder="1" applyAlignment="1" applyProtection="1">
      <alignment horizontal="left" vertical="center" wrapText="1"/>
      <protection locked="0"/>
    </xf>
    <xf numFmtId="0" fontId="8" fillId="35" borderId="12" xfId="0" applyFont="1" applyFill="1" applyBorder="1" applyAlignment="1" applyProtection="1">
      <alignment horizontal="justify" vertical="center" wrapText="1"/>
      <protection locked="0"/>
    </xf>
    <xf numFmtId="0" fontId="5" fillId="35" borderId="12" xfId="0" applyFont="1" applyFill="1" applyBorder="1" applyAlignment="1" applyProtection="1">
      <alignment horizontal="center" vertical="center" wrapText="1"/>
      <protection locked="0"/>
    </xf>
    <xf numFmtId="9" fontId="5" fillId="35" borderId="12" xfId="58" applyFont="1" applyFill="1" applyBorder="1" applyAlignment="1" applyProtection="1">
      <alignment horizontal="center" vertical="center" wrapText="1"/>
      <protection locked="0"/>
    </xf>
    <xf numFmtId="9" fontId="5" fillId="35" borderId="12" xfId="0" applyNumberFormat="1" applyFont="1" applyFill="1" applyBorder="1" applyAlignment="1" applyProtection="1">
      <alignment horizontal="center" vertical="center" wrapText="1"/>
      <protection locked="0"/>
    </xf>
    <xf numFmtId="180" fontId="5" fillId="35" borderId="12" xfId="58" applyNumberFormat="1" applyFont="1" applyFill="1" applyBorder="1" applyAlignment="1" applyProtection="1">
      <alignment horizontal="center" vertical="center" wrapText="1"/>
      <protection locked="0"/>
    </xf>
    <xf numFmtId="0" fontId="5" fillId="35" borderId="12" xfId="49" applyNumberFormat="1" applyFont="1" applyFill="1" applyBorder="1" applyAlignment="1" applyProtection="1">
      <alignment horizontal="center" vertical="center" wrapText="1"/>
      <protection locked="0"/>
    </xf>
    <xf numFmtId="9" fontId="5" fillId="35" borderId="12" xfId="58" applyNumberFormat="1" applyFont="1" applyFill="1" applyBorder="1" applyAlignment="1" applyProtection="1">
      <alignment horizontal="center" vertical="center" wrapText="1"/>
      <protection locked="0"/>
    </xf>
    <xf numFmtId="181" fontId="5" fillId="35" borderId="12" xfId="0" applyNumberFormat="1" applyFont="1" applyFill="1" applyBorder="1" applyAlignment="1" applyProtection="1">
      <alignment horizontal="center" vertical="center" wrapText="1"/>
      <protection locked="0"/>
    </xf>
    <xf numFmtId="0" fontId="5" fillId="35" borderId="12" xfId="0" applyFont="1" applyFill="1" applyBorder="1" applyAlignment="1" applyProtection="1">
      <alignment horizontal="justify" vertical="center" wrapText="1"/>
      <protection locked="0"/>
    </xf>
    <xf numFmtId="0" fontId="5" fillId="35" borderId="12" xfId="0" applyFont="1" applyFill="1" applyBorder="1" applyAlignment="1" applyProtection="1">
      <alignment horizontal="left" vertical="center" wrapText="1"/>
      <protection locked="0"/>
    </xf>
    <xf numFmtId="182" fontId="5" fillId="35" borderId="12" xfId="0" applyNumberFormat="1" applyFont="1" applyFill="1" applyBorder="1" applyAlignment="1" applyProtection="1">
      <alignment horizontal="center" vertical="center" wrapText="1"/>
      <protection locked="0"/>
    </xf>
    <xf numFmtId="182" fontId="5" fillId="35" borderId="12" xfId="52" applyNumberFormat="1" applyFont="1" applyFill="1" applyBorder="1" applyAlignment="1" applyProtection="1">
      <alignment horizontal="center" vertical="center" wrapText="1"/>
      <protection locked="0"/>
    </xf>
    <xf numFmtId="0" fontId="0" fillId="0" borderId="12" xfId="0" applyBorder="1" applyAlignment="1">
      <alignment vertical="center" wrapText="1"/>
    </xf>
    <xf numFmtId="0" fontId="2" fillId="35" borderId="0" xfId="0" applyFont="1" applyFill="1" applyBorder="1" applyAlignment="1">
      <alignment horizontal="center" vertical="center" wrapText="1"/>
    </xf>
    <xf numFmtId="9" fontId="0" fillId="0" borderId="12" xfId="58" applyFont="1" applyBorder="1" applyAlignment="1">
      <alignment horizontal="center" vertical="center"/>
    </xf>
    <xf numFmtId="0" fontId="7" fillId="35" borderId="0" xfId="0" applyFont="1" applyFill="1" applyBorder="1" applyAlignment="1">
      <alignment horizontal="right" vertical="center" wrapText="1"/>
    </xf>
    <xf numFmtId="0" fontId="7" fillId="35" borderId="0" xfId="0" applyFont="1" applyFill="1" applyBorder="1" applyAlignment="1">
      <alignment vertical="top" wrapText="1"/>
    </xf>
    <xf numFmtId="0" fontId="7" fillId="35" borderId="0"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5" fillId="35" borderId="12" xfId="0" applyFont="1" applyFill="1" applyBorder="1" applyAlignment="1">
      <alignment horizontal="center" vertical="top" wrapText="1"/>
    </xf>
    <xf numFmtId="0" fontId="5" fillId="35" borderId="12" xfId="0" applyFont="1" applyFill="1" applyBorder="1" applyAlignment="1">
      <alignment vertical="center" wrapText="1"/>
    </xf>
    <xf numFmtId="9" fontId="20" fillId="35" borderId="12" xfId="58" applyFont="1" applyFill="1" applyBorder="1" applyAlignment="1" applyProtection="1">
      <alignment horizontal="center" vertical="center" wrapText="1"/>
      <protection/>
    </xf>
    <xf numFmtId="9" fontId="3" fillId="35" borderId="12" xfId="58" applyFont="1" applyFill="1" applyBorder="1" applyAlignment="1" applyProtection="1">
      <alignment horizontal="center" vertical="center" wrapText="1"/>
      <protection/>
    </xf>
    <xf numFmtId="0" fontId="8" fillId="35" borderId="12" xfId="0" applyFont="1" applyFill="1" applyBorder="1" applyAlignment="1" applyProtection="1">
      <alignment horizontal="center" vertical="center" wrapText="1"/>
      <protection/>
    </xf>
    <xf numFmtId="9" fontId="21" fillId="35" borderId="12" xfId="58" applyFont="1" applyFill="1" applyBorder="1" applyAlignment="1" applyProtection="1">
      <alignment horizontal="center" vertical="center" wrapText="1"/>
      <protection/>
    </xf>
    <xf numFmtId="0" fontId="5" fillId="39" borderId="12" xfId="0" applyFont="1" applyFill="1" applyBorder="1" applyAlignment="1" applyProtection="1">
      <alignment horizontal="center" vertical="center" wrapText="1"/>
      <protection locked="0"/>
    </xf>
    <xf numFmtId="9" fontId="1" fillId="0" borderId="12" xfId="58" applyFont="1" applyBorder="1" applyAlignment="1">
      <alignment horizontal="center" vertical="center"/>
    </xf>
    <xf numFmtId="0" fontId="0" fillId="39" borderId="12" xfId="0" applyFill="1" applyBorder="1" applyAlignment="1" applyProtection="1">
      <alignment horizontal="left" vertical="center" wrapText="1"/>
      <protection locked="0"/>
    </xf>
    <xf numFmtId="0" fontId="16" fillId="39" borderId="12" xfId="0" applyFont="1" applyFill="1" applyBorder="1" applyAlignment="1" applyProtection="1">
      <alignment horizontal="left" vertical="center" wrapText="1"/>
      <protection locked="0"/>
    </xf>
    <xf numFmtId="9" fontId="0" fillId="35" borderId="12" xfId="58" applyFont="1" applyFill="1" applyBorder="1" applyAlignment="1">
      <alignment horizontal="center" vertical="center"/>
    </xf>
    <xf numFmtId="0" fontId="5" fillId="44" borderId="17" xfId="0" applyFont="1" applyFill="1" applyBorder="1" applyAlignment="1">
      <alignment horizontal="center" vertical="center" wrapText="1"/>
    </xf>
    <xf numFmtId="0" fontId="5" fillId="44" borderId="12" xfId="0" applyFont="1" applyFill="1" applyBorder="1" applyAlignment="1">
      <alignment horizontal="center" vertical="center" wrapText="1"/>
    </xf>
    <xf numFmtId="0" fontId="13" fillId="44" borderId="12" xfId="0" applyFont="1" applyFill="1" applyBorder="1" applyAlignment="1">
      <alignment horizontal="center" vertical="center" wrapText="1"/>
    </xf>
    <xf numFmtId="9" fontId="5" fillId="35" borderId="14" xfId="0" applyNumberFormat="1" applyFont="1" applyFill="1" applyBorder="1" applyAlignment="1">
      <alignment horizontal="center" vertical="center" wrapText="1"/>
    </xf>
    <xf numFmtId="9" fontId="5" fillId="35" borderId="12" xfId="0" applyNumberFormat="1" applyFont="1" applyFill="1" applyBorder="1" applyAlignment="1">
      <alignment horizontal="center" vertical="center" wrapText="1"/>
    </xf>
    <xf numFmtId="0" fontId="5" fillId="35" borderId="12" xfId="0" applyFont="1" applyFill="1" applyBorder="1" applyAlignment="1">
      <alignment horizontal="left" vertical="center" wrapText="1"/>
    </xf>
    <xf numFmtId="0" fontId="5" fillId="35" borderId="12" xfId="0" applyFont="1" applyFill="1" applyBorder="1" applyAlignment="1">
      <alignment horizontal="center" vertical="center" wrapText="1"/>
    </xf>
    <xf numFmtId="2" fontId="5" fillId="35" borderId="12" xfId="0" applyNumberFormat="1" applyFont="1" applyFill="1" applyBorder="1" applyAlignment="1">
      <alignment horizontal="center" vertical="center" wrapText="1"/>
    </xf>
    <xf numFmtId="1" fontId="5" fillId="35" borderId="12" xfId="0" applyNumberFormat="1" applyFont="1" applyFill="1" applyBorder="1" applyAlignment="1">
      <alignment horizontal="center" vertical="center" wrapText="1"/>
    </xf>
    <xf numFmtId="0" fontId="5" fillId="35" borderId="17" xfId="0" applyFont="1" applyFill="1" applyBorder="1" applyAlignment="1" applyProtection="1">
      <alignment horizontal="center" vertical="center" wrapText="1"/>
      <protection locked="0"/>
    </xf>
    <xf numFmtId="0" fontId="0" fillId="39" borderId="23" xfId="0" applyFill="1" applyBorder="1" applyAlignment="1">
      <alignment vertical="center" wrapText="1"/>
    </xf>
    <xf numFmtId="0" fontId="4" fillId="35" borderId="12" xfId="0" applyFont="1" applyFill="1" applyBorder="1" applyAlignment="1" applyProtection="1">
      <alignment horizontal="center" vertical="center"/>
      <protection locked="0"/>
    </xf>
    <xf numFmtId="0" fontId="16" fillId="39" borderId="23" xfId="0" applyFont="1" applyFill="1" applyBorder="1" applyAlignment="1">
      <alignment vertical="center" wrapText="1"/>
    </xf>
    <xf numFmtId="0" fontId="0" fillId="39" borderId="24" xfId="0" applyFill="1" applyBorder="1" applyAlignment="1">
      <alignment vertical="center" wrapText="1"/>
    </xf>
    <xf numFmtId="9" fontId="0" fillId="0" borderId="18" xfId="58" applyFont="1" applyBorder="1" applyAlignment="1">
      <alignment horizontal="center" vertical="center"/>
    </xf>
    <xf numFmtId="0" fontId="5" fillId="39" borderId="18" xfId="0" applyFont="1" applyFill="1" applyBorder="1" applyAlignment="1" applyProtection="1">
      <alignment horizontal="center" vertical="center" wrapText="1"/>
      <protection locked="0"/>
    </xf>
    <xf numFmtId="0" fontId="0" fillId="0" borderId="18" xfId="0" applyBorder="1" applyAlignment="1">
      <alignment horizontal="center" vertical="center" wrapText="1"/>
    </xf>
    <xf numFmtId="0" fontId="0" fillId="39" borderId="18" xfId="0" applyFill="1" applyBorder="1" applyAlignment="1" applyProtection="1">
      <alignment horizontal="left" vertical="center" wrapText="1"/>
      <protection locked="0"/>
    </xf>
    <xf numFmtId="0" fontId="5" fillId="35" borderId="18" xfId="0" applyFont="1" applyFill="1" applyBorder="1" applyAlignment="1" applyProtection="1">
      <alignment horizontal="center" vertical="center" wrapText="1"/>
      <protection locked="0"/>
    </xf>
    <xf numFmtId="0" fontId="5" fillId="35" borderId="18" xfId="0" applyFont="1" applyFill="1" applyBorder="1" applyAlignment="1">
      <alignment horizontal="center" vertical="center" wrapText="1"/>
    </xf>
    <xf numFmtId="9" fontId="5" fillId="35" borderId="18" xfId="0" applyNumberFormat="1" applyFont="1" applyFill="1" applyBorder="1" applyAlignment="1" applyProtection="1">
      <alignment horizontal="center" vertical="center" wrapText="1"/>
      <protection locked="0"/>
    </xf>
    <xf numFmtId="9" fontId="0" fillId="35" borderId="12" xfId="58" applyFont="1" applyFill="1" applyBorder="1" applyAlignment="1">
      <alignment horizontal="center" vertical="center" wrapText="1"/>
    </xf>
    <xf numFmtId="9" fontId="0" fillId="0" borderId="12" xfId="58" applyFont="1" applyBorder="1" applyAlignment="1">
      <alignment horizontal="center" vertical="center" wrapText="1"/>
    </xf>
    <xf numFmtId="9" fontId="16" fillId="0" borderId="12" xfId="58" applyFont="1" applyBorder="1" applyAlignment="1">
      <alignment horizontal="center" vertical="center" wrapText="1"/>
    </xf>
    <xf numFmtId="0" fontId="22" fillId="35" borderId="12" xfId="0" applyFont="1" applyFill="1" applyBorder="1" applyAlignment="1" applyProtection="1">
      <alignment vertical="center" wrapText="1"/>
      <protection locked="0"/>
    </xf>
    <xf numFmtId="0" fontId="23" fillId="35" borderId="12" xfId="0" applyFont="1" applyFill="1" applyBorder="1" applyAlignment="1" applyProtection="1">
      <alignment vertical="center" wrapText="1"/>
      <protection locked="0"/>
    </xf>
    <xf numFmtId="0" fontId="5" fillId="35" borderId="12" xfId="0" applyFont="1" applyFill="1" applyBorder="1" applyAlignment="1" applyProtection="1">
      <alignment vertical="center" wrapText="1"/>
      <protection locked="0"/>
    </xf>
    <xf numFmtId="0" fontId="0" fillId="0" borderId="12" xfId="0" applyBorder="1" applyAlignment="1">
      <alignment horizontal="left" vertical="center" wrapText="1"/>
    </xf>
    <xf numFmtId="0" fontId="0" fillId="35" borderId="12" xfId="0" applyFill="1" applyBorder="1" applyAlignment="1" applyProtection="1">
      <alignment vertical="center" wrapText="1"/>
      <protection locked="0"/>
    </xf>
    <xf numFmtId="0" fontId="25" fillId="39" borderId="25" xfId="0" applyFont="1" applyFill="1" applyBorder="1" applyAlignment="1">
      <alignment vertical="center" wrapText="1"/>
    </xf>
    <xf numFmtId="9" fontId="25" fillId="35" borderId="17" xfId="58" applyFont="1" applyFill="1" applyBorder="1" applyAlignment="1">
      <alignment horizontal="center" vertical="center" wrapText="1"/>
    </xf>
    <xf numFmtId="0" fontId="25" fillId="39" borderId="17" xfId="0" applyFont="1" applyFill="1" applyBorder="1" applyAlignment="1" applyProtection="1">
      <alignment horizontal="center" vertical="center" wrapText="1"/>
      <protection locked="0"/>
    </xf>
    <xf numFmtId="0" fontId="25" fillId="35" borderId="17" xfId="0" applyFont="1" applyFill="1" applyBorder="1" applyAlignment="1">
      <alignment vertical="center" wrapText="1"/>
    </xf>
    <xf numFmtId="0" fontId="25" fillId="39" borderId="17" xfId="0" applyFont="1" applyFill="1" applyBorder="1" applyAlignment="1">
      <alignment horizontal="left" vertical="center" wrapText="1"/>
    </xf>
    <xf numFmtId="0" fontId="25" fillId="35" borderId="17" xfId="0" applyFont="1" applyFill="1" applyBorder="1" applyAlignment="1" applyProtection="1">
      <alignment horizontal="center" vertical="center" wrapText="1"/>
      <protection locked="0"/>
    </xf>
    <xf numFmtId="0" fontId="25" fillId="35" borderId="17" xfId="0" applyFont="1" applyFill="1" applyBorder="1" applyAlignment="1">
      <alignment horizontal="center" vertical="center" wrapText="1"/>
    </xf>
    <xf numFmtId="9" fontId="5" fillId="35" borderId="16" xfId="0" applyNumberFormat="1" applyFont="1" applyFill="1" applyBorder="1" applyAlignment="1" applyProtection="1">
      <alignment horizontal="center" vertical="center" wrapText="1"/>
      <protection locked="0"/>
    </xf>
    <xf numFmtId="0" fontId="4" fillId="35" borderId="16" xfId="0" applyNumberFormat="1" applyFont="1" applyFill="1" applyBorder="1" applyAlignment="1" applyProtection="1">
      <alignment horizontal="center" vertical="center"/>
      <protection locked="0"/>
    </xf>
    <xf numFmtId="0" fontId="5" fillId="35" borderId="16" xfId="0" applyFont="1" applyFill="1" applyBorder="1" applyAlignment="1" applyProtection="1">
      <alignment horizontal="center" vertical="center" wrapText="1"/>
      <protection locked="0"/>
    </xf>
    <xf numFmtId="0" fontId="5" fillId="35" borderId="12" xfId="0" applyFont="1" applyFill="1" applyBorder="1" applyAlignment="1" applyProtection="1">
      <alignment horizontal="center" vertical="center" wrapText="1"/>
      <protection locked="0"/>
    </xf>
    <xf numFmtId="0" fontId="5" fillId="35" borderId="12" xfId="0" applyFont="1" applyFill="1" applyBorder="1" applyAlignment="1" applyProtection="1">
      <alignment horizontal="justify" vertical="center" wrapText="1"/>
      <protection locked="0"/>
    </xf>
    <xf numFmtId="9" fontId="5" fillId="35" borderId="12" xfId="58" applyFont="1" applyFill="1" applyBorder="1" applyAlignment="1" applyProtection="1">
      <alignment horizontal="center" vertical="center" wrapText="1"/>
      <protection locked="0"/>
    </xf>
    <xf numFmtId="0" fontId="5" fillId="35" borderId="12" xfId="0" applyFont="1" applyFill="1" applyBorder="1" applyAlignment="1" applyProtection="1">
      <alignment horizontal="left" vertical="center" wrapText="1"/>
      <protection locked="0"/>
    </xf>
    <xf numFmtId="0" fontId="5" fillId="45" borderId="12" xfId="0" applyFont="1" applyFill="1" applyBorder="1" applyAlignment="1" applyProtection="1">
      <alignment horizontal="justify" vertical="center" wrapText="1"/>
      <protection locked="0"/>
    </xf>
    <xf numFmtId="0" fontId="64" fillId="0" borderId="0" xfId="0" applyFont="1" applyAlignment="1">
      <alignment horizontal="justify" vertical="center"/>
    </xf>
    <xf numFmtId="0" fontId="64" fillId="0" borderId="12" xfId="0" applyFont="1" applyBorder="1" applyAlignment="1">
      <alignment horizontal="justify" vertical="center"/>
    </xf>
    <xf numFmtId="0" fontId="64" fillId="0" borderId="12" xfId="0" applyFont="1" applyBorder="1" applyAlignment="1">
      <alignment horizontal="justify" vertical="center" wrapText="1"/>
    </xf>
    <xf numFmtId="0" fontId="65" fillId="0" borderId="0" xfId="0" applyFont="1" applyAlignment="1">
      <alignment horizontal="left" vertical="center" wrapText="1"/>
    </xf>
    <xf numFmtId="0" fontId="65" fillId="45" borderId="16" xfId="58" applyNumberFormat="1" applyFont="1" applyFill="1" applyBorder="1" applyAlignment="1">
      <alignment horizontal="center" vertical="center" wrapText="1"/>
    </xf>
    <xf numFmtId="9" fontId="3" fillId="45" borderId="16" xfId="58" applyFont="1" applyFill="1" applyBorder="1" applyAlignment="1">
      <alignment horizontal="center" vertical="center" wrapText="1"/>
    </xf>
    <xf numFmtId="0" fontId="65" fillId="45" borderId="16" xfId="0" applyFont="1" applyFill="1" applyBorder="1" applyAlignment="1" applyProtection="1">
      <alignment horizontal="center" vertical="center" wrapText="1"/>
      <protection locked="0"/>
    </xf>
    <xf numFmtId="9" fontId="65" fillId="45" borderId="16" xfId="58" applyFont="1" applyFill="1" applyBorder="1" applyAlignment="1">
      <alignment horizontal="center" vertical="center" wrapText="1"/>
    </xf>
    <xf numFmtId="9" fontId="65" fillId="45" borderId="16" xfId="58" applyFont="1" applyFill="1" applyBorder="1" applyAlignment="1" applyProtection="1">
      <alignment horizontal="center" vertical="center" wrapText="1"/>
      <protection locked="0"/>
    </xf>
    <xf numFmtId="0" fontId="65" fillId="0" borderId="16" xfId="0" applyFont="1" applyFill="1" applyBorder="1" applyAlignment="1" applyProtection="1">
      <alignment horizontal="center" vertical="center" wrapText="1"/>
      <protection locked="0"/>
    </xf>
    <xf numFmtId="9" fontId="65" fillId="0" borderId="16" xfId="58" applyFont="1" applyFill="1" applyBorder="1" applyAlignment="1" applyProtection="1">
      <alignment horizontal="center" vertical="center" wrapText="1"/>
      <protection locked="0"/>
    </xf>
    <xf numFmtId="0" fontId="65" fillId="45" borderId="16" xfId="0" applyFont="1" applyFill="1" applyBorder="1" applyAlignment="1">
      <alignment horizontal="center" vertical="center" wrapText="1"/>
    </xf>
    <xf numFmtId="9" fontId="3" fillId="0" borderId="16" xfId="58" applyFont="1" applyFill="1" applyBorder="1" applyAlignment="1">
      <alignment horizontal="center" vertical="center" wrapText="1"/>
    </xf>
    <xf numFmtId="0" fontId="6" fillId="18" borderId="12" xfId="0" applyFont="1" applyFill="1" applyBorder="1" applyAlignment="1">
      <alignment horizontal="center" vertical="center" wrapText="1"/>
    </xf>
    <xf numFmtId="0" fontId="6" fillId="42" borderId="12" xfId="0" applyFont="1" applyFill="1" applyBorder="1" applyAlignment="1">
      <alignment horizontal="center" vertical="center" wrapText="1"/>
    </xf>
    <xf numFmtId="0" fontId="2" fillId="35" borderId="11" xfId="0" applyFont="1" applyFill="1" applyBorder="1" applyAlignment="1">
      <alignment horizontal="justify" vertical="center"/>
    </xf>
    <xf numFmtId="0" fontId="2" fillId="35" borderId="26" xfId="0" applyFont="1" applyFill="1" applyBorder="1" applyAlignment="1">
      <alignment horizontal="justify" vertical="center"/>
    </xf>
    <xf numFmtId="0" fontId="2" fillId="35" borderId="14" xfId="0" applyFont="1" applyFill="1" applyBorder="1" applyAlignment="1">
      <alignment horizontal="justify" vertical="center"/>
    </xf>
    <xf numFmtId="0" fontId="2" fillId="35" borderId="12" xfId="0" applyFont="1" applyFill="1" applyBorder="1" applyAlignment="1">
      <alignment horizontal="justify" vertical="center" wrapText="1"/>
    </xf>
    <xf numFmtId="0" fontId="6" fillId="35" borderId="0"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36" borderId="26"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6" fillId="39" borderId="12"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18" borderId="11" xfId="0" applyFont="1" applyFill="1" applyBorder="1" applyAlignment="1">
      <alignment horizontal="center" vertical="center" wrapText="1"/>
    </xf>
    <xf numFmtId="0" fontId="2" fillId="18" borderId="14"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7" fillId="35" borderId="0" xfId="0" applyFont="1" applyFill="1" applyBorder="1" applyAlignment="1">
      <alignment horizontal="justify" vertical="center" wrapText="1"/>
    </xf>
    <xf numFmtId="0" fontId="2" fillId="10"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27"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7" fillId="35" borderId="0" xfId="0" applyFont="1" applyFill="1" applyBorder="1" applyAlignment="1">
      <alignment horizontal="right" vertical="center" wrapText="1"/>
    </xf>
    <xf numFmtId="0" fontId="6" fillId="35" borderId="12" xfId="0" applyFont="1" applyFill="1" applyBorder="1" applyAlignment="1">
      <alignment horizontal="center" vertical="top" wrapText="1"/>
    </xf>
    <xf numFmtId="0" fontId="6" fillId="35" borderId="12"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2" fillId="18" borderId="12" xfId="0" applyFont="1" applyFill="1" applyBorder="1" applyAlignment="1">
      <alignment horizontal="center" vertical="center" wrapText="1"/>
    </xf>
    <xf numFmtId="0" fontId="2" fillId="42" borderId="12" xfId="0" applyFont="1" applyFill="1" applyBorder="1" applyAlignment="1">
      <alignment horizontal="center" vertical="center" wrapText="1"/>
    </xf>
    <xf numFmtId="0" fontId="17" fillId="43" borderId="11" xfId="0" applyFont="1" applyFill="1" applyBorder="1" applyAlignment="1" applyProtection="1">
      <alignment horizontal="center" vertical="center" wrapText="1"/>
      <protection/>
    </xf>
    <xf numFmtId="0" fontId="17" fillId="43" borderId="26" xfId="0" applyFont="1" applyFill="1" applyBorder="1" applyAlignment="1" applyProtection="1">
      <alignment horizontal="center" vertical="center" wrapText="1"/>
      <protection/>
    </xf>
    <xf numFmtId="0" fontId="17" fillId="43" borderId="14" xfId="0" applyFont="1" applyFill="1" applyBorder="1" applyAlignment="1" applyProtection="1">
      <alignment horizontal="center" vertical="center" wrapText="1"/>
      <protection/>
    </xf>
    <xf numFmtId="22" fontId="12" fillId="37" borderId="12" xfId="0" applyNumberFormat="1" applyFont="1" applyFill="1" applyBorder="1" applyAlignment="1">
      <alignment horizontal="center" vertical="center"/>
    </xf>
    <xf numFmtId="0" fontId="12" fillId="37" borderId="12" xfId="0" applyFont="1" applyFill="1" applyBorder="1" applyAlignment="1">
      <alignment horizontal="center" vertical="center"/>
    </xf>
    <xf numFmtId="0" fontId="12" fillId="38" borderId="12" xfId="0" applyFont="1" applyFill="1" applyBorder="1" applyAlignment="1">
      <alignment horizontal="center" vertical="center"/>
    </xf>
    <xf numFmtId="0" fontId="4" fillId="35" borderId="0" xfId="0" applyFont="1" applyFill="1" applyBorder="1" applyAlignment="1">
      <alignment horizontal="center"/>
    </xf>
    <xf numFmtId="0" fontId="7" fillId="35" borderId="0" xfId="0" applyFont="1" applyFill="1" applyBorder="1" applyAlignment="1">
      <alignment horizontal="center" vertical="center"/>
    </xf>
    <xf numFmtId="0" fontId="6" fillId="37" borderId="12" xfId="0" applyFont="1" applyFill="1" applyBorder="1" applyAlignment="1">
      <alignment horizontal="center" vertical="center" wrapText="1"/>
    </xf>
    <xf numFmtId="0" fontId="2" fillId="43" borderId="12" xfId="0" applyFont="1" applyFill="1" applyBorder="1" applyAlignment="1">
      <alignment horizontal="center" vertical="center" wrapText="1"/>
    </xf>
    <xf numFmtId="9" fontId="3" fillId="35" borderId="11" xfId="58" applyFont="1" applyFill="1" applyBorder="1" applyAlignment="1" applyProtection="1">
      <alignment horizontal="center" vertical="center" wrapText="1"/>
      <protection/>
    </xf>
    <xf numFmtId="9" fontId="3" fillId="35" borderId="14" xfId="58" applyFont="1" applyFill="1" applyBorder="1" applyAlignment="1" applyProtection="1">
      <alignment horizontal="center" vertical="center" wrapText="1"/>
      <protection/>
    </xf>
    <xf numFmtId="0" fontId="19" fillId="46" borderId="11" xfId="0" applyFont="1" applyFill="1" applyBorder="1" applyAlignment="1" applyProtection="1">
      <alignment horizontal="center" vertical="center" wrapText="1"/>
      <protection/>
    </xf>
    <xf numFmtId="0" fontId="19" fillId="46" borderId="14" xfId="0" applyFont="1" applyFill="1" applyBorder="1" applyAlignment="1" applyProtection="1">
      <alignment horizontal="center" vertical="center" wrapText="1"/>
      <protection/>
    </xf>
    <xf numFmtId="0" fontId="17" fillId="47" borderId="11" xfId="0" applyFont="1" applyFill="1" applyBorder="1" applyAlignment="1" applyProtection="1">
      <alignment horizontal="center" vertical="center" wrapText="1"/>
      <protection/>
    </xf>
    <xf numFmtId="0" fontId="17" fillId="47" borderId="26" xfId="0" applyFont="1" applyFill="1" applyBorder="1" applyAlignment="1" applyProtection="1">
      <alignment horizontal="center" vertical="center" wrapText="1"/>
      <protection/>
    </xf>
    <xf numFmtId="0" fontId="17" fillId="47" borderId="14" xfId="0" applyFont="1" applyFill="1" applyBorder="1" applyAlignment="1" applyProtection="1">
      <alignment horizontal="center" vertical="center" wrapText="1"/>
      <protection/>
    </xf>
    <xf numFmtId="0" fontId="17" fillId="39" borderId="11" xfId="0" applyFont="1" applyFill="1" applyBorder="1" applyAlignment="1" applyProtection="1">
      <alignment horizontal="center" vertical="center" wrapText="1"/>
      <protection/>
    </xf>
    <xf numFmtId="0" fontId="17" fillId="39" borderId="26" xfId="0" applyFont="1" applyFill="1" applyBorder="1" applyAlignment="1" applyProtection="1">
      <alignment horizontal="center" vertical="center" wrapText="1"/>
      <protection/>
    </xf>
    <xf numFmtId="0" fontId="17" fillId="39" borderId="14" xfId="0" applyFont="1" applyFill="1" applyBorder="1" applyAlignment="1" applyProtection="1">
      <alignment horizontal="center" vertical="center" wrapText="1"/>
      <protection/>
    </xf>
    <xf numFmtId="0" fontId="18" fillId="43" borderId="11" xfId="0" applyFont="1" applyFill="1" applyBorder="1" applyAlignment="1" applyProtection="1">
      <alignment horizontal="center" vertical="center" wrapText="1"/>
      <protection/>
    </xf>
    <xf numFmtId="0" fontId="18" fillId="43" borderId="26" xfId="0" applyFont="1" applyFill="1" applyBorder="1" applyAlignment="1" applyProtection="1">
      <alignment horizontal="center" vertical="center" wrapText="1"/>
      <protection/>
    </xf>
    <xf numFmtId="0" fontId="18" fillId="43" borderId="14"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35" borderId="26" xfId="0" applyFont="1" applyFill="1" applyBorder="1" applyAlignment="1" applyProtection="1">
      <alignment horizontal="center" vertical="center" wrapText="1"/>
      <protection/>
    </xf>
    <xf numFmtId="0" fontId="5" fillId="35" borderId="14" xfId="0" applyFont="1" applyFill="1" applyBorder="1" applyAlignment="1" applyProtection="1">
      <alignment horizontal="center" vertical="center" wrapText="1"/>
      <protection/>
    </xf>
    <xf numFmtId="0" fontId="8" fillId="35" borderId="11" xfId="0" applyFont="1" applyFill="1" applyBorder="1" applyAlignment="1" applyProtection="1">
      <alignment horizontal="center" vertical="center" wrapText="1"/>
      <protection/>
    </xf>
    <xf numFmtId="0" fontId="8" fillId="35" borderId="14" xfId="0" applyFont="1" applyFill="1" applyBorder="1" applyAlignment="1" applyProtection="1">
      <alignment horizontal="center" vertical="center" wrapText="1"/>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orcentaje 2" xfId="57"/>
    <cellStyle name="Percent" xfId="58"/>
    <cellStyle name="Porcentual 2" xfId="59"/>
    <cellStyle name="Rojo" xfId="60"/>
    <cellStyle name="Salida" xfId="61"/>
    <cellStyle name="Texto de advertencia" xfId="62"/>
    <cellStyle name="Texto explicativo" xfId="63"/>
    <cellStyle name="Título" xfId="64"/>
    <cellStyle name="Título 1" xfId="65"/>
    <cellStyle name="Título 2" xfId="66"/>
    <cellStyle name="Título 3" xfId="67"/>
    <cellStyle name="Total" xfId="68"/>
    <cellStyle name="Verde" xfId="69"/>
  </cellStyles>
  <dxfs count="89">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uan.jimenez\Mis%20documentos\Juan%20Sebastian%20Jimenez\EVIDENCIAS%20OCTUBRE%202017\SEGUIMIENTO%20TRIMESTRAL%20II\DEFINITIVOS%20CARGUE\PLANES\PLANES%20DE%20GESTI&#211;N%20II%20TRI%20CARGUE\N.%20CENTRAL\II%20GJURID%20CARGU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GESTION POR PROCESO"/>
      <sheetName val="Hoja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A40"/>
  <sheetViews>
    <sheetView showGridLines="0" tabSelected="1" zoomScale="70" zoomScaleNormal="70" zoomScalePageLayoutView="0" workbookViewId="0" topLeftCell="C8">
      <pane xSplit="4995" ySplit="2895" topLeftCell="AK18" activePane="bottomRight" state="split"/>
      <selection pane="topLeft" activeCell="J20" sqref="J20"/>
      <selection pane="topRight" activeCell="D8" sqref="D8"/>
      <selection pane="bottomLeft" activeCell="C18" sqref="C18"/>
      <selection pane="bottomRight" activeCell="AN31" sqref="AN31"/>
    </sheetView>
  </sheetViews>
  <sheetFormatPr defaultColWidth="11.421875" defaultRowHeight="15"/>
  <cols>
    <col min="1" max="1" width="8.8515625" style="0" customWidth="1"/>
    <col min="2" max="2" width="29.28125" style="0" customWidth="1"/>
    <col min="3" max="3" width="63.140625" style="0" customWidth="1"/>
    <col min="4" max="4" width="39.00390625" style="0" customWidth="1"/>
    <col min="5" max="5" width="36.00390625" style="0" customWidth="1"/>
    <col min="6" max="6" width="33.8515625" style="0" customWidth="1"/>
    <col min="7" max="7" width="39.7109375" style="0" customWidth="1"/>
    <col min="9" max="9" width="18.8515625" style="0" customWidth="1"/>
    <col min="10" max="10" width="13.8515625" style="0" customWidth="1"/>
    <col min="15" max="15" width="15.421875" style="0" customWidth="1"/>
    <col min="16" max="16" width="20.00390625" style="0" customWidth="1"/>
    <col min="17" max="17" width="27.28125" style="0" customWidth="1"/>
    <col min="18" max="18" width="19.57421875" style="0" customWidth="1"/>
    <col min="23" max="23" width="20.8515625" style="0" customWidth="1"/>
    <col min="24" max="24" width="18.8515625" style="0" customWidth="1"/>
    <col min="25" max="25" width="35.8515625" style="0" customWidth="1"/>
    <col min="26" max="26" width="18.8515625" style="0" customWidth="1"/>
    <col min="27" max="27" width="14.140625" style="0" customWidth="1"/>
    <col min="28" max="28" width="18.421875" style="0" customWidth="1"/>
    <col min="29" max="29" width="45.421875" style="0" customWidth="1"/>
    <col min="30" max="30" width="42.28125" style="0" customWidth="1"/>
    <col min="31" max="31" width="40.28125" style="0" customWidth="1"/>
    <col min="32" max="32" width="19.7109375" style="0" customWidth="1"/>
    <col min="33" max="34" width="16.421875" style="0" customWidth="1"/>
    <col min="35" max="35" width="46.140625" style="0" customWidth="1"/>
    <col min="36" max="36" width="45.00390625" style="0" customWidth="1"/>
    <col min="37" max="37" width="22.140625" style="0" customWidth="1"/>
    <col min="39" max="39" width="15.28125" style="0" customWidth="1"/>
    <col min="40" max="40" width="11.140625" style="0" customWidth="1"/>
    <col min="41" max="41" width="31.7109375" style="0" customWidth="1"/>
    <col min="42" max="42" width="27.8515625" style="0" customWidth="1"/>
    <col min="43" max="43" width="32.140625" style="0" customWidth="1"/>
    <col min="46" max="46" width="14.8515625" style="0" customWidth="1"/>
    <col min="47" max="47" width="14.57421875" style="0" customWidth="1"/>
    <col min="48" max="48" width="20.7109375" style="0" customWidth="1"/>
    <col min="49" max="49" width="15.8515625" style="0" customWidth="1"/>
    <col min="50" max="50" width="19.140625" style="0" customWidth="1"/>
    <col min="51" max="51" width="31.421875" style="0" customWidth="1"/>
    <col min="52" max="52" width="18.421875" style="0" customWidth="1"/>
    <col min="53" max="53" width="19.8515625" style="0" customWidth="1"/>
  </cols>
  <sheetData>
    <row r="1" spans="1:24" ht="40.5" customHeight="1">
      <c r="A1" s="188">
        <f ca="1">NOW()</f>
        <v>43039.640515046296</v>
      </c>
      <c r="B1" s="189"/>
      <c r="C1" s="189"/>
      <c r="D1" s="189"/>
      <c r="E1" s="189"/>
      <c r="F1" s="189"/>
      <c r="G1" s="189"/>
      <c r="H1" s="189"/>
      <c r="I1" s="189"/>
      <c r="J1" s="189"/>
      <c r="K1" s="189"/>
      <c r="L1" s="189"/>
      <c r="M1" s="189"/>
      <c r="N1" s="189"/>
      <c r="O1" s="189"/>
      <c r="P1" s="189"/>
      <c r="Q1" s="189"/>
      <c r="R1" s="189"/>
      <c r="S1" s="189"/>
      <c r="T1" s="189"/>
      <c r="U1" s="189"/>
      <c r="V1" s="189"/>
      <c r="W1" s="189"/>
      <c r="X1" s="189"/>
    </row>
    <row r="2" spans="1:24" ht="40.5" customHeight="1">
      <c r="A2" s="190" t="s">
        <v>28</v>
      </c>
      <c r="B2" s="190"/>
      <c r="C2" s="190"/>
      <c r="D2" s="190"/>
      <c r="E2" s="190"/>
      <c r="F2" s="190"/>
      <c r="G2" s="190"/>
      <c r="H2" s="190"/>
      <c r="I2" s="190"/>
      <c r="J2" s="190"/>
      <c r="K2" s="190"/>
      <c r="L2" s="190"/>
      <c r="M2" s="190"/>
      <c r="N2" s="190"/>
      <c r="O2" s="190"/>
      <c r="P2" s="190"/>
      <c r="Q2" s="190"/>
      <c r="R2" s="190"/>
      <c r="S2" s="190"/>
      <c r="T2" s="190"/>
      <c r="U2" s="190"/>
      <c r="V2" s="190"/>
      <c r="W2" s="190"/>
      <c r="X2" s="190"/>
    </row>
    <row r="3" spans="1:53" ht="15" customHeight="1">
      <c r="A3" s="162" t="s">
        <v>83</v>
      </c>
      <c r="B3" s="162"/>
      <c r="C3" s="162"/>
      <c r="D3" s="162"/>
      <c r="E3" s="162"/>
      <c r="F3" s="162"/>
      <c r="G3" s="162"/>
      <c r="H3" s="162"/>
      <c r="I3" s="162"/>
      <c r="J3" s="162"/>
      <c r="K3" s="162"/>
      <c r="L3" s="162"/>
      <c r="M3" s="162"/>
      <c r="N3" s="162"/>
      <c r="O3" s="162"/>
      <c r="P3" s="162"/>
      <c r="Q3" s="162"/>
      <c r="R3" s="162"/>
      <c r="S3" s="162"/>
      <c r="T3" s="162"/>
      <c r="U3" s="162"/>
      <c r="V3" s="162"/>
      <c r="W3" s="162"/>
      <c r="X3" s="162"/>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1:53" ht="15" customHeight="1">
      <c r="A4" s="162" t="s">
        <v>108</v>
      </c>
      <c r="B4" s="162"/>
      <c r="C4" s="162"/>
      <c r="D4" s="162"/>
      <c r="E4" s="162"/>
      <c r="F4" s="162"/>
      <c r="G4" s="162"/>
      <c r="H4" s="162"/>
      <c r="I4" s="162"/>
      <c r="J4" s="162"/>
      <c r="K4" s="162"/>
      <c r="L4" s="162"/>
      <c r="M4" s="162"/>
      <c r="N4" s="162"/>
      <c r="O4" s="162"/>
      <c r="P4" s="162"/>
      <c r="Q4" s="162"/>
      <c r="R4" s="162"/>
      <c r="S4" s="162"/>
      <c r="T4" s="162"/>
      <c r="U4" s="162"/>
      <c r="V4" s="162"/>
      <c r="W4" s="162"/>
      <c r="X4" s="162"/>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row>
    <row r="5" spans="1:53" ht="15" customHeight="1">
      <c r="A5" s="159" t="s">
        <v>172</v>
      </c>
      <c r="B5" s="160"/>
      <c r="C5" s="160"/>
      <c r="D5" s="160"/>
      <c r="E5" s="160"/>
      <c r="F5" s="160"/>
      <c r="G5" s="160"/>
      <c r="H5" s="160"/>
      <c r="I5" s="160"/>
      <c r="J5" s="160"/>
      <c r="K5" s="160"/>
      <c r="L5" s="160"/>
      <c r="M5" s="160"/>
      <c r="N5" s="160"/>
      <c r="O5" s="160"/>
      <c r="P5" s="160"/>
      <c r="Q5" s="160"/>
      <c r="R5" s="160"/>
      <c r="S5" s="160"/>
      <c r="T5" s="160"/>
      <c r="U5" s="160"/>
      <c r="V5" s="160"/>
      <c r="W5" s="160"/>
      <c r="X5" s="16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row>
    <row r="6" spans="1:53" ht="15" customHeight="1">
      <c r="A6" s="162" t="s">
        <v>174</v>
      </c>
      <c r="B6" s="162"/>
      <c r="C6" s="162"/>
      <c r="D6" s="162"/>
      <c r="E6" s="162"/>
      <c r="F6" s="162"/>
      <c r="G6" s="162"/>
      <c r="H6" s="162"/>
      <c r="I6" s="162"/>
      <c r="J6" s="162"/>
      <c r="K6" s="162"/>
      <c r="L6" s="162"/>
      <c r="M6" s="162"/>
      <c r="N6" s="162"/>
      <c r="O6" s="162"/>
      <c r="P6" s="162"/>
      <c r="Q6" s="162"/>
      <c r="R6" s="162"/>
      <c r="S6" s="162"/>
      <c r="T6" s="162"/>
      <c r="U6" s="162"/>
      <c r="V6" s="162"/>
      <c r="W6" s="162"/>
      <c r="X6" s="162"/>
      <c r="Y6" s="3"/>
      <c r="Z6" s="32"/>
      <c r="AA6" s="32"/>
      <c r="AB6" s="32"/>
      <c r="AC6" s="32"/>
      <c r="AD6" s="32"/>
      <c r="AE6" s="3"/>
      <c r="AF6" s="32"/>
      <c r="AG6" s="32"/>
      <c r="AH6" s="32"/>
      <c r="AI6" s="32"/>
      <c r="AJ6" s="32"/>
      <c r="AK6" s="3"/>
      <c r="AL6" s="32"/>
      <c r="AM6" s="32"/>
      <c r="AN6" s="32"/>
      <c r="AO6" s="32"/>
      <c r="AP6" s="32"/>
      <c r="AQ6" s="3"/>
      <c r="AR6" s="32"/>
      <c r="AS6" s="32"/>
      <c r="AT6" s="32"/>
      <c r="AU6" s="32"/>
      <c r="AV6" s="32"/>
      <c r="AW6" s="3"/>
      <c r="AX6" s="32"/>
      <c r="AY6" s="32"/>
      <c r="AZ6" s="32"/>
      <c r="BA6" s="32"/>
    </row>
    <row r="7" spans="1:53" ht="17.25" customHeight="1">
      <c r="A7" s="162" t="s">
        <v>77</v>
      </c>
      <c r="B7" s="162"/>
      <c r="C7" s="66"/>
      <c r="D7" s="66"/>
      <c r="E7" s="66"/>
      <c r="F7" s="66"/>
      <c r="G7" s="66"/>
      <c r="H7" s="66"/>
      <c r="I7" s="66"/>
      <c r="J7" s="66"/>
      <c r="K7" s="66"/>
      <c r="L7" s="66"/>
      <c r="M7" s="66"/>
      <c r="N7" s="66"/>
      <c r="O7" s="66"/>
      <c r="P7" s="66"/>
      <c r="Q7" s="66"/>
      <c r="R7" s="66"/>
      <c r="S7" s="66"/>
      <c r="T7" s="66"/>
      <c r="U7" s="66"/>
      <c r="V7" s="66"/>
      <c r="W7" s="66"/>
      <c r="X7" s="66"/>
      <c r="Y7" s="3"/>
      <c r="Z7" s="32"/>
      <c r="AA7" s="32"/>
      <c r="AB7" s="32"/>
      <c r="AC7" s="32"/>
      <c r="AD7" s="32"/>
      <c r="AE7" s="3"/>
      <c r="AF7" s="32"/>
      <c r="AG7" s="32"/>
      <c r="AH7" s="32"/>
      <c r="AI7" s="32"/>
      <c r="AJ7" s="32"/>
      <c r="AK7" s="3"/>
      <c r="AL7" s="32"/>
      <c r="AM7" s="32"/>
      <c r="AN7" s="32"/>
      <c r="AO7" s="32"/>
      <c r="AP7" s="32"/>
      <c r="AQ7" s="3"/>
      <c r="AR7" s="32"/>
      <c r="AS7" s="32"/>
      <c r="AT7" s="32"/>
      <c r="AU7" s="32"/>
      <c r="AV7" s="32"/>
      <c r="AW7" s="3"/>
      <c r="AX7" s="32"/>
      <c r="AY7" s="32"/>
      <c r="AZ7" s="32"/>
      <c r="BA7" s="32"/>
    </row>
    <row r="8" spans="1:53" ht="15.75" customHeight="1">
      <c r="A8" s="162" t="s">
        <v>173</v>
      </c>
      <c r="B8" s="162"/>
      <c r="C8" s="162"/>
      <c r="D8" s="162"/>
      <c r="E8" s="162"/>
      <c r="F8" s="162"/>
      <c r="G8" s="162"/>
      <c r="H8" s="162"/>
      <c r="I8" s="162"/>
      <c r="J8" s="162"/>
      <c r="K8" s="162"/>
      <c r="L8" s="162"/>
      <c r="M8" s="162"/>
      <c r="N8" s="162"/>
      <c r="O8" s="162"/>
      <c r="P8" s="162"/>
      <c r="Q8" s="162"/>
      <c r="R8" s="162"/>
      <c r="S8" s="162"/>
      <c r="T8" s="162"/>
      <c r="U8" s="162"/>
      <c r="V8" s="162"/>
      <c r="W8" s="162"/>
      <c r="X8" s="162"/>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row>
    <row r="9" spans="1:53" ht="4.5" customHeight="1">
      <c r="A9" s="2"/>
      <c r="B9" s="3"/>
      <c r="C9" s="3"/>
      <c r="D9" s="3"/>
      <c r="E9" s="3"/>
      <c r="F9" s="3"/>
      <c r="G9" s="3"/>
      <c r="H9" s="3"/>
      <c r="I9" s="3"/>
      <c r="J9" s="3"/>
      <c r="K9" s="3"/>
      <c r="L9" s="3"/>
      <c r="M9" s="3"/>
      <c r="N9" s="3"/>
      <c r="O9" s="3"/>
      <c r="P9" s="1"/>
      <c r="Q9" s="1"/>
      <c r="R9" s="1"/>
      <c r="S9" s="1"/>
      <c r="T9" s="1"/>
      <c r="U9" s="1"/>
      <c r="V9" s="1"/>
      <c r="W9" s="1"/>
      <c r="X9" s="1"/>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row>
    <row r="10" spans="1:53" ht="4.5" customHeight="1">
      <c r="A10" s="3"/>
      <c r="B10" s="3"/>
      <c r="C10" s="192"/>
      <c r="D10" s="192"/>
      <c r="E10" s="192"/>
      <c r="F10" s="192"/>
      <c r="G10" s="192"/>
      <c r="H10" s="192"/>
      <c r="I10" s="192"/>
      <c r="J10" s="192"/>
      <c r="K10" s="192"/>
      <c r="L10" s="192"/>
      <c r="M10" s="192"/>
      <c r="N10" s="192"/>
      <c r="O10" s="192"/>
      <c r="P10" s="192"/>
      <c r="Q10" s="192"/>
      <c r="R10" s="192"/>
      <c r="S10" s="18"/>
      <c r="T10" s="1"/>
      <c r="U10" s="1"/>
      <c r="V10" s="1"/>
      <c r="W10" s="1"/>
      <c r="X10" s="1"/>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row>
    <row r="11" spans="1:53" ht="4.5" customHeight="1">
      <c r="A11" s="4"/>
      <c r="B11" s="1"/>
      <c r="C11" s="191"/>
      <c r="D11" s="191"/>
      <c r="E11" s="191"/>
      <c r="F11" s="191"/>
      <c r="G11" s="191"/>
      <c r="H11" s="191"/>
      <c r="I11" s="191"/>
      <c r="J11" s="191"/>
      <c r="K11" s="164"/>
      <c r="L11" s="164"/>
      <c r="M11" s="164"/>
      <c r="N11" s="164"/>
      <c r="O11" s="19"/>
      <c r="P11" s="19"/>
      <c r="Q11" s="19"/>
      <c r="R11" s="19"/>
      <c r="S11" s="19"/>
      <c r="T11" s="1"/>
      <c r="U11" s="1"/>
      <c r="V11" s="1"/>
      <c r="W11" s="1"/>
      <c r="X11" s="1"/>
      <c r="Y11" s="164"/>
      <c r="Z11" s="164"/>
      <c r="AA11" s="164"/>
      <c r="AB11" s="83"/>
      <c r="AC11" s="83"/>
      <c r="AD11" s="83"/>
      <c r="AE11" s="164"/>
      <c r="AF11" s="164"/>
      <c r="AG11" s="164"/>
      <c r="AH11" s="83"/>
      <c r="AI11" s="83"/>
      <c r="AJ11" s="83"/>
      <c r="AK11" s="164"/>
      <c r="AL11" s="164"/>
      <c r="AM11" s="164"/>
      <c r="AN11" s="83"/>
      <c r="AO11" s="83"/>
      <c r="AP11" s="83"/>
      <c r="AQ11" s="164"/>
      <c r="AR11" s="164"/>
      <c r="AS11" s="164"/>
      <c r="AT11" s="83"/>
      <c r="AU11" s="83"/>
      <c r="AV11" s="83"/>
      <c r="AW11" s="164"/>
      <c r="AX11" s="164"/>
      <c r="AY11" s="164"/>
      <c r="AZ11" s="83"/>
      <c r="BA11" s="83"/>
    </row>
    <row r="12" spans="1:53" ht="4.5" customHeight="1">
      <c r="A12" s="1"/>
      <c r="B12" s="1"/>
      <c r="C12" s="1"/>
      <c r="D12" s="1"/>
      <c r="E12" s="1"/>
      <c r="F12" s="1"/>
      <c r="G12" s="1"/>
      <c r="H12" s="1"/>
      <c r="I12" s="1"/>
      <c r="J12" s="1"/>
      <c r="K12" s="1"/>
      <c r="L12" s="1"/>
      <c r="M12" s="1"/>
      <c r="N12" s="1"/>
      <c r="O12" s="1"/>
      <c r="P12" s="1"/>
      <c r="Q12" s="1"/>
      <c r="R12" s="1"/>
      <c r="S12" s="1"/>
      <c r="T12" s="1"/>
      <c r="U12" s="1"/>
      <c r="V12" s="1"/>
      <c r="W12" s="1"/>
      <c r="X12" s="1"/>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row>
    <row r="13" spans="1:53" ht="15">
      <c r="A13" s="193" t="s">
        <v>68</v>
      </c>
      <c r="B13" s="193"/>
      <c r="C13" s="173"/>
      <c r="D13" s="173"/>
      <c r="E13" s="173"/>
      <c r="F13" s="173"/>
      <c r="G13" s="173"/>
      <c r="H13" s="173"/>
      <c r="I13" s="173"/>
      <c r="J13" s="173"/>
      <c r="K13" s="173"/>
      <c r="L13" s="173"/>
      <c r="M13" s="173"/>
      <c r="N13" s="173"/>
      <c r="O13" s="173"/>
      <c r="P13" s="173"/>
      <c r="Q13" s="173"/>
      <c r="R13" s="173"/>
      <c r="S13" s="173"/>
      <c r="T13" s="173"/>
      <c r="U13" s="173"/>
      <c r="V13" s="173"/>
      <c r="W13" s="173"/>
      <c r="X13" s="173"/>
      <c r="Y13" s="158" t="s">
        <v>69</v>
      </c>
      <c r="Z13" s="158"/>
      <c r="AA13" s="158"/>
      <c r="AB13" s="158"/>
      <c r="AC13" s="158"/>
      <c r="AD13" s="158"/>
      <c r="AE13" s="157" t="s">
        <v>69</v>
      </c>
      <c r="AF13" s="157"/>
      <c r="AG13" s="157"/>
      <c r="AH13" s="157"/>
      <c r="AI13" s="157"/>
      <c r="AJ13" s="157"/>
      <c r="AK13" s="158" t="s">
        <v>69</v>
      </c>
      <c r="AL13" s="158"/>
      <c r="AM13" s="158"/>
      <c r="AN13" s="158"/>
      <c r="AO13" s="158"/>
      <c r="AP13" s="158"/>
      <c r="AQ13" s="168" t="s">
        <v>69</v>
      </c>
      <c r="AR13" s="168"/>
      <c r="AS13" s="168"/>
      <c r="AT13" s="168"/>
      <c r="AU13" s="168"/>
      <c r="AV13" s="168"/>
      <c r="AW13" s="169" t="s">
        <v>69</v>
      </c>
      <c r="AX13" s="169"/>
      <c r="AY13" s="169"/>
      <c r="AZ13" s="169"/>
      <c r="BA13" s="169"/>
    </row>
    <row r="14" spans="1:53" ht="15">
      <c r="A14" s="193"/>
      <c r="B14" s="193"/>
      <c r="C14" s="173"/>
      <c r="D14" s="173"/>
      <c r="E14" s="173"/>
      <c r="F14" s="173"/>
      <c r="G14" s="173"/>
      <c r="H14" s="173"/>
      <c r="I14" s="173"/>
      <c r="J14" s="173"/>
      <c r="K14" s="173"/>
      <c r="L14" s="173"/>
      <c r="M14" s="173"/>
      <c r="N14" s="173"/>
      <c r="O14" s="173"/>
      <c r="P14" s="173"/>
      <c r="Q14" s="173"/>
      <c r="R14" s="173"/>
      <c r="S14" s="173"/>
      <c r="T14" s="173"/>
      <c r="U14" s="173"/>
      <c r="V14" s="173"/>
      <c r="W14" s="173"/>
      <c r="X14" s="173"/>
      <c r="Y14" s="158" t="s">
        <v>0</v>
      </c>
      <c r="Z14" s="158"/>
      <c r="AA14" s="158"/>
      <c r="AB14" s="158"/>
      <c r="AC14" s="158"/>
      <c r="AD14" s="158"/>
      <c r="AE14" s="157" t="s">
        <v>1</v>
      </c>
      <c r="AF14" s="157"/>
      <c r="AG14" s="157"/>
      <c r="AH14" s="157"/>
      <c r="AI14" s="157"/>
      <c r="AJ14" s="157"/>
      <c r="AK14" s="158" t="s">
        <v>2</v>
      </c>
      <c r="AL14" s="158"/>
      <c r="AM14" s="158"/>
      <c r="AN14" s="158"/>
      <c r="AO14" s="158"/>
      <c r="AP14" s="158"/>
      <c r="AQ14" s="168" t="s">
        <v>3</v>
      </c>
      <c r="AR14" s="168"/>
      <c r="AS14" s="168"/>
      <c r="AT14" s="168"/>
      <c r="AU14" s="168"/>
      <c r="AV14" s="168"/>
      <c r="AW14" s="169" t="s">
        <v>91</v>
      </c>
      <c r="AX14" s="169"/>
      <c r="AY14" s="169"/>
      <c r="AZ14" s="169"/>
      <c r="BA14" s="169"/>
    </row>
    <row r="15" spans="1:53" ht="15" customHeight="1">
      <c r="A15" s="15"/>
      <c r="B15" s="15"/>
      <c r="C15" s="165" t="s">
        <v>4</v>
      </c>
      <c r="D15" s="166"/>
      <c r="E15" s="166"/>
      <c r="F15" s="166"/>
      <c r="G15" s="166"/>
      <c r="H15" s="166"/>
      <c r="I15" s="166"/>
      <c r="J15" s="166"/>
      <c r="K15" s="166"/>
      <c r="L15" s="166"/>
      <c r="M15" s="166"/>
      <c r="N15" s="166"/>
      <c r="O15" s="166"/>
      <c r="P15" s="166"/>
      <c r="Q15" s="166"/>
      <c r="R15" s="167"/>
      <c r="S15" s="17"/>
      <c r="T15" s="157" t="s">
        <v>29</v>
      </c>
      <c r="U15" s="157"/>
      <c r="V15" s="157"/>
      <c r="W15" s="157"/>
      <c r="X15" s="157"/>
      <c r="Y15" s="184" t="s">
        <v>5</v>
      </c>
      <c r="Z15" s="184"/>
      <c r="AA15" s="184"/>
      <c r="AB15" s="194" t="s">
        <v>6</v>
      </c>
      <c r="AC15" s="184" t="s">
        <v>7</v>
      </c>
      <c r="AD15" s="184" t="s">
        <v>8</v>
      </c>
      <c r="AE15" s="183" t="s">
        <v>5</v>
      </c>
      <c r="AF15" s="183"/>
      <c r="AG15" s="183"/>
      <c r="AH15" s="183" t="s">
        <v>6</v>
      </c>
      <c r="AI15" s="183" t="s">
        <v>7</v>
      </c>
      <c r="AJ15" s="183" t="s">
        <v>8</v>
      </c>
      <c r="AK15" s="184" t="s">
        <v>5</v>
      </c>
      <c r="AL15" s="184"/>
      <c r="AM15" s="184"/>
      <c r="AN15" s="184" t="s">
        <v>6</v>
      </c>
      <c r="AO15" s="184" t="s">
        <v>7</v>
      </c>
      <c r="AP15" s="184" t="s">
        <v>8</v>
      </c>
      <c r="AQ15" s="170" t="s">
        <v>5</v>
      </c>
      <c r="AR15" s="170"/>
      <c r="AS15" s="170"/>
      <c r="AT15" s="170" t="s">
        <v>6</v>
      </c>
      <c r="AU15" s="170" t="s">
        <v>7</v>
      </c>
      <c r="AV15" s="170" t="s">
        <v>8</v>
      </c>
      <c r="AW15" s="175" t="s">
        <v>5</v>
      </c>
      <c r="AX15" s="175"/>
      <c r="AY15" s="175"/>
      <c r="AZ15" s="175" t="s">
        <v>6</v>
      </c>
      <c r="BA15" s="175" t="s">
        <v>76</v>
      </c>
    </row>
    <row r="16" spans="1:53" ht="78.75" customHeight="1">
      <c r="A16" s="16" t="s">
        <v>18</v>
      </c>
      <c r="B16" s="16" t="s">
        <v>19</v>
      </c>
      <c r="C16" s="8" t="s">
        <v>86</v>
      </c>
      <c r="D16" s="8" t="s">
        <v>98</v>
      </c>
      <c r="E16" s="8" t="s">
        <v>84</v>
      </c>
      <c r="F16" s="8" t="s">
        <v>9</v>
      </c>
      <c r="G16" s="8" t="s">
        <v>10</v>
      </c>
      <c r="H16" s="8" t="s">
        <v>11</v>
      </c>
      <c r="I16" s="8" t="s">
        <v>48</v>
      </c>
      <c r="J16" s="8" t="s">
        <v>12</v>
      </c>
      <c r="K16" s="8" t="s">
        <v>87</v>
      </c>
      <c r="L16" s="8" t="s">
        <v>88</v>
      </c>
      <c r="M16" s="8" t="s">
        <v>89</v>
      </c>
      <c r="N16" s="8" t="s">
        <v>90</v>
      </c>
      <c r="O16" s="8" t="s">
        <v>95</v>
      </c>
      <c r="P16" s="8" t="s">
        <v>13</v>
      </c>
      <c r="Q16" s="8" t="s">
        <v>14</v>
      </c>
      <c r="R16" s="8" t="s">
        <v>15</v>
      </c>
      <c r="S16" s="8" t="s">
        <v>36</v>
      </c>
      <c r="T16" s="9" t="s">
        <v>30</v>
      </c>
      <c r="U16" s="9" t="s">
        <v>32</v>
      </c>
      <c r="V16" s="171" t="s">
        <v>33</v>
      </c>
      <c r="W16" s="172"/>
      <c r="X16" s="9" t="s">
        <v>21</v>
      </c>
      <c r="Y16" s="65" t="s">
        <v>9</v>
      </c>
      <c r="Z16" s="61" t="s">
        <v>16</v>
      </c>
      <c r="AA16" s="61" t="s">
        <v>17</v>
      </c>
      <c r="AB16" s="194"/>
      <c r="AC16" s="184"/>
      <c r="AD16" s="184"/>
      <c r="AE16" s="9" t="s">
        <v>9</v>
      </c>
      <c r="AF16" s="9" t="s">
        <v>16</v>
      </c>
      <c r="AG16" s="9" t="s">
        <v>17</v>
      </c>
      <c r="AH16" s="183"/>
      <c r="AI16" s="183"/>
      <c r="AJ16" s="183"/>
      <c r="AK16" s="61" t="s">
        <v>9</v>
      </c>
      <c r="AL16" s="61" t="s">
        <v>16</v>
      </c>
      <c r="AM16" s="61" t="s">
        <v>17</v>
      </c>
      <c r="AN16" s="184"/>
      <c r="AO16" s="184"/>
      <c r="AP16" s="184"/>
      <c r="AQ16" s="62" t="s">
        <v>9</v>
      </c>
      <c r="AR16" s="62" t="s">
        <v>16</v>
      </c>
      <c r="AS16" s="62" t="s">
        <v>17</v>
      </c>
      <c r="AT16" s="170"/>
      <c r="AU16" s="170"/>
      <c r="AV16" s="170"/>
      <c r="AW16" s="63" t="s">
        <v>9</v>
      </c>
      <c r="AX16" s="63" t="s">
        <v>16</v>
      </c>
      <c r="AY16" s="63" t="s">
        <v>17</v>
      </c>
      <c r="AZ16" s="175"/>
      <c r="BA16" s="175"/>
    </row>
    <row r="17" spans="1:53" ht="36.75" customHeight="1">
      <c r="A17" s="57"/>
      <c r="B17" s="58"/>
      <c r="C17" s="59" t="s">
        <v>22</v>
      </c>
      <c r="D17" s="59"/>
      <c r="E17" s="59" t="s">
        <v>22</v>
      </c>
      <c r="F17" s="59" t="s">
        <v>22</v>
      </c>
      <c r="G17" s="59" t="s">
        <v>22</v>
      </c>
      <c r="H17" s="59" t="s">
        <v>22</v>
      </c>
      <c r="I17" s="59" t="s">
        <v>22</v>
      </c>
      <c r="J17" s="59" t="s">
        <v>22</v>
      </c>
      <c r="K17" s="60" t="s">
        <v>22</v>
      </c>
      <c r="L17" s="60" t="s">
        <v>22</v>
      </c>
      <c r="M17" s="60" t="s">
        <v>22</v>
      </c>
      <c r="N17" s="60" t="s">
        <v>22</v>
      </c>
      <c r="O17" s="59" t="s">
        <v>22</v>
      </c>
      <c r="P17" s="59" t="s">
        <v>22</v>
      </c>
      <c r="Q17" s="59" t="s">
        <v>22</v>
      </c>
      <c r="R17" s="59" t="s">
        <v>22</v>
      </c>
      <c r="S17" s="59"/>
      <c r="T17" s="10" t="s">
        <v>31</v>
      </c>
      <c r="U17" s="10" t="s">
        <v>22</v>
      </c>
      <c r="V17" s="10" t="s">
        <v>34</v>
      </c>
      <c r="W17" s="10" t="s">
        <v>35</v>
      </c>
      <c r="X17" s="10" t="s">
        <v>22</v>
      </c>
      <c r="Y17" s="61" t="s">
        <v>22</v>
      </c>
      <c r="Z17" s="61" t="s">
        <v>22</v>
      </c>
      <c r="AA17" s="61"/>
      <c r="AB17" s="65" t="s">
        <v>22</v>
      </c>
      <c r="AC17" s="61" t="s">
        <v>22</v>
      </c>
      <c r="AD17" s="61" t="s">
        <v>22</v>
      </c>
      <c r="AE17" s="9" t="s">
        <v>22</v>
      </c>
      <c r="AF17" s="9" t="s">
        <v>22</v>
      </c>
      <c r="AG17" s="9" t="s">
        <v>22</v>
      </c>
      <c r="AH17" s="9" t="s">
        <v>22</v>
      </c>
      <c r="AI17" s="9" t="s">
        <v>22</v>
      </c>
      <c r="AJ17" s="9" t="s">
        <v>22</v>
      </c>
      <c r="AK17" s="61" t="s">
        <v>22</v>
      </c>
      <c r="AL17" s="61" t="s">
        <v>22</v>
      </c>
      <c r="AM17" s="61" t="s">
        <v>22</v>
      </c>
      <c r="AN17" s="61"/>
      <c r="AO17" s="61" t="s">
        <v>22</v>
      </c>
      <c r="AP17" s="61" t="s">
        <v>22</v>
      </c>
      <c r="AQ17" s="62" t="s">
        <v>22</v>
      </c>
      <c r="AR17" s="62" t="s">
        <v>22</v>
      </c>
      <c r="AS17" s="62" t="s">
        <v>22</v>
      </c>
      <c r="AT17" s="62" t="s">
        <v>22</v>
      </c>
      <c r="AU17" s="62" t="s">
        <v>22</v>
      </c>
      <c r="AV17" s="62" t="s">
        <v>22</v>
      </c>
      <c r="AW17" s="63" t="s">
        <v>22</v>
      </c>
      <c r="AX17" s="63"/>
      <c r="AY17" s="63" t="s">
        <v>22</v>
      </c>
      <c r="AZ17" s="63" t="s">
        <v>22</v>
      </c>
      <c r="BA17" s="63" t="s">
        <v>22</v>
      </c>
    </row>
    <row r="18" spans="1:53" ht="270" customHeight="1">
      <c r="A18" s="6">
        <v>3</v>
      </c>
      <c r="B18" s="176" t="s">
        <v>107</v>
      </c>
      <c r="C18" s="126" t="s">
        <v>117</v>
      </c>
      <c r="D18" s="121">
        <v>0.1</v>
      </c>
      <c r="E18" s="71" t="s">
        <v>106</v>
      </c>
      <c r="F18" s="100" t="s">
        <v>122</v>
      </c>
      <c r="G18" s="101" t="s">
        <v>123</v>
      </c>
      <c r="H18" s="103" t="s">
        <v>134</v>
      </c>
      <c r="I18" s="21" t="s">
        <v>51</v>
      </c>
      <c r="J18" s="21" t="s">
        <v>135</v>
      </c>
      <c r="K18" s="11">
        <v>1</v>
      </c>
      <c r="L18" s="11">
        <v>1</v>
      </c>
      <c r="M18" s="11">
        <v>1</v>
      </c>
      <c r="N18" s="11">
        <v>1</v>
      </c>
      <c r="O18" s="104">
        <v>1</v>
      </c>
      <c r="P18" s="21" t="s">
        <v>57</v>
      </c>
      <c r="Q18" s="105" t="s">
        <v>136</v>
      </c>
      <c r="R18" s="21" t="s">
        <v>137</v>
      </c>
      <c r="S18" s="21"/>
      <c r="T18" s="71"/>
      <c r="U18" s="71"/>
      <c r="V18" s="71"/>
      <c r="W18" s="79" t="str">
        <f>IF('PLAN GESTION POR PROCESO'!V18=Hoja2!$B$100,Hoja2!$C$100,IF('PLAN GESTION POR PROCESO'!V18=Hoja2!$B$101,Hoja2!$C$101,IF('PLAN GESTION POR PROCESO'!V18=Hoja2!$B$102,Hoja2!$C$102,IF('PLAN GESTION POR PROCESO'!V18=Hoja2!$B$103,Hoja2!$C$103,IF('PLAN GESTION POR PROCESO'!V18=Hoja2!$B$104,Hoja2!$C$104,IF('PLAN GESTION POR PROCESO'!V18=Hoja2!$B$105,Hoja2!$C$105,IF('PLAN GESTION POR PROCESO'!V18=Hoja2!$B$106,Hoja2!$C$106,IF(V18=Hoja2!$B$107,Hoja2!$C$107,"COMPLETAR"))))))))</f>
        <v>COMPLETAR</v>
      </c>
      <c r="X18" s="81"/>
      <c r="Y18" s="21" t="str">
        <f aca="true" t="shared" si="0" ref="Y18:Y32">F18</f>
        <v>% De representación judicial y extrajudicial </v>
      </c>
      <c r="Z18" s="11">
        <f aca="true" t="shared" si="1" ref="Z18:AA32">K18</f>
        <v>1</v>
      </c>
      <c r="AA18" s="141">
        <f>130/130</f>
        <v>1</v>
      </c>
      <c r="AB18" s="7">
        <f aca="true" t="shared" si="2" ref="AB18:AB25">(AA18/Z18)</f>
        <v>1</v>
      </c>
      <c r="AC18" s="140" t="s">
        <v>202</v>
      </c>
      <c r="AD18" s="140" t="s">
        <v>186</v>
      </c>
      <c r="AE18" s="21" t="str">
        <f aca="true" t="shared" si="3" ref="AE18:AE32">F18</f>
        <v>% De representación judicial y extrajudicial </v>
      </c>
      <c r="AF18" s="33">
        <f aca="true" t="shared" si="4" ref="AF18:AG32">L18</f>
        <v>1</v>
      </c>
      <c r="AG18" s="72">
        <f>138/138</f>
        <v>1</v>
      </c>
      <c r="AH18" s="7">
        <f aca="true" t="shared" si="5" ref="AH18:AH25">(AG18/AF18)</f>
        <v>1</v>
      </c>
      <c r="AI18" s="147" t="s">
        <v>220</v>
      </c>
      <c r="AJ18" s="140" t="s">
        <v>205</v>
      </c>
      <c r="AK18" s="21" t="str">
        <f aca="true" t="shared" si="6" ref="AK18:AK32">F18</f>
        <v>% De representación judicial y extrajudicial </v>
      </c>
      <c r="AL18" s="11">
        <f aca="true" t="shared" si="7" ref="AL18:AL32">M18</f>
        <v>1</v>
      </c>
      <c r="AM18" s="72">
        <f>131/131</f>
        <v>1</v>
      </c>
      <c r="AN18" s="7">
        <f aca="true" t="shared" si="8" ref="AN18:AN32">(AM18/AL18)</f>
        <v>1</v>
      </c>
      <c r="AO18" s="146" t="s">
        <v>234</v>
      </c>
      <c r="AP18" s="142" t="s">
        <v>221</v>
      </c>
      <c r="AQ18" s="21" t="str">
        <f aca="true" t="shared" si="9" ref="AQ18:AQ32">F18</f>
        <v>% De representación judicial y extrajudicial </v>
      </c>
      <c r="AR18" s="21">
        <f aca="true" t="shared" si="10" ref="AR18:AR32">N18</f>
        <v>1</v>
      </c>
      <c r="AS18" s="73"/>
      <c r="AT18" s="7">
        <f aca="true" t="shared" si="11" ref="AT18:AT32">(AS18/AR18)</f>
        <v>0</v>
      </c>
      <c r="AU18" s="68"/>
      <c r="AV18" s="71"/>
      <c r="AW18" s="21" t="str">
        <f aca="true" t="shared" si="12" ref="AW18:AW32">F18</f>
        <v>% De representación judicial y extrajudicial </v>
      </c>
      <c r="AX18" s="21">
        <f aca="true" t="shared" si="13" ref="AX18:AX32">O18</f>
        <v>1</v>
      </c>
      <c r="AY18" s="11">
        <f aca="true" t="shared" si="14" ref="AY18:AY32">IF(I18="CONSTANTE",AVERAGE(AA18,AG18,AM18,AS18),(SUM(AA18,AG18,AM18,AS18)))</f>
        <v>1</v>
      </c>
      <c r="AZ18" s="67"/>
      <c r="BA18" s="68"/>
    </row>
    <row r="19" spans="1:53" ht="184.5" customHeight="1">
      <c r="A19" s="6">
        <v>4</v>
      </c>
      <c r="B19" s="177"/>
      <c r="C19" s="126" t="s">
        <v>118</v>
      </c>
      <c r="D19" s="121">
        <v>0.1</v>
      </c>
      <c r="E19" s="71" t="s">
        <v>106</v>
      </c>
      <c r="F19" s="100" t="s">
        <v>124</v>
      </c>
      <c r="G19" s="101" t="s">
        <v>125</v>
      </c>
      <c r="H19" s="103" t="s">
        <v>138</v>
      </c>
      <c r="I19" s="21" t="s">
        <v>51</v>
      </c>
      <c r="J19" s="21" t="s">
        <v>124</v>
      </c>
      <c r="K19" s="11">
        <v>1</v>
      </c>
      <c r="L19" s="11">
        <v>1</v>
      </c>
      <c r="M19" s="11">
        <v>1</v>
      </c>
      <c r="N19" s="11">
        <v>1</v>
      </c>
      <c r="O19" s="104">
        <v>1</v>
      </c>
      <c r="P19" s="21" t="s">
        <v>57</v>
      </c>
      <c r="Q19" s="21" t="s">
        <v>139</v>
      </c>
      <c r="R19" s="21" t="s">
        <v>140</v>
      </c>
      <c r="S19" s="21"/>
      <c r="T19" s="71"/>
      <c r="U19" s="71"/>
      <c r="V19" s="71"/>
      <c r="W19" s="79" t="str">
        <f>IF('PLAN GESTION POR PROCESO'!V19=Hoja2!$B$100,Hoja2!$C$100,IF('PLAN GESTION POR PROCESO'!V19=Hoja2!$B$101,Hoja2!$C$101,IF('PLAN GESTION POR PROCESO'!V19=Hoja2!$B$102,Hoja2!$C$102,IF('PLAN GESTION POR PROCESO'!V19=Hoja2!$B$103,Hoja2!$C$103,IF('PLAN GESTION POR PROCESO'!V19=Hoja2!$B$104,Hoja2!$C$104,IF('PLAN GESTION POR PROCESO'!V19=Hoja2!$B$105,Hoja2!$C$105,IF('PLAN GESTION POR PROCESO'!V19=Hoja2!$B$106,Hoja2!$C$106,IF(V19=Hoja2!$B$107,Hoja2!$C$107,"COMPLETAR"))))))))</f>
        <v>COMPLETAR</v>
      </c>
      <c r="X19" s="81"/>
      <c r="Y19" s="21" t="str">
        <f t="shared" si="0"/>
        <v>% de solicitudes de viabilidad jurídica tramitados</v>
      </c>
      <c r="Z19" s="11">
        <f t="shared" si="1"/>
        <v>1</v>
      </c>
      <c r="AA19" s="141">
        <f>69/69</f>
        <v>1</v>
      </c>
      <c r="AB19" s="7">
        <f t="shared" si="2"/>
        <v>1</v>
      </c>
      <c r="AC19" s="140" t="s">
        <v>185</v>
      </c>
      <c r="AD19" s="140" t="s">
        <v>187</v>
      </c>
      <c r="AE19" s="21" t="str">
        <f t="shared" si="3"/>
        <v>% de solicitudes de viabilidad jurídica tramitados</v>
      </c>
      <c r="AF19" s="11">
        <f t="shared" si="4"/>
        <v>1</v>
      </c>
      <c r="AG19" s="72">
        <f>80/80</f>
        <v>1</v>
      </c>
      <c r="AH19" s="7">
        <f t="shared" si="5"/>
        <v>1</v>
      </c>
      <c r="AI19" s="140" t="s">
        <v>206</v>
      </c>
      <c r="AJ19" s="140" t="s">
        <v>207</v>
      </c>
      <c r="AK19" s="21" t="str">
        <f t="shared" si="6"/>
        <v>% de solicitudes de viabilidad jurídica tramitados</v>
      </c>
      <c r="AL19" s="11">
        <f t="shared" si="7"/>
        <v>1</v>
      </c>
      <c r="AM19" s="72">
        <f>66/66</f>
        <v>1</v>
      </c>
      <c r="AN19" s="7">
        <f t="shared" si="8"/>
        <v>1</v>
      </c>
      <c r="AO19" s="146" t="s">
        <v>222</v>
      </c>
      <c r="AP19" s="142" t="s">
        <v>223</v>
      </c>
      <c r="AQ19" s="21" t="str">
        <f t="shared" si="9"/>
        <v>% de solicitudes de viabilidad jurídica tramitados</v>
      </c>
      <c r="AR19" s="21">
        <f t="shared" si="10"/>
        <v>1</v>
      </c>
      <c r="AS19" s="74"/>
      <c r="AT19" s="7">
        <f t="shared" si="11"/>
        <v>0</v>
      </c>
      <c r="AU19" s="68"/>
      <c r="AV19" s="71"/>
      <c r="AW19" s="21" t="str">
        <f t="shared" si="12"/>
        <v>% de solicitudes de viabilidad jurídica tramitados</v>
      </c>
      <c r="AX19" s="21">
        <f t="shared" si="13"/>
        <v>1</v>
      </c>
      <c r="AY19" s="11">
        <f t="shared" si="14"/>
        <v>1</v>
      </c>
      <c r="AZ19" s="67"/>
      <c r="BA19" s="68"/>
    </row>
    <row r="20" spans="1:53" ht="173.25" customHeight="1">
      <c r="A20" s="6"/>
      <c r="B20" s="177"/>
      <c r="C20" s="126" t="s">
        <v>119</v>
      </c>
      <c r="D20" s="121">
        <v>0.1</v>
      </c>
      <c r="E20" s="71" t="s">
        <v>106</v>
      </c>
      <c r="F20" s="100" t="s">
        <v>126</v>
      </c>
      <c r="G20" s="102" t="s">
        <v>127</v>
      </c>
      <c r="H20" s="103" t="s">
        <v>134</v>
      </c>
      <c r="I20" s="21" t="s">
        <v>51</v>
      </c>
      <c r="J20" s="21" t="s">
        <v>141</v>
      </c>
      <c r="K20" s="104">
        <v>1</v>
      </c>
      <c r="L20" s="104">
        <v>1</v>
      </c>
      <c r="M20" s="104">
        <v>1</v>
      </c>
      <c r="N20" s="104">
        <v>1</v>
      </c>
      <c r="O20" s="104">
        <v>1</v>
      </c>
      <c r="P20" s="21" t="s">
        <v>57</v>
      </c>
      <c r="Q20" s="21" t="s">
        <v>142</v>
      </c>
      <c r="R20" s="21" t="s">
        <v>140</v>
      </c>
      <c r="S20" s="21"/>
      <c r="T20" s="71"/>
      <c r="U20" s="71"/>
      <c r="V20" s="71"/>
      <c r="W20" s="79" t="str">
        <f>IF('PLAN GESTION POR PROCESO'!V20=Hoja2!$B$100,Hoja2!$C$100,IF('PLAN GESTION POR PROCESO'!V20=Hoja2!$B$101,Hoja2!$C$101,IF('PLAN GESTION POR PROCESO'!V20=Hoja2!$B$102,Hoja2!$C$102,IF('PLAN GESTION POR PROCESO'!V20=Hoja2!$B$103,Hoja2!$C$103,IF('PLAN GESTION POR PROCESO'!V20=Hoja2!$B$104,Hoja2!$C$104,IF('PLAN GESTION POR PROCESO'!V20=Hoja2!$B$105,Hoja2!$C$105,IF('PLAN GESTION POR PROCESO'!V20=Hoja2!$B$106,Hoja2!$C$106,IF(V20=Hoja2!$B$107,Hoja2!$C$107,"COMPLETAR"))))))))</f>
        <v>COMPLETAR</v>
      </c>
      <c r="X20" s="81"/>
      <c r="Y20" s="21" t="str">
        <f t="shared" si="0"/>
        <v>% de respuesta a la solicitud de conceptos jurídicos que sean de competencia de la SDG.</v>
      </c>
      <c r="Z20" s="11">
        <f t="shared" si="1"/>
        <v>1</v>
      </c>
      <c r="AA20" s="72">
        <f>132/132</f>
        <v>1</v>
      </c>
      <c r="AB20" s="7">
        <f t="shared" si="2"/>
        <v>1</v>
      </c>
      <c r="AC20" s="140" t="s">
        <v>193</v>
      </c>
      <c r="AD20" s="140" t="s">
        <v>190</v>
      </c>
      <c r="AE20" s="21" t="str">
        <f t="shared" si="3"/>
        <v>% de respuesta a la solicitud de conceptos jurídicos que sean de competencia de la SDG.</v>
      </c>
      <c r="AF20" s="11">
        <f t="shared" si="4"/>
        <v>1</v>
      </c>
      <c r="AG20" s="72">
        <f>75/75</f>
        <v>1</v>
      </c>
      <c r="AH20" s="7">
        <f t="shared" si="5"/>
        <v>1</v>
      </c>
      <c r="AI20" s="140" t="s">
        <v>208</v>
      </c>
      <c r="AJ20" s="140" t="s">
        <v>209</v>
      </c>
      <c r="AK20" s="21" t="str">
        <f t="shared" si="6"/>
        <v>% de respuesta a la solicitud de conceptos jurídicos que sean de competencia de la SDG.</v>
      </c>
      <c r="AL20" s="104">
        <f>M20</f>
        <v>1</v>
      </c>
      <c r="AM20" s="72">
        <f>153/153</f>
        <v>1</v>
      </c>
      <c r="AN20" s="7">
        <f t="shared" si="8"/>
        <v>1</v>
      </c>
      <c r="AO20" s="145" t="s">
        <v>224</v>
      </c>
      <c r="AP20" s="142" t="s">
        <v>225</v>
      </c>
      <c r="AQ20" s="21" t="str">
        <f t="shared" si="9"/>
        <v>% de respuesta a la solicitud de conceptos jurídicos que sean de competencia de la SDG.</v>
      </c>
      <c r="AR20" s="21">
        <f t="shared" si="10"/>
        <v>1</v>
      </c>
      <c r="AS20" s="74"/>
      <c r="AT20" s="7">
        <f t="shared" si="11"/>
        <v>0</v>
      </c>
      <c r="AU20" s="68"/>
      <c r="AV20" s="71"/>
      <c r="AW20" s="21" t="str">
        <f t="shared" si="12"/>
        <v>% de respuesta a la solicitud de conceptos jurídicos que sean de competencia de la SDG.</v>
      </c>
      <c r="AX20" s="21">
        <f t="shared" si="13"/>
        <v>1</v>
      </c>
      <c r="AY20" s="11">
        <f t="shared" si="14"/>
        <v>1</v>
      </c>
      <c r="AZ20" s="67"/>
      <c r="BA20" s="68"/>
    </row>
    <row r="21" spans="1:53" ht="117" customHeight="1">
      <c r="A21" s="6"/>
      <c r="B21" s="177"/>
      <c r="C21" s="126" t="s">
        <v>120</v>
      </c>
      <c r="D21" s="122">
        <v>0.1</v>
      </c>
      <c r="E21" s="71" t="s">
        <v>106</v>
      </c>
      <c r="F21" s="100" t="s">
        <v>128</v>
      </c>
      <c r="G21" s="101" t="s">
        <v>129</v>
      </c>
      <c r="H21" s="103" t="s">
        <v>134</v>
      </c>
      <c r="I21" s="106" t="s">
        <v>51</v>
      </c>
      <c r="J21" s="106" t="s">
        <v>143</v>
      </c>
      <c r="K21" s="104">
        <v>1</v>
      </c>
      <c r="L21" s="104">
        <v>1</v>
      </c>
      <c r="M21" s="104">
        <v>1</v>
      </c>
      <c r="N21" s="104">
        <v>1</v>
      </c>
      <c r="O21" s="104">
        <v>1</v>
      </c>
      <c r="P21" s="21" t="s">
        <v>57</v>
      </c>
      <c r="Q21" s="21" t="s">
        <v>144</v>
      </c>
      <c r="R21" s="21" t="s">
        <v>145</v>
      </c>
      <c r="S21" s="21"/>
      <c r="T21" s="71"/>
      <c r="U21" s="71"/>
      <c r="V21" s="71"/>
      <c r="W21" s="79" t="str">
        <f>IF('PLAN GESTION POR PROCESO'!V21=Hoja2!$B$100,Hoja2!$C$100,IF('PLAN GESTION POR PROCESO'!V21=Hoja2!$B$101,Hoja2!$C$101,IF('PLAN GESTION POR PROCESO'!V21=Hoja2!$B$102,Hoja2!$C$102,IF('PLAN GESTION POR PROCESO'!V21=Hoja2!$B$103,Hoja2!$C$103,IF('PLAN GESTION POR PROCESO'!V21=Hoja2!$B$104,Hoja2!$C$104,IF('PLAN GESTION POR PROCESO'!V21=Hoja2!$B$105,Hoja2!$C$105,IF('PLAN GESTION POR PROCESO'!V21=Hoja2!$B$106,Hoja2!$C$106,IF(V21=Hoja2!$B$107,Hoja2!$C$107,"COMPLETAR"))))))))</f>
        <v>COMPLETAR</v>
      </c>
      <c r="X21" s="81"/>
      <c r="Y21" s="21" t="str">
        <f t="shared" si="0"/>
        <v>% de tutelas tramitadas en los términos otorgados. </v>
      </c>
      <c r="Z21" s="11">
        <f t="shared" si="1"/>
        <v>1</v>
      </c>
      <c r="AA21" s="72">
        <f>420/420</f>
        <v>1</v>
      </c>
      <c r="AB21" s="7">
        <f t="shared" si="2"/>
        <v>1</v>
      </c>
      <c r="AC21" s="140" t="s">
        <v>194</v>
      </c>
      <c r="AD21" s="140" t="s">
        <v>199</v>
      </c>
      <c r="AE21" s="21" t="str">
        <f t="shared" si="3"/>
        <v>% de tutelas tramitadas en los términos otorgados. </v>
      </c>
      <c r="AF21" s="11">
        <f t="shared" si="4"/>
        <v>1</v>
      </c>
      <c r="AG21" s="72">
        <f>416/416</f>
        <v>1</v>
      </c>
      <c r="AH21" s="7">
        <f t="shared" si="5"/>
        <v>1</v>
      </c>
      <c r="AI21" s="140" t="s">
        <v>210</v>
      </c>
      <c r="AJ21" s="140" t="s">
        <v>211</v>
      </c>
      <c r="AK21" s="21" t="str">
        <f t="shared" si="6"/>
        <v>% de tutelas tramitadas en los términos otorgados. </v>
      </c>
      <c r="AL21" s="104">
        <f>M21</f>
        <v>1</v>
      </c>
      <c r="AM21" s="72">
        <f>562/562</f>
        <v>1</v>
      </c>
      <c r="AN21" s="7">
        <f t="shared" si="8"/>
        <v>1</v>
      </c>
      <c r="AO21" s="144" t="s">
        <v>226</v>
      </c>
      <c r="AP21" s="142" t="s">
        <v>227</v>
      </c>
      <c r="AQ21" s="21" t="str">
        <f t="shared" si="9"/>
        <v>% de tutelas tramitadas en los términos otorgados. </v>
      </c>
      <c r="AR21" s="21">
        <f t="shared" si="10"/>
        <v>1</v>
      </c>
      <c r="AS21" s="74"/>
      <c r="AT21" s="7">
        <f t="shared" si="11"/>
        <v>0</v>
      </c>
      <c r="AU21" s="68"/>
      <c r="AV21" s="71"/>
      <c r="AW21" s="21" t="str">
        <f t="shared" si="12"/>
        <v>% de tutelas tramitadas en los términos otorgados. </v>
      </c>
      <c r="AX21" s="21">
        <f t="shared" si="13"/>
        <v>1</v>
      </c>
      <c r="AY21" s="11">
        <f t="shared" si="14"/>
        <v>1</v>
      </c>
      <c r="AZ21" s="67"/>
      <c r="BA21" s="68"/>
    </row>
    <row r="22" spans="1:53" ht="140.25">
      <c r="A22" s="6"/>
      <c r="B22" s="177"/>
      <c r="C22" s="126" t="s">
        <v>121</v>
      </c>
      <c r="D22" s="122">
        <v>0.1</v>
      </c>
      <c r="E22" s="71" t="s">
        <v>85</v>
      </c>
      <c r="F22" s="100" t="s">
        <v>130</v>
      </c>
      <c r="G22" s="101" t="s">
        <v>131</v>
      </c>
      <c r="H22" s="103" t="s">
        <v>138</v>
      </c>
      <c r="I22" s="106" t="s">
        <v>50</v>
      </c>
      <c r="J22" s="106" t="s">
        <v>130</v>
      </c>
      <c r="K22" s="107">
        <v>1</v>
      </c>
      <c r="L22" s="104"/>
      <c r="M22" s="107">
        <v>1</v>
      </c>
      <c r="N22" s="104"/>
      <c r="O22" s="108">
        <v>2</v>
      </c>
      <c r="P22" s="21" t="s">
        <v>57</v>
      </c>
      <c r="Q22" s="21" t="s">
        <v>146</v>
      </c>
      <c r="R22" s="21" t="s">
        <v>140</v>
      </c>
      <c r="S22" s="21"/>
      <c r="T22" s="71"/>
      <c r="U22" s="71"/>
      <c r="V22" s="71"/>
      <c r="W22" s="79" t="str">
        <f>IF('PLAN GESTION POR PROCESO'!V22=Hoja2!$B$100,Hoja2!$C$100,IF('PLAN GESTION POR PROCESO'!V22=Hoja2!$B$101,Hoja2!$C$101,IF('PLAN GESTION POR PROCESO'!V22=Hoja2!$B$102,Hoja2!$C$102,IF('PLAN GESTION POR PROCESO'!V22=Hoja2!$B$103,Hoja2!$C$103,IF('PLAN GESTION POR PROCESO'!V22=Hoja2!$B$104,Hoja2!$C$104,IF('PLAN GESTION POR PROCESO'!V22=Hoja2!$B$105,Hoja2!$C$105,IF('PLAN GESTION POR PROCESO'!V22=Hoja2!$B$106,Hoja2!$C$106,IF(V22=Hoja2!$B$107,Hoja2!$C$107,"COMPLETAR"))))))))</f>
        <v>COMPLETAR</v>
      </c>
      <c r="X22" s="81"/>
      <c r="Y22" s="21" t="str">
        <f>F22</f>
        <v>Número de sensibilizaciones asociadas a los temas jurídicos que sean compentencia de la SDG durante la vigencia</v>
      </c>
      <c r="Z22" s="11">
        <f t="shared" si="1"/>
        <v>1</v>
      </c>
      <c r="AA22" s="71">
        <f>1/1</f>
        <v>1</v>
      </c>
      <c r="AB22" s="7">
        <f t="shared" si="2"/>
        <v>1</v>
      </c>
      <c r="AC22" s="140" t="s">
        <v>195</v>
      </c>
      <c r="AD22" s="140" t="s">
        <v>196</v>
      </c>
      <c r="AE22" s="21" t="str">
        <f t="shared" si="3"/>
        <v>Número de sensibilizaciones asociadas a los temas jurídicos que sean compentencia de la SDG durante la vigencia</v>
      </c>
      <c r="AF22" s="33">
        <f t="shared" si="4"/>
        <v>0</v>
      </c>
      <c r="AG22" s="141" t="s">
        <v>138</v>
      </c>
      <c r="AH22" s="141" t="s">
        <v>138</v>
      </c>
      <c r="AI22" s="140" t="s">
        <v>212</v>
      </c>
      <c r="AJ22" s="142" t="s">
        <v>213</v>
      </c>
      <c r="AK22" s="21" t="str">
        <f t="shared" si="6"/>
        <v>Número de sensibilizaciones asociadas a los temas jurídicos que sean compentencia de la SDG durante la vigencia</v>
      </c>
      <c r="AL22" s="107">
        <f>M22</f>
        <v>1</v>
      </c>
      <c r="AM22" s="71">
        <f>1/1</f>
        <v>1</v>
      </c>
      <c r="AN22" s="7">
        <f>AB22</f>
        <v>1</v>
      </c>
      <c r="AO22" s="142" t="s">
        <v>235</v>
      </c>
      <c r="AP22" s="142" t="s">
        <v>236</v>
      </c>
      <c r="AQ22" s="21" t="str">
        <f t="shared" si="9"/>
        <v>Número de sensibilizaciones asociadas a los temas jurídicos que sean compentencia de la SDG durante la vigencia</v>
      </c>
      <c r="AR22" s="21">
        <f t="shared" si="10"/>
        <v>0</v>
      </c>
      <c r="AS22" s="74"/>
      <c r="AT22" s="7" t="e">
        <f t="shared" si="11"/>
        <v>#DIV/0!</v>
      </c>
      <c r="AU22" s="68"/>
      <c r="AV22" s="71"/>
      <c r="AW22" s="21" t="str">
        <f t="shared" si="12"/>
        <v>Número de sensibilizaciones asociadas a los temas jurídicos que sean compentencia de la SDG durante la vigencia</v>
      </c>
      <c r="AX22" s="21">
        <f t="shared" si="13"/>
        <v>2</v>
      </c>
      <c r="AY22" s="11">
        <f t="shared" si="14"/>
        <v>2</v>
      </c>
      <c r="AZ22" s="67"/>
      <c r="BA22" s="68"/>
    </row>
    <row r="23" spans="1:53" ht="156.75" customHeight="1">
      <c r="A23" s="6">
        <v>7</v>
      </c>
      <c r="B23" s="177"/>
      <c r="C23" s="125" t="s">
        <v>175</v>
      </c>
      <c r="D23" s="122">
        <v>0.1</v>
      </c>
      <c r="E23" s="71" t="s">
        <v>106</v>
      </c>
      <c r="F23" s="100" t="s">
        <v>132</v>
      </c>
      <c r="G23" s="101" t="s">
        <v>133</v>
      </c>
      <c r="H23" s="103" t="s">
        <v>134</v>
      </c>
      <c r="I23" s="106" t="s">
        <v>51</v>
      </c>
      <c r="J23" s="106" t="s">
        <v>147</v>
      </c>
      <c r="K23" s="11">
        <v>1</v>
      </c>
      <c r="L23" s="11">
        <v>1</v>
      </c>
      <c r="M23" s="11">
        <v>1</v>
      </c>
      <c r="N23" s="11">
        <v>1</v>
      </c>
      <c r="O23" s="11">
        <v>1</v>
      </c>
      <c r="P23" s="21" t="s">
        <v>57</v>
      </c>
      <c r="Q23" s="21" t="s">
        <v>148</v>
      </c>
      <c r="R23" s="21" t="s">
        <v>149</v>
      </c>
      <c r="S23" s="21"/>
      <c r="T23" s="71"/>
      <c r="U23" s="71"/>
      <c r="V23" s="71"/>
      <c r="W23" s="79" t="str">
        <f>IF('PLAN GESTION POR PROCESO'!V23=Hoja2!$B$100,Hoja2!$C$100,IF('PLAN GESTION POR PROCESO'!V23=Hoja2!$B$101,Hoja2!$C$101,IF('PLAN GESTION POR PROCESO'!V23=Hoja2!$B$102,Hoja2!$C$102,IF('PLAN GESTION POR PROCESO'!V23=Hoja2!$B$103,Hoja2!$C$103,IF('PLAN GESTION POR PROCESO'!V23=Hoja2!$B$104,Hoja2!$C$104,IF('PLAN GESTION POR PROCESO'!V23=Hoja2!$B$105,Hoja2!$C$105,IF('PLAN GESTION POR PROCESO'!V23=Hoja2!$B$106,Hoja2!$C$106,IF(V23=Hoja2!$B$107,Hoja2!$C$107,"COMPLETAR"))))))))</f>
        <v>COMPLETAR</v>
      </c>
      <c r="X23" s="80"/>
      <c r="Y23" s="21" t="str">
        <f t="shared" si="0"/>
        <v>% de respuesta a los derechos de petición en los términos establecidos. </v>
      </c>
      <c r="Z23" s="11">
        <f t="shared" si="1"/>
        <v>1</v>
      </c>
      <c r="AA23" s="71">
        <f>33/33</f>
        <v>1</v>
      </c>
      <c r="AB23" s="7">
        <f t="shared" si="2"/>
        <v>1</v>
      </c>
      <c r="AC23" s="140" t="s">
        <v>198</v>
      </c>
      <c r="AD23" s="140" t="s">
        <v>197</v>
      </c>
      <c r="AE23" s="21" t="str">
        <f t="shared" si="3"/>
        <v>% de respuesta a los derechos de petición en los términos establecidos. </v>
      </c>
      <c r="AF23" s="11">
        <f t="shared" si="4"/>
        <v>1</v>
      </c>
      <c r="AG23" s="72">
        <f>31/31</f>
        <v>1</v>
      </c>
      <c r="AH23" s="7">
        <f t="shared" si="5"/>
        <v>1</v>
      </c>
      <c r="AI23" s="143" t="s">
        <v>215</v>
      </c>
      <c r="AJ23" s="140" t="s">
        <v>216</v>
      </c>
      <c r="AK23" s="21" t="str">
        <f t="shared" si="6"/>
        <v>% de respuesta a los derechos de petición en los términos establecidos. </v>
      </c>
      <c r="AL23" s="104">
        <f>M23</f>
        <v>1</v>
      </c>
      <c r="AM23" s="72">
        <f>82/82</f>
        <v>1</v>
      </c>
      <c r="AN23" s="7">
        <f t="shared" si="8"/>
        <v>1</v>
      </c>
      <c r="AO23" s="142" t="s">
        <v>228</v>
      </c>
      <c r="AP23" s="142" t="s">
        <v>229</v>
      </c>
      <c r="AQ23" s="21" t="str">
        <f t="shared" si="9"/>
        <v>% de respuesta a los derechos de petición en los términos establecidos. </v>
      </c>
      <c r="AR23" s="21">
        <f t="shared" si="10"/>
        <v>1</v>
      </c>
      <c r="AS23" s="73"/>
      <c r="AT23" s="7">
        <f t="shared" si="11"/>
        <v>0</v>
      </c>
      <c r="AU23" s="69"/>
      <c r="AV23" s="71"/>
      <c r="AW23" s="21" t="str">
        <f t="shared" si="12"/>
        <v>% de respuesta a los derechos de petición en los términos establecidos. </v>
      </c>
      <c r="AX23" s="21">
        <f t="shared" si="13"/>
        <v>1</v>
      </c>
      <c r="AY23" s="11">
        <f t="shared" si="14"/>
        <v>1</v>
      </c>
      <c r="AZ23" s="67"/>
      <c r="BA23" s="69"/>
    </row>
    <row r="24" spans="1:53" ht="127.5">
      <c r="A24" s="6">
        <v>8</v>
      </c>
      <c r="B24" s="177"/>
      <c r="C24" s="124" t="s">
        <v>176</v>
      </c>
      <c r="D24" s="122">
        <v>0.1</v>
      </c>
      <c r="E24" s="71" t="s">
        <v>106</v>
      </c>
      <c r="F24" s="90" t="s">
        <v>177</v>
      </c>
      <c r="G24" s="21" t="s">
        <v>181</v>
      </c>
      <c r="H24" s="103" t="s">
        <v>134</v>
      </c>
      <c r="I24" s="106" t="s">
        <v>51</v>
      </c>
      <c r="J24" s="106" t="s">
        <v>150</v>
      </c>
      <c r="K24" s="11">
        <v>1</v>
      </c>
      <c r="L24" s="11">
        <v>1</v>
      </c>
      <c r="M24" s="11">
        <v>1</v>
      </c>
      <c r="N24" s="11">
        <v>1</v>
      </c>
      <c r="O24" s="11">
        <v>1</v>
      </c>
      <c r="P24" s="21" t="s">
        <v>57</v>
      </c>
      <c r="Q24" s="21" t="s">
        <v>139</v>
      </c>
      <c r="R24" s="21" t="s">
        <v>149</v>
      </c>
      <c r="S24" s="21"/>
      <c r="T24" s="71"/>
      <c r="U24" s="71"/>
      <c r="V24" s="71"/>
      <c r="W24" s="79" t="str">
        <f>IF('PLAN GESTION POR PROCESO'!V24=Hoja2!$B$100,Hoja2!$C$100,IF('PLAN GESTION POR PROCESO'!V24=Hoja2!$B$101,Hoja2!$C$101,IF('PLAN GESTION POR PROCESO'!V24=Hoja2!$B$102,Hoja2!$C$102,IF('PLAN GESTION POR PROCESO'!V24=Hoja2!$B$103,Hoja2!$C$103,IF('PLAN GESTION POR PROCESO'!V24=Hoja2!$B$104,Hoja2!$C$104,IF('PLAN GESTION POR PROCESO'!V24=Hoja2!$B$105,Hoja2!$C$105,IF('PLAN GESTION POR PROCESO'!V24=Hoja2!$B$106,Hoja2!$C$106,IF(V24=Hoja2!$B$107,Hoja2!$C$107,"COMPLETAR"))))))))</f>
        <v>COMPLETAR</v>
      </c>
      <c r="X24" s="80"/>
      <c r="Y24" s="21" t="str">
        <f t="shared" si="0"/>
        <v>%  de actos administrativos de segunda instancia que sean de competencia del Secretaroa) Distrital de Gobierno</v>
      </c>
      <c r="Z24" s="11">
        <f t="shared" si="1"/>
        <v>1</v>
      </c>
      <c r="AA24" s="72">
        <f>10/10</f>
        <v>1</v>
      </c>
      <c r="AB24" s="7">
        <f t="shared" si="2"/>
        <v>1</v>
      </c>
      <c r="AC24" s="140" t="s">
        <v>191</v>
      </c>
      <c r="AD24" s="140" t="s">
        <v>192</v>
      </c>
      <c r="AE24" s="21" t="str">
        <f t="shared" si="3"/>
        <v>%  de actos administrativos de segunda instancia que sean de competencia del Secretaroa) Distrital de Gobierno</v>
      </c>
      <c r="AF24" s="11">
        <f t="shared" si="4"/>
        <v>1</v>
      </c>
      <c r="AG24" s="72">
        <f>3/3</f>
        <v>1</v>
      </c>
      <c r="AH24" s="7">
        <f t="shared" si="5"/>
        <v>1</v>
      </c>
      <c r="AI24" s="140" t="s">
        <v>214</v>
      </c>
      <c r="AJ24" s="140" t="s">
        <v>192</v>
      </c>
      <c r="AK24" s="21" t="str">
        <f>F24</f>
        <v>%  de actos administrativos de segunda instancia que sean de competencia del Secretaroa) Distrital de Gobierno</v>
      </c>
      <c r="AL24" s="104">
        <f>M24</f>
        <v>1</v>
      </c>
      <c r="AM24" s="72">
        <f>13/13</f>
        <v>1</v>
      </c>
      <c r="AN24" s="7">
        <f t="shared" si="8"/>
        <v>1</v>
      </c>
      <c r="AO24" s="142" t="s">
        <v>230</v>
      </c>
      <c r="AP24" s="142" t="s">
        <v>231</v>
      </c>
      <c r="AQ24" s="21" t="str">
        <f t="shared" si="9"/>
        <v>%  de actos administrativos de segunda instancia que sean de competencia del Secretaroa) Distrital de Gobierno</v>
      </c>
      <c r="AR24" s="21">
        <f t="shared" si="10"/>
        <v>1</v>
      </c>
      <c r="AS24" s="73"/>
      <c r="AT24" s="7">
        <f t="shared" si="11"/>
        <v>0</v>
      </c>
      <c r="AU24" s="69"/>
      <c r="AV24" s="71"/>
      <c r="AW24" s="21" t="str">
        <f t="shared" si="12"/>
        <v>%  de actos administrativos de segunda instancia que sean de competencia del Secretaroa) Distrital de Gobierno</v>
      </c>
      <c r="AX24" s="21">
        <f t="shared" si="13"/>
        <v>1</v>
      </c>
      <c r="AY24" s="11">
        <f t="shared" si="14"/>
        <v>1</v>
      </c>
      <c r="AZ24" s="67"/>
      <c r="BA24" s="69"/>
    </row>
    <row r="25" spans="1:53" ht="258" customHeight="1" thickBot="1">
      <c r="A25" s="6">
        <v>10</v>
      </c>
      <c r="B25" s="177"/>
      <c r="C25" s="128" t="s">
        <v>180</v>
      </c>
      <c r="D25" s="123">
        <v>0.1</v>
      </c>
      <c r="E25" s="71" t="s">
        <v>106</v>
      </c>
      <c r="F25" s="127" t="s">
        <v>178</v>
      </c>
      <c r="G25" s="78" t="s">
        <v>179</v>
      </c>
      <c r="H25" s="71" t="s">
        <v>138</v>
      </c>
      <c r="I25" s="106" t="s">
        <v>51</v>
      </c>
      <c r="J25" s="71" t="s">
        <v>152</v>
      </c>
      <c r="K25" s="11">
        <v>1</v>
      </c>
      <c r="L25" s="11">
        <v>1</v>
      </c>
      <c r="M25" s="11">
        <v>1</v>
      </c>
      <c r="N25" s="11">
        <v>1</v>
      </c>
      <c r="O25" s="11">
        <v>1</v>
      </c>
      <c r="P25" s="71" t="s">
        <v>57</v>
      </c>
      <c r="Q25" s="71" t="s">
        <v>153</v>
      </c>
      <c r="R25" s="71" t="s">
        <v>151</v>
      </c>
      <c r="S25" s="71"/>
      <c r="T25" s="71"/>
      <c r="U25" s="71"/>
      <c r="V25" s="71"/>
      <c r="W25" s="79" t="str">
        <f>IF('PLAN GESTION POR PROCESO'!V25=Hoja2!$B$100,Hoja2!$C$100,IF('PLAN GESTION POR PROCESO'!V25=Hoja2!$B$101,Hoja2!$C$101,IF('PLAN GESTION POR PROCESO'!V25=Hoja2!$B$102,Hoja2!$C$102,IF('PLAN GESTION POR PROCESO'!V25=Hoja2!$B$103,Hoja2!$C$103,IF('PLAN GESTION POR PROCESO'!V25=Hoja2!$B$104,Hoja2!$C$104,IF('PLAN GESTION POR PROCESO'!V25=Hoja2!$B$105,Hoja2!$C$105,IF('PLAN GESTION POR PROCESO'!V25=Hoja2!$B$106,Hoja2!$C$106,IF(V25=Hoja2!$B$107,Hoja2!$C$107,"COMPLETAR"))))))))</f>
        <v>COMPLETAR</v>
      </c>
      <c r="X25" s="80"/>
      <c r="Y25" s="21" t="str">
        <f t="shared" si="0"/>
        <v>% de documentos  jurídicos revisados que sean remitidos al despacho para la firma del Secretario.</v>
      </c>
      <c r="Z25" s="11">
        <f t="shared" si="1"/>
        <v>1</v>
      </c>
      <c r="AA25" s="71">
        <f>61/61</f>
        <v>1</v>
      </c>
      <c r="AB25" s="7">
        <f t="shared" si="2"/>
        <v>1</v>
      </c>
      <c r="AC25" s="140" t="s">
        <v>203</v>
      </c>
      <c r="AD25" s="140" t="s">
        <v>204</v>
      </c>
      <c r="AE25" s="21" t="str">
        <f t="shared" si="3"/>
        <v>% de documentos  jurídicos revisados que sean remitidos al despacho para la firma del Secretario.</v>
      </c>
      <c r="AF25" s="11">
        <f t="shared" si="4"/>
        <v>1</v>
      </c>
      <c r="AG25" s="72">
        <f>73/73</f>
        <v>1</v>
      </c>
      <c r="AH25" s="7">
        <f t="shared" si="5"/>
        <v>1</v>
      </c>
      <c r="AI25" s="140" t="s">
        <v>217</v>
      </c>
      <c r="AJ25" s="140" t="s">
        <v>218</v>
      </c>
      <c r="AK25" s="21" t="str">
        <f t="shared" si="6"/>
        <v>% de documentos  jurídicos revisados que sean remitidos al despacho para la firma del Secretario.</v>
      </c>
      <c r="AL25" s="11">
        <f t="shared" si="7"/>
        <v>1</v>
      </c>
      <c r="AM25" s="67">
        <f>82/82</f>
        <v>1</v>
      </c>
      <c r="AN25" s="7">
        <f t="shared" si="8"/>
        <v>1</v>
      </c>
      <c r="AO25" s="142" t="s">
        <v>232</v>
      </c>
      <c r="AP25" s="142" t="s">
        <v>233</v>
      </c>
      <c r="AQ25" s="21" t="str">
        <f t="shared" si="9"/>
        <v>% de documentos  jurídicos revisados que sean remitidos al despacho para la firma del Secretario.</v>
      </c>
      <c r="AR25" s="21">
        <f t="shared" si="10"/>
        <v>1</v>
      </c>
      <c r="AS25" s="75"/>
      <c r="AT25" s="7">
        <f t="shared" si="11"/>
        <v>0</v>
      </c>
      <c r="AU25" s="68"/>
      <c r="AV25" s="71"/>
      <c r="AW25" s="21" t="str">
        <f t="shared" si="12"/>
        <v>% de documentos  jurídicos revisados que sean remitidos al despacho para la firma del Secretario.</v>
      </c>
      <c r="AX25" s="21">
        <f t="shared" si="13"/>
        <v>1</v>
      </c>
      <c r="AY25" s="11">
        <f t="shared" si="14"/>
        <v>1</v>
      </c>
      <c r="AZ25" s="67"/>
      <c r="BA25" s="68"/>
    </row>
    <row r="26" spans="1:53" ht="68.25" customHeight="1" thickBot="1">
      <c r="A26" s="6">
        <v>13</v>
      </c>
      <c r="B26" s="177"/>
      <c r="C26" s="129" t="s">
        <v>182</v>
      </c>
      <c r="D26" s="130">
        <v>0.02</v>
      </c>
      <c r="E26" s="131" t="s">
        <v>110</v>
      </c>
      <c r="F26" s="132" t="s">
        <v>183</v>
      </c>
      <c r="G26" s="133" t="s">
        <v>184</v>
      </c>
      <c r="H26" s="134" t="s">
        <v>138</v>
      </c>
      <c r="I26" s="135" t="s">
        <v>50</v>
      </c>
      <c r="J26" s="134" t="s">
        <v>154</v>
      </c>
      <c r="K26" s="136"/>
      <c r="L26" s="136"/>
      <c r="M26" s="136"/>
      <c r="N26" s="137">
        <v>1</v>
      </c>
      <c r="O26" s="137">
        <v>1</v>
      </c>
      <c r="P26" s="138" t="s">
        <v>57</v>
      </c>
      <c r="Q26" s="109" t="s">
        <v>155</v>
      </c>
      <c r="R26" s="71"/>
      <c r="S26" s="71"/>
      <c r="T26" s="71"/>
      <c r="U26" s="71"/>
      <c r="V26" s="71"/>
      <c r="W26" s="79" t="str">
        <f>IF('PLAN GESTION POR PROCESO'!V26=Hoja2!$B$100,Hoja2!$C$100,IF('PLAN GESTION POR PROCESO'!V26=Hoja2!$B$101,Hoja2!$C$101,IF('PLAN GESTION POR PROCESO'!V26=Hoja2!$B$102,Hoja2!$C$102,IF('PLAN GESTION POR PROCESO'!V26=Hoja2!$B$103,Hoja2!$C$103,IF('PLAN GESTION POR PROCESO'!V26=Hoja2!$B$104,Hoja2!$C$104,IF('PLAN GESTION POR PROCESO'!V26=Hoja2!$B$105,Hoja2!$C$105,IF('PLAN GESTION POR PROCESO'!V26=Hoja2!$B$106,Hoja2!$C$106,IF(V26=Hoja2!$B$107,Hoja2!$C$107,"COMPLETAR"))))))))</f>
        <v>COMPLETAR</v>
      </c>
      <c r="X26" s="81"/>
      <c r="Y26" s="155" t="str">
        <f t="shared" si="0"/>
        <v>Linea base del consumo de papel del proceso establecida</v>
      </c>
      <c r="Z26" s="155">
        <f t="shared" si="1"/>
        <v>0</v>
      </c>
      <c r="AA26" s="150">
        <v>0</v>
      </c>
      <c r="AB26" s="156">
        <v>1</v>
      </c>
      <c r="AC26" s="139" t="s">
        <v>138</v>
      </c>
      <c r="AD26" s="139" t="s">
        <v>138</v>
      </c>
      <c r="AE26" s="106" t="str">
        <f t="shared" si="3"/>
        <v>Linea base del consumo de papel del proceso establecida</v>
      </c>
      <c r="AF26" s="148">
        <f t="shared" si="4"/>
        <v>0</v>
      </c>
      <c r="AG26" s="148">
        <f t="shared" si="4"/>
        <v>0</v>
      </c>
      <c r="AH26" s="149"/>
      <c r="AI26" s="150" t="s">
        <v>237</v>
      </c>
      <c r="AJ26" s="139" t="s">
        <v>138</v>
      </c>
      <c r="AK26" s="155" t="str">
        <f t="shared" si="6"/>
        <v>Linea base del consumo de papel del proceso establecida</v>
      </c>
      <c r="AL26" s="155">
        <f t="shared" si="7"/>
        <v>0</v>
      </c>
      <c r="AM26" s="148">
        <f>S26</f>
        <v>0</v>
      </c>
      <c r="AN26" s="149"/>
      <c r="AO26" s="150" t="s">
        <v>237</v>
      </c>
      <c r="AP26" s="78"/>
      <c r="AQ26" s="21" t="str">
        <f t="shared" si="9"/>
        <v>Linea base del consumo de papel del proceso establecida</v>
      </c>
      <c r="AR26" s="21">
        <f t="shared" si="10"/>
        <v>1</v>
      </c>
      <c r="AS26" s="76"/>
      <c r="AT26" s="7">
        <f t="shared" si="11"/>
        <v>0</v>
      </c>
      <c r="AU26" s="70"/>
      <c r="AV26" s="71"/>
      <c r="AW26" s="21" t="str">
        <f t="shared" si="12"/>
        <v>Linea base del consumo de papel del proceso establecida</v>
      </c>
      <c r="AX26" s="21">
        <f t="shared" si="13"/>
        <v>1</v>
      </c>
      <c r="AY26" s="11">
        <f t="shared" si="14"/>
        <v>0</v>
      </c>
      <c r="AZ26" s="67"/>
      <c r="BA26" s="70"/>
    </row>
    <row r="27" spans="1:53" ht="78.75" customHeight="1" thickBot="1">
      <c r="A27" s="6">
        <v>14</v>
      </c>
      <c r="B27" s="177"/>
      <c r="C27" s="110" t="s">
        <v>111</v>
      </c>
      <c r="D27" s="96">
        <v>0.04</v>
      </c>
      <c r="E27" s="95" t="s">
        <v>112</v>
      </c>
      <c r="F27" s="105" t="s">
        <v>93</v>
      </c>
      <c r="G27" s="97" t="s">
        <v>93</v>
      </c>
      <c r="H27" s="71" t="s">
        <v>138</v>
      </c>
      <c r="I27" s="21" t="s">
        <v>50</v>
      </c>
      <c r="J27" s="71" t="s">
        <v>156</v>
      </c>
      <c r="K27" s="73"/>
      <c r="L27" s="73"/>
      <c r="M27" s="73"/>
      <c r="N27" s="111">
        <v>1</v>
      </c>
      <c r="O27" s="111">
        <v>1</v>
      </c>
      <c r="P27" s="71" t="s">
        <v>57</v>
      </c>
      <c r="Q27" s="71" t="s">
        <v>157</v>
      </c>
      <c r="R27" s="71"/>
      <c r="S27" s="71"/>
      <c r="T27" s="71"/>
      <c r="U27" s="71"/>
      <c r="V27" s="71"/>
      <c r="W27" s="79" t="str">
        <f>IF('PLAN GESTION POR PROCESO'!V27=Hoja2!$B$100,Hoja2!$C$100,IF('PLAN GESTION POR PROCESO'!V27=Hoja2!$B$101,Hoja2!$C$101,IF('PLAN GESTION POR PROCESO'!V27=Hoja2!$B$102,Hoja2!$C$102,IF('PLAN GESTION POR PROCESO'!V27=Hoja2!$B$103,Hoja2!$C$103,IF('PLAN GESTION POR PROCESO'!V27=Hoja2!$B$104,Hoja2!$C$104,IF('PLAN GESTION POR PROCESO'!V27=Hoja2!$B$105,Hoja2!$C$105,IF('PLAN GESTION POR PROCESO'!V27=Hoja2!$B$106,Hoja2!$C$106,IF(V27=Hoja2!$B$107,Hoja2!$C$107,"COMPLETAR"))))))))</f>
        <v>COMPLETAR</v>
      </c>
      <c r="X27" s="80"/>
      <c r="Y27" s="155" t="str">
        <f t="shared" si="0"/>
        <v>Línea base del perfil del riesgo</v>
      </c>
      <c r="Z27" s="155">
        <f t="shared" si="1"/>
        <v>0</v>
      </c>
      <c r="AA27" s="150">
        <v>0</v>
      </c>
      <c r="AB27" s="156">
        <v>1</v>
      </c>
      <c r="AC27" s="139" t="s">
        <v>138</v>
      </c>
      <c r="AD27" s="139" t="s">
        <v>138</v>
      </c>
      <c r="AE27" s="106" t="str">
        <f t="shared" si="3"/>
        <v>Línea base del perfil del riesgo</v>
      </c>
      <c r="AF27" s="148">
        <f t="shared" si="4"/>
        <v>0</v>
      </c>
      <c r="AG27" s="148">
        <f t="shared" si="4"/>
        <v>0</v>
      </c>
      <c r="AH27" s="149"/>
      <c r="AI27" s="150" t="s">
        <v>237</v>
      </c>
      <c r="AJ27" s="139" t="s">
        <v>138</v>
      </c>
      <c r="AK27" s="155" t="str">
        <f t="shared" si="6"/>
        <v>Línea base del perfil del riesgo</v>
      </c>
      <c r="AL27" s="155">
        <f t="shared" si="7"/>
        <v>0</v>
      </c>
      <c r="AM27" s="148">
        <f>S27</f>
        <v>0</v>
      </c>
      <c r="AN27" s="149"/>
      <c r="AO27" s="150" t="s">
        <v>237</v>
      </c>
      <c r="AP27" s="71"/>
      <c r="AQ27" s="21" t="str">
        <f t="shared" si="9"/>
        <v>Línea base del perfil del riesgo</v>
      </c>
      <c r="AR27" s="21">
        <f t="shared" si="10"/>
        <v>1</v>
      </c>
      <c r="AS27" s="72"/>
      <c r="AT27" s="7">
        <f t="shared" si="11"/>
        <v>0</v>
      </c>
      <c r="AU27" s="70"/>
      <c r="AV27" s="71"/>
      <c r="AW27" s="21" t="str">
        <f t="shared" si="12"/>
        <v>Línea base del perfil del riesgo</v>
      </c>
      <c r="AX27" s="21">
        <f t="shared" si="13"/>
        <v>1</v>
      </c>
      <c r="AY27" s="11">
        <f t="shared" si="14"/>
        <v>0</v>
      </c>
      <c r="AZ27" s="67"/>
      <c r="BA27" s="70"/>
    </row>
    <row r="28" spans="1:53" ht="93.75" customHeight="1" thickBot="1">
      <c r="A28" s="6">
        <v>15</v>
      </c>
      <c r="B28" s="177"/>
      <c r="C28" s="110" t="s">
        <v>92</v>
      </c>
      <c r="D28" s="84">
        <v>0.06</v>
      </c>
      <c r="E28" s="95" t="s">
        <v>112</v>
      </c>
      <c r="F28" s="82" t="s">
        <v>158</v>
      </c>
      <c r="G28" s="97" t="s">
        <v>94</v>
      </c>
      <c r="H28" s="71" t="s">
        <v>138</v>
      </c>
      <c r="I28" s="21" t="s">
        <v>51</v>
      </c>
      <c r="J28" s="71" t="s">
        <v>159</v>
      </c>
      <c r="K28" s="73">
        <v>1</v>
      </c>
      <c r="L28" s="73">
        <v>1</v>
      </c>
      <c r="M28" s="73">
        <v>1</v>
      </c>
      <c r="N28" s="73">
        <v>1</v>
      </c>
      <c r="O28" s="73">
        <v>1</v>
      </c>
      <c r="P28" s="71" t="s">
        <v>57</v>
      </c>
      <c r="Q28" s="71" t="s">
        <v>160</v>
      </c>
      <c r="R28" s="71"/>
      <c r="S28" s="71"/>
      <c r="T28" s="71"/>
      <c r="U28" s="71"/>
      <c r="V28" s="71"/>
      <c r="W28" s="79" t="str">
        <f>IF('PLAN GESTION POR PROCESO'!V28=Hoja2!$B$100,Hoja2!$C$100,IF('PLAN GESTION POR PROCESO'!V28=Hoja2!$B$101,Hoja2!$C$101,IF('PLAN GESTION POR PROCESO'!V28=Hoja2!$B$102,Hoja2!$C$102,IF('PLAN GESTION POR PROCESO'!V28=Hoja2!$B$103,Hoja2!$C$103,IF('PLAN GESTION POR PROCESO'!V28=Hoja2!$B$104,Hoja2!$C$104,IF('PLAN GESTION POR PROCESO'!V28=Hoja2!$B$105,Hoja2!$C$105,IF('PLAN GESTION POR PROCESO'!V28=Hoja2!$B$106,Hoja2!$C$106,IF(V28=Hoja2!$B$107,Hoja2!$C$107,"COMPLETAR"))))))))</f>
        <v>COMPLETAR</v>
      </c>
      <c r="X28" s="80"/>
      <c r="Y28" s="155" t="str">
        <f t="shared" si="0"/>
        <v>Acciones correctivas documentadas y vigentes</v>
      </c>
      <c r="Z28" s="151">
        <v>1</v>
      </c>
      <c r="AA28" s="154">
        <v>0.85</v>
      </c>
      <c r="AB28" s="156">
        <f>(AA28/Z28)</f>
        <v>0.85</v>
      </c>
      <c r="AC28" s="140" t="s">
        <v>201</v>
      </c>
      <c r="AD28" s="140" t="s">
        <v>200</v>
      </c>
      <c r="AE28" s="106" t="str">
        <f t="shared" si="3"/>
        <v>Acciones correctivas documentadas y vigentes</v>
      </c>
      <c r="AF28" s="151">
        <f t="shared" si="4"/>
        <v>1</v>
      </c>
      <c r="AG28" s="152">
        <v>0.96</v>
      </c>
      <c r="AH28" s="149">
        <f>(AG28/AF28)</f>
        <v>0.96</v>
      </c>
      <c r="AI28" s="150" t="s">
        <v>238</v>
      </c>
      <c r="AJ28" s="140" t="s">
        <v>219</v>
      </c>
      <c r="AK28" s="155" t="str">
        <f t="shared" si="6"/>
        <v>Acciones correctivas documentadas y vigentes</v>
      </c>
      <c r="AL28" s="151">
        <f t="shared" si="7"/>
        <v>1</v>
      </c>
      <c r="AM28" s="152">
        <v>1</v>
      </c>
      <c r="AN28" s="149">
        <f t="shared" si="8"/>
        <v>1</v>
      </c>
      <c r="AO28" s="150" t="s">
        <v>243</v>
      </c>
      <c r="AP28" s="68"/>
      <c r="AQ28" s="21" t="str">
        <f t="shared" si="9"/>
        <v>Acciones correctivas documentadas y vigentes</v>
      </c>
      <c r="AR28" s="21">
        <f t="shared" si="10"/>
        <v>1</v>
      </c>
      <c r="AS28" s="73"/>
      <c r="AT28" s="7">
        <f t="shared" si="11"/>
        <v>0</v>
      </c>
      <c r="AU28" s="69"/>
      <c r="AV28" s="71"/>
      <c r="AW28" s="21" t="str">
        <f t="shared" si="12"/>
        <v>Acciones correctivas documentadas y vigentes</v>
      </c>
      <c r="AX28" s="21">
        <f t="shared" si="13"/>
        <v>1</v>
      </c>
      <c r="AY28" s="11">
        <f t="shared" si="14"/>
        <v>0.9366666666666666</v>
      </c>
      <c r="AZ28" s="67"/>
      <c r="BA28" s="69"/>
    </row>
    <row r="29" spans="1:53" ht="94.5" customHeight="1" thickBot="1">
      <c r="A29" s="6">
        <v>16</v>
      </c>
      <c r="B29" s="177"/>
      <c r="C29" s="112" t="s">
        <v>99</v>
      </c>
      <c r="D29" s="84">
        <v>0.02</v>
      </c>
      <c r="E29" s="95" t="s">
        <v>112</v>
      </c>
      <c r="F29" s="82" t="s">
        <v>161</v>
      </c>
      <c r="G29" s="98" t="s">
        <v>113</v>
      </c>
      <c r="H29" s="71" t="s">
        <v>138</v>
      </c>
      <c r="I29" s="21" t="s">
        <v>51</v>
      </c>
      <c r="J29" s="71" t="s">
        <v>162</v>
      </c>
      <c r="K29" s="73">
        <v>1</v>
      </c>
      <c r="L29" s="73">
        <v>1</v>
      </c>
      <c r="M29" s="73">
        <v>1</v>
      </c>
      <c r="N29" s="73">
        <v>1</v>
      </c>
      <c r="O29" s="73">
        <v>1</v>
      </c>
      <c r="P29" s="71" t="s">
        <v>57</v>
      </c>
      <c r="Q29" s="71" t="s">
        <v>157</v>
      </c>
      <c r="R29" s="71"/>
      <c r="S29" s="71"/>
      <c r="T29" s="71"/>
      <c r="U29" s="71"/>
      <c r="V29" s="71"/>
      <c r="W29" s="79" t="str">
        <f>IF('PLAN GESTION POR PROCESO'!V29=Hoja2!$B$100,Hoja2!$C$100,IF('PLAN GESTION POR PROCESO'!V29=Hoja2!$B$101,Hoja2!$C$101,IF('PLAN GESTION POR PROCESO'!V29=Hoja2!$B$102,Hoja2!$C$102,IF('PLAN GESTION POR PROCESO'!V29=Hoja2!$B$103,Hoja2!$C$103,IF('PLAN GESTION POR PROCESO'!V29=Hoja2!$B$104,Hoja2!$C$104,IF('PLAN GESTION POR PROCESO'!V29=Hoja2!$B$105,Hoja2!$C$105,IF('PLAN GESTION POR PROCESO'!V29=Hoja2!$B$106,Hoja2!$C$106,IF(V29=Hoja2!$B$107,Hoja2!$C$107,"COMPLETAR"))))))))</f>
        <v>COMPLETAR</v>
      </c>
      <c r="X29" s="80"/>
      <c r="Y29" s="155" t="str">
        <f t="shared" si="0"/>
        <v>Cumplimiento en reportes de riesgos de manera oportuna</v>
      </c>
      <c r="Z29" s="151">
        <f t="shared" si="1"/>
        <v>1</v>
      </c>
      <c r="AA29" s="154">
        <v>1</v>
      </c>
      <c r="AB29" s="156">
        <f>(AA29/Z29)</f>
        <v>1</v>
      </c>
      <c r="AC29" s="140" t="s">
        <v>188</v>
      </c>
      <c r="AD29" s="140" t="s">
        <v>189</v>
      </c>
      <c r="AE29" s="106" t="str">
        <f t="shared" si="3"/>
        <v>Cumplimiento en reportes de riesgos de manera oportuna</v>
      </c>
      <c r="AF29" s="151">
        <f t="shared" si="4"/>
        <v>1</v>
      </c>
      <c r="AG29" s="152">
        <v>1</v>
      </c>
      <c r="AH29" s="149">
        <f>(AG29/AF29)</f>
        <v>1</v>
      </c>
      <c r="AI29" s="150" t="s">
        <v>239</v>
      </c>
      <c r="AJ29" s="140" t="s">
        <v>219</v>
      </c>
      <c r="AK29" s="155" t="str">
        <f t="shared" si="6"/>
        <v>Cumplimiento en reportes de riesgos de manera oportuna</v>
      </c>
      <c r="AL29" s="151">
        <f t="shared" si="7"/>
        <v>1</v>
      </c>
      <c r="AM29" s="152">
        <v>1</v>
      </c>
      <c r="AN29" s="149">
        <f t="shared" si="8"/>
        <v>1</v>
      </c>
      <c r="AO29" s="150" t="s">
        <v>244</v>
      </c>
      <c r="AP29" s="68"/>
      <c r="AQ29" s="21" t="str">
        <f t="shared" si="9"/>
        <v>Cumplimiento en reportes de riesgos de manera oportuna</v>
      </c>
      <c r="AR29" s="21">
        <f t="shared" si="10"/>
        <v>1</v>
      </c>
      <c r="AS29" s="77"/>
      <c r="AT29" s="7">
        <f t="shared" si="11"/>
        <v>0</v>
      </c>
      <c r="AU29" s="68"/>
      <c r="AV29" s="71"/>
      <c r="AW29" s="21" t="str">
        <f t="shared" si="12"/>
        <v>Cumplimiento en reportes de riesgos de manera oportuna</v>
      </c>
      <c r="AX29" s="21">
        <f t="shared" si="13"/>
        <v>1</v>
      </c>
      <c r="AY29" s="11">
        <f t="shared" si="14"/>
        <v>1</v>
      </c>
      <c r="AZ29" s="67"/>
      <c r="BA29" s="68"/>
    </row>
    <row r="30" spans="1:53" ht="94.5" customHeight="1" thickBot="1">
      <c r="A30" s="6">
        <v>17</v>
      </c>
      <c r="B30" s="177"/>
      <c r="C30" s="112" t="s">
        <v>100</v>
      </c>
      <c r="D30" s="84">
        <v>0.02</v>
      </c>
      <c r="E30" s="95" t="s">
        <v>112</v>
      </c>
      <c r="F30" s="82" t="s">
        <v>163</v>
      </c>
      <c r="G30" s="98" t="s">
        <v>114</v>
      </c>
      <c r="H30" s="71" t="s">
        <v>138</v>
      </c>
      <c r="I30" s="21" t="s">
        <v>51</v>
      </c>
      <c r="J30" s="71" t="s">
        <v>164</v>
      </c>
      <c r="K30" s="73">
        <v>1</v>
      </c>
      <c r="L30" s="73">
        <v>1</v>
      </c>
      <c r="M30" s="73">
        <v>1</v>
      </c>
      <c r="N30" s="73">
        <v>1</v>
      </c>
      <c r="O30" s="73">
        <v>1</v>
      </c>
      <c r="P30" s="71" t="s">
        <v>57</v>
      </c>
      <c r="Q30" s="71" t="s">
        <v>165</v>
      </c>
      <c r="R30" s="71"/>
      <c r="S30" s="71"/>
      <c r="T30" s="71"/>
      <c r="U30" s="71"/>
      <c r="V30" s="71"/>
      <c r="W30" s="79" t="str">
        <f>IF('PLAN GESTION POR PROCESO'!V30=Hoja2!$B$100,Hoja2!$C$100,IF('PLAN GESTION POR PROCESO'!V30=Hoja2!$B$101,Hoja2!$C$101,IF('PLAN GESTION POR PROCESO'!V30=Hoja2!$B$102,Hoja2!$C$102,IF('PLAN GESTION POR PROCESO'!V30=Hoja2!$B$103,Hoja2!$C$103,IF('PLAN GESTION POR PROCESO'!V30=Hoja2!$B$104,Hoja2!$C$104,IF('PLAN GESTION POR PROCESO'!V30=Hoja2!$B$105,Hoja2!$C$105,IF('PLAN GESTION POR PROCESO'!V30=Hoja2!$B$106,Hoja2!$C$106,IF(V30=Hoja2!$B$107,Hoja2!$C$107,"COMPLETAR"))))))))</f>
        <v>COMPLETAR</v>
      </c>
      <c r="X30" s="80"/>
      <c r="Y30" s="155" t="str">
        <f t="shared" si="0"/>
        <v>Asistencia a las mesas de trabajo relacionadas con el Sistema de Gestión</v>
      </c>
      <c r="Z30" s="151">
        <f t="shared" si="1"/>
        <v>1</v>
      </c>
      <c r="AA30" s="152">
        <v>1</v>
      </c>
      <c r="AB30" s="149">
        <f>(AA30/Z30)</f>
        <v>1</v>
      </c>
      <c r="AC30" s="139" t="s">
        <v>138</v>
      </c>
      <c r="AD30" s="139" t="s">
        <v>138</v>
      </c>
      <c r="AE30" s="106" t="str">
        <f t="shared" si="3"/>
        <v>Asistencia a las mesas de trabajo relacionadas con el Sistema de Gestión</v>
      </c>
      <c r="AF30" s="151">
        <f t="shared" si="4"/>
        <v>1</v>
      </c>
      <c r="AG30" s="152">
        <v>0.43</v>
      </c>
      <c r="AH30" s="149">
        <f>(AG30/AF30)</f>
        <v>0.43</v>
      </c>
      <c r="AI30" s="150" t="s">
        <v>240</v>
      </c>
      <c r="AJ30" s="139" t="s">
        <v>138</v>
      </c>
      <c r="AK30" s="155" t="str">
        <f t="shared" si="6"/>
        <v>Asistencia a las mesas de trabajo relacionadas con el Sistema de Gestión</v>
      </c>
      <c r="AL30" s="151">
        <f t="shared" si="7"/>
        <v>1</v>
      </c>
      <c r="AM30" s="152">
        <v>1</v>
      </c>
      <c r="AN30" s="149">
        <f t="shared" si="8"/>
        <v>1</v>
      </c>
      <c r="AO30" s="150" t="s">
        <v>245</v>
      </c>
      <c r="AP30" s="68"/>
      <c r="AQ30" s="21" t="str">
        <f t="shared" si="9"/>
        <v>Asistencia a las mesas de trabajo relacionadas con el Sistema de Gestión</v>
      </c>
      <c r="AR30" s="21">
        <f t="shared" si="10"/>
        <v>1</v>
      </c>
      <c r="AS30" s="77"/>
      <c r="AT30" s="7">
        <f t="shared" si="11"/>
        <v>0</v>
      </c>
      <c r="AU30" s="68"/>
      <c r="AV30" s="71"/>
      <c r="AW30" s="21" t="str">
        <f t="shared" si="12"/>
        <v>Asistencia a las mesas de trabajo relacionadas con el Sistema de Gestión</v>
      </c>
      <c r="AX30" s="21">
        <f t="shared" si="13"/>
        <v>1</v>
      </c>
      <c r="AY30" s="11">
        <f t="shared" si="14"/>
        <v>0.8099999999999999</v>
      </c>
      <c r="AZ30" s="67"/>
      <c r="BA30" s="68"/>
    </row>
    <row r="31" spans="1:53" ht="94.5" customHeight="1" thickBot="1">
      <c r="A31" s="6">
        <v>18</v>
      </c>
      <c r="B31" s="177"/>
      <c r="C31" s="112" t="s">
        <v>115</v>
      </c>
      <c r="D31" s="99">
        <v>0.02</v>
      </c>
      <c r="E31" s="95" t="s">
        <v>112</v>
      </c>
      <c r="F31" s="82" t="s">
        <v>166</v>
      </c>
      <c r="G31" s="97" t="s">
        <v>116</v>
      </c>
      <c r="H31" s="71" t="s">
        <v>138</v>
      </c>
      <c r="I31" s="21" t="s">
        <v>51</v>
      </c>
      <c r="J31" s="71" t="s">
        <v>167</v>
      </c>
      <c r="K31" s="73">
        <v>1</v>
      </c>
      <c r="L31" s="73">
        <v>1</v>
      </c>
      <c r="M31" s="73">
        <v>1</v>
      </c>
      <c r="N31" s="73">
        <v>1</v>
      </c>
      <c r="O31" s="73">
        <v>1</v>
      </c>
      <c r="P31" s="71" t="s">
        <v>57</v>
      </c>
      <c r="Q31" s="71"/>
      <c r="R31" s="71"/>
      <c r="S31" s="71"/>
      <c r="T31" s="71"/>
      <c r="U31" s="71"/>
      <c r="V31" s="71"/>
      <c r="W31" s="79" t="str">
        <f>IF('PLAN GESTION POR PROCESO'!V31=Hoja2!$B$100,Hoja2!$C$100,IF('PLAN GESTION POR PROCESO'!V31=Hoja2!$B$101,Hoja2!$C$101,IF('PLAN GESTION POR PROCESO'!V31=Hoja2!$B$102,Hoja2!$C$102,IF('PLAN GESTION POR PROCESO'!V31=Hoja2!$B$103,Hoja2!$C$103,IF('PLAN GESTION POR PROCESO'!V31=Hoja2!$B$104,Hoja2!$C$104,IF('PLAN GESTION POR PROCESO'!V31=Hoja2!$B$105,Hoja2!$C$105,IF('PLAN GESTION POR PROCESO'!V31=Hoja2!$B$106,Hoja2!$C$106,IF(V31=Hoja2!$B$107,Hoja2!$C$107,"COMPLETAR"))))))))</f>
        <v>COMPLETAR</v>
      </c>
      <c r="X31" s="80"/>
      <c r="Y31" s="155" t="str">
        <f t="shared" si="0"/>
        <v>Cumplimiento del plan de actualización de los procesos en el marco del Sistema de Gestión</v>
      </c>
      <c r="Z31" s="151">
        <f t="shared" si="1"/>
        <v>1</v>
      </c>
      <c r="AA31" s="151">
        <f t="shared" si="1"/>
        <v>1</v>
      </c>
      <c r="AB31" s="156">
        <f>(AA31/Z31)</f>
        <v>1</v>
      </c>
      <c r="AC31" s="139" t="s">
        <v>138</v>
      </c>
      <c r="AD31" s="139" t="s">
        <v>138</v>
      </c>
      <c r="AE31" s="106" t="str">
        <f t="shared" si="3"/>
        <v>Cumplimiento del plan de actualización de los procesos en el marco del Sistema de Gestión</v>
      </c>
      <c r="AF31" s="151">
        <f t="shared" si="4"/>
        <v>1</v>
      </c>
      <c r="AG31" s="152">
        <v>0.61</v>
      </c>
      <c r="AH31" s="149">
        <f>(AG31/AF31)</f>
        <v>0.61</v>
      </c>
      <c r="AI31" s="153" t="s">
        <v>241</v>
      </c>
      <c r="AJ31" s="139" t="s">
        <v>138</v>
      </c>
      <c r="AK31" s="155" t="str">
        <f t="shared" si="6"/>
        <v>Cumplimiento del plan de actualización de los procesos en el marco del Sistema de Gestión</v>
      </c>
      <c r="AL31" s="151">
        <f t="shared" si="7"/>
        <v>1</v>
      </c>
      <c r="AM31" s="152">
        <v>0.98</v>
      </c>
      <c r="AN31" s="149">
        <f t="shared" si="8"/>
        <v>0.98</v>
      </c>
      <c r="AO31" s="150" t="s">
        <v>246</v>
      </c>
      <c r="AP31" s="68"/>
      <c r="AQ31" s="21" t="str">
        <f t="shared" si="9"/>
        <v>Cumplimiento del plan de actualización de los procesos en el marco del Sistema de Gestión</v>
      </c>
      <c r="AR31" s="21">
        <f t="shared" si="10"/>
        <v>1</v>
      </c>
      <c r="AS31" s="77"/>
      <c r="AT31" s="7">
        <f t="shared" si="11"/>
        <v>0</v>
      </c>
      <c r="AU31" s="68"/>
      <c r="AV31" s="71"/>
      <c r="AW31" s="21" t="str">
        <f t="shared" si="12"/>
        <v>Cumplimiento del plan de actualización de los procesos en el marco del Sistema de Gestión</v>
      </c>
      <c r="AX31" s="21">
        <f t="shared" si="13"/>
        <v>1</v>
      </c>
      <c r="AY31" s="11">
        <f t="shared" si="14"/>
        <v>0.8633333333333333</v>
      </c>
      <c r="AZ31" s="67"/>
      <c r="BA31" s="68"/>
    </row>
    <row r="32" spans="1:53" ht="75" customHeight="1" thickBot="1">
      <c r="A32" s="6">
        <v>20</v>
      </c>
      <c r="B32" s="178"/>
      <c r="C32" s="113" t="s">
        <v>168</v>
      </c>
      <c r="D32" s="114">
        <v>0.02</v>
      </c>
      <c r="E32" s="115" t="s">
        <v>112</v>
      </c>
      <c r="F32" s="116" t="s">
        <v>169</v>
      </c>
      <c r="G32" s="117" t="s">
        <v>96</v>
      </c>
      <c r="H32" s="118" t="s">
        <v>138</v>
      </c>
      <c r="I32" s="119" t="s">
        <v>51</v>
      </c>
      <c r="J32" s="118" t="s">
        <v>170</v>
      </c>
      <c r="K32" s="120">
        <v>1</v>
      </c>
      <c r="L32" s="120">
        <v>1</v>
      </c>
      <c r="M32" s="120">
        <v>1</v>
      </c>
      <c r="N32" s="120">
        <v>1</v>
      </c>
      <c r="O32" s="120">
        <v>1</v>
      </c>
      <c r="P32" s="118" t="s">
        <v>57</v>
      </c>
      <c r="Q32" s="118" t="s">
        <v>171</v>
      </c>
      <c r="R32" s="71"/>
      <c r="S32" s="71"/>
      <c r="T32" s="71"/>
      <c r="U32" s="71"/>
      <c r="V32" s="71"/>
      <c r="W32" s="79" t="str">
        <f>IF('PLAN GESTION POR PROCESO'!V32=Hoja2!$B$100,Hoja2!$C$100,IF('PLAN GESTION POR PROCESO'!V32=Hoja2!$B$101,Hoja2!$C$101,IF('PLAN GESTION POR PROCESO'!V32=Hoja2!$B$102,Hoja2!$C$102,IF('PLAN GESTION POR PROCESO'!V32=Hoja2!$B$103,Hoja2!$C$103,IF('PLAN GESTION POR PROCESO'!V32=Hoja2!$B$104,Hoja2!$C$104,IF('PLAN GESTION POR PROCESO'!V32=Hoja2!$B$105,Hoja2!$C$105,IF('PLAN GESTION POR PROCESO'!V32=Hoja2!$B$106,Hoja2!$C$106,IF(V32=Hoja2!$B$107,Hoja2!$C$107,"COMPLETAR"))))))))</f>
        <v>COMPLETAR</v>
      </c>
      <c r="X32" s="81"/>
      <c r="Y32" s="155" t="str">
        <f t="shared" si="0"/>
        <v>Cumplimiento oportuno Plan Anticorrupción 2017</v>
      </c>
      <c r="Z32" s="151">
        <f t="shared" si="1"/>
        <v>1</v>
      </c>
      <c r="AA32" s="152">
        <v>0.5</v>
      </c>
      <c r="AB32" s="149">
        <f>(AA32/Z32)</f>
        <v>0.5</v>
      </c>
      <c r="AC32" s="139" t="s">
        <v>138</v>
      </c>
      <c r="AD32" s="139" t="s">
        <v>138</v>
      </c>
      <c r="AE32" s="106" t="str">
        <f t="shared" si="3"/>
        <v>Cumplimiento oportuno Plan Anticorrupción 2017</v>
      </c>
      <c r="AF32" s="151">
        <f t="shared" si="4"/>
        <v>1</v>
      </c>
      <c r="AG32" s="154">
        <v>0.49</v>
      </c>
      <c r="AH32" s="149">
        <f>(AG32/AF32)</f>
        <v>0.49</v>
      </c>
      <c r="AI32" s="150" t="s">
        <v>242</v>
      </c>
      <c r="AJ32" s="139" t="s">
        <v>138</v>
      </c>
      <c r="AK32" s="155" t="str">
        <f t="shared" si="6"/>
        <v>Cumplimiento oportuno Plan Anticorrupción 2017</v>
      </c>
      <c r="AL32" s="151">
        <f t="shared" si="7"/>
        <v>1</v>
      </c>
      <c r="AM32" s="152">
        <v>1</v>
      </c>
      <c r="AN32" s="149">
        <f t="shared" si="8"/>
        <v>1</v>
      </c>
      <c r="AO32" s="150" t="s">
        <v>247</v>
      </c>
      <c r="AP32" s="71"/>
      <c r="AQ32" s="21" t="str">
        <f t="shared" si="9"/>
        <v>Cumplimiento oportuno Plan Anticorrupción 2017</v>
      </c>
      <c r="AR32" s="21">
        <f t="shared" si="10"/>
        <v>1</v>
      </c>
      <c r="AS32" s="71"/>
      <c r="AT32" s="7">
        <f t="shared" si="11"/>
        <v>0</v>
      </c>
      <c r="AU32" s="71"/>
      <c r="AV32" s="71"/>
      <c r="AW32" s="21" t="str">
        <f t="shared" si="12"/>
        <v>Cumplimiento oportuno Plan Anticorrupción 2017</v>
      </c>
      <c r="AX32" s="21">
        <f t="shared" si="13"/>
        <v>1</v>
      </c>
      <c r="AY32" s="11">
        <f t="shared" si="14"/>
        <v>0.6633333333333333</v>
      </c>
      <c r="AZ32" s="67"/>
      <c r="BA32" s="71"/>
    </row>
    <row r="33" spans="1:53" ht="95.25" customHeight="1">
      <c r="A33" s="5">
        <v>22</v>
      </c>
      <c r="B33" s="197" t="s">
        <v>97</v>
      </c>
      <c r="C33" s="198"/>
      <c r="D33" s="91">
        <f>SUM(D18:D32)</f>
        <v>1</v>
      </c>
      <c r="E33" s="208"/>
      <c r="F33" s="209"/>
      <c r="G33" s="209"/>
      <c r="H33" s="209"/>
      <c r="I33" s="209"/>
      <c r="J33" s="209"/>
      <c r="K33" s="209"/>
      <c r="L33" s="209"/>
      <c r="M33" s="209"/>
      <c r="N33" s="209"/>
      <c r="O33" s="209"/>
      <c r="P33" s="209"/>
      <c r="Q33" s="209"/>
      <c r="R33" s="209"/>
      <c r="S33" s="209"/>
      <c r="T33" s="209"/>
      <c r="U33" s="209"/>
      <c r="V33" s="209"/>
      <c r="W33" s="209"/>
      <c r="X33" s="210"/>
      <c r="Y33" s="185" t="s">
        <v>101</v>
      </c>
      <c r="Z33" s="186"/>
      <c r="AA33" s="187"/>
      <c r="AB33" s="92">
        <f>AVERAGE(AB18:AB32)</f>
        <v>0.9566666666666667</v>
      </c>
      <c r="AC33" s="208"/>
      <c r="AD33" s="210"/>
      <c r="AE33" s="199" t="s">
        <v>102</v>
      </c>
      <c r="AF33" s="200"/>
      <c r="AG33" s="201"/>
      <c r="AH33" s="92">
        <f>AVERAGE(AH18:AH32)</f>
        <v>0.8741666666666666</v>
      </c>
      <c r="AI33" s="208"/>
      <c r="AJ33" s="210"/>
      <c r="AK33" s="185" t="s">
        <v>103</v>
      </c>
      <c r="AL33" s="186"/>
      <c r="AM33" s="187"/>
      <c r="AN33" s="92">
        <v>1</v>
      </c>
      <c r="AO33" s="211"/>
      <c r="AP33" s="212"/>
      <c r="AQ33" s="202" t="s">
        <v>104</v>
      </c>
      <c r="AR33" s="203"/>
      <c r="AS33" s="204"/>
      <c r="AT33" s="92" t="e">
        <f>AVERAGE(AT18:AT32)</f>
        <v>#DIV/0!</v>
      </c>
      <c r="AU33" s="93"/>
      <c r="AV33" s="205" t="s">
        <v>105</v>
      </c>
      <c r="AW33" s="206"/>
      <c r="AX33" s="207"/>
      <c r="AY33" s="94">
        <f>AVERAGE(AY18:AY32)</f>
        <v>0.8848888888888891</v>
      </c>
      <c r="AZ33" s="195"/>
      <c r="BA33" s="196"/>
    </row>
    <row r="34" spans="1:53" ht="15">
      <c r="A34" s="4"/>
      <c r="B34" s="12"/>
      <c r="C34" s="12"/>
      <c r="D34" s="12"/>
      <c r="E34" s="12"/>
      <c r="F34" s="12"/>
      <c r="G34" s="13"/>
      <c r="H34" s="13"/>
      <c r="I34" s="13"/>
      <c r="J34" s="13"/>
      <c r="K34" s="13"/>
      <c r="L34" s="13"/>
      <c r="M34" s="13"/>
      <c r="N34" s="13"/>
      <c r="O34" s="13"/>
      <c r="P34" s="13"/>
      <c r="Q34" s="13"/>
      <c r="R34" s="1"/>
      <c r="S34" s="1"/>
      <c r="T34" s="1"/>
      <c r="U34" s="1"/>
      <c r="V34" s="1"/>
      <c r="W34" s="1"/>
      <c r="X34" s="1"/>
      <c r="Y34" s="179"/>
      <c r="Z34" s="179"/>
      <c r="AA34" s="179"/>
      <c r="AB34" s="64"/>
      <c r="AC34" s="20"/>
      <c r="AD34" s="20"/>
      <c r="AE34" s="179"/>
      <c r="AF34" s="179"/>
      <c r="AG34" s="179"/>
      <c r="AH34" s="64"/>
      <c r="AI34" s="20"/>
      <c r="AJ34" s="20"/>
      <c r="AK34" s="179"/>
      <c r="AL34" s="179"/>
      <c r="AM34" s="179"/>
      <c r="AN34" s="64"/>
      <c r="AO34" s="20"/>
      <c r="AP34" s="20"/>
      <c r="AQ34" s="179"/>
      <c r="AR34" s="179"/>
      <c r="AS34" s="179"/>
      <c r="AT34" s="64"/>
      <c r="AU34" s="20"/>
      <c r="AV34" s="20"/>
      <c r="AW34" s="179"/>
      <c r="AX34" s="179"/>
      <c r="AY34" s="179"/>
      <c r="AZ34" s="64"/>
      <c r="BA34" s="1"/>
    </row>
    <row r="35" spans="1:53" ht="15">
      <c r="A35" s="4"/>
      <c r="B35" s="12"/>
      <c r="C35" s="12"/>
      <c r="D35" s="12"/>
      <c r="E35" s="12"/>
      <c r="F35" s="12"/>
      <c r="G35" s="13"/>
      <c r="H35" s="13"/>
      <c r="I35" s="13"/>
      <c r="J35" s="13"/>
      <c r="K35" s="13"/>
      <c r="L35" s="13"/>
      <c r="M35" s="13"/>
      <c r="N35" s="13"/>
      <c r="O35" s="13"/>
      <c r="P35" s="13"/>
      <c r="Q35" s="13"/>
      <c r="R35" s="1"/>
      <c r="S35" s="1"/>
      <c r="T35" s="1"/>
      <c r="U35" s="1"/>
      <c r="V35" s="1"/>
      <c r="W35" s="1"/>
      <c r="X35" s="1"/>
      <c r="Y35" s="85"/>
      <c r="Z35" s="85"/>
      <c r="AA35" s="85"/>
      <c r="AB35" s="64"/>
      <c r="AC35" s="20"/>
      <c r="AD35" s="20"/>
      <c r="AE35" s="85"/>
      <c r="AF35" s="85"/>
      <c r="AG35" s="85"/>
      <c r="AH35" s="64"/>
      <c r="AI35" s="20"/>
      <c r="AJ35" s="20"/>
      <c r="AK35" s="85"/>
      <c r="AL35" s="85"/>
      <c r="AM35" s="85"/>
      <c r="AN35" s="64"/>
      <c r="AO35" s="20"/>
      <c r="AP35" s="20"/>
      <c r="AQ35" s="85"/>
      <c r="AR35" s="85"/>
      <c r="AS35" s="85"/>
      <c r="AT35" s="64"/>
      <c r="AU35" s="20"/>
      <c r="AV35" s="20"/>
      <c r="AW35" s="85"/>
      <c r="AX35" s="85"/>
      <c r="AY35" s="85"/>
      <c r="AZ35" s="64"/>
      <c r="BA35" s="1"/>
    </row>
    <row r="36" spans="1:53" ht="15.75" customHeight="1">
      <c r="A36" s="4"/>
      <c r="B36" s="12"/>
      <c r="C36" s="12"/>
      <c r="D36" s="12"/>
      <c r="E36" s="12"/>
      <c r="F36" s="12"/>
      <c r="G36" s="13"/>
      <c r="H36" s="13"/>
      <c r="I36" s="13"/>
      <c r="J36" s="13"/>
      <c r="K36" s="13"/>
      <c r="L36" s="13"/>
      <c r="M36" s="13"/>
      <c r="N36" s="13"/>
      <c r="O36" s="13"/>
      <c r="P36" s="13"/>
      <c r="Q36" s="13"/>
      <c r="R36" s="1"/>
      <c r="S36" s="1"/>
      <c r="T36" s="1"/>
      <c r="U36" s="1"/>
      <c r="V36" s="1"/>
      <c r="W36" s="1"/>
      <c r="X36" s="1"/>
      <c r="Y36" s="179"/>
      <c r="Z36" s="179"/>
      <c r="AA36" s="179"/>
      <c r="AB36" s="86"/>
      <c r="AC36" s="20"/>
      <c r="AD36" s="20"/>
      <c r="AE36" s="179"/>
      <c r="AF36" s="179"/>
      <c r="AG36" s="179"/>
      <c r="AH36" s="86"/>
      <c r="AI36" s="20"/>
      <c r="AJ36" s="20"/>
      <c r="AK36" s="179"/>
      <c r="AL36" s="179"/>
      <c r="AM36" s="179"/>
      <c r="AN36" s="87"/>
      <c r="AO36" s="20"/>
      <c r="AP36" s="20"/>
      <c r="AQ36" s="179"/>
      <c r="AR36" s="179"/>
      <c r="AS36" s="179"/>
      <c r="AT36" s="87"/>
      <c r="AU36" s="20"/>
      <c r="AV36" s="20"/>
      <c r="AW36" s="179"/>
      <c r="AX36" s="179"/>
      <c r="AY36" s="179"/>
      <c r="AZ36" s="87"/>
      <c r="BA36" s="1"/>
    </row>
    <row r="37" spans="1:53" ht="15.75" customHeight="1">
      <c r="A37" s="4"/>
      <c r="B37" s="181" t="s">
        <v>23</v>
      </c>
      <c r="C37" s="181"/>
      <c r="D37" s="88"/>
      <c r="E37" s="181" t="s">
        <v>24</v>
      </c>
      <c r="F37" s="181"/>
      <c r="G37" s="181"/>
      <c r="H37" s="181"/>
      <c r="I37" s="181" t="s">
        <v>25</v>
      </c>
      <c r="J37" s="181"/>
      <c r="K37" s="181"/>
      <c r="L37" s="181"/>
      <c r="M37" s="181"/>
      <c r="N37" s="181"/>
      <c r="O37" s="181"/>
      <c r="P37" s="13"/>
      <c r="Q37" s="13"/>
      <c r="R37" s="1"/>
      <c r="S37" s="1"/>
      <c r="T37" s="1"/>
      <c r="U37" s="1"/>
      <c r="V37" s="1"/>
      <c r="W37" s="1"/>
      <c r="X37" s="1"/>
      <c r="Y37" s="179"/>
      <c r="Z37" s="179"/>
      <c r="AA37" s="179"/>
      <c r="AB37" s="86"/>
      <c r="AC37" s="20"/>
      <c r="AD37" s="20"/>
      <c r="AE37" s="179"/>
      <c r="AF37" s="179"/>
      <c r="AG37" s="179"/>
      <c r="AH37" s="86"/>
      <c r="AI37" s="20"/>
      <c r="AJ37" s="20"/>
      <c r="AK37" s="179"/>
      <c r="AL37" s="179"/>
      <c r="AM37" s="179"/>
      <c r="AN37" s="87"/>
      <c r="AO37" s="20"/>
      <c r="AP37" s="20"/>
      <c r="AQ37" s="179"/>
      <c r="AR37" s="179"/>
      <c r="AS37" s="179"/>
      <c r="AT37" s="87"/>
      <c r="AU37" s="20"/>
      <c r="AV37" s="20"/>
      <c r="AW37" s="179"/>
      <c r="AX37" s="179"/>
      <c r="AY37" s="179"/>
      <c r="AZ37" s="87"/>
      <c r="BA37" s="1"/>
    </row>
    <row r="38" spans="1:53" ht="15.75" customHeight="1">
      <c r="A38" s="4"/>
      <c r="B38" s="89" t="s">
        <v>26</v>
      </c>
      <c r="C38" s="89"/>
      <c r="D38" s="89"/>
      <c r="E38" s="180" t="s">
        <v>26</v>
      </c>
      <c r="F38" s="180"/>
      <c r="G38" s="180"/>
      <c r="H38" s="180"/>
      <c r="I38" s="180" t="s">
        <v>26</v>
      </c>
      <c r="J38" s="180"/>
      <c r="K38" s="180"/>
      <c r="L38" s="180"/>
      <c r="M38" s="180"/>
      <c r="N38" s="180"/>
      <c r="O38" s="180"/>
      <c r="P38" s="13"/>
      <c r="Q38" s="13"/>
      <c r="R38" s="1"/>
      <c r="S38" s="1"/>
      <c r="T38" s="1"/>
      <c r="U38" s="1"/>
      <c r="V38" s="1"/>
      <c r="W38" s="1"/>
      <c r="X38" s="1"/>
      <c r="Y38" s="174"/>
      <c r="Z38" s="174"/>
      <c r="AA38" s="174"/>
      <c r="AB38" s="64"/>
      <c r="AC38" s="20"/>
      <c r="AD38" s="20"/>
      <c r="AE38" s="174"/>
      <c r="AF38" s="174"/>
      <c r="AG38" s="174"/>
      <c r="AH38" s="64"/>
      <c r="AI38" s="20"/>
      <c r="AJ38" s="20"/>
      <c r="AK38" s="174"/>
      <c r="AL38" s="174"/>
      <c r="AM38" s="174"/>
      <c r="AN38" s="64"/>
      <c r="AO38" s="20"/>
      <c r="AP38" s="20"/>
      <c r="AQ38" s="174"/>
      <c r="AR38" s="174"/>
      <c r="AS38" s="174"/>
      <c r="AT38" s="64"/>
      <c r="AU38" s="20"/>
      <c r="AV38" s="20"/>
      <c r="AW38" s="174"/>
      <c r="AX38" s="174"/>
      <c r="AY38" s="174"/>
      <c r="AZ38" s="64"/>
      <c r="BA38" s="1"/>
    </row>
    <row r="39" spans="1:53" ht="51" customHeight="1">
      <c r="A39" s="4"/>
      <c r="B39" s="21" t="s">
        <v>78</v>
      </c>
      <c r="C39" s="21"/>
      <c r="D39" s="21"/>
      <c r="E39" s="181" t="s">
        <v>27</v>
      </c>
      <c r="F39" s="181"/>
      <c r="G39" s="181"/>
      <c r="H39" s="181"/>
      <c r="I39" s="181" t="s">
        <v>37</v>
      </c>
      <c r="J39" s="181"/>
      <c r="K39" s="181"/>
      <c r="L39" s="181"/>
      <c r="M39" s="181"/>
      <c r="N39" s="181"/>
      <c r="O39" s="181"/>
      <c r="P39" s="13"/>
      <c r="Q39" s="13"/>
      <c r="R39" s="1"/>
      <c r="S39" s="1"/>
      <c r="T39" s="1"/>
      <c r="U39" s="1"/>
      <c r="V39" s="1"/>
      <c r="W39" s="1"/>
      <c r="X39" s="1"/>
      <c r="Y39" s="1"/>
      <c r="Z39" s="1"/>
      <c r="AA39" s="1"/>
      <c r="AB39" s="14"/>
      <c r="AC39" s="1"/>
      <c r="AD39" s="1"/>
      <c r="AE39" s="1"/>
      <c r="AF39" s="1"/>
      <c r="AG39" s="1"/>
      <c r="AH39" s="14"/>
      <c r="AI39" s="1"/>
      <c r="AJ39" s="1"/>
      <c r="AK39" s="1"/>
      <c r="AL39" s="1"/>
      <c r="AM39" s="1"/>
      <c r="AN39" s="14"/>
      <c r="AO39" s="1"/>
      <c r="AP39" s="1"/>
      <c r="AQ39" s="1"/>
      <c r="AR39" s="1"/>
      <c r="AS39" s="1"/>
      <c r="AT39" s="14"/>
      <c r="AU39" s="1"/>
      <c r="AV39" s="1"/>
      <c r="AW39" s="1"/>
      <c r="AX39" s="1"/>
      <c r="AY39" s="1"/>
      <c r="AZ39" s="14"/>
      <c r="BA39" s="1"/>
    </row>
    <row r="40" spans="1:53" ht="22.5" customHeight="1">
      <c r="A40" s="4"/>
      <c r="B40" s="21"/>
      <c r="C40" s="21"/>
      <c r="D40" s="21"/>
      <c r="E40" s="181"/>
      <c r="F40" s="181"/>
      <c r="G40" s="181"/>
      <c r="H40" s="181"/>
      <c r="I40" s="182"/>
      <c r="J40" s="182"/>
      <c r="K40" s="182"/>
      <c r="L40" s="182"/>
      <c r="M40" s="182"/>
      <c r="N40" s="182"/>
      <c r="O40" s="182"/>
      <c r="P40" s="13"/>
      <c r="Q40" s="13"/>
      <c r="R40" s="1"/>
      <c r="S40" s="1"/>
      <c r="T40" s="1"/>
      <c r="U40" s="1"/>
      <c r="V40" s="1"/>
      <c r="W40" s="1"/>
      <c r="X40" s="1"/>
      <c r="Y40" s="1"/>
      <c r="Z40" s="1"/>
      <c r="AA40" s="1"/>
      <c r="AB40" s="14"/>
      <c r="AC40" s="1"/>
      <c r="AD40" s="1"/>
      <c r="AE40" s="1"/>
      <c r="AF40" s="1"/>
      <c r="AG40" s="1"/>
      <c r="AH40" s="14"/>
      <c r="AI40" s="1"/>
      <c r="AJ40" s="1"/>
      <c r="AK40" s="1"/>
      <c r="AL40" s="1"/>
      <c r="AM40" s="1"/>
      <c r="AN40" s="14"/>
      <c r="AO40" s="1"/>
      <c r="AP40" s="1"/>
      <c r="AQ40" s="1"/>
      <c r="AR40" s="1"/>
      <c r="AS40" s="1"/>
      <c r="AT40" s="14"/>
      <c r="AU40" s="1"/>
      <c r="AV40" s="1"/>
      <c r="AW40" s="1"/>
      <c r="AX40" s="1"/>
      <c r="AY40" s="1"/>
      <c r="AZ40" s="14"/>
      <c r="BA40" s="1"/>
    </row>
  </sheetData>
  <sheetProtection/>
  <mergeCells count="101">
    <mergeCell ref="AZ33:BA33"/>
    <mergeCell ref="B33:C33"/>
    <mergeCell ref="AE33:AG33"/>
    <mergeCell ref="AK33:AM33"/>
    <mergeCell ref="AQ33:AS33"/>
    <mergeCell ref="AV33:AX33"/>
    <mergeCell ref="E33:X33"/>
    <mergeCell ref="AC33:AD33"/>
    <mergeCell ref="AI33:AJ33"/>
    <mergeCell ref="AO33:AP33"/>
    <mergeCell ref="Y36:AA36"/>
    <mergeCell ref="T15:X15"/>
    <mergeCell ref="Y15:AA15"/>
    <mergeCell ref="AB15:AB16"/>
    <mergeCell ref="AW36:AY36"/>
    <mergeCell ref="AQ36:AS36"/>
    <mergeCell ref="AK36:AM36"/>
    <mergeCell ref="AE36:AG36"/>
    <mergeCell ref="AK34:AM34"/>
    <mergeCell ref="AQ34:AS34"/>
    <mergeCell ref="A1:X1"/>
    <mergeCell ref="A2:X2"/>
    <mergeCell ref="C11:J11"/>
    <mergeCell ref="K11:N11"/>
    <mergeCell ref="Y14:AD14"/>
    <mergeCell ref="A3:X3"/>
    <mergeCell ref="A4:X4"/>
    <mergeCell ref="C10:R10"/>
    <mergeCell ref="Y11:AA11"/>
    <mergeCell ref="A13:B14"/>
    <mergeCell ref="AW34:AY34"/>
    <mergeCell ref="Y34:AA34"/>
    <mergeCell ref="AE34:AG34"/>
    <mergeCell ref="AC15:AC16"/>
    <mergeCell ref="Y33:AA33"/>
    <mergeCell ref="AQ13:AV13"/>
    <mergeCell ref="AW13:BA13"/>
    <mergeCell ref="AD15:AD16"/>
    <mergeCell ref="AE15:AG15"/>
    <mergeCell ref="AH15:AH16"/>
    <mergeCell ref="AV15:AV16"/>
    <mergeCell ref="AN15:AN16"/>
    <mergeCell ref="AO15:AO16"/>
    <mergeCell ref="AP15:AP16"/>
    <mergeCell ref="AK37:AM37"/>
    <mergeCell ref="AK15:AM15"/>
    <mergeCell ref="E39:H39"/>
    <mergeCell ref="AJ15:AJ16"/>
    <mergeCell ref="AW15:AY15"/>
    <mergeCell ref="AW8:BA8"/>
    <mergeCell ref="Y9:AD9"/>
    <mergeCell ref="AE9:AJ9"/>
    <mergeCell ref="AK9:AP9"/>
    <mergeCell ref="AQ9:AV9"/>
    <mergeCell ref="AK38:AM38"/>
    <mergeCell ref="AI15:AI16"/>
    <mergeCell ref="AQ38:AS38"/>
    <mergeCell ref="B37:C37"/>
    <mergeCell ref="E37:H37"/>
    <mergeCell ref="E40:H40"/>
    <mergeCell ref="I40:O40"/>
    <mergeCell ref="AQ37:AS37"/>
    <mergeCell ref="I37:O37"/>
    <mergeCell ref="Y37:AA37"/>
    <mergeCell ref="AE37:AG37"/>
    <mergeCell ref="I39:O39"/>
    <mergeCell ref="AW38:AY38"/>
    <mergeCell ref="AZ15:AZ16"/>
    <mergeCell ref="BA15:BA16"/>
    <mergeCell ref="AU15:AU16"/>
    <mergeCell ref="B18:B32"/>
    <mergeCell ref="AW37:AY37"/>
    <mergeCell ref="E38:H38"/>
    <mergeCell ref="I38:O38"/>
    <mergeCell ref="Y38:AA38"/>
    <mergeCell ref="AE38:AG38"/>
    <mergeCell ref="C15:R15"/>
    <mergeCell ref="AE14:AJ14"/>
    <mergeCell ref="AK14:AP14"/>
    <mergeCell ref="AQ14:AV14"/>
    <mergeCell ref="AW14:BA14"/>
    <mergeCell ref="AQ15:AS15"/>
    <mergeCell ref="AT15:AT16"/>
    <mergeCell ref="V16:W16"/>
    <mergeCell ref="C13:X14"/>
    <mergeCell ref="Y13:AD13"/>
    <mergeCell ref="AW9:BA9"/>
    <mergeCell ref="AW11:AY11"/>
    <mergeCell ref="AK8:AP8"/>
    <mergeCell ref="AQ8:AV8"/>
    <mergeCell ref="AQ11:AS11"/>
    <mergeCell ref="AE11:AG11"/>
    <mergeCell ref="AK11:AM11"/>
    <mergeCell ref="AE13:AJ13"/>
    <mergeCell ref="AK13:AP13"/>
    <mergeCell ref="A5:X5"/>
    <mergeCell ref="A6:X6"/>
    <mergeCell ref="A8:X8"/>
    <mergeCell ref="Y8:AD8"/>
    <mergeCell ref="A7:B7"/>
    <mergeCell ref="AE8:AJ8"/>
  </mergeCells>
  <conditionalFormatting sqref="AY33 AB29:AB33 AZ18:AZ33 AH18:AH21 AH23:AH32 AT18:AT33 AB18:AB27 AN18:AN30 AN32:AN33">
    <cfRule type="containsText" priority="239" dxfId="3" operator="containsText" text="N/A">
      <formula>NOT(ISERROR(SEARCH("N/A",AB18)))</formula>
    </cfRule>
    <cfRule type="cellIs" priority="240" dxfId="2" operator="between">
      <formula>#REF!</formula>
      <formula>#REF!</formula>
    </cfRule>
    <cfRule type="cellIs" priority="241" dxfId="1" operator="between">
      <formula>#REF!</formula>
      <formula>#REF!</formula>
    </cfRule>
    <cfRule type="cellIs" priority="242" dxfId="0" operator="between">
      <formula>#REF!</formula>
      <formula>#REF!</formula>
    </cfRule>
  </conditionalFormatting>
  <conditionalFormatting sqref="AB33">
    <cfRule type="colorScale" priority="30" dxfId="88">
      <colorScale>
        <cfvo type="min" val="0"/>
        <cfvo type="percentile" val="50"/>
        <cfvo type="max"/>
        <color rgb="FFF8696B"/>
        <color rgb="FFFFEB84"/>
        <color rgb="FF63BE7B"/>
      </colorScale>
    </cfRule>
  </conditionalFormatting>
  <conditionalFormatting sqref="AN33">
    <cfRule type="colorScale" priority="28" dxfId="88">
      <colorScale>
        <cfvo type="min" val="0"/>
        <cfvo type="percentile" val="50"/>
        <cfvo type="max"/>
        <color rgb="FFF8696B"/>
        <color rgb="FFFFEB84"/>
        <color rgb="FF63BE7B"/>
      </colorScale>
    </cfRule>
  </conditionalFormatting>
  <conditionalFormatting sqref="AT33">
    <cfRule type="colorScale" priority="27" dxfId="88">
      <colorScale>
        <cfvo type="min" val="0"/>
        <cfvo type="percentile" val="50"/>
        <cfvo type="max"/>
        <color rgb="FFF8696B"/>
        <color rgb="FFFFEB84"/>
        <color rgb="FF63BE7B"/>
      </colorScale>
    </cfRule>
  </conditionalFormatting>
  <conditionalFormatting sqref="AY33">
    <cfRule type="colorScale" priority="22" dxfId="88">
      <colorScale>
        <cfvo type="min" val="0"/>
        <cfvo type="percentile" val="50"/>
        <cfvo type="max"/>
        <color rgb="FFF8696B"/>
        <color rgb="FFFFEB84"/>
        <color rgb="FF63BE7B"/>
      </colorScale>
    </cfRule>
  </conditionalFormatting>
  <conditionalFormatting sqref="AY18:AY33">
    <cfRule type="colorScale" priority="365" dxfId="88">
      <colorScale>
        <cfvo type="min" val="0"/>
        <cfvo type="percentile" val="50"/>
        <cfvo type="max"/>
        <color rgb="FF63BE7B"/>
        <color rgb="FFFFEB84"/>
        <color rgb="FFF8696B"/>
      </colorScale>
    </cfRule>
  </conditionalFormatting>
  <conditionalFormatting sqref="AH26:AH32">
    <cfRule type="containsText" priority="17" dxfId="3" operator="containsText" text="N/A">
      <formula>NOT(ISERROR(SEARCH("N/A",AH26)))</formula>
    </cfRule>
    <cfRule type="cellIs" priority="18" dxfId="2" operator="between">
      <formula>'[1]PLAN GESTION POR PROCESO'!#REF!</formula>
      <formula>'[1]PLAN GESTION POR PROCESO'!#REF!</formula>
    </cfRule>
    <cfRule type="cellIs" priority="19" dxfId="1" operator="between">
      <formula>'[1]PLAN GESTION POR PROCESO'!#REF!</formula>
      <formula>'[1]PLAN GESTION POR PROCESO'!#REF!</formula>
    </cfRule>
    <cfRule type="cellIs" priority="20" dxfId="0" operator="between">
      <formula>'[1]PLAN GESTION POR PROCESO'!#REF!</formula>
      <formula>'[1]PLAN GESTION POR PROCESO'!#REF!</formula>
    </cfRule>
  </conditionalFormatting>
  <conditionalFormatting sqref="AB26:AB27 AB29:AB32">
    <cfRule type="containsText" priority="13" dxfId="3" operator="containsText" text="N/A">
      <formula>NOT(ISERROR(SEARCH("N/A",AB26)))</formula>
    </cfRule>
    <cfRule type="cellIs" priority="14" dxfId="2" operator="between">
      <formula>#REF!</formula>
      <formula>#REF!</formula>
    </cfRule>
    <cfRule type="cellIs" priority="15" dxfId="1" operator="between">
      <formula>#REF!</formula>
      <formula>#REF!</formula>
    </cfRule>
    <cfRule type="cellIs" priority="16" dxfId="0" operator="between">
      <formula>#REF!</formula>
      <formula>#REF!</formula>
    </cfRule>
  </conditionalFormatting>
  <conditionalFormatting sqref="AB18:AB27 AB29:AB33">
    <cfRule type="iconSet" priority="12" dxfId="88">
      <iconSet iconSet="3TrafficLights1">
        <cfvo type="percent" val="0"/>
        <cfvo type="percent" val="81"/>
        <cfvo type="percent" val="91"/>
      </iconSet>
    </cfRule>
    <cfRule type="colorScale" priority="11" dxfId="88">
      <colorScale>
        <cfvo type="min" val="0"/>
        <cfvo type="percent" val="85"/>
        <cfvo type="max"/>
        <color rgb="FFF8696B"/>
        <color rgb="FFFFEB84"/>
        <color rgb="FF63BE7B"/>
      </colorScale>
    </cfRule>
  </conditionalFormatting>
  <conditionalFormatting sqref="AH18:AH32">
    <cfRule type="iconSet" priority="10" dxfId="88">
      <iconSet iconSet="3TrafficLights1">
        <cfvo type="percent" val="0"/>
        <cfvo type="percent" val="81"/>
        <cfvo type="percent" val="91"/>
      </iconSet>
    </cfRule>
    <cfRule type="colorScale" priority="9" dxfId="88">
      <colorScale>
        <cfvo type="min" val="0"/>
        <cfvo type="percent" val="85"/>
        <cfvo type="max"/>
        <color rgb="FFF8696B"/>
        <color rgb="FFFFEB84"/>
        <color rgb="FF63BE7B"/>
      </colorScale>
    </cfRule>
  </conditionalFormatting>
  <conditionalFormatting sqref="AN26:AN30 AN32">
    <cfRule type="containsText" priority="3" dxfId="3" operator="containsText" text="N/A">
      <formula>NOT(ISERROR(SEARCH("N/A",AN26)))</formula>
    </cfRule>
    <cfRule type="cellIs" priority="4" dxfId="2" operator="between">
      <formula>#REF!</formula>
      <formula>#REF!</formula>
    </cfRule>
    <cfRule type="cellIs" priority="5" dxfId="1" operator="between">
      <formula>#REF!</formula>
      <formula>#REF!</formula>
    </cfRule>
    <cfRule type="cellIs" priority="6" dxfId="0" operator="between">
      <formula>#REF!</formula>
      <formula>#REF!</formula>
    </cfRule>
  </conditionalFormatting>
  <conditionalFormatting sqref="AN18:AN30 AN32:AN33">
    <cfRule type="iconSet" priority="2" dxfId="88">
      <iconSet iconSet="3TrafficLights1">
        <cfvo type="percent" val="0"/>
        <cfvo type="percent" val="81"/>
        <cfvo type="percent" val="91"/>
      </iconSet>
    </cfRule>
  </conditionalFormatting>
  <conditionalFormatting sqref="AN18:AN30 AN32:AN33">
    <cfRule type="colorScale" priority="1" dxfId="88">
      <colorScale>
        <cfvo type="min" val="0"/>
        <cfvo type="percent" val="85"/>
        <cfvo type="max"/>
        <color rgb="FFF8696B"/>
        <color rgb="FFFFEB84"/>
        <color rgb="FF63BE7B"/>
      </colorScale>
    </cfRule>
  </conditionalFormatting>
  <dataValidations count="8">
    <dataValidation type="list" allowBlank="1" showInputMessage="1" showErrorMessage="1" sqref="AA5">
      <formula1>$BA$8:$BA$11</formula1>
    </dataValidation>
    <dataValidation type="list" allowBlank="1" showInputMessage="1" showErrorMessage="1" sqref="I18:I32">
      <formula1>PROGRAMACION</formula1>
    </dataValidation>
    <dataValidation type="list" allowBlank="1" showInputMessage="1" showErrorMessage="1" sqref="P18:P32">
      <formula1>INDICADOR</formula1>
    </dataValidation>
    <dataValidation type="list" allowBlank="1" showInputMessage="1" showErrorMessage="1" sqref="T18:T32">
      <formula1>FUENTE</formula1>
    </dataValidation>
    <dataValidation type="list" allowBlank="1" showInputMessage="1" showErrorMessage="1" sqref="U18:U32">
      <formula1>RUBROS</formula1>
    </dataValidation>
    <dataValidation type="list" allowBlank="1" showInputMessage="1" showErrorMessage="1" sqref="V18:V32">
      <formula1>CODIGO</formula1>
    </dataValidation>
    <dataValidation type="list" allowBlank="1" showInputMessage="1" showErrorMessage="1" sqref="S18:S32">
      <formula1>CONTRALORIA</formula1>
    </dataValidation>
    <dataValidation type="list" allowBlank="1" showInputMessage="1" showErrorMessage="1" sqref="E18:E32">
      <formula1>META02</formula1>
    </dataValidation>
  </dataValidations>
  <printOptions/>
  <pageMargins left="0.7086614173228347" right="0.7086614173228347" top="0.7480314960629921" bottom="0.7480314960629921" header="0.31496062992125984" footer="0.31496062992125984"/>
  <pageSetup horizontalDpi="300" verticalDpi="300" orientation="landscape" paperSize="14" scale="40" r:id="rId3"/>
  <colBreaks count="1" manualBreakCount="1">
    <brk id="24" max="42" man="1"/>
  </colBreaks>
  <legacyDrawing r:id="rId2"/>
</worksheet>
</file>

<file path=xl/worksheets/sheet2.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C6" sqref="C6:C9"/>
    </sheetView>
  </sheetViews>
  <sheetFormatPr defaultColWidth="11.421875" defaultRowHeight="15"/>
  <cols>
    <col min="1" max="1" width="25.140625" style="0" customWidth="1"/>
    <col min="2" max="2" width="28.28125" style="0" bestFit="1" customWidth="1"/>
    <col min="3" max="3" width="56.57421875" style="0" bestFit="1" customWidth="1"/>
    <col min="4" max="4" width="43.28125" style="0" customWidth="1"/>
    <col min="5" max="5" width="13.28125" style="0" customWidth="1"/>
  </cols>
  <sheetData>
    <row r="1" spans="1:6" ht="15">
      <c r="A1" t="s">
        <v>44</v>
      </c>
      <c r="B1" t="s">
        <v>30</v>
      </c>
      <c r="C1" t="s">
        <v>47</v>
      </c>
      <c r="D1" t="s">
        <v>49</v>
      </c>
      <c r="F1" t="s">
        <v>20</v>
      </c>
    </row>
    <row r="2" spans="1:6" ht="15">
      <c r="A2" t="s">
        <v>38</v>
      </c>
      <c r="B2" t="s">
        <v>45</v>
      </c>
      <c r="D2" t="s">
        <v>50</v>
      </c>
      <c r="F2" t="s">
        <v>56</v>
      </c>
    </row>
    <row r="3" spans="1:6" ht="15">
      <c r="A3" t="s">
        <v>39</v>
      </c>
      <c r="B3" t="s">
        <v>46</v>
      </c>
      <c r="D3" t="s">
        <v>51</v>
      </c>
      <c r="F3" t="s">
        <v>57</v>
      </c>
    </row>
    <row r="4" spans="1:6" ht="15">
      <c r="A4" t="s">
        <v>40</v>
      </c>
      <c r="D4" t="s">
        <v>52</v>
      </c>
      <c r="F4" t="s">
        <v>58</v>
      </c>
    </row>
    <row r="5" spans="1:4" ht="15">
      <c r="A5" t="s">
        <v>41</v>
      </c>
      <c r="D5" t="s">
        <v>53</v>
      </c>
    </row>
    <row r="6" spans="1:7" ht="15">
      <c r="A6" t="s">
        <v>42</v>
      </c>
      <c r="C6" t="s">
        <v>106</v>
      </c>
      <c r="E6" t="s">
        <v>72</v>
      </c>
      <c r="G6" t="s">
        <v>73</v>
      </c>
    </row>
    <row r="7" spans="1:7" ht="15">
      <c r="A7" t="s">
        <v>43</v>
      </c>
      <c r="C7" t="s">
        <v>109</v>
      </c>
      <c r="E7" t="s">
        <v>54</v>
      </c>
      <c r="G7" t="s">
        <v>74</v>
      </c>
    </row>
    <row r="8" spans="3:7" ht="15">
      <c r="C8" t="s">
        <v>85</v>
      </c>
      <c r="E8" t="s">
        <v>55</v>
      </c>
      <c r="G8" t="s">
        <v>75</v>
      </c>
    </row>
    <row r="9" spans="3:5" ht="15">
      <c r="C9" t="s">
        <v>110</v>
      </c>
      <c r="E9" t="s">
        <v>70</v>
      </c>
    </row>
    <row r="10" ht="15">
      <c r="E10" t="s">
        <v>71</v>
      </c>
    </row>
    <row r="12" spans="1:8" s="24" customFormat="1" ht="74.25" customHeight="1">
      <c r="A12" s="34"/>
      <c r="C12" s="35"/>
      <c r="D12" s="27"/>
      <c r="H12" s="24" t="s">
        <v>79</v>
      </c>
    </row>
    <row r="13" spans="1:8" s="24" customFormat="1" ht="74.25" customHeight="1">
      <c r="A13" s="34"/>
      <c r="C13" s="35"/>
      <c r="D13" s="27"/>
      <c r="H13" s="24" t="s">
        <v>80</v>
      </c>
    </row>
    <row r="14" spans="1:8" s="24" customFormat="1" ht="74.25" customHeight="1">
      <c r="A14" s="34"/>
      <c r="C14" s="35"/>
      <c r="D14" s="23"/>
      <c r="H14" s="24" t="s">
        <v>81</v>
      </c>
    </row>
    <row r="15" spans="1:8" s="24" customFormat="1" ht="74.25" customHeight="1">
      <c r="A15" s="34"/>
      <c r="C15" s="35"/>
      <c r="D15" s="23"/>
      <c r="H15" s="24" t="s">
        <v>82</v>
      </c>
    </row>
    <row r="16" spans="1:4" s="24" customFormat="1" ht="74.25" customHeight="1" thickBot="1">
      <c r="A16" s="34"/>
      <c r="C16" s="35"/>
      <c r="D16" s="26"/>
    </row>
    <row r="17" spans="1:4" s="24" customFormat="1" ht="74.25" customHeight="1">
      <c r="A17" s="34"/>
      <c r="C17" s="35"/>
      <c r="D17" s="25"/>
    </row>
    <row r="18" spans="1:4" s="24" customFormat="1" ht="74.25" customHeight="1">
      <c r="A18" s="34"/>
      <c r="C18" s="35"/>
      <c r="D18" s="27"/>
    </row>
    <row r="19" spans="1:4" s="24" customFormat="1" ht="74.25" customHeight="1">
      <c r="A19" s="34"/>
      <c r="C19" s="35"/>
      <c r="D19" s="27"/>
    </row>
    <row r="20" spans="1:4" s="24" customFormat="1" ht="74.25" customHeight="1">
      <c r="A20" s="34"/>
      <c r="C20" s="35"/>
      <c r="D20" s="27"/>
    </row>
    <row r="21" spans="1:4" s="24" customFormat="1" ht="74.25" customHeight="1" thickBot="1">
      <c r="A21" s="34"/>
      <c r="C21" s="36"/>
      <c r="D21" s="27"/>
    </row>
    <row r="22" spans="3:4" ht="18.75" thickBot="1">
      <c r="C22" s="36"/>
      <c r="D22" s="25"/>
    </row>
    <row r="23" spans="3:4" ht="18.75" thickBot="1">
      <c r="C23" s="36"/>
      <c r="D23" s="22"/>
    </row>
    <row r="24" spans="3:4" ht="18">
      <c r="C24" s="37"/>
      <c r="D24" s="25"/>
    </row>
    <row r="25" spans="3:4" ht="18">
      <c r="C25" s="37"/>
      <c r="D25" s="27"/>
    </row>
    <row r="26" spans="3:4" ht="18">
      <c r="C26" s="37"/>
      <c r="D26" s="27"/>
    </row>
    <row r="27" spans="3:4" ht="18.75" thickBot="1">
      <c r="C27" s="37"/>
      <c r="D27" s="26"/>
    </row>
    <row r="28" spans="3:4" ht="18">
      <c r="C28" s="37"/>
      <c r="D28" s="25"/>
    </row>
    <row r="29" spans="3:4" ht="18">
      <c r="C29" s="37"/>
      <c r="D29" s="27"/>
    </row>
    <row r="30" spans="3:4" ht="18">
      <c r="C30" s="37"/>
      <c r="D30" s="27"/>
    </row>
    <row r="31" spans="3:4" ht="18">
      <c r="C31" s="37"/>
      <c r="D31" s="27"/>
    </row>
    <row r="32" spans="3:4" ht="18">
      <c r="C32" s="38"/>
      <c r="D32" s="27"/>
    </row>
    <row r="33" spans="3:4" ht="18">
      <c r="C33" s="38"/>
      <c r="D33" s="27"/>
    </row>
    <row r="34" spans="3:4" ht="18">
      <c r="C34" s="38"/>
      <c r="D34" s="26"/>
    </row>
    <row r="35" spans="3:4" ht="18">
      <c r="C35" s="38"/>
      <c r="D35" s="26"/>
    </row>
    <row r="36" spans="3:4" ht="18">
      <c r="C36" s="38"/>
      <c r="D36" s="26"/>
    </row>
    <row r="37" spans="3:4" ht="18">
      <c r="C37" s="38"/>
      <c r="D37" s="26"/>
    </row>
    <row r="38" spans="3:4" ht="18">
      <c r="C38" s="38"/>
      <c r="D38" s="29"/>
    </row>
    <row r="39" spans="3:4" ht="18">
      <c r="C39" s="38"/>
      <c r="D39" s="29"/>
    </row>
    <row r="40" spans="3:4" ht="18">
      <c r="C40" s="39"/>
      <c r="D40" s="29"/>
    </row>
    <row r="41" spans="3:4" ht="18">
      <c r="C41" s="39"/>
      <c r="D41" s="29"/>
    </row>
    <row r="42" spans="3:4" ht="18.75" thickBot="1">
      <c r="C42" s="40"/>
      <c r="D42" s="29"/>
    </row>
    <row r="43" spans="3:4" ht="18">
      <c r="C43" s="41"/>
      <c r="D43" s="25"/>
    </row>
    <row r="44" spans="3:4" ht="18">
      <c r="C44" s="42"/>
      <c r="D44" s="26"/>
    </row>
    <row r="45" spans="3:4" ht="18">
      <c r="C45" s="42"/>
      <c r="D45" s="26"/>
    </row>
    <row r="46" spans="3:4" ht="18">
      <c r="C46" s="42"/>
      <c r="D46" s="29"/>
    </row>
    <row r="47" spans="3:4" ht="18.75" thickBot="1">
      <c r="C47" s="43"/>
      <c r="D47" s="28"/>
    </row>
    <row r="48" ht="18">
      <c r="C48" s="44"/>
    </row>
    <row r="49" ht="18">
      <c r="C49" s="44"/>
    </row>
    <row r="50" ht="18">
      <c r="C50" s="44"/>
    </row>
    <row r="51" ht="18">
      <c r="C51" s="44"/>
    </row>
    <row r="52" ht="18">
      <c r="C52" s="45"/>
    </row>
    <row r="53" ht="18">
      <c r="C53" s="45"/>
    </row>
    <row r="54" ht="18">
      <c r="C54" s="45"/>
    </row>
    <row r="55" ht="18">
      <c r="C55" s="45"/>
    </row>
    <row r="56" ht="18">
      <c r="C56" s="46"/>
    </row>
    <row r="57" ht="18">
      <c r="C57" s="47"/>
    </row>
    <row r="58" ht="18">
      <c r="C58" s="47"/>
    </row>
    <row r="59" ht="18">
      <c r="C59" s="47"/>
    </row>
    <row r="60" ht="18.75" thickBot="1">
      <c r="C60" s="48"/>
    </row>
    <row r="61" ht="18">
      <c r="C61" s="49"/>
    </row>
    <row r="62" ht="18">
      <c r="C62" s="50"/>
    </row>
    <row r="63" ht="18">
      <c r="C63" s="50"/>
    </row>
    <row r="64" ht="18">
      <c r="C64" s="50"/>
    </row>
    <row r="65" ht="18">
      <c r="C65" s="50"/>
    </row>
    <row r="66" ht="18">
      <c r="C66" s="51"/>
    </row>
    <row r="67" ht="18">
      <c r="C67" s="51"/>
    </row>
    <row r="68" ht="18">
      <c r="C68" s="51"/>
    </row>
    <row r="69" ht="18">
      <c r="C69" s="51"/>
    </row>
    <row r="70" ht="18">
      <c r="C70" s="51"/>
    </row>
    <row r="71" ht="18">
      <c r="C71" s="52"/>
    </row>
    <row r="72" ht="18">
      <c r="C72" s="51"/>
    </row>
    <row r="73" ht="18">
      <c r="C73" s="51"/>
    </row>
    <row r="74" ht="18">
      <c r="C74" s="51"/>
    </row>
    <row r="75" ht="18">
      <c r="C75" s="51"/>
    </row>
    <row r="76" ht="18">
      <c r="C76" s="51"/>
    </row>
    <row r="77" ht="18">
      <c r="C77" s="51"/>
    </row>
    <row r="78" ht="18">
      <c r="C78" s="51"/>
    </row>
    <row r="79" ht="18">
      <c r="C79" s="50"/>
    </row>
    <row r="80" ht="18">
      <c r="C80" s="50"/>
    </row>
    <row r="81" ht="18">
      <c r="C81" s="50"/>
    </row>
    <row r="82" ht="18">
      <c r="C82" s="50"/>
    </row>
    <row r="83" ht="18">
      <c r="C83" s="50"/>
    </row>
    <row r="84" ht="18">
      <c r="C84" s="50"/>
    </row>
    <row r="85" ht="18">
      <c r="C85" s="53"/>
    </row>
    <row r="86" ht="18">
      <c r="C86" s="50"/>
    </row>
    <row r="87" ht="18">
      <c r="C87" s="50"/>
    </row>
    <row r="88" ht="18.75" thickBot="1">
      <c r="C88" s="54"/>
    </row>
    <row r="89" ht="18">
      <c r="C89" s="55"/>
    </row>
    <row r="90" ht="18">
      <c r="C90" s="51"/>
    </row>
    <row r="91" ht="18">
      <c r="C91" s="51"/>
    </row>
    <row r="92" ht="18">
      <c r="C92" s="51"/>
    </row>
    <row r="93" ht="18">
      <c r="C93" s="51"/>
    </row>
    <row r="94" ht="18.75" thickBot="1">
      <c r="C94" s="56"/>
    </row>
    <row r="99" spans="2:3" ht="15">
      <c r="B99" t="s">
        <v>34</v>
      </c>
      <c r="C99" t="s">
        <v>59</v>
      </c>
    </row>
    <row r="100" spans="2:3" ht="30">
      <c r="B100" s="31">
        <v>1167</v>
      </c>
      <c r="C100" s="24" t="s">
        <v>60</v>
      </c>
    </row>
    <row r="101" spans="2:3" ht="30">
      <c r="B101" s="31">
        <v>1131</v>
      </c>
      <c r="C101" s="24" t="s">
        <v>61</v>
      </c>
    </row>
    <row r="102" spans="2:3" ht="30">
      <c r="B102" s="31">
        <v>1177</v>
      </c>
      <c r="C102" s="24" t="s">
        <v>62</v>
      </c>
    </row>
    <row r="103" spans="2:3" ht="30">
      <c r="B103" s="31">
        <v>1094</v>
      </c>
      <c r="C103" s="24" t="s">
        <v>63</v>
      </c>
    </row>
    <row r="104" spans="2:3" ht="30">
      <c r="B104" s="31">
        <v>1128</v>
      </c>
      <c r="C104" s="24" t="s">
        <v>64</v>
      </c>
    </row>
    <row r="105" spans="2:3" ht="30">
      <c r="B105" s="31">
        <v>1095</v>
      </c>
      <c r="C105" s="24" t="s">
        <v>65</v>
      </c>
    </row>
    <row r="106" spans="2:3" ht="45">
      <c r="B106" s="31">
        <v>1129</v>
      </c>
      <c r="C106" s="24" t="s">
        <v>66</v>
      </c>
    </row>
    <row r="107" spans="2:3" ht="45">
      <c r="B107" s="31">
        <v>1120</v>
      </c>
      <c r="C107" s="24" t="s">
        <v>67</v>
      </c>
    </row>
    <row r="108" ht="15">
      <c r="B108" s="30"/>
    </row>
    <row r="109" ht="15">
      <c r="B109" s="30"/>
    </row>
  </sheetData>
  <sheetProtection/>
  <conditionalFormatting sqref="C13">
    <cfRule type="colorScale" priority="1" dxfId="88">
      <colorScale>
        <cfvo type="min" val="0"/>
        <cfvo type="max"/>
        <color rgb="FFFF7128"/>
        <color rgb="FFFFEF9C"/>
      </colorScale>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juan.jimenez</cp:lastModifiedBy>
  <cp:lastPrinted>2017-04-24T17:58:26Z</cp:lastPrinted>
  <dcterms:created xsi:type="dcterms:W3CDTF">2016-04-29T15:58:00Z</dcterms:created>
  <dcterms:modified xsi:type="dcterms:W3CDTF">2017-10-31T20:22:20Z</dcterms:modified>
  <cp:category/>
  <cp:version/>
  <cp:contentType/>
  <cp:contentStatus/>
</cp:coreProperties>
</file>