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05_Usme/"/>
    </mc:Choice>
  </mc:AlternateContent>
  <xr:revisionPtr revIDLastSave="76" documentId="13_ncr:1_{39A39385-C9BC-4FA5-9742-11A1C1D42540}" xr6:coauthVersionLast="47" xr6:coauthVersionMax="47" xr10:uidLastSave="{5559863F-2009-4DAB-9D3C-0B5E0245DEB8}"/>
  <bookViews>
    <workbookView xWindow="-120" yWindow="-120" windowWidth="20730" windowHeight="110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6" i="1" l="1"/>
  <c r="AR36" i="1" s="1"/>
  <c r="AQ38" i="1" l="1"/>
  <c r="AR37" i="1"/>
  <c r="AQ37" i="1"/>
  <c r="AC38" i="1" l="1"/>
  <c r="AC36" i="1"/>
  <c r="AH30" i="1" l="1"/>
  <c r="AH36" i="1"/>
  <c r="AH33" i="1"/>
  <c r="AR38" i="1"/>
  <c r="AQ19" i="1"/>
  <c r="AQ18" i="1"/>
  <c r="AQ17" i="1"/>
  <c r="AQ16" i="1"/>
  <c r="AQ15" i="1"/>
  <c r="AF15" i="1"/>
  <c r="AH38" i="1"/>
  <c r="AH39" i="1" s="1"/>
  <c r="AH34" i="1"/>
  <c r="AH15" i="1"/>
  <c r="AF16" i="1"/>
  <c r="AH16" i="1"/>
  <c r="AF17" i="1"/>
  <c r="AH17" i="1"/>
  <c r="AF18" i="1"/>
  <c r="AH18" i="1"/>
  <c r="AF19" i="1"/>
  <c r="AH19" i="1"/>
  <c r="AF20" i="1"/>
  <c r="AH20" i="1"/>
  <c r="AF21" i="1"/>
  <c r="AH21" i="1"/>
  <c r="AF22" i="1"/>
  <c r="AH22" i="1"/>
  <c r="AF23" i="1"/>
  <c r="AH23" i="1"/>
  <c r="AF24" i="1"/>
  <c r="AH24" i="1"/>
  <c r="AF25" i="1"/>
  <c r="AH25" i="1"/>
  <c r="AF26" i="1"/>
  <c r="AH26" i="1"/>
  <c r="AF27" i="1"/>
  <c r="AH27" i="1"/>
  <c r="AF28" i="1"/>
  <c r="AH28" i="1"/>
  <c r="AF29" i="1"/>
  <c r="AH29" i="1"/>
  <c r="AF30" i="1"/>
  <c r="AF32" i="1"/>
  <c r="AF33" i="1"/>
  <c r="AF34" i="1"/>
  <c r="AF35" i="1"/>
  <c r="AF36" i="1"/>
  <c r="AF38" i="1"/>
  <c r="AQ35" i="1"/>
  <c r="AQ34" i="1"/>
  <c r="AQ33" i="1"/>
  <c r="AQ32" i="1"/>
  <c r="AQ30" i="1"/>
  <c r="AQ29" i="1"/>
  <c r="AQ28" i="1"/>
  <c r="AQ27" i="1"/>
  <c r="AQ26" i="1"/>
  <c r="AQ25" i="1"/>
  <c r="AQ24" i="1"/>
  <c r="AQ23" i="1"/>
  <c r="AQ21" i="1"/>
  <c r="AQ20" i="1"/>
  <c r="AP38" i="1"/>
  <c r="AK38" i="1"/>
  <c r="AA38" i="1"/>
  <c r="V38" i="1"/>
  <c r="X38" i="1" s="1"/>
  <c r="AP37" i="1"/>
  <c r="AK37" i="1"/>
  <c r="V37" i="1"/>
  <c r="X37" i="1" s="1"/>
  <c r="AP36" i="1"/>
  <c r="AK36" i="1"/>
  <c r="AA36" i="1"/>
  <c r="V36" i="1"/>
  <c r="AP35" i="1"/>
  <c r="AK35" i="1"/>
  <c r="AA35" i="1"/>
  <c r="AC35" i="1" s="1"/>
  <c r="V35" i="1"/>
  <c r="X35" i="1" s="1"/>
  <c r="AP34" i="1"/>
  <c r="AR34" i="1" s="1"/>
  <c r="AK34" i="1"/>
  <c r="AA34" i="1"/>
  <c r="AC34" i="1" s="1"/>
  <c r="V34" i="1"/>
  <c r="AP33" i="1"/>
  <c r="AK33" i="1"/>
  <c r="AA33" i="1"/>
  <c r="AC33" i="1" s="1"/>
  <c r="V33" i="1"/>
  <c r="X33" i="1" s="1"/>
  <c r="AP32" i="1"/>
  <c r="AR32" i="1" s="1"/>
  <c r="AK32" i="1"/>
  <c r="AM32" i="1" s="1"/>
  <c r="AA32" i="1"/>
  <c r="AC32" i="1" s="1"/>
  <c r="V32" i="1"/>
  <c r="P23" i="1"/>
  <c r="P24" i="1"/>
  <c r="P26" i="1"/>
  <c r="P27" i="1"/>
  <c r="P28" i="1"/>
  <c r="P29" i="1"/>
  <c r="P30" i="1"/>
  <c r="P25" i="1"/>
  <c r="AC39" i="1" l="1"/>
  <c r="AR35" i="1"/>
  <c r="X39" i="1"/>
  <c r="AR33" i="1"/>
  <c r="AP15" i="1"/>
  <c r="AR15" i="1" s="1"/>
  <c r="AK15" i="1"/>
  <c r="AM15" i="1" s="1"/>
  <c r="AM39" i="1"/>
  <c r="AP30" i="1"/>
  <c r="AR30" i="1" s="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V30" i="1"/>
  <c r="X30" i="1" s="1"/>
  <c r="V29" i="1"/>
  <c r="X29" i="1" s="1"/>
  <c r="V28" i="1"/>
  <c r="X28" i="1" s="1"/>
  <c r="V27" i="1"/>
  <c r="X27" i="1" s="1"/>
  <c r="V26" i="1"/>
  <c r="X26" i="1" s="1"/>
  <c r="V25" i="1"/>
  <c r="X25" i="1" s="1"/>
  <c r="V24" i="1"/>
  <c r="X24" i="1" s="1"/>
  <c r="V23" i="1"/>
  <c r="X23" i="1" s="1"/>
  <c r="V22" i="1"/>
  <c r="V21" i="1"/>
  <c r="X21" i="1" s="1"/>
  <c r="V20" i="1"/>
  <c r="X20" i="1" s="1"/>
  <c r="V19" i="1"/>
  <c r="X19" i="1" s="1"/>
  <c r="V18" i="1"/>
  <c r="X18" i="1" s="1"/>
  <c r="V17" i="1"/>
  <c r="X17" i="1" s="1"/>
  <c r="V16" i="1"/>
  <c r="X16" i="1" s="1"/>
  <c r="V15" i="1"/>
  <c r="AR31" i="1" l="1"/>
  <c r="AC31" i="1"/>
  <c r="AC40" i="1" s="1"/>
  <c r="X31" i="1"/>
  <c r="X40" i="1" s="1"/>
  <c r="AM31" i="1"/>
  <c r="AM40" i="1" s="1"/>
  <c r="AH31" i="1"/>
  <c r="AH40" i="1" s="1"/>
  <c r="AR39" i="1" l="1"/>
  <c r="AR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1" authorId="0" shapeId="0" xr:uid="{00000000-0006-0000-0000-000032000000}">
      <text>
        <r>
          <rPr>
            <b/>
            <sz val="9"/>
            <color indexed="81"/>
            <rFont val="Tahoma"/>
            <family val="2"/>
          </rPr>
          <t>Promedio obtenido para el periodo x 80%</t>
        </r>
      </text>
    </comment>
    <comment ref="E39" authorId="0" shapeId="0" xr:uid="{00000000-0006-0000-0000-000033000000}">
      <text>
        <r>
          <rPr>
            <b/>
            <sz val="9"/>
            <color indexed="81"/>
            <rFont val="Tahoma"/>
            <family val="2"/>
          </rPr>
          <t>Promedio obtenido en las metas transversales para el periodo x 20%</t>
        </r>
      </text>
    </comment>
    <comment ref="E40"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<sst xmlns="http://schemas.openxmlformats.org/spreadsheetml/2006/main" count="594" uniqueCount="332">
  <si>
    <r>
      <rPr>
        <b/>
        <sz val="14"/>
        <rFont val="Calibri Light"/>
        <family val="2"/>
        <scheme val="major"/>
      </rPr>
      <t>FORMULACIÓN Y SEGUIMIENTO PLANES DE GESTIÓN NIVEL LOCAL</t>
    </r>
    <r>
      <rPr>
        <b/>
        <sz val="11"/>
        <color theme="1"/>
        <rFont val="Calibri Light"/>
        <family val="2"/>
        <scheme val="major"/>
      </rPr>
      <t xml:space="preserve">
ALCALDÍA LOCAL DE USME</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</si>
  <si>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</si>
  <si>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</si>
  <si>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</si>
  <si>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</si>
  <si>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</si>
  <si>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</si>
  <si>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</si>
  <si>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293304</t>
  </si>
  <si>
    <t>26 de abril de 2023</t>
  </si>
  <si>
    <r>
      <rPr>
        <sz val="11"/>
        <color rgb="FF000000"/>
        <rFont val="Calibri Light"/>
        <family val="2"/>
      </rPr>
      <t>Para el primer trimteste de la vigencia 2023, el Plan de Gestión de la Alcaldia Local alcanzó un nivel de desempeño del 84% y del 39 % acumulado para la vigencia. Se corrige responsable de las metas No 8 y de la 13 a la 16</t>
    </r>
    <r>
      <rPr>
        <sz val="11"/>
        <color rgb="FFFF0000"/>
        <rFont val="Calibri Light"/>
        <family val="2"/>
      </rPr>
      <t xml:space="preserve"> </t>
    </r>
    <r>
      <rPr>
        <sz val="11"/>
        <color rgb="FF000000"/>
        <rFont val="Calibri Light"/>
        <family val="2"/>
      </rPr>
      <t>a cargo de la alcaldia Local.</t>
    </r>
  </si>
  <si>
    <t>02 de mayo de 2023</t>
  </si>
  <si>
    <t xml:space="preserve">Para el primer trimeste de la vigencia 2023, el Plan de Gestión de la Alcaldia Local alcanzó un nivel de desempeño del 84,05% y del 22,3% acumulado para la vigencia. </t>
  </si>
  <si>
    <t>31 de julio de 2023</t>
  </si>
  <si>
    <t>26 de octubre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</si>
  <si>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</si>
  <si>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</si>
  <si>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</si>
  <si>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</si>
  <si>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</si>
  <si>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</si>
  <si>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</si>
  <si>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</si>
  <si>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</si>
  <si>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</si>
  <si>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</si>
  <si>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</si>
  <si>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</si>
  <si>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</si>
  <si>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</si>
  <si>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</si>
  <si>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</si>
  <si>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</si>
  <si>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</si>
  <si>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</si>
  <si>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</si>
  <si>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</si>
  <si>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</si>
  <si>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</si>
  <si>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</si>
  <si>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</si>
  <si>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</si>
  <si>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</si>
  <si>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</si>
  <si>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</si>
  <si>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</si>
  <si>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</si>
  <si>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</si>
  <si>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</si>
  <si>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</si>
  <si>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</si>
  <si>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</si>
  <si>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</si>
  <si>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</si>
  <si>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</si>
  <si>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</si>
  <si>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</si>
  <si>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</si>
  <si>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</si>
  <si>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</si>
  <si>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</si>
  <si>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</si>
  <si>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</si>
  <si>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</si>
  <si>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</si>
  <si>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programada</t>
  </si>
  <si>
    <t xml:space="preserve">No programada </t>
  </si>
  <si>
    <t xml:space="preserve">No programada para el primer tirmestre </t>
  </si>
  <si>
    <t>El seguimiento oficial del avance de ejecución (metas, bienes o servicios entregados) del Plan de Desarrollo Local de Usme (2021-2024) tiene fecha de seguimiento articulado entre la Oficina de Planeación Local y la Secretaria Distrital de Planeación entre el 10 de julio y el 03 de agosto de 2023. Por lo tanto, el porcentaje de avance de ejecución actualizado y oficial a corte de 30 de junio de 2023 se tiene el día 03 o 04 de agosto de 2023.
Por lo anterior, el porcentaje de avance de ejecución de PDL de Usme (2021-2024) con el que se cuenta se cuenta en estos primeros quince días de julio de 2023, corresponde al 38,9% con corte al primer trimestre (31-marzo-2023) y emitido y publicado de forma oficial el 11 de mayo de 2023 por la SDP el cual se puede consultar en el siguiente enlace:  https://www.sdp.gov.co/gestion-a-la-inversion/planes-de-desarrollo-y-fortalecimiento-local/fortalecimiento-a-localidades</t>
  </si>
  <si>
    <t xml:space="preserve">Reporte DGDL </t>
  </si>
  <si>
    <t xml:space="preserve">En este momento la oficina de Planeación Local de forma articulada con la Secretaria Distrital de Planeación, se encuentran realizando el seguimiento oficial al avance de ejecución del Plan de Desarrollo Local a corte de 30 de septiembre de 2023, conforme al cronograma enviado por la SDP que inicia el 04 de octubre y finaliza el 31 de octubre. (Se adjunta copia de cronograma de actividades del seguimiento oficial a tercer trimestre 2023). Por lo tanto, se registra por el moemento los indicadores a  corte de trimestre II-2023 y se adjuntan los soportes del seguimeitno oficial cargados en pagina web d ela SDP https://www.sdp.gov.co/sites/default/files/usme_iapdl_30-06-2023.pdf </t>
  </si>
  <si>
    <t>Reporte trimestral de avance del Plan de Desarrollo Local – PDL
Reporte emitido por la DGDL</t>
  </si>
  <si>
    <t xml:space="preserve">El seguimiento oficial del avance de ejecución (metas, bienes o servicios entregados) del Plan de Desarrollo Local de Usme (2021-2024) tiene fecha de seguimiento articulado entre la Oficina de Planeación Local y la Secretaria Distrital de Planeación ese encuentran realizando el seguimiento oficial al avance de ejecución del Plan de Desarrollo Local a corte de 30 de septiembre de 2023, conforme al cronograma enviado por la SDP que inicia el 04 de octubre y finaliza el 31 de octubre. (Se adjunta copia de cronograma de actividades del seguimiento oficial a tercer trimestre 2023). Por lo tanto, se registra por el moemento los indicadores a  corte de trimestre II-2023 que corresponde a un avance de ejecución del 42,30 % a corte de 30 d ejunio 2023 logrando un cumplimiento acumulado en la vigencia del 76,91% de la meta, y se adjuntan los soportes del seguimeitno oficial cargados en pagina web d ela SDP https://www.sdp.gov.co/sites/default/files/usme_iapdl_30-06-2023.pdf </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</si>
  <si>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</si>
  <si>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</si>
  <si>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</si>
  <si>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</si>
  <si>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</si>
  <si>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</si>
  <si>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</si>
  <si>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</si>
  <si>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A corte del primer trimestre de la vigencia 2023 el Fondo de Desarrollo Local de Usme giró un valor de $6.247.218.770 de un valor de $52.144.220.248 de obligaciones por pagar de la vigencia 2022 del FDLU. Ello, teniendo en cuenta que para la vigencia 2023 quedo en obligaciones por pagar del año 2022 los siguientes valores: .</t>
  </si>
  <si>
    <t>Informe de ejecucion presupuestal de gastos a 31 de marzo de 2023 emitida por el aplicativo BOGDATA</t>
  </si>
  <si>
    <t>A corte del segundo trimestre de la vigencia 2023 el Fondo de Desarrollo Local de Usme giró un valor de $11.416.267.457 de un valor de $52.132.801.261 de obligaciones por pagar de la vigencia 2022, para un avance de ejecución del 21,9% y un cumplimiento del 87,59%. (Ello, conforme al reporte emitido por la DGDL).
Sin embargo, conforme al seguimiento interno realizado en la Alcaldía Local de Usme con la oficina de presupuesto del FDLU, se reporta que el valor de giros acumulados a corte de 30 de junio de 2023 realizado por el Fondo de Desarrollo Local de Usme es de $11.416.267.457 de un total de $52.144.220.248 del Valor del Presupuesto comprometido constituido como obligaciones por pagar de la vigencia 2022, para un avance de ejecución del 21,891% y un cumplimiento del 87,57% con relación de la meta programada a corte del primer semestre de la vigencia 2023.</t>
  </si>
  <si>
    <t>A corte del tercer trimestre de la vigencia 2023 el Fondo de Desarrollo Local de Usme giró un valor de $22.435.090.973 de un valor de $52.097.192.006 de obligaciones por pagar de la vigencia 2022, para un avance de ejecución del 43,06% y un cumplimiento del 95,70%. (Ello, conforme tanto, al seguimiento interno realizado en la Alcaldía Local de Usme con la oficina de presupuesto del FDLU, como al reporte emitido por la DGDL).</t>
  </si>
  <si>
    <t xml:space="preserve">Ejecución presupuestal
Reporte seguimiento mensual consolidado BOGDATA
Y Reporte emitido por la DGDL </t>
  </si>
  <si>
    <t>A corte del tercer trimestre de la vigencia 2023 el Fondo de Desarrollo Local de Usme giró un valor de $22.435.090.973 de un valor de $52.097.192.006 de obligaciones por pagar de la vigencia 2022, para un avance de ejecución acumulado del 43,06% y un cumplimiento acumulado en la vigencia  del 61,52%. (Ello, conforme tanto, al seguimiento interno realizado en la Alcaldía Local de Usme con la oficina de presupuesto del FDLU, como al reporte emitido por la DGDL).</t>
  </si>
  <si>
    <t>3</t>
  </si>
  <si>
    <t>Girar mínimo el 68%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</si>
  <si>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</si>
  <si>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</si>
  <si>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A corte del primer trimestre de la vigencia 2023 el Fondo de Desarrollo Local de Usme giró un valor de $2.987.135.271 de un valor de $21.319.610.951 de obligaciones por pagar de la vigencia 2021 y años anteriores, para un avance de ejecución del 14,01% y un cumplimiento del 116,76%. (Ello, conforme al reporte emitido por la DGDL). 
Sin embargo, conforme al seguimiento interno en la Alcaldía Local de Usme con la profesional de presupuesto del FDLU para la vigencia 2023 quedó en obligaciones por pagar del año 2021 y anteriores vigencias del FDL Usme, en funcionamiento $103.479.871 del cual no se ha girado $0; en Inversión quedo 23.363.638.899 y se giró un valor de  $2.987.135.271 durante el primer trimestre. En este sentido, se logró un avance de ejecución del 12,73% para un cumplimiento del 106,08%</t>
  </si>
  <si>
    <t>se aporta la ejecucion presupuestal de gastos a 31 de marzo de 2023 emitida por el aplicativo BOGDATA</t>
  </si>
  <si>
    <t>A corte del segundo trimestre de la vigencia 2023 el Fondo de Desarrollo Local de Usme giró un valor de $5.612.118.086 de un valor de $23.305.617.096 de obligaciones por pagar de la vigencia 2021 y años anteriores, para un avance de ejecución del 24,1% y un cumplimiento del 96,32%. (Ello, conforme al reporte emitido por la DGDL).
Sin embargo, conforme al seguimiento interno realizado en la Alcaldía Local de Usme con la oficina de presupuesto del FDLU, se reporta que el valor de giros acumulados a corte de 30 de junio de 2023 realizado por el FDLU es de $5.612.118,086 de un total de $21.319.610.951 del valor de presupuesto comprometido constituido como obligaciones por pagar de la vigencia 2021 y anteriores. En este sentido, se logró un avance de ejecución del 26,32% para un cumplimiento del 100 % a corte del primer semestre de la vigencia 2023.</t>
  </si>
  <si>
    <t>A corte del tercer trimestre de la vigencia 2023 el Fondo de Desarrollo Local de Usme giró un valor de $8.809.664.144 de un valor de $23.066.073.415 de obligaciones por pagar de la vigencia 2021 y años anteriores, para un avance de ejecución del 38,19% y un cumplimiento del 84,87%. (Ello, conforme tanto, al seguimiento interno realizado en la Alcaldía Local de Usme con la oficina de presupuesto del FDLU, como al reporte emitido por la DGDL).</t>
  </si>
  <si>
    <t>A corte del tercer trimestre de la vigencia 2023 el Fondo de Desarrollo Local de Usme giró un valor de $8.809.664.144 de un valor de $23.066.073.415 de obligaciones por pagar de la vigencia 2021 y años anteriores, para un avance de ejecución acumulado del 38,19% y un cumplimiento acumulado en la vigencia 2023 del 100%. (Ello, conforme tanto, al seguimiento interno realizado en la Alcaldía Local de Usme con la oficina de presupuesto del FDLU, como al reporte emitido por la DGDL).</t>
  </si>
  <si>
    <t>4</t>
  </si>
  <si>
    <t>Comprometer mínimo el 45% al 30 de junio y el 99%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</si>
  <si>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</si>
  <si>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</si>
  <si>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A corte del primer trimestre de la vigencia 2023 el Fondo de Desarrollo Local de Usme comprometió con Certificado de Registro Presupuestal - CRP un valor de $21.484.210.292 de un valor de presupuesto de inversión directa de la vigencia de $101.538.000.000 para un avance de ejecución del 21,16% y un cumplimiento del 141,06%. (Ello, conforme al reporte emitido por la DGDL). Valor de RP de inversión directa de la vigencia $21.484.210.292    Valor total del presupuesto de inversión directa de la Vigencia $10.153.800.000  </t>
  </si>
  <si>
    <t xml:space="preserve">se aporta la ejecucion presupuestal de gastos a 31 de marzo de 2023 emitida por BOGDATA </t>
  </si>
  <si>
    <t>A corte del segundo trimestre de la vigencia 2023 el Fondo de Desarrollo Local de Usme comprometió con Certificado de Registro Presupuestal - CRP un valor de $50.945.209.416 de un valor de presupuesto de inversión directa de la vigencia de $102.249.000.000 para un avance de ejecución del 49,82% y un cumplimiento del 100%. (Ello, conforme al reporte emitido por la DGDL).
Sin embargo, conforme al seguimiento interno realizado en la Alcaldía Local de Usme con la oficina de presupuesto del FDLU se reporta lo siguiente: El valor de RP de inversión directa de la vigencia $50.945.209.416    Valor total del presupuesto de inversión directa de la Vigencia $ 101.537.947.000. En este sentido, se logró un avance de ejecución del 50,17% para un cumplimiento del 100 % a corte del primer semestre de la vigencia 2023.</t>
  </si>
  <si>
    <t>A corte del tercer trimestre de la vigencia 2023 el Fondo de Desarrollo Local de Usme comprometió con Certificado de Registro Presupuestal - CRP un valor de $63.096.767.517 de un valor de presupuesto de inversión directa de la vigencia de $102.249.000.000 para un avance de ejecución del 61,71% y un cumplimiento del 94,94%. %. (Ello, conforme tanto, al reporte emitido por la DGDL).
Sin embargo, conforme al seguimiento interno realizado en la Alcaldía Local de Usme con la oficina de presupuesto del FDLU se reporta lo siguiente: El valor de RP de inversión directa de la vigencia fue de $63.096.767.517 y el Valor Total del presupuesto de inversión directa de la Vigencia es de $ 102.249.047.000. En este sentido, se logró un avance de ejecución del 61,71% para un cumplimiento del 100 % a corte del tercer trimestre de la vigencia 2023.</t>
  </si>
  <si>
    <t>A corte del tercer trimestre de la vigencia 2023 el Fondo de Desarrollo Local de Usme comprometió con Certificado de Registro Presupuestal - CRP un valor de $63.096.767.517 de un valor de presupuesto de inversión directa de la vigencia de $102.249.000.000 para un avance de ejecución acumulado del 61,71% y un cumplimiento acumulado en la vigencia 2023 del 62,33 %. (Ello, conforme tanto, al reporte emitido por la DGDL y al seguimiento interno realizado en la Alcaldía Local de Usme con la oficina de presupuesto del FDLU)</t>
  </si>
  <si>
    <t>5</t>
  </si>
  <si>
    <t>Girar mínimo el 55% del presupuesto total  disponible de inversión directa de la vigencia.</t>
  </si>
  <si>
    <t>Porcentaje de giros acumulados</t>
  </si>
  <si>
    <t>(Giros acumulados de inversión directa/Presupuesto disponible de inversión directa de la vigencia)*100</t>
  </si>
  <si>
    <t>A corte del primer trimestre de la vigencia 2023 el Fondo de Desarrollo Local de Usme giró un valor de $21.484.210.292 de un valor de  presupuesto de inversión directa  asignado de la vigencia de $101.538.000.000, para un avance de ejecución del 1,70% y un cumplimiento del 21,15% (Ello, conforme al reporte emitido por la DGDL).</t>
  </si>
  <si>
    <t>"A corte del segundo trimestre de la vigencia 2023 el Fondo de Desarrollo Local de Usme giró un valor de $13.237.000.000 de un valor de  presupuesto de inversión directa  asignado de la vigencia de $102.249.000.000, para un avance de ejecución del 12,95% y un cumplimiento del 64,73% (Ello, conforme al reporte emitido por la DGDL).
Sin embargo, conforme al seguimiento interno realizado en la Alcaldía Local de Usme con la oficina de presupuesto del FDLU se reporta lo siguiente: El Valor de los Giros acumulados de inversión directa a corte de 30 de junio de 2023 fue de $13.236.734.479 de un valor total del presupuesto de inversión directa de la Vigencia 2023 correspondiente a $ 101.537.947.000. En este sentido, se logró un avance de ejecución del 13,04% para un cumplimiento del 65,18 % a corte del primer semestre de la vigencia 2023."</t>
  </si>
  <si>
    <t>A corte del tercer trimestre de la vigencia 2023 el Fondo de Desarrollo Local de Usme giró un valor de $35.925.000.000 de un valor de  presupuesto de inversión directa  asignado de la vigencia de $102.249.000.000, para un avance de ejecución del 35,13% y un cumplimiento del 100% (Ello, conforme al reporte emitido por la DGDL).
Sin embargo, conforme al seguimiento interno realizado en la Alcaldía Local de Usme con la oficina de presupuesto del FDLU se reporta lo siguiente: El Valor de los Giros acumulados de inversión directa a corte de 30 de septiembre de 2023 fue de $35924541962 de un valor total del presupuesto de inversión directa de la Vigencia 2023 correspondiente a $102249047000. En este sentido, a corte de tercer trimestre, se logró un avance de ejecución del 35,13% para un cumplimiento del 100 %.</t>
  </si>
  <si>
    <t>A corte del tercer trimestre de la vigencia 2023 el Fondo de Desarrollo Local de Usme giró un valor de $35.925.000.000 de un valor de  presupuesto de inversión directa  asignado de la vigencia de $102.249.000.000, para un avance de ejecución del 35,13% y un cumplimiento acumulado en la vigencia del 63,88% (Ello, conforme al reporte emitido por la DGDLy al seguimiento interno realizado en la Alcaldía Local de Usme con la oficina de presupuesto del FDLU).</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</si>
  <si>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</si>
  <si>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</si>
  <si>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</si>
  <si>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</si>
  <si>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</si>
  <si>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</si>
  <si>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</si>
  <si>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</si>
  <si>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Durante el primer trimestre de la vigencia 2023 (01de enero a 31 de marzo) se lleva un avance de ejecución del 100% teniendo en cuenta que se han registrado en SIPSE Local 401 contratos de 401 contratos publicados en SECOP II.</t>
  </si>
  <si>
    <t>Reporte de seguimiento  consolidado SIPSE y SECOP II</t>
  </si>
  <si>
    <t>Durante el segundo trimestre de la vigencia 2023 (01de enero a 30 de junio) se lleva un avance de ejecución del 100% teniendo en cuenta que se han registrado en SIPSE Local un total de 590 contratos de 590 contratos publicados en SECOP II conforme a las excepciones contepladas en la meta anual..</t>
  </si>
  <si>
    <t xml:space="preserve">A corte del tercer trimestre de la vigencia 2023 (30 de septiembre) se lleva un avance de ejecución del 100% teniendo en cuenta que se han registrado en SIPSE Local un total de 627 contratos de 627 procesos de contratación publicados en SECOP II Inclusive se han registrado los procesos de contratación por tienda virtual, seguros y convenios interadministrativos.
(Se aclara que por directrices a nivel distrital de la Alcaldía Mayor de Bogotá por convenios con la Secretaria General, con Secretaria Distrital de Integración Social y con DADEP, los Fondos de Desarrollo Local por seguimiento y control interno, sólo deben asignar número de consecutivo del contrato por convenio interadministrativo con esas entidades e instituciones públicas distritales, pero esos procesos de contratación los publican en SECOP dichas entidades e instituciones. Los procesos de contratación a los cuales se les asignó consecutivo por parte del FDLU son los siguientes: 588-2023 con SDIS, 582-2023 con SG y el 541-2023 con DADEP). </t>
  </si>
  <si>
    <t xml:space="preserve">Reporte de seguimiento  consolidado SIPSE
Base de Datos Contratación FDLU con enlace SECOP y número SIPSE </t>
  </si>
  <si>
    <t>A corte del tercer trimestre de la vigencia 2023 (01de enero a 30 de septiembre) se lleva un avance de ejecución acumulado del 75% y un cumplimeinto acumulado del 100% teniendo en cuenta que se han registrado en SIPSE Local un total de 627 contratos de 627 contratos publicados en SECOP II conforme a las excepciones contepladas en la meta anual..</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</si>
  <si>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</si>
  <si>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</si>
  <si>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</si>
  <si>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</si>
  <si>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</si>
  <si>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Durante el primer trimestre de la vigencia 2023 (01de enero a 31 de marzo) se lleva un avance de ejecución del 98,75% teniendo en cuenta que se han registrado en SIPSE Local en estado ejecución un total de 396 contratos de 401 contratos registrados en SIPSE Local y publicados en SECOP II.</t>
  </si>
  <si>
    <t>A corte del segundo trimestre (a 30 de junio) de la vigencia 2023  se lleva un avance de ejecución del % teniendo en cuenta que se han registrado en SIPSE Local en estado ejecución un total de 535 contratos de 590 contratos registrados en SIPSE Local y publicados en SECOP II. (NOTA ACLARATORIA: Teniendo el inicio de la Ley de Garantias, quedaron con fecha de inicio a partir de julio de 2023 55 contratos)</t>
  </si>
  <si>
    <t>A corte del tercer trimestre (a 30 de septiembre) de la vigencia 2023  se lleva un avance de ejecución del 99,52%. Ello, teniendo en cuenta que se han registrado en SIPSE Local en estado ejecución un total de 624 contratos de 627 contratos registrados en SIPSE Local y publicados en SECOP II. (NOTA ACLARATORIA: 1) El proceso que falta registrar como en ejecución es el No. 608 correspondiente al proceso de licitación pública, que requiere interventoría y esta se encuentra publicada en SECOP II, por tal razón el contrato No. 608 no se puede registrar en ejecución hasta tanto no se adjudique la interventoría. 2) de los 627 proceso se anularon 3 correspondientes a los consecutivos No. 089-2023, 505-2023 y 510-2023).</t>
  </si>
  <si>
    <t>A corte del tercer trimestre (a 30 de septiembre) de la vigencia 2023  se lleva un avance de ejecución acumulado del 73,87%.Ello, teniendo en cuenta que se han registrado en SIPSE Local en estado ejecución un total de 624 contratos de 627 contratos registrados en SIPSE Local y publicados en SECOP II. (NOTA ACLARATORIA: 1) El proceso que falta registrar como en ejecución es el No. 608 correspondiente al proceso de licitación pública, que requiere interventoría y esta se encuentra publicada en SECOP II, por tal razón el contrato No. 608 no se puede registrar en ejecución hasta tanto no se adjudique la interventoría. 2) de los 627 proceso se anularon 3 correspondientes a los consecutivos No. 089-2023, 505-2023 y 510-2023).</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</si>
  <si>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</si>
  <si>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</si>
  <si>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</si>
  <si>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</si>
  <si>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</si>
  <si>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</si>
  <si>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Reporte de SIPSE Local</t>
  </si>
  <si>
    <t>El Fondo de Desarrollo Local de Usme - FDLU ha realizado a corte de 30 de junio de 2023, el registro y actualización de información de 33 proyectos de inversión en el módulo proyectos de SIPSE LOCAL, de un total de 34 proyectos de inversión de la vigencia 2023. Logrando un avance de ejecución del 97,06% y un cumplimiento del 100% en el trimestre. (NOTA ACLARATORIA: Conforme al seguimiento interno realizado en la Alcaldía Local de Usme con el personal a cargo del registro y actualización de información en SIPSE Local, No se incluye el proyecto No. 1707 correspondiente al apoyo económico Subsidio Tipo C, debido a que se requiere que desde la DTI y la DGDL de la SDG hagan la respectiva actualización en el SIPSE LOCAL, ya que por motivos técnicos no se puede desde el FDLU).</t>
  </si>
  <si>
    <t>Reporte de seguimiento consolidado SIPSE</t>
  </si>
  <si>
    <t>El Fondo de Desarrollo Local de Usme - FDLU ha realizado a corte de 30 de septiembre de 2023, el registro y actualización de información de 33 proyectos de inversión en el módulo proyectos de SIPSE LOCAL, de un total de 34 proyectos de inversión de la vigencia 2023. Logrando un avance de ejecución del 97,06% y un cumplimiento del 100% en el trimestre, según a la meta programada para el tercer trimestre. (NOTA ACLARATORIA: Conforme al seguimiento interno realizado en la Alcaldía Local de Usme con el personal a cargo del registro y actualización de información en SIPSE Local, No se incluye el proyecto No. 1707 correspondiente al apoyo económico Subsidio Tipo C, debido a que se requiere que desde la DTI y la DGDL de la SDG hagan la respectiva actualización en el SIPSE LOCAL, ya que por motivos técnicos no se puede desde el FDLU).</t>
  </si>
  <si>
    <t>Inspección, Vigilancia y Control</t>
  </si>
  <si>
    <t>9</t>
  </si>
  <si>
    <t>Realizar 7.680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</si>
  <si>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</si>
  <si>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</si>
  <si>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</si>
  <si>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</si>
  <si>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</si>
  <si>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</si>
  <si>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</si>
  <si>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</si>
  <si>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Durante el primer trimestre de la vigencia 2023, las Inspecciones de Policía de Usme realizaron un total de 6.017 impulsos procesales entre los cuales se encuentran (avocar, rechazar, enviar al competente y todo lo que derive del desarrollo de la actuación). Por lo tanto, se cumplió la meta superando del 100% ya que se logró una ejecución del 313,39% de avance de ejecución respecto a lo programado para dicho periodo de tiempo.</t>
  </si>
  <si>
    <t>Durante el segundo trimestre de la vigencia 2023, las Inspecciones de Policía de Usme realizaron un total de 5.444 impulsos procesales así: 1.290 en abril, 1.010 en mayo y 3.144 en junio, entre los cuales se encuentran (avocar, rechazar, enviar al competente y todo lo que derive del desarrollo de la actuación). Por lo tanto, se logró superar el 100% de avance de ejecución respecto a lo programado para dicho periodo de tiempo.</t>
  </si>
  <si>
    <t>Reporte de Seguimiento de Impulsos Procesales emitidos por IVC</t>
  </si>
  <si>
    <t>Durante el tercer trimestre de la vigencia 2023, las Inspecciones de Policía de Usme realizaron un total de 6.123 impulsos procesales así: 1.906 en julio, 1.262 en agosto y 2.955 en septiembre, entre los cuales se encuentran (avocar, rechazar, enviar al competente y todo lo que derive del desarrollo de la actuación). Por lo tanto, se logró superar el 318,91% de avance de ejecución respecto a lo programado para dicho periodo de tiempo.</t>
  </si>
  <si>
    <t>A corte del  tercer trimestre de la vigencia 2023, las Inspecciones de Policía de Usme gan alcanzado a realizar un total de 17.584 impulsos procesales  (avocar, rechazar, enviar al competente y todo lo que derive del desarrollo de la actuación). Logrando superar el 100% de avance de ejecución acumulado en la vigencia, respecto a lo programado para dicho periodo de tiempo.</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</si>
  <si>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</si>
  <si>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</si>
  <si>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</si>
  <si>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</si>
  <si>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</si>
  <si>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</si>
  <si>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Durante el primer trimestre de la vigencia 2023, las Inspecciones de Policía de Usme profirieron un total de 4.320 fallos de fondo en primera instancia sobre las actuaciones de policía que se encuentran a cargo de las inspecciones de policía. Por lo tanto, se cumplió la meta del trimestre en el 100,83% de avance de ejecución respecto a lo programado para dicho periodo de tiempo.</t>
  </si>
  <si>
    <t>Durante el segundo trimestre de la vigencia 2023, las Inspecciones de Policía de Usme profirieron un total de 996 fallos de fondo en primera instancia así: 163 en abril, 157 en mayo y 676 en junio, sobre las actuaciones de policía que se encuentran a cargo de las inspecciones de policía. Por lo tanto, se alcanzó un cumplimiento del 92,22% de avance de ejecución respecto a lo programado para dicho periodo de tiempo.</t>
  </si>
  <si>
    <t>Durante el tercer trimestre de la vigencia 2023, las Inspecciones de Policía de Usme profirieron un total de 1.224  fallos de fondo en primera instancia así: 383 en julio, 247 en agosto y 594 en septiembre, sobre las actuaciones de policía que se encuentran a cargo de las inspecciones de policía. Por lo tanto, se alcanzó un cumplimiento del 113,33% % de avance de ejecución respecto a lo programado para dicho periodo de tiempo.</t>
  </si>
  <si>
    <t>A corte del tercer trimestre de la vigencia 2023, las Inspecciones de Policía de Usme han proferido un total de 3309 fallos de fondo en primera instancia, sobre las actuaciones de policía que se encuentran a cargo de las inspecciones de policía. Logrando un avance de ejecución acumulado del 76,60% en la vigencia, respecto a lo programado para dicho periodo de tiempo.</t>
  </si>
  <si>
    <t>11</t>
  </si>
  <si>
    <t>Terminar (archivar) 271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</si>
  <si>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</si>
  <si>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</si>
  <si>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</si>
  <si>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</si>
  <si>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</si>
  <si>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Durante el primer trimestre de la vigencia 2023, la Alcaldía Local de Usme logró un avance de ejecución del 19,05% en esta meta, ya que sólo se terminaron (archivaron)  08 actuaciones administrativas activas. Por lo tanto, se tiene previsto realizar un plan de mejoramiento para ejecutar durante el segundo trimestre de la presente vigencia, en aras de fortalecer la gestión de esta meta.</t>
  </si>
  <si>
    <t>Reporte de seguimiento de actuaciones administrativ</t>
  </si>
  <si>
    <t xml:space="preserve">Durante el segundo trimestre de la vigencia 2023, la Alcaldía Local de Usme archivo un total de 88 actuaciones administrativas terminadas (archivadas) así: 07 en abril, 26 en mayo y 55 en junio, logrando un avance de ejecución del 100% de cumplimiento respecto a lo programado para dicho periodo de tiempo.  </t>
  </si>
  <si>
    <t xml:space="preserve">En el tercer  trimestre de la vigencia 2023, la Alcaldía Local de Usme archivo un total de 67 actuaciones administrativas terminadas (archivadas) así: 24 en julio, 17 en agosto y 26 en septiembre, logrando un avance de ejecución del 69,79% de cumplimiento respecto a lo programado para dicho periodo de tiempo.  </t>
  </si>
  <si>
    <t xml:space="preserve">A corte del tercer  trimestre de la vigencia 2023, la Alcaldía Local de Usme ha archivado un total de 163 actuaciones administrativas terminadas, logrando un avance de ejecución del 60,15% de cumplimiento acumulado en la vigencia,  respecto a lo programado para dicho periodo de tiempo.  </t>
  </si>
  <si>
    <t>12</t>
  </si>
  <si>
    <t>Terminar 300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</si>
  <si>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</si>
  <si>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</si>
  <si>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</si>
  <si>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Durante el primer trimestre de la vigencia 2023, La Alcaldía Local de Usme, logró la terminación de 13 Actuaciones Administrativas en primera instancia, para un avance de ejecución del 28,89%. Por lo tanto, se tiene previsto realizar un plan de mejoramiento para ejecutar durante el segundo trimestre de la presente vigencia, en aras de fortalecer la gestión de esta meta.</t>
  </si>
  <si>
    <t>Durante el segundo trimestre de la vigencia 2023, La Alcaldía Local de Usme, falló de fondo un total de 57 actuaciones administrativas, así: 03 en abril, 11 en mayo y 43 en junio, logrando sólo un avance de ejecución del 76,0% de cumplimiento respecto a lo programado para dicho periodo de tiempo.</t>
  </si>
  <si>
    <t>Durante el tercer trimestre de la vigencia 2023, La Alcaldía Local de Usme, falló de fondo un total de 120 actuaciones administrativas, así: 10 en julio, 09 en agosto y 101 en septiembre, logrando un avance de ejecución del 114,29% de cumplimiento respecto a lo programado para dicho periodo de tiempo.</t>
  </si>
  <si>
    <t>A corte del tercer  trimestre de la vigencia 2023 La Alcaldía Local de Usme, falló de fondo un total de 190 actuaciones administrativas,  logrando sólo un avance de ejecución acumulado del 63,33% de cumplimiento enla vigencia,  respecto a lo programado para dicho periodo de tiempo.</t>
  </si>
  <si>
    <t>13</t>
  </si>
  <si>
    <t>Realizar 90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</si>
  <si>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</si>
  <si>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</si>
  <si>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</si>
  <si>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</si>
  <si>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</si>
  <si>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 xml:space="preserve">Alcaldia Local </t>
  </si>
  <si>
    <t xml:space="preserve">La Alcaldía Local de Usme a través realizó un total de 16 Acciones de control u operativos de Inspección, vigilancia y control (IVC) en materia de  integridad del espacio público. Por lo tanto, se superó la meta programada para el trimestre, ya que se logró un avance de ejecución del 106,67% en dicho periodo de tiempo. </t>
  </si>
  <si>
    <t>Actas de asistencia e informe del operativo</t>
  </si>
  <si>
    <t xml:space="preserve">Durante el segundo trimestre de 2023, a Alcaldía Local de Usme realizó un total de 27 Acciones de control u operativos de Inspección, Vigilancia y Control (IVC) en recuperación del espacio público. Sobrepasando el 100% de cumplimiento, respecto a la meta programada para dicho periodo de tiempo. </t>
  </si>
  <si>
    <t>Actas de Asistencia e Informe del Operativo</t>
  </si>
  <si>
    <t>Durante el tercer trimestre de 2023, a Alcaldía Local de Usme realizó un total de 27 Acciones de control u operativos de Inspección, Vigilancia y Control (IVC) en recuperación del espacio público, logrando un avance de ejecución del 100% de cumplimiento, respecto a la meta programada para dicho periodo de tiempo.</t>
  </si>
  <si>
    <t xml:space="preserve">A corte del tercer  trimestre de la vigencia 2023, a Alcaldía Local de Usme realizó un total de 70 Acciones de control u operativos de Inspección, Vigilancia y Control (IVC) en recuperación del espacio público. Logrando un avance de ejecución acmulada del 77,78% de cumplimiento en la vigencia, respecto a la meta programada para dicho periodo de tiempo. </t>
  </si>
  <si>
    <t>14</t>
  </si>
  <si>
    <t>Realizar 160 operativos de inspección, vigilancia y control en materia de actividad económica.</t>
  </si>
  <si>
    <t>Acciones de control u operativos en materia actividad económica realizadas</t>
  </si>
  <si>
    <t>Número de Acciones de control u operativos en materia actividad económica realizadas</t>
  </si>
  <si>
    <t xml:space="preserve">La Alcaldía Local de Usme realizó un total de 31 Acciones de control u operativos de Inspección, vigilancia y control (IVC) en materia de  Actividad Económica. Por lo tanto, se superó la meta programada para el trimestre, ya que se logró un avance de ejecución del 124,00% en dicho periodo de tiempo. </t>
  </si>
  <si>
    <t>Durante el segundo trimestre de 2023, la Alcaldía Local de Usme realizó un total de 60 Acciones de control u operativos de Inspección, Vigilancia y Control (IVC) en materia de actividad económica. Sobrepasando el 100% de cumplimiento, respecto a la meta programada para dicho periodo de tiempo.</t>
  </si>
  <si>
    <t>Durante el tercer trimestre de 2023, la Alcaldía Local de Usme realizó un total de 55 Acciones de control u operativos de Inspección, Vigilancia y Control (IVC) en materia de actividad económica, logrando un avance de ejecución del 100% de cumplimiento, respecto a la meta programada para dicho periodo de tiempo.</t>
  </si>
  <si>
    <t>A corte del tercer  trimestre de la vigencia 2023, la Alcaldía Local de Usme realizó un total de 146 Acciones de control u operativos de Inspección, Vigilancia y Control (IVC) en materia de actividad económica. Logrando un avance de ejecución acumulada del 91,25% de cumplimiento en la vigencia , respecto a la meta programada para dicho periodo de tiempo.</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</si>
  <si>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</si>
  <si>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</si>
  <si>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</si>
  <si>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</si>
  <si>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La Alcaldía Local de Usme realizó un total de 06 Acciones de control u operativos de Inspección, vigilancia y control (IVC) para el cumplimiento de los fallos de cerros orientales. Por lo tanto, se cumplió la meta programada para el trimestre, ya que se logró un avance de ejecución del 100,00% en dicho perio</t>
  </si>
  <si>
    <t>Durante el segundo trimestre de 2023, la Alcaldía Local de Usme realizó un total de 06 Acciones de control u operativos de Inspección, vigilancia y control (IVC) para el cumplimiento de los fallos de cerros orientales, logrando un avance de ejecución del 100% de cumplimiento, respecto a la meta programada para dicho periodo de tiempo.</t>
  </si>
  <si>
    <t>Durante el tercer trimestre de 2023, la Alcaldía Local de Usme realizó un total de 12 Acciones de control u operativos de Inspección, vigilancia y control (IVC) para el cumplimiento de los fallos de cerros orientales, logrando un avance de ejecución del 100% de cumplimiento, respecto a la meta programada para dicho periodo de tiempo.</t>
  </si>
  <si>
    <t>A corte del tercer  trimestre de la vigencia 2023, la Alcaldía Local de Usme realizó un total de 30 Acciones de control u operativos de Inspección, vigilancia y control (IVC) para el cumplimiento de los fallos de cerros orientales, logrando un avance de ejecución acumulado del 76,92% de cumplimiento en la vigencia, respecto a la meta programada para dicho periodo de tiempo.</t>
  </si>
  <si>
    <t>16</t>
  </si>
  <si>
    <t>Realizar 20 operativos de inspección, vigilancia y control en materia de actividad ambiental</t>
  </si>
  <si>
    <t>Acciones de control u operativos en materia actividad ambiental realizadas</t>
  </si>
  <si>
    <t>Número de Acciones de control u operativos en materia actividad ambiental realizadas</t>
  </si>
  <si>
    <t>Alcaldia Local</t>
  </si>
  <si>
    <t xml:space="preserve">La Alcaldía Local de Usme realizó un total de 06 Acciones de control u operativos de Inspección, vigilancia y control (IVC) en materia actividad ambiental. Por lo tanto, se superó la meta programada para el trimestre, ya que se logró un avance de ejecución del 300,00% en dicho periodo de tiempo. </t>
  </si>
  <si>
    <t>Durante el segundo trimestre de 2023, la Alcaldía Local de Usme realizó un total de 08 Acciones de control u operativos de Inspección, vigilancia y control (IVC) en materia actividad ambiental,  logrando un avance de ejecución del 100% de cumplimiento, respecto a la meta programada para dicho periodo de tiempo.</t>
  </si>
  <si>
    <t>Durante el tercer trimestre de 2023, la Alcaldía Local de Usme realizó un total de 36 Acciones de control u operativos de Inspección, vigilancia y control (IVC) en materia actividad ambiental,  logrando un avance de ejecución del 450% de cumplimiento, respecto a la meta programada para dicho periodo de tiempo. Por lo tanto, la meta se cumplió al 100%</t>
  </si>
  <si>
    <t>A corte del tercer  trimestre de la vigencia 2023, la Alcaldía Local de Usme realizó un total de 50 Acciones de control u operativos de Inspección, vigilancia y control (IVC) en materia actividad ambiental,  logrando un avance de ejecución acumulado del 100% de cumplimiento en la vigencia, respecto a la meta programada para dicho periodo de tiempo.</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</si>
  <si>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</si>
  <si>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</si>
  <si>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</si>
  <si>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</si>
  <si>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</si>
  <si>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</si>
  <si>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</si>
  <si>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</si>
  <si>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</si>
  <si>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</si>
  <si>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</si>
  <si>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Reporte de resultados de medición de los criterios ambientales</t>
  </si>
  <si>
    <t>Herramienta Oficina Asesora de Planeación</t>
  </si>
  <si>
    <t>Alcaldía local</t>
  </si>
  <si>
    <t>Oficina Asesora de Planeación Institucional - Equipo de gestión ambiental</t>
  </si>
  <si>
    <t>La calificación se otorga teniendo en cuenta los siguientes parámetros:  
*Inspección ambiental ( ponderación 60%): La Alcaldía obtiene calificación de   94%. 
*Indicadores agua, energía ( ponderación 20%):   información reportada a Junio 2023
* Reporte consumo de papel ( ponderación 10%): información reportada a junio 2023 
*Reporte ciclistas ( ponderación 10%):   información reportada a Junio 2023</t>
  </si>
  <si>
    <t>Reporte de Resultados de Medición de los Críterios Ambientales</t>
  </si>
  <si>
    <t>Esta meta no está programada para el tercer trimestre 2023.</t>
  </si>
  <si>
    <t>Según publicación del plan de gestión aprobado por Caso HOLA No. 293304</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</si>
  <si>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</si>
  <si>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</si>
  <si>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</si>
  <si>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</si>
  <si>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</si>
  <si>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</si>
  <si>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</si>
  <si>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</si>
  <si>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</si>
  <si>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13 acciones de mejora vencidas de las 24 acciones de mejora abiertas, lo que representa una ejecución de la meta del 45.83%.</t>
  </si>
  <si>
    <t>Informe de MIMEC 2023 primer tirmestre</t>
  </si>
  <si>
    <t xml:space="preserve">La Alcaldía Local cuenta con 13 acciones de mejora vencidas de las 24 acciones de mejora abiertas, lo que representa una ejecución de la meta del 45,83%.  </t>
  </si>
  <si>
    <t>Reporte de Acciones de Mejora Sin Vencimiento</t>
  </si>
  <si>
    <t>A Corte de tercer trimestre 2023 (30 de septiembre) la Alcaldía Local de Usme realizó la gestión y depuración en el Aplicativo MIMEC, de los planes de mejoramiento que tiene a cargo. De los cuales se realizó el cargue de los soportes evidencia de cumplimiento de las 13 acciones de mejora que estaban en estado vencidas y de las 24 acciones de mejora que están en estado abiertas. A su vez, se remitió por MIMEC para validación y cierre por parte de la OCI.  Por lo tanto, se logró un cumplimiento del 100% de acciones de mejora documentadas en el aplicativo MIMEC.</t>
  </si>
  <si>
    <t>Captura de pantalla Aplicativo MIMEC a corte 30 de septiembre de 2023
Reporte de acciones de mejora sin vencimiento emitido por la OAP</t>
  </si>
  <si>
    <t>A Corte de tercer trimestre 2023 (30 de septiembre) la Alcaldía Local de Usme realizó la gestión y depuración en el Aplicativo MIMEC, de los planes de mejoramiento que tiene a cargo. De los cuales se realizó el cargue de los soportes evidencia de cumplimiento de las 13 acciones de mejora que estaban en estado vencidas y de las 24 acciones de mejora que están en estado abiertas. A su vez, se remitió por MIMEC para validación y cierre por parte de la OCI.  Logrando un avance de jecución acumulada del 47,92% y un cumplimiento del 47,92% en la vigencia</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</si>
  <si>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</si>
  <si>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</si>
  <si>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</si>
  <si>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</si>
  <si>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</si>
  <si>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</si>
  <si>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</si>
  <si>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</si>
  <si>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</si>
  <si>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</si>
  <si>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porgramada </t>
  </si>
  <si>
    <t>No. total de requisitos de la Resolución 1519 de 2020 de MINTIC de publicación de la información</t>
  </si>
  <si>
    <t>Reporte comunicaciones segundo trimestre 2023</t>
  </si>
  <si>
    <t>La Alcaldía Local de Usme tiene a corte de tercer trimestre de la vigencia 2023 tiene 115 requisitos cumplidos de un total de 116 requisitos de la Resolución 1519 de 2020 de MINTIC de publicación de la información, en la página web de la alcaldía local de Usme sección transparencia http://www.usme.gov.co/transparencia; Logrando así un avance de ejecución del 99,14% y un cumplimiento del 100% con relación a lo programado para dicho periodo de tiempo.</t>
  </si>
  <si>
    <t>Reporte Registro de publicaciones a corte tercer trimestre 2023</t>
  </si>
  <si>
    <t>La Alcaldía Local de Usme tiene a corte de tercer trimestre de la vigencia 2023 tiene 115 requisitos cumplidos de un total de 116 requisitos de la Resolución 1519 de 2020 de MINTIC de publicación de la información, en la página web de la alcaldía local de Usme sección transparencia http://www.usme.gov.co/transparencia; Logrando así un avance de ejecución acumulado del 100% y un cumplimiento del 100% en la vigencia, con relación a lo programado para dicho periodo de tiempo.</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</si>
  <si>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</si>
  <si>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</si>
  <si>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</si>
  <si>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</si>
  <si>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</si>
  <si>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</si>
  <si>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</si>
  <si>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 de asistencia </t>
  </si>
  <si>
    <t>La Alcaldía Local de Usme participó en la capacitación del Sistema de Gestión el 17 Mayo de 2023,</t>
  </si>
  <si>
    <t>Listado de Asistencia</t>
  </si>
  <si>
    <t>Esta meta la reporta la OAP. Sin embargo, la Alcaldía Local de Usme durante el tercer trimestre de 2023, ha participado a todas las capacitaciones virtuales y/o presenciales  que la OAP ha enviado convocatoria.</t>
  </si>
  <si>
    <t>Reporte emitido por OAP</t>
  </si>
  <si>
    <t>La Alcaldía Local de Usme participó en las capacitaciones del Sistema de Gestión el 17 Mayo de 2023 y del 20 de septiembre de 2023 dadas por la OAP.</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</si>
  <si>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</si>
  <si>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</si>
  <si>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</si>
  <si>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</si>
  <si>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No programado</t>
  </si>
  <si>
    <t>https://gobiernobogota-my.sharepoint.com/:f:/g/personal/miguel_cardozo_gobiernobogota_gov_co/Em3Cl6hCPQhDioiu_JLgoPYBkPVfsju4ScZS7Z6vKKn1PQ?e=Q2RSJH  </t>
  </si>
  <si>
    <t>Jornada de Capacitación</t>
  </si>
  <si>
    <t xml:space="preserve">Esta meta la reporta la OAP. Sin embargo la Alcaldía Local de Usme participó en Capacitación Fortalecimiento del Modelo Integrado de Planeación y Gestión MIPG que la OAP realizó el 20 de septiembre de 2023. De lo cual, el Promotor de Mejora Local, realizó la convocatoria a funcionarios(as) y contratistas de apoyo a la gestión de la Alcaldía Local de Usme. </t>
  </si>
  <si>
    <t>Soporte de convocatoria interna de la AL Usme</t>
  </si>
  <si>
    <t xml:space="preserve">Dia del sistema de gestión 22 Junio de 2023 y 20 de septiembre de 2023. </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</si>
  <si>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</si>
  <si>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</si>
  <si>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</si>
  <si>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</si>
  <si>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</si>
  <si>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</si>
  <si>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</si>
  <si>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</si>
  <si>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</si>
  <si>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</si>
  <si>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programada </t>
  </si>
  <si>
    <t>Esta meta la  reporta la Subsecretaria de Gestión Institucional a través de la Oficina SAC de Central de la SDG de Nivel Central. Sin embargo, la Alcaldía Local de Usme a través del seguimiento y control interno que realiza de forma permanente a la gestión y tramite de los PQRS Derechos de Petición, informa que para el tercer trimestre de la vigencia 2023 no se tenían DP pendientes de respuesta. Ello, debido a que a corte de segundo trimestre quedaron respondidos al 100% los 52 PQRS de la vigencia 2022 que estaban pendientes de respuesta total.  Por lo tanto, la meta se cumplió al 100% para el tercer trimestre de 2023.</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</si>
  <si>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</si>
  <si>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</si>
  <si>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</si>
  <si>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</si>
  <si>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Reporte requerimiento ciudadano radicado No. 20234600252283</t>
  </si>
  <si>
    <t>Esta meta la reporta la Subsecretaria de Gestión Institucional a través de la Oficina SAC de Central de la SDG. Sin embargo, a través del seguimiento y control interno que realiza de forma permanente,  la Alcaldía Local de Usme (AL Usme) a corte del tercer trimestre de 2023, ha gestionado y emitido oficios de respuesta total contando con acuse de recibido de las notificaciones hechas a través del Centro de Documentación e Información – CDI local de Usme a 685 de 730 PQRS - Derechos de Petición presentados y/o asignados a la AL Usme de la vigencia 2023, logrando un avance de ejecución del 94% y un cumplimiento del 100% con relación a la meta programada para dicho periodo de tiempo.</t>
  </si>
  <si>
    <t>Total metas transversales (20%)</t>
  </si>
  <si>
    <t xml:space="preserve">Total plan de gestión </t>
  </si>
  <si>
    <t>No rpogramada</t>
  </si>
  <si>
    <t>Reporte Ciudadano emitido por la Oficina SAC rad No 20234600272223 y 20234600356403</t>
  </si>
  <si>
    <t>Reporte Ciudadano emitido por la Oficina SAC rad No 20234600356403  y 20234600378403</t>
  </si>
  <si>
    <t xml:space="preserve">Debido a las inconsistencias presentadas entre el reporte recibido en los  memorandos 20231300110163 ,20234600272223 y 20234600252283 , no se reporta esta meta en este periodo y el mismo se realizara en el proximo periodo de acuerdo con las indicaciones </t>
  </si>
  <si>
    <t xml:space="preserve">Para el segundo  trimeste de la vigencia 2023, el Plan de Gestión de la Alcaldia Local alcanzó un nivel de desempeño del 93,89% y del 56,82% acumulado para la vigencia. </t>
  </si>
  <si>
    <t>Para el tercer  trimeste de la vigencia 2023, el Plan de Gestión de la Alcaldia Local alcanzó un nivel de desempeño del 97,29 % y del 79,03%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</si>
</sst>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5"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FF0000"/>
      <name val="Calibri Light"/>
      <family val="2"/>
    </font>
    <font>
      <sz val="11"/>
      <color rgb="FF4472C4"/>
      <name val="Calibri Light"/>
      <family val="2"/>
      <scheme val="major"/>
    </font>
    <font>
      <sz val="11"/>
      <color rgb="FF4472C4"/>
      <name val="Calibri Light"/>
      <family val="2"/>
    </font>
    <font>
      <sz val="11"/>
      <color rgb="FF0070C0"/>
      <name val="Calibri Light"/>
      <family val="2"/>
    </font>
    <font>
      <u/>
      <sz val="11"/>
      <color theme="10"/>
      <name val="Calibri"/>
      <family val="2"/>
      <scheme val="minor"/>
    </font>
    <font>
      <sz val="11"/>
      <color theme="4" tint="-0.249977111117893"/>
      <name val="Calibri"/>
      <family val="2"/>
      <scheme val="minor"/>
    </font>
    <font>
      <sz val="11"/>
      <color rgb="FF0070C0"/>
      <name val="Calibri"/>
      <family val="2"/>
      <scheme val="minor"/>
    </font>
    <font>
      <sz val="11"/>
      <color rgb="FF0070C0"/>
      <name val="Calibri"/>
      <family val="2"/>
      <charset val="1"/>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21" fillId="0" borderId="0" applyNumberFormat="0" applyFill="0" applyBorder="0" applyAlignment="0" applyProtection="0"/>
  </cellStyleXfs>
  <cellXfs count="189">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0" fontId="6" fillId="3" borderId="1" xfId="1" applyNumberFormat="1" applyFont="1" applyFill="1" applyBorder="1" applyAlignment="1">
      <alignment wrapText="1"/>
    </xf>
    <xf numFmtId="9" fontId="6" fillId="3" borderId="1" xfId="0" applyNumberFormat="1" applyFont="1" applyFill="1" applyBorder="1" applyAlignment="1">
      <alignment wrapText="1"/>
    </xf>
    <xf numFmtId="10" fontId="6" fillId="3" borderId="1" xfId="0" applyNumberFormat="1" applyFont="1" applyFill="1" applyBorder="1" applyAlignment="1">
      <alignment wrapText="1"/>
    </xf>
    <xf numFmtId="9" fontId="1" fillId="0" borderId="0" xfId="0" applyNumberFormat="1" applyFont="1" applyAlignment="1">
      <alignment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9" fillId="0" borderId="12" xfId="0" applyFont="1" applyBorder="1" applyAlignment="1">
      <alignment horizontal="center" vertical="center" wrapText="1"/>
    </xf>
    <xf numFmtId="0" fontId="19" fillId="0" borderId="12" xfId="0" applyFont="1" applyBorder="1" applyAlignment="1">
      <alignment horizontal="justify" vertical="center" wrapText="1"/>
    </xf>
    <xf numFmtId="0" fontId="19" fillId="0" borderId="12" xfId="0" applyFont="1" applyBorder="1" applyAlignment="1">
      <alignment horizontal="left" vertical="center" wrapText="1"/>
    </xf>
    <xf numFmtId="9" fontId="19" fillId="0" borderId="12" xfId="0" applyNumberFormat="1" applyFont="1" applyBorder="1" applyAlignment="1">
      <alignment horizontal="left" vertical="center" wrapText="1"/>
    </xf>
    <xf numFmtId="0" fontId="19" fillId="0" borderId="11" xfId="0" applyFont="1" applyBorder="1" applyAlignment="1">
      <alignment horizontal="center" vertical="center" wrapText="1"/>
    </xf>
    <xf numFmtId="9" fontId="19" fillId="0" borderId="11" xfId="1" applyFont="1" applyBorder="1" applyAlignment="1">
      <alignment horizontal="center" vertical="center" wrapText="1"/>
    </xf>
    <xf numFmtId="9" fontId="19" fillId="0" borderId="1" xfId="1" applyFont="1" applyBorder="1" applyAlignment="1">
      <alignment horizontal="center"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1" fontId="18" fillId="0" borderId="1" xfId="0" applyNumberFormat="1" applyFont="1" applyBorder="1" applyAlignment="1">
      <alignment horizontal="justify" vertical="center" wrapText="1"/>
    </xf>
    <xf numFmtId="9" fontId="18" fillId="0" borderId="1" xfId="1" applyFont="1" applyBorder="1" applyAlignment="1">
      <alignment horizontal="justify" vertical="center" wrapText="1"/>
    </xf>
    <xf numFmtId="10" fontId="18" fillId="0" borderId="1" xfId="0" applyNumberFormat="1" applyFont="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164" fontId="18" fillId="0" borderId="1" xfId="0" applyNumberFormat="1" applyFont="1" applyBorder="1" applyAlignment="1">
      <alignment horizontal="justify" vertical="center" wrapText="1"/>
    </xf>
    <xf numFmtId="1" fontId="19" fillId="0" borderId="11" xfId="1"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1" fontId="19" fillId="0" borderId="1" xfId="1" applyNumberFormat="1" applyFont="1" applyBorder="1" applyAlignment="1">
      <alignment horizontal="center" vertical="center" wrapText="1"/>
    </xf>
    <xf numFmtId="10" fontId="18" fillId="0" borderId="1" xfId="1" applyNumberFormat="1" applyFont="1" applyBorder="1" applyAlignment="1">
      <alignment horizontal="justify" vertical="center" wrapText="1"/>
    </xf>
    <xf numFmtId="165" fontId="18" fillId="0" borderId="1" xfId="0" applyNumberFormat="1" applyFont="1" applyBorder="1" applyAlignment="1">
      <alignment horizontal="justify" vertical="center" wrapText="1"/>
    </xf>
    <xf numFmtId="10" fontId="8" fillId="2" borderId="1" xfId="0" applyNumberFormat="1" applyFont="1" applyFill="1" applyBorder="1" applyAlignment="1">
      <alignment wrapText="1"/>
    </xf>
    <xf numFmtId="0" fontId="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0" fillId="0" borderId="1" xfId="0" applyFont="1" applyBorder="1" applyAlignment="1">
      <alignment horizontal="left" vertical="center" wrapText="1"/>
    </xf>
    <xf numFmtId="9" fontId="20" fillId="0" borderId="11" xfId="1" applyFont="1" applyFill="1" applyBorder="1" applyAlignment="1">
      <alignment horizontal="center" vertical="center" wrapText="1"/>
    </xf>
    <xf numFmtId="9" fontId="20" fillId="0" borderId="1" xfId="1" applyFont="1" applyFill="1" applyBorder="1" applyAlignment="1">
      <alignment horizontal="center" vertical="center" wrapText="1"/>
    </xf>
    <xf numFmtId="0" fontId="20" fillId="0" borderId="12" xfId="0" applyFont="1" applyBorder="1" applyAlignment="1">
      <alignment horizontal="left" vertical="center" wrapText="1"/>
    </xf>
    <xf numFmtId="0" fontId="20" fillId="0" borderId="8" xfId="0" applyFont="1" applyBorder="1" applyAlignment="1">
      <alignment horizontal="left" vertical="center" wrapText="1"/>
    </xf>
    <xf numFmtId="9" fontId="4" fillId="0" borderId="1" xfId="1" applyFont="1" applyBorder="1" applyAlignment="1">
      <alignment horizontal="justify" vertical="center" wrapText="1"/>
    </xf>
    <xf numFmtId="10" fontId="4" fillId="0" borderId="1" xfId="0" applyNumberFormat="1" applyFont="1" applyBorder="1" applyAlignment="1">
      <alignment horizontal="justify" vertical="center" wrapText="1"/>
    </xf>
    <xf numFmtId="9" fontId="4" fillId="0" borderId="1" xfId="0" applyNumberFormat="1" applyFont="1" applyBorder="1" applyAlignment="1">
      <alignment horizontal="justify" vertical="center" wrapText="1"/>
    </xf>
    <xf numFmtId="0" fontId="4" fillId="0" borderId="0" xfId="0" applyFont="1" applyAlignment="1">
      <alignment horizontal="justify" vertical="center" wrapText="1"/>
    </xf>
    <xf numFmtId="0" fontId="1" fillId="9" borderId="1" xfId="0" applyFont="1" applyFill="1" applyBorder="1" applyAlignment="1">
      <alignment horizontal="justify" vertical="center" wrapText="1"/>
    </xf>
    <xf numFmtId="9" fontId="1" fillId="0" borderId="1" xfId="1" applyFont="1" applyBorder="1" applyAlignment="1">
      <alignment horizontal="justify" vertical="center" wrapText="1"/>
    </xf>
    <xf numFmtId="0" fontId="1" fillId="0" borderId="1" xfId="0" applyFont="1" applyBorder="1" applyAlignment="1">
      <alignment horizontal="left" vertical="center" wrapText="1"/>
    </xf>
    <xf numFmtId="0" fontId="14" fillId="0" borderId="12" xfId="0" applyFont="1" applyBorder="1" applyAlignment="1">
      <alignment vertical="center" wrapText="1"/>
    </xf>
    <xf numFmtId="0" fontId="22" fillId="0" borderId="1" xfId="0" applyFont="1" applyBorder="1" applyAlignment="1">
      <alignment vertical="top" wrapText="1"/>
    </xf>
    <xf numFmtId="0" fontId="23" fillId="0" borderId="1" xfId="0" applyFont="1" applyBorder="1" applyAlignment="1">
      <alignment vertical="top" wrapText="1"/>
    </xf>
    <xf numFmtId="0" fontId="24" fillId="0" borderId="0" xfId="0" applyFont="1" applyAlignment="1">
      <alignment horizontal="left" vertical="center" wrapText="1"/>
    </xf>
    <xf numFmtId="0" fontId="21" fillId="0" borderId="0" xfId="3" applyAlignment="1">
      <alignment horizontal="left" vertical="center" wrapText="1"/>
    </xf>
    <xf numFmtId="9" fontId="18" fillId="0" borderId="1" xfId="1" applyFont="1" applyBorder="1" applyAlignment="1">
      <alignment horizontal="center" vertical="center" wrapText="1"/>
    </xf>
    <xf numFmtId="0" fontId="14" fillId="0" borderId="10" xfId="0" applyFont="1" applyBorder="1" applyAlignment="1">
      <alignment vertical="center" wrapText="1"/>
    </xf>
    <xf numFmtId="10" fontId="1" fillId="0" borderId="11" xfId="0" applyNumberFormat="1" applyFont="1" applyBorder="1" applyAlignment="1">
      <alignment horizontal="justify" vertical="center" wrapText="1"/>
    </xf>
    <xf numFmtId="10" fontId="1" fillId="0" borderId="16" xfId="0" applyNumberFormat="1" applyFont="1" applyBorder="1" applyAlignment="1">
      <alignment horizontal="justify" vertical="center" wrapText="1"/>
    </xf>
    <xf numFmtId="164" fontId="1" fillId="9" borderId="1" xfId="0" applyNumberFormat="1" applyFont="1" applyFill="1" applyBorder="1" applyAlignment="1">
      <alignment horizontal="justify" vertical="center" wrapText="1"/>
    </xf>
    <xf numFmtId="9" fontId="1" fillId="9" borderId="1" xfId="0" applyNumberFormat="1" applyFont="1" applyFill="1" applyBorder="1" applyAlignment="1">
      <alignment horizontal="justify" vertical="center" wrapText="1"/>
    </xf>
    <xf numFmtId="0" fontId="1" fillId="9" borderId="2" xfId="0" applyFont="1" applyFill="1" applyBorder="1" applyAlignment="1">
      <alignment horizontal="justify" vertical="center" wrapText="1"/>
    </xf>
    <xf numFmtId="9" fontId="6" fillId="9" borderId="1" xfId="1" applyFont="1" applyFill="1" applyBorder="1" applyAlignment="1">
      <alignment wrapText="1"/>
    </xf>
    <xf numFmtId="0" fontId="18" fillId="9" borderId="1" xfId="0" applyFont="1" applyFill="1" applyBorder="1" applyAlignment="1">
      <alignment horizontal="justify" vertical="center" wrapText="1"/>
    </xf>
    <xf numFmtId="164" fontId="4" fillId="9" borderId="1" xfId="0" applyNumberFormat="1" applyFont="1" applyFill="1" applyBorder="1" applyAlignment="1">
      <alignment horizontal="justify" vertical="center" wrapText="1"/>
    </xf>
    <xf numFmtId="9" fontId="18" fillId="9" borderId="1" xfId="1" applyFont="1" applyFill="1" applyBorder="1" applyAlignment="1">
      <alignment horizontal="justify" vertical="center" wrapText="1"/>
    </xf>
    <xf numFmtId="164" fontId="18" fillId="9" borderId="1" xfId="1" applyNumberFormat="1" applyFont="1" applyFill="1" applyBorder="1" applyAlignment="1">
      <alignment horizontal="justify" vertical="center" wrapText="1"/>
    </xf>
    <xf numFmtId="164" fontId="18" fillId="9" borderId="1" xfId="0" applyNumberFormat="1" applyFont="1" applyFill="1" applyBorder="1" applyAlignment="1">
      <alignment horizontal="justify" vertical="center" wrapText="1"/>
    </xf>
    <xf numFmtId="10" fontId="18" fillId="9" borderId="1" xfId="1" applyNumberFormat="1" applyFont="1" applyFill="1" applyBorder="1" applyAlignment="1">
      <alignment horizontal="justify" vertical="center" wrapText="1"/>
    </xf>
    <xf numFmtId="0" fontId="4" fillId="9" borderId="1" xfId="0" applyFont="1" applyFill="1" applyBorder="1" applyAlignment="1">
      <alignment horizontal="justify" vertical="center" wrapText="1"/>
    </xf>
    <xf numFmtId="0" fontId="1" fillId="9" borderId="16"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4" fillId="0" borderId="0" xfId="0" applyFont="1" applyAlignment="1">
      <alignment vertical="center"/>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9" fillId="0" borderId="3" xfId="0" applyFont="1" applyBorder="1" applyAlignment="1">
      <alignment horizontal="center" vertical="center" wrapText="1"/>
    </xf>
    <xf numFmtId="9" fontId="20" fillId="0" borderId="12"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19" fillId="0" borderId="10" xfId="0" applyFont="1" applyBorder="1" applyAlignment="1">
      <alignment horizontal="center" vertical="center" wrapText="1"/>
    </xf>
    <xf numFmtId="9" fontId="19" fillId="11" borderId="12" xfId="0" applyNumberFormat="1"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20" fillId="0" borderId="12" xfId="0" applyFont="1" applyBorder="1" applyAlignment="1">
      <alignment horizontal="center" vertical="center" wrapText="1"/>
    </xf>
    <xf numFmtId="0" fontId="19" fillId="11" borderId="12"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14" fillId="0" borderId="1" xfId="0" applyFont="1" applyBorder="1" applyAlignment="1">
      <alignment vertical="center" wrapText="1"/>
    </xf>
    <xf numFmtId="164" fontId="14" fillId="0" borderId="12" xfId="0" applyNumberFormat="1" applyFont="1" applyBorder="1" applyAlignment="1">
      <alignment horizontal="center" vertical="center" wrapText="1"/>
    </xf>
    <xf numFmtId="10" fontId="14" fillId="0" borderId="12" xfId="0" applyNumberFormat="1" applyFont="1" applyBorder="1" applyAlignment="1">
      <alignment horizontal="center" vertical="center" wrapText="1"/>
    </xf>
    <xf numFmtId="164" fontId="19" fillId="0" borderId="1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wrapText="1"/>
    </xf>
    <xf numFmtId="0" fontId="14" fillId="9" borderId="1" xfId="0" applyFont="1" applyFill="1" applyBorder="1" applyAlignment="1">
      <alignment horizontal="justify" vertical="center" wrapText="1"/>
    </xf>
    <xf numFmtId="0" fontId="14" fillId="9" borderId="1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4" fillId="9" borderId="17" xfId="0" applyFont="1" applyFill="1" applyBorder="1" applyAlignment="1">
      <alignment horizontal="left" vertical="center" wrapText="1"/>
    </xf>
    <xf numFmtId="0" fontId="14" fillId="9" borderId="16"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1" fontId="18" fillId="9" borderId="1" xfId="1" applyNumberFormat="1" applyFont="1" applyFill="1" applyBorder="1" applyAlignment="1">
      <alignment horizontal="justify"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
  <sheetViews>
    <sheetView tabSelected="1" topLeftCell="U30" zoomScale="70" zoomScaleNormal="70" workbookViewId="0">
      <selection activeCell="AQ32" sqref="AQ32:AS38"/>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1" width="16.5703125" style="1" hidden="1" customWidth="1"/>
    <col min="32" max="34" width="16.5703125" style="1" customWidth="1"/>
    <col min="35" max="35" width="43.7109375" style="1" customWidth="1"/>
    <col min="36" max="36" width="16.5703125" style="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0" customFormat="1" ht="70.5" customHeight="1" x14ac:dyDescent="0.25">
      <c r="A1" s="150" t="s">
        <v>0</v>
      </c>
      <c r="B1" s="151"/>
      <c r="C1" s="151"/>
      <c r="D1" s="151"/>
      <c r="E1" s="151"/>
      <c r="F1" s="151"/>
      <c r="G1" s="151"/>
      <c r="H1" s="151"/>
      <c r="I1" s="151"/>
      <c r="J1" s="151"/>
      <c r="K1" s="151"/>
      <c r="L1" s="152" t="s">
        <v>1</v>
      </c>
      <c r="M1" s="152"/>
      <c r="N1" s="152"/>
      <c r="O1" s="152"/>
      <c r="P1" s="152"/>
    </row>
    <row r="2" spans="1:45" s="32" customFormat="1" ht="23.45" customHeight="1" x14ac:dyDescent="0.25">
      <c r="A2" s="154" t="s">
        <v>2</v>
      </c>
      <c r="B2" s="155"/>
      <c r="C2" s="155"/>
      <c r="D2" s="155"/>
      <c r="E2" s="155"/>
      <c r="F2" s="155"/>
      <c r="G2" s="155"/>
      <c r="H2" s="155"/>
      <c r="I2" s="155"/>
      <c r="J2" s="155"/>
      <c r="K2" s="155"/>
      <c r="L2" s="31"/>
      <c r="M2" s="31"/>
      <c r="N2" s="31"/>
      <c r="O2" s="31"/>
      <c r="P2" s="31"/>
    </row>
    <row r="3" spans="1:45" s="30" customFormat="1" x14ac:dyDescent="0.25"/>
    <row r="4" spans="1:45" s="30" customFormat="1" ht="29.1" customHeight="1" x14ac:dyDescent="0.25">
      <c r="F4" s="143" t="s">
        <v>3</v>
      </c>
      <c r="G4" s="144"/>
      <c r="H4" s="144"/>
      <c r="I4" s="144"/>
      <c r="J4" s="144"/>
      <c r="K4" s="145"/>
    </row>
    <row r="5" spans="1:45" s="30" customFormat="1" ht="15" customHeight="1" x14ac:dyDescent="0.25">
      <c r="F5" s="2" t="s">
        <v>4</v>
      </c>
      <c r="G5" s="2" t="s">
        <v>5</v>
      </c>
      <c r="H5" s="143" t="s">
        <v>6</v>
      </c>
      <c r="I5" s="144"/>
      <c r="J5" s="144"/>
      <c r="K5" s="145"/>
    </row>
    <row r="6" spans="1:45" s="30" customFormat="1" x14ac:dyDescent="0.25">
      <c r="F6" s="33">
        <v>1</v>
      </c>
      <c r="G6" s="33" t="s">
        <v>7</v>
      </c>
      <c r="H6" s="146" t="s">
        <v>8</v>
      </c>
      <c r="I6" s="146"/>
      <c r="J6" s="146"/>
      <c r="K6" s="146"/>
    </row>
    <row r="7" spans="1:45" s="30" customFormat="1" ht="63" customHeight="1" x14ac:dyDescent="0.25">
      <c r="F7" s="33">
        <v>2</v>
      </c>
      <c r="G7" s="33" t="s">
        <v>9</v>
      </c>
      <c r="H7" s="147" t="s">
        <v>10</v>
      </c>
      <c r="I7" s="146"/>
      <c r="J7" s="146"/>
      <c r="K7" s="146"/>
    </row>
    <row r="8" spans="1:45" s="30" customFormat="1" ht="67.5" customHeight="1" x14ac:dyDescent="0.25">
      <c r="F8" s="33">
        <v>3</v>
      </c>
      <c r="G8" s="33" t="s">
        <v>11</v>
      </c>
      <c r="H8" s="148" t="s">
        <v>12</v>
      </c>
      <c r="I8" s="146"/>
      <c r="J8" s="146"/>
      <c r="K8" s="146"/>
    </row>
    <row r="9" spans="1:45" s="30" customFormat="1" ht="67.5" customHeight="1" x14ac:dyDescent="0.25">
      <c r="F9" s="125">
        <v>4</v>
      </c>
      <c r="G9" s="125" t="s">
        <v>13</v>
      </c>
      <c r="H9" s="149" t="s">
        <v>330</v>
      </c>
      <c r="I9" s="149"/>
      <c r="J9" s="149"/>
      <c r="K9" s="149"/>
    </row>
    <row r="10" spans="1:45" s="30" customFormat="1" ht="67.5" customHeight="1" x14ac:dyDescent="0.25">
      <c r="F10" s="124">
        <v>5</v>
      </c>
      <c r="G10" s="124" t="s">
        <v>14</v>
      </c>
      <c r="H10" s="156" t="s">
        <v>331</v>
      </c>
      <c r="I10" s="157"/>
      <c r="J10" s="157"/>
      <c r="K10" s="157"/>
    </row>
    <row r="11" spans="1:45" s="30" customFormat="1" x14ac:dyDescent="0.25"/>
    <row r="12" spans="1:45" ht="14.45" customHeight="1" x14ac:dyDescent="0.25">
      <c r="A12" s="142" t="s">
        <v>15</v>
      </c>
      <c r="B12" s="142"/>
      <c r="C12" s="142" t="s">
        <v>16</v>
      </c>
      <c r="D12" s="142" t="s">
        <v>17</v>
      </c>
      <c r="E12" s="142"/>
      <c r="F12" s="142"/>
      <c r="G12" s="153" t="s">
        <v>18</v>
      </c>
      <c r="H12" s="153"/>
      <c r="I12" s="153"/>
      <c r="J12" s="153"/>
      <c r="K12" s="153"/>
      <c r="L12" s="153"/>
      <c r="M12" s="153"/>
      <c r="N12" s="153"/>
      <c r="O12" s="153"/>
      <c r="P12" s="153"/>
      <c r="Q12" s="153"/>
      <c r="R12" s="142" t="s">
        <v>19</v>
      </c>
      <c r="S12" s="142"/>
      <c r="T12" s="142"/>
      <c r="U12" s="142"/>
      <c r="V12" s="158" t="s">
        <v>20</v>
      </c>
      <c r="W12" s="159"/>
      <c r="X12" s="159"/>
      <c r="Y12" s="159"/>
      <c r="Z12" s="160"/>
      <c r="AA12" s="164" t="s">
        <v>21</v>
      </c>
      <c r="AB12" s="165"/>
      <c r="AC12" s="165"/>
      <c r="AD12" s="165"/>
      <c r="AE12" s="166"/>
      <c r="AF12" s="170" t="s">
        <v>22</v>
      </c>
      <c r="AG12" s="171"/>
      <c r="AH12" s="171"/>
      <c r="AI12" s="171"/>
      <c r="AJ12" s="172"/>
      <c r="AK12" s="176" t="s">
        <v>23</v>
      </c>
      <c r="AL12" s="177"/>
      <c r="AM12" s="177"/>
      <c r="AN12" s="177"/>
      <c r="AO12" s="178"/>
      <c r="AP12" s="182" t="s">
        <v>24</v>
      </c>
      <c r="AQ12" s="183"/>
      <c r="AR12" s="183"/>
      <c r="AS12" s="184"/>
    </row>
    <row r="13" spans="1:45" ht="14.45" customHeight="1" x14ac:dyDescent="0.25">
      <c r="A13" s="142"/>
      <c r="B13" s="142"/>
      <c r="C13" s="142"/>
      <c r="D13" s="142"/>
      <c r="E13" s="142"/>
      <c r="F13" s="142"/>
      <c r="G13" s="153"/>
      <c r="H13" s="153"/>
      <c r="I13" s="153"/>
      <c r="J13" s="153"/>
      <c r="K13" s="153"/>
      <c r="L13" s="153"/>
      <c r="M13" s="153"/>
      <c r="N13" s="153"/>
      <c r="O13" s="153"/>
      <c r="P13" s="153"/>
      <c r="Q13" s="153"/>
      <c r="R13" s="142"/>
      <c r="S13" s="142"/>
      <c r="T13" s="142"/>
      <c r="U13" s="142"/>
      <c r="V13" s="161"/>
      <c r="W13" s="162"/>
      <c r="X13" s="162"/>
      <c r="Y13" s="162"/>
      <c r="Z13" s="163"/>
      <c r="AA13" s="167"/>
      <c r="AB13" s="168"/>
      <c r="AC13" s="168"/>
      <c r="AD13" s="168"/>
      <c r="AE13" s="169"/>
      <c r="AF13" s="173"/>
      <c r="AG13" s="174"/>
      <c r="AH13" s="174"/>
      <c r="AI13" s="174"/>
      <c r="AJ13" s="175"/>
      <c r="AK13" s="179"/>
      <c r="AL13" s="180"/>
      <c r="AM13" s="180"/>
      <c r="AN13" s="180"/>
      <c r="AO13" s="181"/>
      <c r="AP13" s="185"/>
      <c r="AQ13" s="186"/>
      <c r="AR13" s="186"/>
      <c r="AS13" s="187"/>
    </row>
    <row r="14" spans="1:45" ht="45.75" thickBot="1" x14ac:dyDescent="0.3">
      <c r="A14" s="2" t="s">
        <v>25</v>
      </c>
      <c r="B14" s="2" t="s">
        <v>26</v>
      </c>
      <c r="C14" s="142"/>
      <c r="D14" s="2" t="s">
        <v>27</v>
      </c>
      <c r="E14" s="2" t="s">
        <v>28</v>
      </c>
      <c r="F14" s="2" t="s">
        <v>29</v>
      </c>
      <c r="G14" s="20" t="s">
        <v>30</v>
      </c>
      <c r="H14" s="20" t="s">
        <v>31</v>
      </c>
      <c r="I14" s="20" t="s">
        <v>32</v>
      </c>
      <c r="J14" s="20" t="s">
        <v>33</v>
      </c>
      <c r="K14" s="20" t="s">
        <v>34</v>
      </c>
      <c r="L14" s="20" t="s">
        <v>35</v>
      </c>
      <c r="M14" s="20" t="s">
        <v>36</v>
      </c>
      <c r="N14" s="20" t="s">
        <v>37</v>
      </c>
      <c r="O14" s="20" t="s">
        <v>38</v>
      </c>
      <c r="P14" s="20" t="s">
        <v>39</v>
      </c>
      <c r="Q14" s="20" t="s">
        <v>40</v>
      </c>
      <c r="R14" s="2" t="s">
        <v>41</v>
      </c>
      <c r="S14" s="2" t="s">
        <v>42</v>
      </c>
      <c r="T14" s="2" t="s">
        <v>43</v>
      </c>
      <c r="U14" s="2" t="s">
        <v>44</v>
      </c>
      <c r="V14" s="3" t="s">
        <v>45</v>
      </c>
      <c r="W14" s="3" t="s">
        <v>46</v>
      </c>
      <c r="X14" s="3" t="s">
        <v>47</v>
      </c>
      <c r="Y14" s="3" t="s">
        <v>48</v>
      </c>
      <c r="Z14" s="3" t="s">
        <v>49</v>
      </c>
      <c r="AA14" s="23" t="s">
        <v>45</v>
      </c>
      <c r="AB14" s="23" t="s">
        <v>46</v>
      </c>
      <c r="AC14" s="23" t="s">
        <v>47</v>
      </c>
      <c r="AD14" s="23" t="s">
        <v>48</v>
      </c>
      <c r="AE14" s="23" t="s">
        <v>49</v>
      </c>
      <c r="AF14" s="24" t="s">
        <v>45</v>
      </c>
      <c r="AG14" s="24" t="s">
        <v>46</v>
      </c>
      <c r="AH14" s="24" t="s">
        <v>47</v>
      </c>
      <c r="AI14" s="24" t="s">
        <v>48</v>
      </c>
      <c r="AJ14" s="24" t="s">
        <v>49</v>
      </c>
      <c r="AK14" s="25" t="s">
        <v>45</v>
      </c>
      <c r="AL14" s="25" t="s">
        <v>46</v>
      </c>
      <c r="AM14" s="25" t="s">
        <v>47</v>
      </c>
      <c r="AN14" s="25" t="s">
        <v>48</v>
      </c>
      <c r="AO14" s="25" t="s">
        <v>49</v>
      </c>
      <c r="AP14" s="4" t="s">
        <v>45</v>
      </c>
      <c r="AQ14" s="4" t="s">
        <v>46</v>
      </c>
      <c r="AR14" s="4" t="s">
        <v>47</v>
      </c>
      <c r="AS14" s="4" t="s">
        <v>48</v>
      </c>
    </row>
    <row r="15" spans="1:45" s="29" customFormat="1" ht="409.5" x14ac:dyDescent="0.25">
      <c r="A15" s="22">
        <v>4</v>
      </c>
      <c r="B15" s="21" t="s">
        <v>50</v>
      </c>
      <c r="C15" s="22" t="s">
        <v>51</v>
      </c>
      <c r="D15" s="26" t="s">
        <v>52</v>
      </c>
      <c r="E15" s="21" t="s">
        <v>53</v>
      </c>
      <c r="F15" s="21" t="s">
        <v>54</v>
      </c>
      <c r="G15" s="21" t="s">
        <v>55</v>
      </c>
      <c r="H15" s="39" t="s">
        <v>56</v>
      </c>
      <c r="I15" s="41" t="s">
        <v>57</v>
      </c>
      <c r="J15" s="34" t="s">
        <v>58</v>
      </c>
      <c r="K15" s="45" t="s">
        <v>59</v>
      </c>
      <c r="L15" s="40">
        <v>0</v>
      </c>
      <c r="M15" s="40">
        <v>0.3</v>
      </c>
      <c r="N15" s="40">
        <v>0.4</v>
      </c>
      <c r="O15" s="40">
        <v>0.55000000000000004</v>
      </c>
      <c r="P15" s="40">
        <v>0.55000000000000004</v>
      </c>
      <c r="Q15" s="46" t="s">
        <v>60</v>
      </c>
      <c r="R15" s="51" t="s">
        <v>61</v>
      </c>
      <c r="S15" s="39" t="s">
        <v>62</v>
      </c>
      <c r="T15" s="45" t="s">
        <v>63</v>
      </c>
      <c r="U15" s="57" t="s">
        <v>64</v>
      </c>
      <c r="V15" s="61">
        <f t="shared" ref="V15:V30" si="0">L15</f>
        <v>0</v>
      </c>
      <c r="W15" s="21" t="s">
        <v>65</v>
      </c>
      <c r="X15" s="21" t="s">
        <v>66</v>
      </c>
      <c r="Y15" s="21" t="s">
        <v>67</v>
      </c>
      <c r="Z15" s="21" t="s">
        <v>66</v>
      </c>
      <c r="AA15" s="61">
        <f t="shared" ref="AA15:AA30" si="1">M15</f>
        <v>0.3</v>
      </c>
      <c r="AB15" s="113">
        <v>0.38900000000000001</v>
      </c>
      <c r="AC15" s="60">
        <f>IF(AB15/AA15&gt;100%,100%,AB15/AA15)</f>
        <v>1</v>
      </c>
      <c r="AD15" s="103" t="s">
        <v>68</v>
      </c>
      <c r="AE15" s="21" t="s">
        <v>69</v>
      </c>
      <c r="AF15" s="40">
        <f>N15</f>
        <v>0.4</v>
      </c>
      <c r="AG15" s="59">
        <v>0.42299999999999999</v>
      </c>
      <c r="AH15" s="60">
        <f>IF(AG15/AF15&gt;100%,100%,AG15/AF15)</f>
        <v>1</v>
      </c>
      <c r="AI15" s="41" t="s">
        <v>70</v>
      </c>
      <c r="AJ15" s="127" t="s">
        <v>71</v>
      </c>
      <c r="AK15" s="28">
        <f t="shared" ref="AK15:AK30" si="2">O15</f>
        <v>0.55000000000000004</v>
      </c>
      <c r="AL15" s="21"/>
      <c r="AM15" s="60">
        <f>IF(AL15/AK15&gt;100%,100%,AL15/AK15)</f>
        <v>0</v>
      </c>
      <c r="AN15" s="21"/>
      <c r="AO15" s="21"/>
      <c r="AP15" s="61">
        <f t="shared" ref="AP15:AP30" si="3">P15</f>
        <v>0.55000000000000004</v>
      </c>
      <c r="AQ15" s="113">
        <f>AG15</f>
        <v>0.42299999999999999</v>
      </c>
      <c r="AR15" s="60">
        <f t="shared" ref="AR15:AR30" si="4">IF(AQ15/AP15&gt;100%,100%,AQ15/AP15)</f>
        <v>0.76909090909090905</v>
      </c>
      <c r="AS15" s="138" t="s">
        <v>72</v>
      </c>
    </row>
    <row r="16" spans="1:45" s="29" customFormat="1" ht="409.5" x14ac:dyDescent="0.25">
      <c r="A16" s="22">
        <v>4</v>
      </c>
      <c r="B16" s="21" t="s">
        <v>50</v>
      </c>
      <c r="C16" s="22" t="s">
        <v>73</v>
      </c>
      <c r="D16" s="26" t="s">
        <v>74</v>
      </c>
      <c r="E16" s="21" t="s">
        <v>75</v>
      </c>
      <c r="F16" s="21" t="s">
        <v>54</v>
      </c>
      <c r="G16" s="21" t="s">
        <v>76</v>
      </c>
      <c r="H16" s="35" t="s">
        <v>77</v>
      </c>
      <c r="I16" s="36">
        <v>0.6</v>
      </c>
      <c r="J16" s="37" t="s">
        <v>58</v>
      </c>
      <c r="K16" s="45" t="s">
        <v>59</v>
      </c>
      <c r="L16" s="47">
        <v>0.12</v>
      </c>
      <c r="M16" s="47">
        <v>0.25</v>
      </c>
      <c r="N16" s="47">
        <v>0.45</v>
      </c>
      <c r="O16" s="47">
        <v>0.7</v>
      </c>
      <c r="P16" s="47">
        <v>0.7</v>
      </c>
      <c r="Q16" s="48" t="s">
        <v>78</v>
      </c>
      <c r="R16" s="52" t="s">
        <v>79</v>
      </c>
      <c r="S16" s="35" t="s">
        <v>80</v>
      </c>
      <c r="T16" s="45" t="s">
        <v>63</v>
      </c>
      <c r="U16" s="49" t="s">
        <v>64</v>
      </c>
      <c r="V16" s="61">
        <f t="shared" si="0"/>
        <v>0.12</v>
      </c>
      <c r="W16" s="60">
        <v>0.12330000000000001</v>
      </c>
      <c r="X16" s="60">
        <f t="shared" ref="X16:X30" si="5">IF(W16/V16&gt;100%,100%,W16/V16)</f>
        <v>1</v>
      </c>
      <c r="Y16" s="21" t="s">
        <v>81</v>
      </c>
      <c r="Z16" s="21" t="s">
        <v>82</v>
      </c>
      <c r="AA16" s="61">
        <f t="shared" si="1"/>
        <v>0.25</v>
      </c>
      <c r="AB16" s="113">
        <v>0.219</v>
      </c>
      <c r="AC16" s="60">
        <f t="shared" ref="AC16:AC29" si="6">IF(AB16/AA16&gt;100%,100%,AB16/AA16)</f>
        <v>0.876</v>
      </c>
      <c r="AD16" s="104" t="s">
        <v>83</v>
      </c>
      <c r="AE16" s="21" t="s">
        <v>69</v>
      </c>
      <c r="AF16" s="40">
        <f t="shared" ref="AF16:AF30" si="7">N16</f>
        <v>0.45</v>
      </c>
      <c r="AG16" s="140">
        <v>0.43059999999999998</v>
      </c>
      <c r="AH16" s="60">
        <f t="shared" ref="AH16:AH29" si="8">IF(AG16/AF16&gt;100%,100%,AG16/AF16)</f>
        <v>0.95688888888888879</v>
      </c>
      <c r="AI16" s="34" t="s">
        <v>84</v>
      </c>
      <c r="AJ16" s="128" t="s">
        <v>85</v>
      </c>
      <c r="AK16" s="28">
        <f t="shared" si="2"/>
        <v>0.7</v>
      </c>
      <c r="AL16" s="21"/>
      <c r="AM16" s="60">
        <f t="shared" ref="AM16:AM30" si="9">IF(AL16/AK16&gt;100%,100%,AL16/AK16)</f>
        <v>0</v>
      </c>
      <c r="AN16" s="21"/>
      <c r="AO16" s="21"/>
      <c r="AP16" s="61">
        <f t="shared" si="3"/>
        <v>0.7</v>
      </c>
      <c r="AQ16" s="113">
        <f>AG16</f>
        <v>0.43059999999999998</v>
      </c>
      <c r="AR16" s="60">
        <f t="shared" si="4"/>
        <v>0.6151428571428571</v>
      </c>
      <c r="AS16" s="104" t="s">
        <v>86</v>
      </c>
    </row>
    <row r="17" spans="1:45" s="29" customFormat="1" ht="409.5" x14ac:dyDescent="0.25">
      <c r="A17" s="22">
        <v>4</v>
      </c>
      <c r="B17" s="21" t="s">
        <v>50</v>
      </c>
      <c r="C17" s="22" t="s">
        <v>73</v>
      </c>
      <c r="D17" s="26" t="s">
        <v>87</v>
      </c>
      <c r="E17" s="21" t="s">
        <v>88</v>
      </c>
      <c r="F17" s="21" t="s">
        <v>54</v>
      </c>
      <c r="G17" s="21" t="s">
        <v>89</v>
      </c>
      <c r="H17" s="35" t="s">
        <v>90</v>
      </c>
      <c r="I17" s="36">
        <v>0.6</v>
      </c>
      <c r="J17" s="37" t="s">
        <v>58</v>
      </c>
      <c r="K17" s="45" t="s">
        <v>59</v>
      </c>
      <c r="L17" s="40">
        <v>0.12</v>
      </c>
      <c r="M17" s="40">
        <v>0.25</v>
      </c>
      <c r="N17" s="40">
        <v>0.45</v>
      </c>
      <c r="O17" s="40">
        <v>0.68</v>
      </c>
      <c r="P17" s="40">
        <v>0.68</v>
      </c>
      <c r="Q17" s="48" t="s">
        <v>78</v>
      </c>
      <c r="R17" s="52" t="s">
        <v>79</v>
      </c>
      <c r="S17" s="35" t="s">
        <v>80</v>
      </c>
      <c r="T17" s="45" t="s">
        <v>63</v>
      </c>
      <c r="U17" s="49" t="s">
        <v>64</v>
      </c>
      <c r="V17" s="61">
        <f t="shared" si="0"/>
        <v>0.12</v>
      </c>
      <c r="W17" s="60">
        <v>0.1401</v>
      </c>
      <c r="X17" s="60">
        <f t="shared" si="5"/>
        <v>1</v>
      </c>
      <c r="Y17" s="21" t="s">
        <v>91</v>
      </c>
      <c r="Z17" s="21" t="s">
        <v>92</v>
      </c>
      <c r="AA17" s="61">
        <f t="shared" si="1"/>
        <v>0.25</v>
      </c>
      <c r="AB17" s="113">
        <v>0.24099999999999999</v>
      </c>
      <c r="AC17" s="60">
        <f t="shared" si="6"/>
        <v>0.96399999999999997</v>
      </c>
      <c r="AD17" s="104" t="s">
        <v>93</v>
      </c>
      <c r="AE17" s="22" t="s">
        <v>69</v>
      </c>
      <c r="AF17" s="40">
        <f t="shared" si="7"/>
        <v>0.45</v>
      </c>
      <c r="AG17" s="139">
        <v>0.38190000000000002</v>
      </c>
      <c r="AH17" s="60">
        <f t="shared" si="8"/>
        <v>0.84866666666666668</v>
      </c>
      <c r="AI17" s="34" t="s">
        <v>94</v>
      </c>
      <c r="AJ17" s="128" t="s">
        <v>85</v>
      </c>
      <c r="AK17" s="28">
        <f t="shared" si="2"/>
        <v>0.68</v>
      </c>
      <c r="AL17" s="21"/>
      <c r="AM17" s="60">
        <f t="shared" si="9"/>
        <v>0</v>
      </c>
      <c r="AN17" s="21"/>
      <c r="AO17" s="21"/>
      <c r="AP17" s="61">
        <f t="shared" si="3"/>
        <v>0.68</v>
      </c>
      <c r="AQ17" s="113">
        <f>AG17</f>
        <v>0.38190000000000002</v>
      </c>
      <c r="AR17" s="60">
        <f>IF(AQ17/AP17&gt;100%,100%,AQ17/AP17)</f>
        <v>0.56161764705882355</v>
      </c>
      <c r="AS17" s="104" t="s">
        <v>95</v>
      </c>
    </row>
    <row r="18" spans="1:45" s="29" customFormat="1" ht="375" x14ac:dyDescent="0.25">
      <c r="A18" s="22">
        <v>4</v>
      </c>
      <c r="B18" s="21" t="s">
        <v>50</v>
      </c>
      <c r="C18" s="22" t="s">
        <v>73</v>
      </c>
      <c r="D18" s="26" t="s">
        <v>96</v>
      </c>
      <c r="E18" s="21" t="s">
        <v>97</v>
      </c>
      <c r="F18" s="21" t="s">
        <v>54</v>
      </c>
      <c r="G18" s="21" t="s">
        <v>98</v>
      </c>
      <c r="H18" s="35" t="s">
        <v>99</v>
      </c>
      <c r="I18" s="38">
        <v>0.96489999999999998</v>
      </c>
      <c r="J18" s="37" t="s">
        <v>58</v>
      </c>
      <c r="K18" s="45" t="s">
        <v>59</v>
      </c>
      <c r="L18" s="40">
        <v>0.15</v>
      </c>
      <c r="M18" s="40">
        <v>0.45</v>
      </c>
      <c r="N18" s="40">
        <v>0.65</v>
      </c>
      <c r="O18" s="40">
        <v>0.99</v>
      </c>
      <c r="P18" s="59">
        <v>0.99</v>
      </c>
      <c r="Q18" s="48" t="s">
        <v>78</v>
      </c>
      <c r="R18" s="52" t="s">
        <v>79</v>
      </c>
      <c r="S18" s="35" t="s">
        <v>80</v>
      </c>
      <c r="T18" s="45" t="s">
        <v>63</v>
      </c>
      <c r="U18" s="49" t="s">
        <v>64</v>
      </c>
      <c r="V18" s="61">
        <f t="shared" si="0"/>
        <v>0.15</v>
      </c>
      <c r="W18" s="60">
        <v>0.21160000000000001</v>
      </c>
      <c r="X18" s="60">
        <f t="shared" si="5"/>
        <v>1</v>
      </c>
      <c r="Y18" s="21" t="s">
        <v>100</v>
      </c>
      <c r="Z18" s="21" t="s">
        <v>101</v>
      </c>
      <c r="AA18" s="61">
        <f t="shared" si="1"/>
        <v>0.45</v>
      </c>
      <c r="AB18" s="113">
        <v>0.49819999999999998</v>
      </c>
      <c r="AC18" s="60">
        <f t="shared" si="6"/>
        <v>1</v>
      </c>
      <c r="AD18" s="104" t="s">
        <v>102</v>
      </c>
      <c r="AE18" s="22" t="s">
        <v>69</v>
      </c>
      <c r="AF18" s="40">
        <f t="shared" si="7"/>
        <v>0.65</v>
      </c>
      <c r="AG18" s="139">
        <v>0.62</v>
      </c>
      <c r="AH18" s="60">
        <f t="shared" si="8"/>
        <v>0.95384615384615379</v>
      </c>
      <c r="AI18" s="34" t="s">
        <v>103</v>
      </c>
      <c r="AJ18" s="128" t="s">
        <v>85</v>
      </c>
      <c r="AK18" s="28">
        <f t="shared" si="2"/>
        <v>0.99</v>
      </c>
      <c r="AL18" s="21"/>
      <c r="AM18" s="60">
        <f t="shared" si="9"/>
        <v>0</v>
      </c>
      <c r="AN18" s="21"/>
      <c r="AO18" s="21"/>
      <c r="AP18" s="61">
        <f t="shared" si="3"/>
        <v>0.99</v>
      </c>
      <c r="AQ18" s="113">
        <f>AG18</f>
        <v>0.62</v>
      </c>
      <c r="AR18" s="60">
        <f t="shared" si="4"/>
        <v>0.6262626262626263</v>
      </c>
      <c r="AS18" s="104" t="s">
        <v>104</v>
      </c>
    </row>
    <row r="19" spans="1:45" s="29" customFormat="1" ht="405" x14ac:dyDescent="0.25">
      <c r="A19" s="22">
        <v>4</v>
      </c>
      <c r="B19" s="21" t="s">
        <v>50</v>
      </c>
      <c r="C19" s="22" t="s">
        <v>73</v>
      </c>
      <c r="D19" s="26" t="s">
        <v>105</v>
      </c>
      <c r="E19" s="21" t="s">
        <v>106</v>
      </c>
      <c r="F19" s="21" t="s">
        <v>54</v>
      </c>
      <c r="G19" s="21" t="s">
        <v>107</v>
      </c>
      <c r="H19" s="39" t="s">
        <v>108</v>
      </c>
      <c r="I19" s="40">
        <v>0.25</v>
      </c>
      <c r="J19" s="41" t="s">
        <v>58</v>
      </c>
      <c r="K19" s="45" t="s">
        <v>59</v>
      </c>
      <c r="L19" s="40">
        <v>0.08</v>
      </c>
      <c r="M19" s="40">
        <v>0.2</v>
      </c>
      <c r="N19" s="40">
        <v>0.3</v>
      </c>
      <c r="O19" s="40">
        <v>0.55000000000000004</v>
      </c>
      <c r="P19" s="40">
        <v>0.55000000000000004</v>
      </c>
      <c r="Q19" s="46" t="s">
        <v>78</v>
      </c>
      <c r="R19" s="51" t="s">
        <v>79</v>
      </c>
      <c r="S19" s="35" t="s">
        <v>80</v>
      </c>
      <c r="T19" s="45" t="s">
        <v>63</v>
      </c>
      <c r="U19" s="49" t="s">
        <v>64</v>
      </c>
      <c r="V19" s="61">
        <f t="shared" si="0"/>
        <v>0.08</v>
      </c>
      <c r="W19" s="60">
        <v>1.7000000000000001E-2</v>
      </c>
      <c r="X19" s="60">
        <f t="shared" si="5"/>
        <v>0.21250000000000002</v>
      </c>
      <c r="Y19" s="21" t="s">
        <v>109</v>
      </c>
      <c r="Z19" s="21" t="s">
        <v>92</v>
      </c>
      <c r="AA19" s="61">
        <f t="shared" si="1"/>
        <v>0.2</v>
      </c>
      <c r="AB19" s="113">
        <v>0.1295</v>
      </c>
      <c r="AC19" s="60">
        <f t="shared" si="6"/>
        <v>0.64749999999999996</v>
      </c>
      <c r="AD19" s="21" t="s">
        <v>110</v>
      </c>
      <c r="AE19" s="22" t="s">
        <v>69</v>
      </c>
      <c r="AF19" s="40">
        <f t="shared" si="7"/>
        <v>0.3</v>
      </c>
      <c r="AG19" s="139">
        <v>0.32</v>
      </c>
      <c r="AH19" s="60">
        <f t="shared" si="8"/>
        <v>1</v>
      </c>
      <c r="AI19" s="34" t="s">
        <v>111</v>
      </c>
      <c r="AJ19" s="128" t="s">
        <v>85</v>
      </c>
      <c r="AK19" s="28">
        <f t="shared" si="2"/>
        <v>0.55000000000000004</v>
      </c>
      <c r="AL19" s="21"/>
      <c r="AM19" s="60">
        <f t="shared" si="9"/>
        <v>0</v>
      </c>
      <c r="AN19" s="21"/>
      <c r="AO19" s="21"/>
      <c r="AP19" s="61">
        <f t="shared" si="3"/>
        <v>0.55000000000000004</v>
      </c>
      <c r="AQ19" s="113">
        <f>AG19</f>
        <v>0.32</v>
      </c>
      <c r="AR19" s="60">
        <f t="shared" si="4"/>
        <v>0.58181818181818179</v>
      </c>
      <c r="AS19" s="104" t="s">
        <v>112</v>
      </c>
    </row>
    <row r="20" spans="1:45" s="29" customFormat="1" ht="360" x14ac:dyDescent="0.25">
      <c r="A20" s="22">
        <v>4</v>
      </c>
      <c r="B20" s="21" t="s">
        <v>50</v>
      </c>
      <c r="C20" s="22" t="s">
        <v>73</v>
      </c>
      <c r="D20" s="26" t="s">
        <v>113</v>
      </c>
      <c r="E20" s="21" t="s">
        <v>114</v>
      </c>
      <c r="F20" s="21" t="s">
        <v>115</v>
      </c>
      <c r="G20" s="21" t="s">
        <v>116</v>
      </c>
      <c r="H20" s="35" t="s">
        <v>117</v>
      </c>
      <c r="I20" s="36">
        <v>0.95</v>
      </c>
      <c r="J20" s="37" t="s">
        <v>118</v>
      </c>
      <c r="K20" s="45" t="s">
        <v>59</v>
      </c>
      <c r="L20" s="40">
        <v>0.98</v>
      </c>
      <c r="M20" s="40">
        <v>1</v>
      </c>
      <c r="N20" s="40">
        <v>1</v>
      </c>
      <c r="O20" s="40">
        <v>1</v>
      </c>
      <c r="P20" s="40">
        <v>1</v>
      </c>
      <c r="Q20" s="48" t="s">
        <v>78</v>
      </c>
      <c r="R20" s="52" t="s">
        <v>119</v>
      </c>
      <c r="S20" s="35" t="s">
        <v>120</v>
      </c>
      <c r="T20" s="45" t="s">
        <v>63</v>
      </c>
      <c r="U20" s="49" t="s">
        <v>64</v>
      </c>
      <c r="V20" s="61">
        <f t="shared" si="0"/>
        <v>0.98</v>
      </c>
      <c r="W20" s="61">
        <v>1</v>
      </c>
      <c r="X20" s="60">
        <f t="shared" si="5"/>
        <v>1</v>
      </c>
      <c r="Y20" s="21" t="s">
        <v>121</v>
      </c>
      <c r="Z20" s="21" t="s">
        <v>122</v>
      </c>
      <c r="AA20" s="102">
        <f t="shared" si="1"/>
        <v>1</v>
      </c>
      <c r="AB20" s="113">
        <v>1</v>
      </c>
      <c r="AC20" s="60">
        <f t="shared" si="6"/>
        <v>1</v>
      </c>
      <c r="AD20" s="104" t="s">
        <v>123</v>
      </c>
      <c r="AE20" s="22" t="s">
        <v>69</v>
      </c>
      <c r="AF20" s="40">
        <f t="shared" si="7"/>
        <v>1</v>
      </c>
      <c r="AG20" s="139">
        <v>1</v>
      </c>
      <c r="AH20" s="60">
        <f t="shared" si="8"/>
        <v>1</v>
      </c>
      <c r="AI20" s="34" t="s">
        <v>124</v>
      </c>
      <c r="AJ20" s="128" t="s">
        <v>125</v>
      </c>
      <c r="AK20" s="28">
        <f t="shared" si="2"/>
        <v>1</v>
      </c>
      <c r="AL20" s="61">
        <v>0</v>
      </c>
      <c r="AM20" s="60">
        <f t="shared" si="9"/>
        <v>0</v>
      </c>
      <c r="AN20" s="21"/>
      <c r="AO20" s="21"/>
      <c r="AP20" s="61">
        <f t="shared" si="3"/>
        <v>1</v>
      </c>
      <c r="AQ20" s="113">
        <f>AVERAGE(W20,AB20,AG20,AL20)</f>
        <v>0.75</v>
      </c>
      <c r="AR20" s="60">
        <f t="shared" si="4"/>
        <v>0.75</v>
      </c>
      <c r="AS20" s="104" t="s">
        <v>126</v>
      </c>
    </row>
    <row r="21" spans="1:45" s="29" customFormat="1" ht="285" x14ac:dyDescent="0.25">
      <c r="A21" s="22">
        <v>4</v>
      </c>
      <c r="B21" s="21" t="s">
        <v>50</v>
      </c>
      <c r="C21" s="22" t="s">
        <v>73</v>
      </c>
      <c r="D21" s="26" t="s">
        <v>127</v>
      </c>
      <c r="E21" s="21" t="s">
        <v>128</v>
      </c>
      <c r="F21" s="21" t="s">
        <v>54</v>
      </c>
      <c r="G21" s="21" t="s">
        <v>129</v>
      </c>
      <c r="H21" s="35" t="s">
        <v>130</v>
      </c>
      <c r="I21" s="36">
        <v>1</v>
      </c>
      <c r="J21" s="37" t="s">
        <v>118</v>
      </c>
      <c r="K21" s="45" t="s">
        <v>59</v>
      </c>
      <c r="L21" s="47">
        <v>1</v>
      </c>
      <c r="M21" s="47">
        <v>1</v>
      </c>
      <c r="N21" s="47">
        <v>1</v>
      </c>
      <c r="O21" s="47">
        <v>1</v>
      </c>
      <c r="P21" s="47">
        <v>1</v>
      </c>
      <c r="Q21" s="48" t="s">
        <v>78</v>
      </c>
      <c r="R21" s="52" t="s">
        <v>119</v>
      </c>
      <c r="S21" s="53" t="s">
        <v>131</v>
      </c>
      <c r="T21" s="45" t="s">
        <v>63</v>
      </c>
      <c r="U21" s="49" t="s">
        <v>64</v>
      </c>
      <c r="V21" s="61">
        <f t="shared" si="0"/>
        <v>1</v>
      </c>
      <c r="W21" s="61">
        <v>0.99</v>
      </c>
      <c r="X21" s="60">
        <f t="shared" si="5"/>
        <v>0.99</v>
      </c>
      <c r="Y21" s="21" t="s">
        <v>132</v>
      </c>
      <c r="Z21" s="21" t="s">
        <v>122</v>
      </c>
      <c r="AA21" s="102">
        <f t="shared" si="1"/>
        <v>1</v>
      </c>
      <c r="AB21" s="113">
        <v>0.96950000000000003</v>
      </c>
      <c r="AC21" s="60">
        <f t="shared" si="6"/>
        <v>0.96950000000000003</v>
      </c>
      <c r="AD21" s="104" t="s">
        <v>133</v>
      </c>
      <c r="AE21" s="22" t="s">
        <v>69</v>
      </c>
      <c r="AF21" s="47">
        <f t="shared" si="7"/>
        <v>1</v>
      </c>
      <c r="AG21" s="139">
        <v>1</v>
      </c>
      <c r="AH21" s="60">
        <f t="shared" si="8"/>
        <v>1</v>
      </c>
      <c r="AI21" s="34" t="s">
        <v>134</v>
      </c>
      <c r="AJ21" s="128" t="s">
        <v>125</v>
      </c>
      <c r="AK21" s="28">
        <f t="shared" si="2"/>
        <v>1</v>
      </c>
      <c r="AL21" s="61">
        <v>0</v>
      </c>
      <c r="AM21" s="60">
        <f t="shared" si="9"/>
        <v>0</v>
      </c>
      <c r="AN21" s="21"/>
      <c r="AO21" s="21"/>
      <c r="AP21" s="61">
        <f t="shared" si="3"/>
        <v>1</v>
      </c>
      <c r="AQ21" s="113">
        <f>AVERAGE(W21,AB21,AG21,AL21)</f>
        <v>0.73987500000000006</v>
      </c>
      <c r="AR21" s="60">
        <f t="shared" si="4"/>
        <v>0.73987500000000006</v>
      </c>
      <c r="AS21" s="104" t="s">
        <v>135</v>
      </c>
    </row>
    <row r="22" spans="1:45" s="29" customFormat="1" ht="345" x14ac:dyDescent="0.25">
      <c r="A22" s="22">
        <v>4</v>
      </c>
      <c r="B22" s="21" t="s">
        <v>50</v>
      </c>
      <c r="C22" s="22" t="s">
        <v>73</v>
      </c>
      <c r="D22" s="26" t="s">
        <v>136</v>
      </c>
      <c r="E22" s="21" t="s">
        <v>137</v>
      </c>
      <c r="F22" s="21" t="s">
        <v>54</v>
      </c>
      <c r="G22" s="21" t="s">
        <v>138</v>
      </c>
      <c r="H22" s="35" t="s">
        <v>139</v>
      </c>
      <c r="I22" s="36" t="s">
        <v>140</v>
      </c>
      <c r="J22" s="37" t="s">
        <v>58</v>
      </c>
      <c r="K22" s="45" t="s">
        <v>59</v>
      </c>
      <c r="L22" s="47">
        <v>0</v>
      </c>
      <c r="M22" s="47">
        <v>0.4</v>
      </c>
      <c r="N22" s="47">
        <v>0.6</v>
      </c>
      <c r="O22" s="47">
        <v>0.8</v>
      </c>
      <c r="P22" s="47">
        <v>0.8</v>
      </c>
      <c r="Q22" s="48" t="s">
        <v>78</v>
      </c>
      <c r="R22" s="54" t="s">
        <v>141</v>
      </c>
      <c r="S22" s="35" t="s">
        <v>131</v>
      </c>
      <c r="T22" s="45" t="s">
        <v>63</v>
      </c>
      <c r="U22" s="49" t="s">
        <v>142</v>
      </c>
      <c r="V22" s="61">
        <f t="shared" si="0"/>
        <v>0</v>
      </c>
      <c r="W22" s="21" t="s">
        <v>66</v>
      </c>
      <c r="X22" s="60" t="s">
        <v>66</v>
      </c>
      <c r="Y22" s="21" t="s">
        <v>67</v>
      </c>
      <c r="Z22" s="21" t="s">
        <v>122</v>
      </c>
      <c r="AA22" s="102">
        <f t="shared" si="1"/>
        <v>0.4</v>
      </c>
      <c r="AB22" s="114">
        <v>0.97060000000000002</v>
      </c>
      <c r="AC22" s="60">
        <f t="shared" si="6"/>
        <v>1</v>
      </c>
      <c r="AD22" s="104" t="s">
        <v>143</v>
      </c>
      <c r="AE22" s="21" t="s">
        <v>144</v>
      </c>
      <c r="AF22" s="47">
        <f t="shared" si="7"/>
        <v>0.6</v>
      </c>
      <c r="AG22" s="139">
        <v>0.6</v>
      </c>
      <c r="AH22" s="60">
        <f t="shared" si="8"/>
        <v>1</v>
      </c>
      <c r="AI22" s="34" t="s">
        <v>145</v>
      </c>
      <c r="AJ22" s="128" t="s">
        <v>125</v>
      </c>
      <c r="AK22" s="28">
        <f t="shared" si="2"/>
        <v>0.8</v>
      </c>
      <c r="AL22" s="61">
        <v>0</v>
      </c>
      <c r="AM22" s="60">
        <f t="shared" si="9"/>
        <v>0</v>
      </c>
      <c r="AN22" s="21"/>
      <c r="AO22" s="21"/>
      <c r="AP22" s="61">
        <f t="shared" si="3"/>
        <v>0.8</v>
      </c>
      <c r="AQ22" s="113">
        <v>0.97060000000000002</v>
      </c>
      <c r="AR22" s="60">
        <f t="shared" ref="AR22" si="10">IF(AQ22/AP22&gt;100%,100%,AQ22/AP22)</f>
        <v>1</v>
      </c>
      <c r="AS22" s="104" t="s">
        <v>145</v>
      </c>
    </row>
    <row r="23" spans="1:45" s="29" customFormat="1" ht="195" x14ac:dyDescent="0.25">
      <c r="A23" s="22">
        <v>4</v>
      </c>
      <c r="B23" s="21" t="s">
        <v>50</v>
      </c>
      <c r="C23" s="22" t="s">
        <v>146</v>
      </c>
      <c r="D23" s="26" t="s">
        <v>147</v>
      </c>
      <c r="E23" s="21" t="s">
        <v>148</v>
      </c>
      <c r="F23" s="21" t="s">
        <v>115</v>
      </c>
      <c r="G23" s="21" t="s">
        <v>149</v>
      </c>
      <c r="H23" s="35" t="s">
        <v>150</v>
      </c>
      <c r="I23" s="41" t="s">
        <v>57</v>
      </c>
      <c r="J23" s="37" t="s">
        <v>151</v>
      </c>
      <c r="K23" s="35" t="s">
        <v>152</v>
      </c>
      <c r="L23" s="41">
        <v>1920</v>
      </c>
      <c r="M23" s="41">
        <v>1920</v>
      </c>
      <c r="N23" s="41">
        <v>1920</v>
      </c>
      <c r="O23" s="41">
        <v>1920</v>
      </c>
      <c r="P23" s="58">
        <f t="shared" ref="P23:P24" si="11">SUM(L23:O23)</f>
        <v>7680</v>
      </c>
      <c r="Q23" s="48" t="s">
        <v>78</v>
      </c>
      <c r="R23" s="54" t="s">
        <v>153</v>
      </c>
      <c r="S23" s="35" t="s">
        <v>154</v>
      </c>
      <c r="T23" s="35" t="s">
        <v>155</v>
      </c>
      <c r="U23" s="49" t="s">
        <v>156</v>
      </c>
      <c r="V23" s="28">
        <f t="shared" si="0"/>
        <v>1920</v>
      </c>
      <c r="W23" s="21">
        <v>6017</v>
      </c>
      <c r="X23" s="60">
        <f t="shared" si="5"/>
        <v>1</v>
      </c>
      <c r="Y23" s="21" t="s">
        <v>157</v>
      </c>
      <c r="Z23" s="21" t="s">
        <v>153</v>
      </c>
      <c r="AA23" s="28">
        <f t="shared" si="1"/>
        <v>1920</v>
      </c>
      <c r="AB23" s="101">
        <v>5444</v>
      </c>
      <c r="AC23" s="60">
        <f>IF(AB23/AA23&gt;100%,100%,AB23/AA23)</f>
        <v>1</v>
      </c>
      <c r="AD23" s="104" t="s">
        <v>158</v>
      </c>
      <c r="AE23" s="21" t="s">
        <v>159</v>
      </c>
      <c r="AF23" s="137">
        <f t="shared" si="7"/>
        <v>1920</v>
      </c>
      <c r="AG23" s="34">
        <v>6123</v>
      </c>
      <c r="AH23" s="60">
        <f t="shared" si="8"/>
        <v>1</v>
      </c>
      <c r="AI23" s="34" t="s">
        <v>160</v>
      </c>
      <c r="AJ23" s="128" t="s">
        <v>159</v>
      </c>
      <c r="AK23" s="28">
        <f t="shared" si="2"/>
        <v>1920</v>
      </c>
      <c r="AL23" s="21"/>
      <c r="AM23" s="60">
        <f t="shared" si="9"/>
        <v>0</v>
      </c>
      <c r="AN23" s="21"/>
      <c r="AO23" s="21"/>
      <c r="AP23" s="21">
        <f t="shared" si="3"/>
        <v>7680</v>
      </c>
      <c r="AQ23" s="101">
        <f t="shared" ref="AQ23:AQ30" si="12">SUM(W23,AB23,AG23,AL23)</f>
        <v>17584</v>
      </c>
      <c r="AR23" s="60">
        <f>IF(AQ23/AP23&gt;100%,100%,AQ23/AP23)</f>
        <v>1</v>
      </c>
      <c r="AS23" s="104" t="s">
        <v>161</v>
      </c>
    </row>
    <row r="24" spans="1:45" s="29" customFormat="1" ht="195" x14ac:dyDescent="0.25">
      <c r="A24" s="22">
        <v>4</v>
      </c>
      <c r="B24" s="21" t="s">
        <v>50</v>
      </c>
      <c r="C24" s="22" t="s">
        <v>146</v>
      </c>
      <c r="D24" s="26" t="s">
        <v>162</v>
      </c>
      <c r="E24" s="21" t="s">
        <v>163</v>
      </c>
      <c r="F24" s="21" t="s">
        <v>54</v>
      </c>
      <c r="G24" s="21" t="s">
        <v>164</v>
      </c>
      <c r="H24" s="35" t="s">
        <v>165</v>
      </c>
      <c r="I24" s="41" t="s">
        <v>57</v>
      </c>
      <c r="J24" s="37" t="s">
        <v>151</v>
      </c>
      <c r="K24" s="35" t="s">
        <v>166</v>
      </c>
      <c r="L24" s="41">
        <v>1080</v>
      </c>
      <c r="M24" s="41">
        <v>1080</v>
      </c>
      <c r="N24" s="41">
        <v>1080</v>
      </c>
      <c r="O24" s="41">
        <v>1080</v>
      </c>
      <c r="P24" s="58">
        <f t="shared" si="11"/>
        <v>4320</v>
      </c>
      <c r="Q24" s="48" t="s">
        <v>78</v>
      </c>
      <c r="R24" s="54" t="s">
        <v>167</v>
      </c>
      <c r="S24" s="35" t="s">
        <v>154</v>
      </c>
      <c r="T24" s="35" t="s">
        <v>155</v>
      </c>
      <c r="U24" s="49" t="s">
        <v>156</v>
      </c>
      <c r="V24" s="28">
        <f t="shared" si="0"/>
        <v>1080</v>
      </c>
      <c r="W24" s="21">
        <v>1089</v>
      </c>
      <c r="X24" s="60">
        <f t="shared" si="5"/>
        <v>1</v>
      </c>
      <c r="Y24" s="21" t="s">
        <v>168</v>
      </c>
      <c r="Z24" s="21" t="s">
        <v>167</v>
      </c>
      <c r="AA24" s="28">
        <f t="shared" si="1"/>
        <v>1080</v>
      </c>
      <c r="AB24" s="101">
        <v>996</v>
      </c>
      <c r="AC24" s="60">
        <f t="shared" si="6"/>
        <v>0.92222222222222228</v>
      </c>
      <c r="AD24" s="104" t="s">
        <v>169</v>
      </c>
      <c r="AE24" s="21" t="s">
        <v>159</v>
      </c>
      <c r="AF24" s="137">
        <f t="shared" si="7"/>
        <v>1080</v>
      </c>
      <c r="AG24" s="34">
        <v>1224</v>
      </c>
      <c r="AH24" s="60">
        <f t="shared" si="8"/>
        <v>1</v>
      </c>
      <c r="AI24" s="34" t="s">
        <v>170</v>
      </c>
      <c r="AJ24" s="128" t="s">
        <v>159</v>
      </c>
      <c r="AK24" s="28">
        <f t="shared" si="2"/>
        <v>1080</v>
      </c>
      <c r="AL24" s="21"/>
      <c r="AM24" s="60">
        <f t="shared" si="9"/>
        <v>0</v>
      </c>
      <c r="AN24" s="21"/>
      <c r="AO24" s="21"/>
      <c r="AP24" s="21">
        <f t="shared" si="3"/>
        <v>4320</v>
      </c>
      <c r="AQ24" s="101">
        <f t="shared" si="12"/>
        <v>3309</v>
      </c>
      <c r="AR24" s="60">
        <f t="shared" si="4"/>
        <v>0.76597222222222228</v>
      </c>
      <c r="AS24" s="104" t="s">
        <v>171</v>
      </c>
    </row>
    <row r="25" spans="1:45" s="29" customFormat="1" ht="150" x14ac:dyDescent="0.25">
      <c r="A25" s="22">
        <v>4</v>
      </c>
      <c r="B25" s="21" t="s">
        <v>50</v>
      </c>
      <c r="C25" s="22" t="s">
        <v>146</v>
      </c>
      <c r="D25" s="26" t="s">
        <v>172</v>
      </c>
      <c r="E25" s="21" t="s">
        <v>173</v>
      </c>
      <c r="F25" s="21" t="s">
        <v>54</v>
      </c>
      <c r="G25" s="21" t="s">
        <v>174</v>
      </c>
      <c r="H25" s="35" t="s">
        <v>175</v>
      </c>
      <c r="I25" s="41" t="s">
        <v>57</v>
      </c>
      <c r="J25" s="37" t="s">
        <v>151</v>
      </c>
      <c r="K25" s="35" t="s">
        <v>176</v>
      </c>
      <c r="L25" s="41">
        <v>42</v>
      </c>
      <c r="M25" s="41">
        <v>69</v>
      </c>
      <c r="N25" s="41">
        <v>96</v>
      </c>
      <c r="O25" s="41">
        <v>64</v>
      </c>
      <c r="P25" s="58">
        <f>SUM(L25:O25)</f>
        <v>271</v>
      </c>
      <c r="Q25" s="48" t="s">
        <v>78</v>
      </c>
      <c r="R25" s="54" t="s">
        <v>177</v>
      </c>
      <c r="S25" s="35" t="s">
        <v>178</v>
      </c>
      <c r="T25" s="35" t="s">
        <v>155</v>
      </c>
      <c r="U25" s="49" t="s">
        <v>156</v>
      </c>
      <c r="V25" s="28">
        <f t="shared" si="0"/>
        <v>42</v>
      </c>
      <c r="W25" s="21">
        <v>8</v>
      </c>
      <c r="X25" s="60">
        <f t="shared" si="5"/>
        <v>0.19047619047619047</v>
      </c>
      <c r="Y25" s="21" t="s">
        <v>179</v>
      </c>
      <c r="Z25" s="21" t="s">
        <v>180</v>
      </c>
      <c r="AA25" s="28">
        <f t="shared" si="1"/>
        <v>69</v>
      </c>
      <c r="AB25" s="101">
        <v>88</v>
      </c>
      <c r="AC25" s="60">
        <f t="shared" si="6"/>
        <v>1</v>
      </c>
      <c r="AD25" s="104" t="s">
        <v>181</v>
      </c>
      <c r="AE25" s="21" t="s">
        <v>159</v>
      </c>
      <c r="AF25" s="137">
        <f t="shared" si="7"/>
        <v>96</v>
      </c>
      <c r="AG25" s="34">
        <v>67</v>
      </c>
      <c r="AH25" s="60">
        <f t="shared" si="8"/>
        <v>0.69791666666666663</v>
      </c>
      <c r="AI25" s="34" t="s">
        <v>182</v>
      </c>
      <c r="AJ25" s="128" t="s">
        <v>159</v>
      </c>
      <c r="AK25" s="28">
        <f t="shared" si="2"/>
        <v>64</v>
      </c>
      <c r="AL25" s="21"/>
      <c r="AM25" s="60">
        <f t="shared" si="9"/>
        <v>0</v>
      </c>
      <c r="AN25" s="21"/>
      <c r="AO25" s="21"/>
      <c r="AP25" s="21">
        <f t="shared" si="3"/>
        <v>271</v>
      </c>
      <c r="AQ25" s="101">
        <f t="shared" si="12"/>
        <v>163</v>
      </c>
      <c r="AR25" s="60">
        <f t="shared" si="4"/>
        <v>0.60147601476014756</v>
      </c>
      <c r="AS25" s="104" t="s">
        <v>183</v>
      </c>
    </row>
    <row r="26" spans="1:45" s="29" customFormat="1" ht="135" x14ac:dyDescent="0.25">
      <c r="A26" s="22">
        <v>4</v>
      </c>
      <c r="B26" s="21" t="s">
        <v>50</v>
      </c>
      <c r="C26" s="22" t="s">
        <v>146</v>
      </c>
      <c r="D26" s="26" t="s">
        <v>184</v>
      </c>
      <c r="E26" s="21" t="s">
        <v>185</v>
      </c>
      <c r="F26" s="21" t="s">
        <v>115</v>
      </c>
      <c r="G26" s="21" t="s">
        <v>186</v>
      </c>
      <c r="H26" s="35" t="s">
        <v>187</v>
      </c>
      <c r="I26" s="41" t="s">
        <v>57</v>
      </c>
      <c r="J26" s="37" t="s">
        <v>151</v>
      </c>
      <c r="K26" s="35" t="s">
        <v>188</v>
      </c>
      <c r="L26" s="41">
        <v>45</v>
      </c>
      <c r="M26" s="41">
        <v>75</v>
      </c>
      <c r="N26" s="41">
        <v>105</v>
      </c>
      <c r="O26" s="41">
        <v>75</v>
      </c>
      <c r="P26" s="58">
        <f t="shared" ref="P26:P30" si="13">SUM(L26:O26)</f>
        <v>300</v>
      </c>
      <c r="Q26" s="48" t="s">
        <v>78</v>
      </c>
      <c r="R26" s="54" t="s">
        <v>177</v>
      </c>
      <c r="S26" s="35" t="s">
        <v>178</v>
      </c>
      <c r="T26" s="35" t="s">
        <v>155</v>
      </c>
      <c r="U26" s="49" t="s">
        <v>156</v>
      </c>
      <c r="V26" s="28">
        <f t="shared" si="0"/>
        <v>45</v>
      </c>
      <c r="W26" s="21">
        <v>13</v>
      </c>
      <c r="X26" s="60">
        <f t="shared" si="5"/>
        <v>0.28888888888888886</v>
      </c>
      <c r="Y26" s="21" t="s">
        <v>189</v>
      </c>
      <c r="Z26" s="21" t="s">
        <v>177</v>
      </c>
      <c r="AA26" s="28">
        <f t="shared" si="1"/>
        <v>75</v>
      </c>
      <c r="AB26" s="101">
        <v>57</v>
      </c>
      <c r="AC26" s="60">
        <f t="shared" si="6"/>
        <v>0.76</v>
      </c>
      <c r="AD26" s="104" t="s">
        <v>190</v>
      </c>
      <c r="AE26" s="21" t="s">
        <v>159</v>
      </c>
      <c r="AF26" s="137">
        <f t="shared" si="7"/>
        <v>105</v>
      </c>
      <c r="AG26" s="34">
        <v>120</v>
      </c>
      <c r="AH26" s="60">
        <f t="shared" si="8"/>
        <v>1</v>
      </c>
      <c r="AI26" s="34" t="s">
        <v>191</v>
      </c>
      <c r="AJ26" s="128" t="s">
        <v>159</v>
      </c>
      <c r="AK26" s="28">
        <f t="shared" si="2"/>
        <v>75</v>
      </c>
      <c r="AL26" s="21"/>
      <c r="AM26" s="60">
        <f t="shared" si="9"/>
        <v>0</v>
      </c>
      <c r="AN26" s="21"/>
      <c r="AO26" s="21"/>
      <c r="AP26" s="21">
        <f t="shared" si="3"/>
        <v>300</v>
      </c>
      <c r="AQ26" s="101">
        <f t="shared" si="12"/>
        <v>190</v>
      </c>
      <c r="AR26" s="60">
        <f t="shared" si="4"/>
        <v>0.6333333333333333</v>
      </c>
      <c r="AS26" s="104" t="s">
        <v>192</v>
      </c>
    </row>
    <row r="27" spans="1:45" s="29" customFormat="1" ht="150" x14ac:dyDescent="0.25">
      <c r="A27" s="22">
        <v>4</v>
      </c>
      <c r="B27" s="21" t="s">
        <v>50</v>
      </c>
      <c r="C27" s="22" t="s">
        <v>146</v>
      </c>
      <c r="D27" s="26" t="s">
        <v>193</v>
      </c>
      <c r="E27" s="21" t="s">
        <v>194</v>
      </c>
      <c r="F27" s="21" t="s">
        <v>115</v>
      </c>
      <c r="G27" s="21" t="s">
        <v>195</v>
      </c>
      <c r="H27" s="35" t="s">
        <v>196</v>
      </c>
      <c r="I27" s="41" t="s">
        <v>57</v>
      </c>
      <c r="J27" s="37" t="s">
        <v>151</v>
      </c>
      <c r="K27" s="35" t="s">
        <v>197</v>
      </c>
      <c r="L27" s="41">
        <v>15</v>
      </c>
      <c r="M27" s="41">
        <v>24</v>
      </c>
      <c r="N27" s="41">
        <v>27</v>
      </c>
      <c r="O27" s="41">
        <v>24</v>
      </c>
      <c r="P27" s="58">
        <f t="shared" si="13"/>
        <v>90</v>
      </c>
      <c r="Q27" s="48" t="s">
        <v>78</v>
      </c>
      <c r="R27" s="55" t="s">
        <v>198</v>
      </c>
      <c r="S27" s="35" t="s">
        <v>199</v>
      </c>
      <c r="T27" s="35" t="s">
        <v>155</v>
      </c>
      <c r="U27" s="49" t="s">
        <v>200</v>
      </c>
      <c r="V27" s="28">
        <f t="shared" si="0"/>
        <v>15</v>
      </c>
      <c r="W27" s="21">
        <v>16</v>
      </c>
      <c r="X27" s="60">
        <f t="shared" si="5"/>
        <v>1</v>
      </c>
      <c r="Y27" s="21" t="s">
        <v>201</v>
      </c>
      <c r="Z27" s="21" t="s">
        <v>202</v>
      </c>
      <c r="AA27" s="28">
        <f t="shared" si="1"/>
        <v>24</v>
      </c>
      <c r="AB27" s="101">
        <v>27</v>
      </c>
      <c r="AC27" s="60">
        <f t="shared" si="6"/>
        <v>1</v>
      </c>
      <c r="AD27" s="104" t="s">
        <v>203</v>
      </c>
      <c r="AE27" s="22" t="s">
        <v>204</v>
      </c>
      <c r="AF27" s="137">
        <f t="shared" si="7"/>
        <v>27</v>
      </c>
      <c r="AG27" s="34">
        <v>27</v>
      </c>
      <c r="AH27" s="60">
        <f t="shared" si="8"/>
        <v>1</v>
      </c>
      <c r="AI27" s="34" t="s">
        <v>205</v>
      </c>
      <c r="AJ27" s="128" t="s">
        <v>204</v>
      </c>
      <c r="AK27" s="28">
        <f t="shared" si="2"/>
        <v>24</v>
      </c>
      <c r="AL27" s="21"/>
      <c r="AM27" s="60">
        <f t="shared" si="9"/>
        <v>0</v>
      </c>
      <c r="AN27" s="21"/>
      <c r="AO27" s="21"/>
      <c r="AP27" s="21">
        <f t="shared" si="3"/>
        <v>90</v>
      </c>
      <c r="AQ27" s="101">
        <f t="shared" si="12"/>
        <v>70</v>
      </c>
      <c r="AR27" s="60">
        <f t="shared" si="4"/>
        <v>0.77777777777777779</v>
      </c>
      <c r="AS27" s="104" t="s">
        <v>206</v>
      </c>
    </row>
    <row r="28" spans="1:45" s="29" customFormat="1" ht="150" x14ac:dyDescent="0.25">
      <c r="A28" s="22">
        <v>4</v>
      </c>
      <c r="B28" s="21" t="s">
        <v>50</v>
      </c>
      <c r="C28" s="22" t="s">
        <v>146</v>
      </c>
      <c r="D28" s="26" t="s">
        <v>207</v>
      </c>
      <c r="E28" s="21" t="s">
        <v>208</v>
      </c>
      <c r="F28" s="21" t="s">
        <v>115</v>
      </c>
      <c r="G28" s="21" t="s">
        <v>209</v>
      </c>
      <c r="H28" s="35" t="s">
        <v>210</v>
      </c>
      <c r="I28" s="41" t="s">
        <v>57</v>
      </c>
      <c r="J28" s="37" t="s">
        <v>151</v>
      </c>
      <c r="K28" s="35" t="s">
        <v>197</v>
      </c>
      <c r="L28" s="41">
        <v>25</v>
      </c>
      <c r="M28" s="41">
        <v>55</v>
      </c>
      <c r="N28" s="41">
        <v>55</v>
      </c>
      <c r="O28" s="41">
        <v>25</v>
      </c>
      <c r="P28" s="58">
        <f t="shared" si="13"/>
        <v>160</v>
      </c>
      <c r="Q28" s="48" t="s">
        <v>78</v>
      </c>
      <c r="R28" s="55" t="s">
        <v>198</v>
      </c>
      <c r="S28" s="35" t="s">
        <v>199</v>
      </c>
      <c r="T28" s="35" t="s">
        <v>155</v>
      </c>
      <c r="U28" s="49" t="s">
        <v>200</v>
      </c>
      <c r="V28" s="28">
        <f t="shared" si="0"/>
        <v>25</v>
      </c>
      <c r="W28" s="21">
        <v>31</v>
      </c>
      <c r="X28" s="60">
        <f t="shared" si="5"/>
        <v>1</v>
      </c>
      <c r="Y28" s="21" t="s">
        <v>211</v>
      </c>
      <c r="Z28" s="21" t="s">
        <v>202</v>
      </c>
      <c r="AA28" s="28">
        <f t="shared" si="1"/>
        <v>55</v>
      </c>
      <c r="AB28" s="101">
        <v>60</v>
      </c>
      <c r="AC28" s="60">
        <f t="shared" si="6"/>
        <v>1</v>
      </c>
      <c r="AD28" s="104" t="s">
        <v>212</v>
      </c>
      <c r="AE28" s="22" t="s">
        <v>204</v>
      </c>
      <c r="AF28" s="137">
        <f t="shared" si="7"/>
        <v>55</v>
      </c>
      <c r="AG28" s="34">
        <v>55</v>
      </c>
      <c r="AH28" s="60">
        <f t="shared" si="8"/>
        <v>1</v>
      </c>
      <c r="AI28" s="34" t="s">
        <v>213</v>
      </c>
      <c r="AJ28" s="128" t="s">
        <v>204</v>
      </c>
      <c r="AK28" s="28">
        <f t="shared" si="2"/>
        <v>25</v>
      </c>
      <c r="AL28" s="21"/>
      <c r="AM28" s="60">
        <f t="shared" si="9"/>
        <v>0</v>
      </c>
      <c r="AN28" s="21"/>
      <c r="AO28" s="21"/>
      <c r="AP28" s="21">
        <f t="shared" si="3"/>
        <v>160</v>
      </c>
      <c r="AQ28" s="101">
        <f t="shared" si="12"/>
        <v>146</v>
      </c>
      <c r="AR28" s="60">
        <f t="shared" si="4"/>
        <v>0.91249999999999998</v>
      </c>
      <c r="AS28" s="104" t="s">
        <v>214</v>
      </c>
    </row>
    <row r="29" spans="1:45" s="29" customFormat="1" ht="150" x14ac:dyDescent="0.25">
      <c r="A29" s="22">
        <v>4</v>
      </c>
      <c r="B29" s="21" t="s">
        <v>50</v>
      </c>
      <c r="C29" s="22" t="s">
        <v>146</v>
      </c>
      <c r="D29" s="26" t="s">
        <v>215</v>
      </c>
      <c r="E29" s="21" t="s">
        <v>216</v>
      </c>
      <c r="F29" s="21" t="s">
        <v>115</v>
      </c>
      <c r="G29" s="21" t="s">
        <v>217</v>
      </c>
      <c r="H29" s="35" t="s">
        <v>218</v>
      </c>
      <c r="I29" s="41" t="s">
        <v>57</v>
      </c>
      <c r="J29" s="37" t="s">
        <v>151</v>
      </c>
      <c r="K29" s="35" t="s">
        <v>197</v>
      </c>
      <c r="L29" s="41">
        <v>6</v>
      </c>
      <c r="M29" s="41">
        <v>12</v>
      </c>
      <c r="N29" s="41">
        <v>12</v>
      </c>
      <c r="O29" s="41">
        <v>9</v>
      </c>
      <c r="P29" s="58">
        <f t="shared" si="13"/>
        <v>39</v>
      </c>
      <c r="Q29" s="49" t="s">
        <v>78</v>
      </c>
      <c r="R29" s="55" t="s">
        <v>198</v>
      </c>
      <c r="S29" s="35" t="s">
        <v>199</v>
      </c>
      <c r="T29" s="35" t="s">
        <v>155</v>
      </c>
      <c r="U29" s="49" t="s">
        <v>200</v>
      </c>
      <c r="V29" s="28">
        <f t="shared" si="0"/>
        <v>6</v>
      </c>
      <c r="W29" s="21">
        <v>6</v>
      </c>
      <c r="X29" s="60">
        <f t="shared" si="5"/>
        <v>1</v>
      </c>
      <c r="Y29" s="21" t="s">
        <v>219</v>
      </c>
      <c r="Z29" s="21" t="s">
        <v>202</v>
      </c>
      <c r="AA29" s="28">
        <f t="shared" si="1"/>
        <v>12</v>
      </c>
      <c r="AB29" s="101">
        <v>12</v>
      </c>
      <c r="AC29" s="111">
        <f t="shared" si="6"/>
        <v>1</v>
      </c>
      <c r="AD29" s="104" t="s">
        <v>220</v>
      </c>
      <c r="AE29" s="22" t="s">
        <v>204</v>
      </c>
      <c r="AF29" s="137">
        <f t="shared" si="7"/>
        <v>12</v>
      </c>
      <c r="AG29" s="34">
        <v>12</v>
      </c>
      <c r="AH29" s="60">
        <f t="shared" si="8"/>
        <v>1</v>
      </c>
      <c r="AI29" s="34" t="s">
        <v>221</v>
      </c>
      <c r="AJ29" s="128" t="s">
        <v>204</v>
      </c>
      <c r="AK29" s="28">
        <f t="shared" si="2"/>
        <v>9</v>
      </c>
      <c r="AL29" s="21"/>
      <c r="AM29" s="60">
        <f t="shared" si="9"/>
        <v>0</v>
      </c>
      <c r="AN29" s="21"/>
      <c r="AO29" s="21"/>
      <c r="AP29" s="21">
        <f t="shared" si="3"/>
        <v>39</v>
      </c>
      <c r="AQ29" s="101">
        <f t="shared" si="12"/>
        <v>30</v>
      </c>
      <c r="AR29" s="60">
        <f t="shared" si="4"/>
        <v>0.76923076923076927</v>
      </c>
      <c r="AS29" s="104" t="s">
        <v>222</v>
      </c>
    </row>
    <row r="30" spans="1:45" s="29" customFormat="1" ht="150" x14ac:dyDescent="0.25">
      <c r="A30" s="22">
        <v>4</v>
      </c>
      <c r="B30" s="21" t="s">
        <v>50</v>
      </c>
      <c r="C30" s="22" t="s">
        <v>146</v>
      </c>
      <c r="D30" s="26" t="s">
        <v>223</v>
      </c>
      <c r="E30" s="21" t="s">
        <v>224</v>
      </c>
      <c r="F30" s="21" t="s">
        <v>115</v>
      </c>
      <c r="G30" s="21" t="s">
        <v>225</v>
      </c>
      <c r="H30" s="42" t="s">
        <v>226</v>
      </c>
      <c r="I30" s="43" t="s">
        <v>57</v>
      </c>
      <c r="J30" s="44" t="s">
        <v>151</v>
      </c>
      <c r="K30" s="42" t="s">
        <v>197</v>
      </c>
      <c r="L30" s="43">
        <v>2</v>
      </c>
      <c r="M30" s="43">
        <v>8</v>
      </c>
      <c r="N30" s="43">
        <v>8</v>
      </c>
      <c r="O30" s="43">
        <v>2</v>
      </c>
      <c r="P30" s="58">
        <f t="shared" si="13"/>
        <v>20</v>
      </c>
      <c r="Q30" s="50" t="s">
        <v>78</v>
      </c>
      <c r="R30" s="56" t="s">
        <v>198</v>
      </c>
      <c r="S30" s="42" t="s">
        <v>199</v>
      </c>
      <c r="T30" s="42" t="s">
        <v>155</v>
      </c>
      <c r="U30" s="126" t="s">
        <v>227</v>
      </c>
      <c r="V30" s="28">
        <f t="shared" si="0"/>
        <v>2</v>
      </c>
      <c r="W30" s="21">
        <v>6</v>
      </c>
      <c r="X30" s="60">
        <f t="shared" si="5"/>
        <v>1</v>
      </c>
      <c r="Y30" s="21" t="s">
        <v>228</v>
      </c>
      <c r="Z30" s="21" t="s">
        <v>202</v>
      </c>
      <c r="AA30" s="28">
        <f t="shared" si="1"/>
        <v>8</v>
      </c>
      <c r="AB30" s="115">
        <v>8</v>
      </c>
      <c r="AC30" s="112">
        <f>IF(AB30/AA30&gt;100%,100%,AB30/AA30)</f>
        <v>1</v>
      </c>
      <c r="AD30" s="110" t="s">
        <v>229</v>
      </c>
      <c r="AE30" s="22" t="s">
        <v>204</v>
      </c>
      <c r="AF30" s="137">
        <f t="shared" si="7"/>
        <v>8</v>
      </c>
      <c r="AG30" s="34">
        <v>36</v>
      </c>
      <c r="AH30" s="60">
        <f>IF(AG30/AF30&gt;100%,100%,AG30/AF30)</f>
        <v>1</v>
      </c>
      <c r="AI30" s="34" t="s">
        <v>230</v>
      </c>
      <c r="AJ30" s="128" t="s">
        <v>204</v>
      </c>
      <c r="AK30" s="28">
        <f t="shared" si="2"/>
        <v>2</v>
      </c>
      <c r="AL30" s="21"/>
      <c r="AM30" s="60">
        <f t="shared" si="9"/>
        <v>0</v>
      </c>
      <c r="AN30" s="21"/>
      <c r="AO30" s="21"/>
      <c r="AP30" s="21">
        <f t="shared" si="3"/>
        <v>20</v>
      </c>
      <c r="AQ30" s="101">
        <f t="shared" si="12"/>
        <v>50</v>
      </c>
      <c r="AR30" s="60">
        <f t="shared" si="4"/>
        <v>1</v>
      </c>
      <c r="AS30" s="104" t="s">
        <v>231</v>
      </c>
    </row>
    <row r="31" spans="1:45" s="5" customFormat="1" ht="15.75" x14ac:dyDescent="0.25">
      <c r="A31" s="10"/>
      <c r="B31" s="10"/>
      <c r="C31" s="10"/>
      <c r="D31" s="10"/>
      <c r="E31" s="13" t="s">
        <v>232</v>
      </c>
      <c r="F31" s="10"/>
      <c r="G31" s="10"/>
      <c r="H31" s="10"/>
      <c r="I31" s="10"/>
      <c r="J31" s="10"/>
      <c r="K31" s="10"/>
      <c r="L31" s="15"/>
      <c r="M31" s="15"/>
      <c r="N31" s="15"/>
      <c r="O31" s="15"/>
      <c r="P31" s="15"/>
      <c r="Q31" s="10"/>
      <c r="R31" s="10"/>
      <c r="S31" s="10"/>
      <c r="T31" s="10"/>
      <c r="U31" s="10"/>
      <c r="V31" s="15"/>
      <c r="W31" s="15"/>
      <c r="X31" s="62">
        <f>AVERAGE(X15:X30)*80%</f>
        <v>0.66753514739229036</v>
      </c>
      <c r="Y31" s="15"/>
      <c r="Z31" s="15"/>
      <c r="AA31" s="15"/>
      <c r="AB31" s="116"/>
      <c r="AC31" s="15">
        <f>AVERAGE(AC15:AC30)*80%</f>
        <v>0.7569611111111112</v>
      </c>
      <c r="AD31" s="15"/>
      <c r="AE31" s="15"/>
      <c r="AF31" s="15"/>
      <c r="AG31" s="15"/>
      <c r="AH31" s="62">
        <f>AVERAGE(AH15:AH30)*80%</f>
        <v>0.77286591880341882</v>
      </c>
      <c r="AI31" s="15"/>
      <c r="AJ31" s="15"/>
      <c r="AK31" s="15"/>
      <c r="AL31" s="15"/>
      <c r="AM31" s="15">
        <f>AVERAGE(AM15:AM30)*80%</f>
        <v>0</v>
      </c>
      <c r="AN31" s="10"/>
      <c r="AO31" s="10"/>
      <c r="AP31" s="16"/>
      <c r="AQ31" s="16"/>
      <c r="AR31" s="62">
        <f>AVERAGE(AR15:AR30)*80%</f>
        <v>0.60520486693488251</v>
      </c>
      <c r="AS31" s="10"/>
    </row>
    <row r="32" spans="1:45" s="29" customFormat="1" ht="225" x14ac:dyDescent="0.25">
      <c r="A32" s="66">
        <v>7</v>
      </c>
      <c r="B32" s="67" t="s">
        <v>233</v>
      </c>
      <c r="C32" s="67" t="s">
        <v>234</v>
      </c>
      <c r="D32" s="68" t="s">
        <v>235</v>
      </c>
      <c r="E32" s="69" t="s">
        <v>236</v>
      </c>
      <c r="F32" s="70" t="s">
        <v>237</v>
      </c>
      <c r="G32" s="70" t="s">
        <v>238</v>
      </c>
      <c r="H32" s="70" t="s">
        <v>239</v>
      </c>
      <c r="I32" s="71" t="s">
        <v>240</v>
      </c>
      <c r="J32" s="70" t="s">
        <v>241</v>
      </c>
      <c r="K32" s="70" t="s">
        <v>242</v>
      </c>
      <c r="L32" s="72" t="s">
        <v>65</v>
      </c>
      <c r="M32" s="73">
        <v>0.8</v>
      </c>
      <c r="N32" s="72" t="s">
        <v>65</v>
      </c>
      <c r="O32" s="74">
        <v>0.8</v>
      </c>
      <c r="P32" s="74">
        <v>0.8</v>
      </c>
      <c r="Q32" s="75" t="s">
        <v>78</v>
      </c>
      <c r="R32" s="75" t="s">
        <v>243</v>
      </c>
      <c r="S32" s="70" t="s">
        <v>244</v>
      </c>
      <c r="T32" s="70" t="s">
        <v>245</v>
      </c>
      <c r="U32" s="76" t="s">
        <v>246</v>
      </c>
      <c r="V32" s="77" t="str">
        <f>L32</f>
        <v>No programada</v>
      </c>
      <c r="W32" s="67" t="s">
        <v>66</v>
      </c>
      <c r="X32" s="67" t="s">
        <v>66</v>
      </c>
      <c r="Y32" s="67" t="s">
        <v>67</v>
      </c>
      <c r="Z32" s="67"/>
      <c r="AA32" s="78">
        <f>M32</f>
        <v>0.8</v>
      </c>
      <c r="AB32" s="121">
        <v>1</v>
      </c>
      <c r="AC32" s="79">
        <f>IF(AB32/AA32&gt;100%,100%,AB32/AA32)</f>
        <v>1</v>
      </c>
      <c r="AD32" s="106" t="s">
        <v>247</v>
      </c>
      <c r="AE32" s="66" t="s">
        <v>248</v>
      </c>
      <c r="AF32" s="77" t="str">
        <f>N32</f>
        <v>No programada</v>
      </c>
      <c r="AG32" s="80" t="s">
        <v>65</v>
      </c>
      <c r="AH32" s="87" t="s">
        <v>65</v>
      </c>
      <c r="AI32" s="80" t="s">
        <v>249</v>
      </c>
      <c r="AJ32" s="129" t="s">
        <v>250</v>
      </c>
      <c r="AK32" s="78">
        <f>O32</f>
        <v>0.8</v>
      </c>
      <c r="AL32" s="67"/>
      <c r="AM32" s="79">
        <f t="shared" ref="AM32" si="14">IF(AL32/AK32&gt;100%,100%,AL32/AK32)</f>
        <v>0</v>
      </c>
      <c r="AN32" s="67"/>
      <c r="AO32" s="67"/>
      <c r="AP32" s="78">
        <f>P32</f>
        <v>0.8</v>
      </c>
      <c r="AQ32" s="121">
        <f>AVERAGE(AB32,AL32)</f>
        <v>1</v>
      </c>
      <c r="AR32" s="79">
        <f>IF(AQ32/AP32&gt;100%,100%,AQ32/AP32)</f>
        <v>1</v>
      </c>
      <c r="AS32" s="105" t="s">
        <v>247</v>
      </c>
    </row>
    <row r="33" spans="1:45" s="100" customFormat="1" ht="210" x14ac:dyDescent="0.25">
      <c r="A33" s="89">
        <v>7</v>
      </c>
      <c r="B33" s="27" t="s">
        <v>233</v>
      </c>
      <c r="C33" s="27" t="s">
        <v>234</v>
      </c>
      <c r="D33" s="90" t="s">
        <v>251</v>
      </c>
      <c r="E33" s="91" t="s">
        <v>252</v>
      </c>
      <c r="F33" s="92" t="s">
        <v>237</v>
      </c>
      <c r="G33" s="92" t="s">
        <v>253</v>
      </c>
      <c r="H33" s="92" t="s">
        <v>254</v>
      </c>
      <c r="I33" s="92" t="s">
        <v>255</v>
      </c>
      <c r="J33" s="92" t="s">
        <v>241</v>
      </c>
      <c r="K33" s="92" t="s">
        <v>256</v>
      </c>
      <c r="L33" s="93">
        <v>1</v>
      </c>
      <c r="M33" s="93">
        <v>1</v>
      </c>
      <c r="N33" s="93">
        <v>1</v>
      </c>
      <c r="O33" s="94">
        <v>1</v>
      </c>
      <c r="P33" s="94">
        <v>1</v>
      </c>
      <c r="Q33" s="92" t="s">
        <v>78</v>
      </c>
      <c r="R33" s="92" t="s">
        <v>257</v>
      </c>
      <c r="S33" s="92" t="s">
        <v>258</v>
      </c>
      <c r="T33" s="95" t="s">
        <v>245</v>
      </c>
      <c r="U33" s="96" t="s">
        <v>259</v>
      </c>
      <c r="V33" s="97">
        <f t="shared" ref="V33:V38" si="15">L33</f>
        <v>1</v>
      </c>
      <c r="W33" s="98">
        <v>0.45829999999999999</v>
      </c>
      <c r="X33" s="98">
        <f t="shared" ref="X33" si="16">IF(W33/V33&gt;100%,100%,W33/V33)</f>
        <v>0.45829999999999999</v>
      </c>
      <c r="Y33" s="27" t="s">
        <v>260</v>
      </c>
      <c r="Z33" s="27" t="s">
        <v>261</v>
      </c>
      <c r="AA33" s="97">
        <f t="shared" ref="AA33:AA38" si="17">M33</f>
        <v>1</v>
      </c>
      <c r="AB33" s="118">
        <v>0.45829999999999999</v>
      </c>
      <c r="AC33" s="79">
        <f t="shared" ref="AC33:AC36" si="18">IF(AB33/AA33&gt;100%,100%,AB33/AA33)</f>
        <v>0.45829999999999999</v>
      </c>
      <c r="AD33" s="27" t="s">
        <v>262</v>
      </c>
      <c r="AE33" s="89" t="s">
        <v>263</v>
      </c>
      <c r="AF33" s="97">
        <f t="shared" ref="AF33:AF38" si="19">N33</f>
        <v>1</v>
      </c>
      <c r="AG33" s="130">
        <v>1</v>
      </c>
      <c r="AH33" s="82">
        <f>IF(AG33/AF33&gt;100%,100%,AG33/AF33)</f>
        <v>1</v>
      </c>
      <c r="AI33" s="135" t="s">
        <v>264</v>
      </c>
      <c r="AJ33" s="131" t="s">
        <v>265</v>
      </c>
      <c r="AK33" s="97">
        <f t="shared" ref="AK33:AK38" si="20">O33</f>
        <v>1</v>
      </c>
      <c r="AL33" s="99">
        <v>0</v>
      </c>
      <c r="AM33" s="98"/>
      <c r="AN33" s="27"/>
      <c r="AO33" s="27"/>
      <c r="AP33" s="97">
        <f t="shared" ref="AP33:AP38" si="21">P33</f>
        <v>1</v>
      </c>
      <c r="AQ33" s="118">
        <f>AVERAGE(W33,AB33,AG33,AL33)</f>
        <v>0.47914999999999996</v>
      </c>
      <c r="AR33" s="98">
        <f t="shared" ref="AR33:AR34" si="22">IF(AQ33/AP33&gt;100%,100%,AQ33/AP33)</f>
        <v>0.47914999999999996</v>
      </c>
      <c r="AS33" s="27" t="s">
        <v>266</v>
      </c>
    </row>
    <row r="34" spans="1:45" s="29" customFormat="1" ht="180" x14ac:dyDescent="0.25">
      <c r="A34" s="66">
        <v>7</v>
      </c>
      <c r="B34" s="67" t="s">
        <v>233</v>
      </c>
      <c r="C34" s="67" t="s">
        <v>267</v>
      </c>
      <c r="D34" s="80" t="s">
        <v>268</v>
      </c>
      <c r="E34" s="81" t="s">
        <v>269</v>
      </c>
      <c r="F34" s="75" t="s">
        <v>237</v>
      </c>
      <c r="G34" s="75" t="s">
        <v>270</v>
      </c>
      <c r="H34" s="75" t="s">
        <v>271</v>
      </c>
      <c r="I34" s="75" t="s">
        <v>272</v>
      </c>
      <c r="J34" s="75" t="s">
        <v>241</v>
      </c>
      <c r="K34" s="75" t="s">
        <v>273</v>
      </c>
      <c r="L34" s="72" t="s">
        <v>65</v>
      </c>
      <c r="M34" s="73">
        <v>1</v>
      </c>
      <c r="N34" s="73">
        <v>1</v>
      </c>
      <c r="O34" s="74">
        <v>1</v>
      </c>
      <c r="P34" s="74">
        <v>1</v>
      </c>
      <c r="Q34" s="75" t="s">
        <v>78</v>
      </c>
      <c r="R34" s="75" t="s">
        <v>274</v>
      </c>
      <c r="S34" s="75" t="s">
        <v>275</v>
      </c>
      <c r="T34" s="70" t="s">
        <v>245</v>
      </c>
      <c r="U34" s="76" t="s">
        <v>276</v>
      </c>
      <c r="V34" s="77" t="str">
        <f t="shared" si="15"/>
        <v>No programada</v>
      </c>
      <c r="W34" s="67" t="s">
        <v>277</v>
      </c>
      <c r="X34" s="67" t="s">
        <v>66</v>
      </c>
      <c r="Y34" s="67" t="s">
        <v>67</v>
      </c>
      <c r="Z34" s="67"/>
      <c r="AA34" s="78">
        <f t="shared" si="17"/>
        <v>1</v>
      </c>
      <c r="AB34" s="121">
        <v>1</v>
      </c>
      <c r="AC34" s="79">
        <f t="shared" si="18"/>
        <v>1</v>
      </c>
      <c r="AD34" s="107" t="s">
        <v>278</v>
      </c>
      <c r="AE34" s="67" t="s">
        <v>279</v>
      </c>
      <c r="AF34" s="78">
        <f t="shared" si="19"/>
        <v>1</v>
      </c>
      <c r="AG34" s="130">
        <v>1</v>
      </c>
      <c r="AH34" s="82">
        <f t="shared" ref="AH34:AH38" si="23">IF(AG34/AF34&gt;100%,100%,AG34/AF34)</f>
        <v>1</v>
      </c>
      <c r="AI34" s="68" t="s">
        <v>280</v>
      </c>
      <c r="AJ34" s="132" t="s">
        <v>281</v>
      </c>
      <c r="AK34" s="78">
        <f t="shared" si="20"/>
        <v>1</v>
      </c>
      <c r="AL34" s="67"/>
      <c r="AM34" s="79"/>
      <c r="AN34" s="67"/>
      <c r="AO34" s="67"/>
      <c r="AP34" s="78">
        <f t="shared" si="21"/>
        <v>1</v>
      </c>
      <c r="AQ34" s="118">
        <f>AVERAGE(AB34,AG34,AL34)</f>
        <v>1</v>
      </c>
      <c r="AR34" s="98">
        <f t="shared" si="22"/>
        <v>1</v>
      </c>
      <c r="AS34" s="27" t="s">
        <v>282</v>
      </c>
    </row>
    <row r="35" spans="1:45" s="29" customFormat="1" ht="105" x14ac:dyDescent="0.25">
      <c r="A35" s="66">
        <v>7</v>
      </c>
      <c r="B35" s="67" t="s">
        <v>233</v>
      </c>
      <c r="C35" s="67" t="s">
        <v>234</v>
      </c>
      <c r="D35" s="80" t="s">
        <v>283</v>
      </c>
      <c r="E35" s="81" t="s">
        <v>284</v>
      </c>
      <c r="F35" s="75" t="s">
        <v>237</v>
      </c>
      <c r="G35" s="75" t="s">
        <v>285</v>
      </c>
      <c r="H35" s="75" t="s">
        <v>286</v>
      </c>
      <c r="I35" s="75" t="s">
        <v>255</v>
      </c>
      <c r="J35" s="75" t="s">
        <v>118</v>
      </c>
      <c r="K35" s="75" t="s">
        <v>285</v>
      </c>
      <c r="L35" s="73">
        <v>1</v>
      </c>
      <c r="M35" s="73">
        <v>1</v>
      </c>
      <c r="N35" s="72" t="s">
        <v>65</v>
      </c>
      <c r="O35" s="74" t="s">
        <v>65</v>
      </c>
      <c r="P35" s="74">
        <v>1</v>
      </c>
      <c r="Q35" s="75" t="s">
        <v>287</v>
      </c>
      <c r="R35" s="75" t="s">
        <v>288</v>
      </c>
      <c r="S35" s="75" t="s">
        <v>288</v>
      </c>
      <c r="T35" s="70" t="s">
        <v>245</v>
      </c>
      <c r="U35" s="76" t="s">
        <v>259</v>
      </c>
      <c r="V35" s="78">
        <f t="shared" si="15"/>
        <v>1</v>
      </c>
      <c r="W35" s="82">
        <v>1</v>
      </c>
      <c r="X35" s="79">
        <f>IF(W35/V35&gt;100%,100%,W35/V35)</f>
        <v>1</v>
      </c>
      <c r="Y35" s="67" t="s">
        <v>289</v>
      </c>
      <c r="Z35" s="67" t="s">
        <v>290</v>
      </c>
      <c r="AA35" s="78">
        <f t="shared" si="17"/>
        <v>1</v>
      </c>
      <c r="AB35" s="121">
        <v>1</v>
      </c>
      <c r="AC35" s="79">
        <f>IF(AB35/AA35&gt;100%,100%,AB35/AA35)</f>
        <v>1</v>
      </c>
      <c r="AD35" s="67" t="s">
        <v>291</v>
      </c>
      <c r="AE35" s="66" t="s">
        <v>292</v>
      </c>
      <c r="AF35" s="77" t="str">
        <f t="shared" si="19"/>
        <v>No programada</v>
      </c>
      <c r="AG35" s="68" t="s">
        <v>65</v>
      </c>
      <c r="AH35" s="87" t="s">
        <v>65</v>
      </c>
      <c r="AI35" s="68" t="s">
        <v>293</v>
      </c>
      <c r="AJ35" s="132" t="s">
        <v>294</v>
      </c>
      <c r="AK35" s="77" t="str">
        <f t="shared" si="20"/>
        <v>No programada</v>
      </c>
      <c r="AL35" s="67"/>
      <c r="AM35" s="79"/>
      <c r="AN35" s="67"/>
      <c r="AO35" s="67"/>
      <c r="AP35" s="78">
        <f t="shared" si="21"/>
        <v>1</v>
      </c>
      <c r="AQ35" s="118">
        <f>AVERAGE(W35,AB35)</f>
        <v>1</v>
      </c>
      <c r="AR35" s="79">
        <f>IF(AQ35/AP35&gt;100%,100%,AQ35/AP35)</f>
        <v>1</v>
      </c>
      <c r="AS35" s="67" t="s">
        <v>295</v>
      </c>
    </row>
    <row r="36" spans="1:45" s="29" customFormat="1" ht="120" x14ac:dyDescent="0.25">
      <c r="A36" s="66">
        <v>7</v>
      </c>
      <c r="B36" s="67" t="s">
        <v>233</v>
      </c>
      <c r="C36" s="67" t="s">
        <v>234</v>
      </c>
      <c r="D36" s="80" t="s">
        <v>296</v>
      </c>
      <c r="E36" s="81" t="s">
        <v>297</v>
      </c>
      <c r="F36" s="75" t="s">
        <v>237</v>
      </c>
      <c r="G36" s="75" t="s">
        <v>298</v>
      </c>
      <c r="H36" s="75" t="s">
        <v>299</v>
      </c>
      <c r="I36" s="75" t="s">
        <v>140</v>
      </c>
      <c r="J36" s="75" t="s">
        <v>151</v>
      </c>
      <c r="K36" s="75" t="s">
        <v>298</v>
      </c>
      <c r="L36" s="83">
        <v>0</v>
      </c>
      <c r="M36" s="83">
        <v>1</v>
      </c>
      <c r="N36" s="84">
        <v>1</v>
      </c>
      <c r="O36" s="85">
        <v>0</v>
      </c>
      <c r="P36" s="85">
        <v>2</v>
      </c>
      <c r="Q36" s="75" t="s">
        <v>287</v>
      </c>
      <c r="R36" s="75" t="s">
        <v>288</v>
      </c>
      <c r="S36" s="75" t="s">
        <v>288</v>
      </c>
      <c r="T36" s="70" t="s">
        <v>245</v>
      </c>
      <c r="U36" s="70" t="s">
        <v>245</v>
      </c>
      <c r="V36" s="77">
        <f t="shared" si="15"/>
        <v>0</v>
      </c>
      <c r="W36" s="67" t="s">
        <v>300</v>
      </c>
      <c r="X36" s="82" t="s">
        <v>66</v>
      </c>
      <c r="Y36" s="67" t="s">
        <v>67</v>
      </c>
      <c r="Z36" s="67"/>
      <c r="AA36" s="77">
        <f t="shared" si="17"/>
        <v>1</v>
      </c>
      <c r="AB36" s="117">
        <v>1</v>
      </c>
      <c r="AC36" s="79">
        <f t="shared" si="18"/>
        <v>1</v>
      </c>
      <c r="AD36" s="108" t="s">
        <v>301</v>
      </c>
      <c r="AE36" s="66" t="s">
        <v>302</v>
      </c>
      <c r="AF36" s="77">
        <f t="shared" si="19"/>
        <v>1</v>
      </c>
      <c r="AG36" s="68">
        <v>1</v>
      </c>
      <c r="AH36" s="82">
        <f>IF(AG36/AF36&gt;100%,100%,AG36/AF36)</f>
        <v>1</v>
      </c>
      <c r="AI36" s="68" t="s">
        <v>303</v>
      </c>
      <c r="AJ36" s="132" t="s">
        <v>304</v>
      </c>
      <c r="AK36" s="77">
        <f t="shared" si="20"/>
        <v>0</v>
      </c>
      <c r="AL36" s="67"/>
      <c r="AM36" s="79"/>
      <c r="AN36" s="67"/>
      <c r="AO36" s="67"/>
      <c r="AP36" s="67">
        <f t="shared" si="21"/>
        <v>2</v>
      </c>
      <c r="AQ36" s="188">
        <f>SUM(AB36,AG36)</f>
        <v>2</v>
      </c>
      <c r="AR36" s="79">
        <f>IF(AQ36/AP36&gt;100%,100%,AQ36/AP36)</f>
        <v>1</v>
      </c>
      <c r="AS36" s="27" t="s">
        <v>305</v>
      </c>
    </row>
    <row r="37" spans="1:45" s="29" customFormat="1" ht="210" x14ac:dyDescent="0.25">
      <c r="A37" s="66">
        <v>5</v>
      </c>
      <c r="B37" s="67" t="s">
        <v>306</v>
      </c>
      <c r="C37" s="67" t="s">
        <v>307</v>
      </c>
      <c r="D37" s="80" t="s">
        <v>308</v>
      </c>
      <c r="E37" s="81" t="s">
        <v>309</v>
      </c>
      <c r="F37" s="75" t="s">
        <v>237</v>
      </c>
      <c r="G37" s="75" t="s">
        <v>310</v>
      </c>
      <c r="H37" s="75" t="s">
        <v>311</v>
      </c>
      <c r="I37" s="75" t="s">
        <v>255</v>
      </c>
      <c r="J37" s="75" t="s">
        <v>58</v>
      </c>
      <c r="K37" s="75" t="s">
        <v>310</v>
      </c>
      <c r="L37" s="73">
        <v>0.33</v>
      </c>
      <c r="M37" s="73">
        <v>0.67</v>
      </c>
      <c r="N37" s="73">
        <v>0.84</v>
      </c>
      <c r="O37" s="74">
        <v>1</v>
      </c>
      <c r="P37" s="74">
        <v>1</v>
      </c>
      <c r="Q37" s="75" t="s">
        <v>78</v>
      </c>
      <c r="R37" s="75" t="s">
        <v>312</v>
      </c>
      <c r="S37" s="75" t="s">
        <v>313</v>
      </c>
      <c r="T37" s="70" t="s">
        <v>245</v>
      </c>
      <c r="U37" s="76" t="s">
        <v>314</v>
      </c>
      <c r="V37" s="78">
        <f t="shared" si="15"/>
        <v>0.33</v>
      </c>
      <c r="W37" s="78">
        <v>0.96150000000000002</v>
      </c>
      <c r="X37" s="86">
        <f>IF(W37/V37&gt;100%,100%,W37/V37)</f>
        <v>1</v>
      </c>
      <c r="Y37" s="78"/>
      <c r="Z37" s="78"/>
      <c r="AA37" s="78">
        <v>0</v>
      </c>
      <c r="AB37" s="119" t="s">
        <v>66</v>
      </c>
      <c r="AC37" s="79" t="s">
        <v>66</v>
      </c>
      <c r="AD37" s="119" t="s">
        <v>329</v>
      </c>
      <c r="AE37" s="119" t="s">
        <v>316</v>
      </c>
      <c r="AF37" s="119">
        <v>0</v>
      </c>
      <c r="AG37" s="133" t="s">
        <v>326</v>
      </c>
      <c r="AH37" s="82" t="s">
        <v>65</v>
      </c>
      <c r="AI37" s="136" t="s">
        <v>317</v>
      </c>
      <c r="AJ37" s="134" t="s">
        <v>327</v>
      </c>
      <c r="AK37" s="119">
        <f t="shared" si="20"/>
        <v>1</v>
      </c>
      <c r="AL37" s="119"/>
      <c r="AM37" s="122"/>
      <c r="AN37" s="119"/>
      <c r="AO37" s="119"/>
      <c r="AP37" s="119">
        <f t="shared" si="21"/>
        <v>1</v>
      </c>
      <c r="AQ37" s="121">
        <f>W35</f>
        <v>1</v>
      </c>
      <c r="AR37" s="79">
        <f>IF(AQ37/AP37&gt;100%,100%,AQ37/AP37)</f>
        <v>1</v>
      </c>
      <c r="AS37" s="123" t="s">
        <v>327</v>
      </c>
    </row>
    <row r="38" spans="1:45" s="29" customFormat="1" ht="122.25" customHeight="1" x14ac:dyDescent="0.25">
      <c r="A38" s="66">
        <v>5</v>
      </c>
      <c r="B38" s="67" t="s">
        <v>306</v>
      </c>
      <c r="C38" s="67" t="s">
        <v>307</v>
      </c>
      <c r="D38" s="80" t="s">
        <v>318</v>
      </c>
      <c r="E38" s="81" t="s">
        <v>319</v>
      </c>
      <c r="F38" s="75" t="s">
        <v>237</v>
      </c>
      <c r="G38" s="75" t="s">
        <v>310</v>
      </c>
      <c r="H38" s="75" t="s">
        <v>320</v>
      </c>
      <c r="I38" s="75" t="s">
        <v>140</v>
      </c>
      <c r="J38" s="75" t="s">
        <v>58</v>
      </c>
      <c r="K38" s="75" t="s">
        <v>310</v>
      </c>
      <c r="L38" s="73">
        <v>0.2</v>
      </c>
      <c r="M38" s="73">
        <v>0.4</v>
      </c>
      <c r="N38" s="73">
        <v>0.6</v>
      </c>
      <c r="O38" s="74">
        <v>0.8</v>
      </c>
      <c r="P38" s="74">
        <v>0.8</v>
      </c>
      <c r="Q38" s="75" t="s">
        <v>78</v>
      </c>
      <c r="R38" s="75" t="s">
        <v>312</v>
      </c>
      <c r="S38" s="75" t="s">
        <v>321</v>
      </c>
      <c r="T38" s="70" t="s">
        <v>245</v>
      </c>
      <c r="U38" s="76" t="s">
        <v>314</v>
      </c>
      <c r="V38" s="78">
        <f t="shared" si="15"/>
        <v>0.2</v>
      </c>
      <c r="W38" s="86">
        <v>0.70050000000000001</v>
      </c>
      <c r="X38" s="86">
        <f>IF(W38/V38&gt;100%,100%,W38/V38)</f>
        <v>1</v>
      </c>
      <c r="Y38" s="78"/>
      <c r="Z38" s="78"/>
      <c r="AA38" s="78">
        <f t="shared" si="17"/>
        <v>0.4</v>
      </c>
      <c r="AB38" s="120">
        <v>0.83</v>
      </c>
      <c r="AC38" s="86">
        <f>IF(AB38/AA38&gt;100%,100%,AB38/AA38)</f>
        <v>1</v>
      </c>
      <c r="AD38" s="78" t="s">
        <v>315</v>
      </c>
      <c r="AE38" s="109" t="s">
        <v>322</v>
      </c>
      <c r="AF38" s="78">
        <f t="shared" si="19"/>
        <v>0.6</v>
      </c>
      <c r="AG38" s="141">
        <v>0.85</v>
      </c>
      <c r="AH38" s="82">
        <f t="shared" si="23"/>
        <v>1</v>
      </c>
      <c r="AI38" s="68" t="s">
        <v>323</v>
      </c>
      <c r="AJ38" s="132" t="s">
        <v>328</v>
      </c>
      <c r="AK38" s="78">
        <f t="shared" si="20"/>
        <v>0.8</v>
      </c>
      <c r="AL38" s="78"/>
      <c r="AM38" s="86"/>
      <c r="AN38" s="78"/>
      <c r="AO38" s="78"/>
      <c r="AP38" s="78">
        <f t="shared" si="21"/>
        <v>0.8</v>
      </c>
      <c r="AQ38" s="121">
        <f>685/730</f>
        <v>0.93835616438356162</v>
      </c>
      <c r="AR38" s="79">
        <f t="shared" ref="AR38" si="24">IF(AQ38/AP38&gt;100%,100%,AQ38/AP38)</f>
        <v>1</v>
      </c>
      <c r="AS38" s="78" t="s">
        <v>327</v>
      </c>
    </row>
    <row r="39" spans="1:45" s="5" customFormat="1" ht="15.75" x14ac:dyDescent="0.25">
      <c r="A39" s="10"/>
      <c r="B39" s="10"/>
      <c r="C39" s="10"/>
      <c r="D39" s="10"/>
      <c r="E39" s="11" t="s">
        <v>324</v>
      </c>
      <c r="F39" s="11"/>
      <c r="G39" s="11"/>
      <c r="H39" s="11"/>
      <c r="I39" s="11"/>
      <c r="J39" s="11"/>
      <c r="K39" s="11"/>
      <c r="L39" s="12"/>
      <c r="M39" s="12"/>
      <c r="N39" s="12"/>
      <c r="O39" s="12"/>
      <c r="P39" s="12"/>
      <c r="Q39" s="11"/>
      <c r="R39" s="10"/>
      <c r="S39" s="10"/>
      <c r="T39" s="10"/>
      <c r="U39" s="10"/>
      <c r="V39" s="12"/>
      <c r="W39" s="12"/>
      <c r="X39" s="63">
        <f>AVERAGE(X32:X38)*20%</f>
        <v>0.17291500000000001</v>
      </c>
      <c r="Y39" s="10"/>
      <c r="Z39" s="10"/>
      <c r="AA39" s="12"/>
      <c r="AB39" s="12"/>
      <c r="AC39" s="64">
        <f>AVERAGE(AC32:AC38)*20%</f>
        <v>0.18194333333333335</v>
      </c>
      <c r="AD39" s="10"/>
      <c r="AE39" s="10"/>
      <c r="AF39" s="12"/>
      <c r="AG39" s="12"/>
      <c r="AH39" s="64">
        <f>AVERAGE(AH32:AH38)*20%</f>
        <v>0.2</v>
      </c>
      <c r="AI39" s="10"/>
      <c r="AJ39" s="10"/>
      <c r="AK39" s="12"/>
      <c r="AL39" s="12"/>
      <c r="AM39" s="14" t="e">
        <f>AVERAGE(#REF!)*20%</f>
        <v>#REF!</v>
      </c>
      <c r="AN39" s="10"/>
      <c r="AO39" s="10"/>
      <c r="AP39" s="17"/>
      <c r="AQ39" s="17"/>
      <c r="AR39" s="64">
        <f>AVERAGE(AR32:AR38)*20%</f>
        <v>0.18511857142857144</v>
      </c>
      <c r="AS39" s="10"/>
    </row>
    <row r="40" spans="1:45" s="9" customFormat="1" ht="18.75" x14ac:dyDescent="0.3">
      <c r="A40" s="6"/>
      <c r="B40" s="6"/>
      <c r="C40" s="6"/>
      <c r="D40" s="6"/>
      <c r="E40" s="7" t="s">
        <v>325</v>
      </c>
      <c r="F40" s="6"/>
      <c r="G40" s="6"/>
      <c r="H40" s="6"/>
      <c r="I40" s="6"/>
      <c r="J40" s="6"/>
      <c r="K40" s="6"/>
      <c r="L40" s="8"/>
      <c r="M40" s="8"/>
      <c r="N40" s="8"/>
      <c r="O40" s="8"/>
      <c r="P40" s="8"/>
      <c r="Q40" s="6"/>
      <c r="R40" s="6"/>
      <c r="S40" s="6"/>
      <c r="T40" s="6"/>
      <c r="U40" s="6"/>
      <c r="V40" s="8"/>
      <c r="W40" s="8"/>
      <c r="X40" s="88">
        <f>X31+X39</f>
        <v>0.8404501473922904</v>
      </c>
      <c r="Y40" s="6"/>
      <c r="Z40" s="6"/>
      <c r="AA40" s="8"/>
      <c r="AB40" s="8"/>
      <c r="AC40" s="88">
        <f>AC31+AC39</f>
        <v>0.93890444444444454</v>
      </c>
      <c r="AD40" s="6"/>
      <c r="AE40" s="6"/>
      <c r="AF40" s="8"/>
      <c r="AG40" s="8"/>
      <c r="AH40" s="88">
        <f>AH31+AH39</f>
        <v>0.97286591880341877</v>
      </c>
      <c r="AI40" s="6"/>
      <c r="AJ40" s="6"/>
      <c r="AK40" s="8"/>
      <c r="AL40" s="8"/>
      <c r="AM40" s="19" t="e">
        <f>AM31+AM39</f>
        <v>#REF!</v>
      </c>
      <c r="AN40" s="6"/>
      <c r="AO40" s="6"/>
      <c r="AP40" s="18"/>
      <c r="AQ40" s="18"/>
      <c r="AR40" s="88">
        <f>AR31+AR39</f>
        <v>0.79032343836345398</v>
      </c>
      <c r="AS40" s="6"/>
    </row>
    <row r="43" spans="1:45" x14ac:dyDescent="0.25">
      <c r="Y43" s="65"/>
    </row>
  </sheetData>
  <mergeCells count="20">
    <mergeCell ref="V12:Z13"/>
    <mergeCell ref="AA12:AE13"/>
    <mergeCell ref="AF12:AJ13"/>
    <mergeCell ref="AK12:AO13"/>
    <mergeCell ref="AP12:AS13"/>
    <mergeCell ref="A12:B13"/>
    <mergeCell ref="C12:C14"/>
    <mergeCell ref="A1:K1"/>
    <mergeCell ref="L1:P1"/>
    <mergeCell ref="D12:F13"/>
    <mergeCell ref="G12:Q13"/>
    <mergeCell ref="A2:K2"/>
    <mergeCell ref="H10:K10"/>
    <mergeCell ref="R12:U13"/>
    <mergeCell ref="F4:K4"/>
    <mergeCell ref="H5:K5"/>
    <mergeCell ref="H6:K6"/>
    <mergeCell ref="H7:K7"/>
    <mergeCell ref="H8:K8"/>
    <mergeCell ref="H9:K9"/>
  </mergeCells>
  <dataValidations disablePrompts="1" count="1">
    <dataValidation allowBlank="1" showInputMessage="1" showErrorMessage="1" error="Escriba un texto " promptTitle="Cualquier contenido" sqref="F14 F3:F11" xr:uid="{00000000-0002-0000-0000-000000000000}"/>
  </dataValidations>
  <hyperlinks>
    <hyperlink ref="AD36" r:id="rId1" xr:uid="{DEFC3D9B-D706-4C81-9B31-55FD0242E138}"/>
  </hyperlinks>
  <pageMargins left="0.7" right="0.7" top="0.75" bottom="0.75" header="0.3" footer="0.3"/>
  <pageSetup paperSize="9" orientation="portrait" r:id="rId2"/>
  <ignoredErrors>
    <ignoredError sqref="D15:D16" numberStoredAsText="1"/>
  </ignoredErrors>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F1 F12:F13 F15:F21 F23:F31 F39:F1048576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29</v>
      </c>
    </row>
    <row r="2" spans="1:1" x14ac:dyDescent="0.25">
      <c r="A2" t="s">
        <v>115</v>
      </c>
    </row>
    <row r="3" spans="1:1" x14ac:dyDescent="0.25">
      <c r="A3" t="s">
        <v>54</v>
      </c>
    </row>
    <row r="4" spans="1:1" x14ac:dyDescent="0.25">
      <c r="A4" t="s">
        <v>237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schemas.microsoft.com/office/2006/metadata/properties"/>
    <ds:schemaRef ds:uri="http://www.w3.org/XML/1998/namespace"/>
    <ds:schemaRef ds:uri="http://purl.org/dc/elements/1.1/"/>
    <ds:schemaRef ds:uri="f8dc1254-f694-4df3-a50d-d4e607c93dc9"/>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20cb614e-b45f-4877-aa77-0fc3e5f2c8f0"/>
    <ds:schemaRef ds:uri="http://purl.org/dc/terms/"/>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30E344F3-5B4B-4C12-85F9-F3F7A9DE8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2023-11-16T15:28:18Z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