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1_Usaquen/"/>
    </mc:Choice>
  </mc:AlternateContent>
  <xr:revisionPtr revIDLastSave="112" documentId="13_ncr:1_{469DA65A-FB2F-408C-ACEF-5186C025D5B8}" xr6:coauthVersionLast="47" xr6:coauthVersionMax="47" xr10:uidLastSave="{77C354B5-2A72-4032-96D5-94D81BC8BDED}"/>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Hoja1!$A$13:$AS$39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6" i="1" l="1"/>
  <c r="AQ35" i="1"/>
  <c r="AR35" i="1"/>
  <c r="AR37" i="1"/>
  <c r="AC37" i="1"/>
  <c r="AH38" i="1" l="1"/>
  <c r="AH35" i="1"/>
  <c r="AH37" i="1"/>
  <c r="AH33" i="1" l="1"/>
  <c r="AH32" i="1"/>
  <c r="AQ34" i="1"/>
  <c r="AQ33" i="1"/>
  <c r="AQ31" i="1"/>
  <c r="AQ32" i="1"/>
  <c r="AQ23" i="1"/>
  <c r="AQ24" i="1"/>
  <c r="AQ25" i="1"/>
  <c r="AQ26" i="1"/>
  <c r="AQ27" i="1"/>
  <c r="AQ28" i="1"/>
  <c r="AQ29" i="1"/>
  <c r="AQ22" i="1"/>
  <c r="AQ20" i="1"/>
  <c r="AQ19" i="1"/>
  <c r="AP19" i="1"/>
  <c r="V22" i="1" l="1"/>
  <c r="X22" i="1" s="1"/>
  <c r="X20" i="1"/>
  <c r="X19" i="1"/>
  <c r="X18" i="1"/>
  <c r="X17" i="1"/>
  <c r="X16" i="1"/>
  <c r="X15" i="1"/>
  <c r="V14" i="1"/>
  <c r="AP37" i="1" l="1"/>
  <c r="AK37" i="1"/>
  <c r="AF37" i="1"/>
  <c r="AA37" i="1"/>
  <c r="V37" i="1"/>
  <c r="X37" i="1" s="1"/>
  <c r="AP36" i="1"/>
  <c r="AK36" i="1"/>
  <c r="AA36" i="1"/>
  <c r="V36" i="1"/>
  <c r="X36" i="1" s="1"/>
  <c r="AP35" i="1"/>
  <c r="AK35" i="1"/>
  <c r="AF35" i="1"/>
  <c r="AA35" i="1"/>
  <c r="AC35" i="1" s="1"/>
  <c r="V35" i="1"/>
  <c r="AP34" i="1"/>
  <c r="AR34" i="1" s="1"/>
  <c r="AK34" i="1"/>
  <c r="AF34" i="1"/>
  <c r="AA34" i="1"/>
  <c r="AC34" i="1" s="1"/>
  <c r="V34" i="1"/>
  <c r="X34" i="1" s="1"/>
  <c r="AP33" i="1"/>
  <c r="AR33" i="1" s="1"/>
  <c r="AK33" i="1"/>
  <c r="AF33" i="1"/>
  <c r="AA33" i="1"/>
  <c r="AC33" i="1" s="1"/>
  <c r="V33" i="1"/>
  <c r="AP32" i="1"/>
  <c r="AR32" i="1" s="1"/>
  <c r="AK32" i="1"/>
  <c r="AF32" i="1"/>
  <c r="AA32" i="1"/>
  <c r="AC32" i="1" s="1"/>
  <c r="V32" i="1"/>
  <c r="X32" i="1" s="1"/>
  <c r="AP31" i="1"/>
  <c r="AR31" i="1" s="1"/>
  <c r="AK31" i="1"/>
  <c r="AM31" i="1" s="1"/>
  <c r="AF31" i="1"/>
  <c r="AA31" i="1"/>
  <c r="AC31" i="1" s="1"/>
  <c r="V31" i="1"/>
  <c r="P22" i="1"/>
  <c r="P23" i="1"/>
  <c r="P29" i="1"/>
  <c r="P28" i="1"/>
  <c r="P27" i="1"/>
  <c r="P26" i="1"/>
  <c r="P25" i="1"/>
  <c r="P24" i="1"/>
  <c r="X38" i="1" l="1"/>
  <c r="AR38" i="1"/>
  <c r="AC38" i="1"/>
  <c r="AP14" i="1"/>
  <c r="AR14" i="1" s="1"/>
  <c r="AK14" i="1"/>
  <c r="AM14" i="1" s="1"/>
  <c r="AM38" i="1"/>
  <c r="AP29" i="1"/>
  <c r="AR29" i="1" s="1"/>
  <c r="AP28" i="1"/>
  <c r="AR28" i="1" s="1"/>
  <c r="AP27" i="1"/>
  <c r="AR27" i="1" s="1"/>
  <c r="AP26" i="1"/>
  <c r="AR26" i="1" s="1"/>
  <c r="AP25" i="1"/>
  <c r="AR25" i="1" s="1"/>
  <c r="AP24" i="1"/>
  <c r="AR24" i="1" s="1"/>
  <c r="AP23" i="1"/>
  <c r="AR23" i="1" s="1"/>
  <c r="AP22" i="1"/>
  <c r="AR22" i="1" s="1"/>
  <c r="AP21" i="1"/>
  <c r="AR21" i="1" s="1"/>
  <c r="AP20" i="1"/>
  <c r="AR20" i="1" s="1"/>
  <c r="AR19" i="1"/>
  <c r="AP18" i="1"/>
  <c r="AR18" i="1" s="1"/>
  <c r="AP17" i="1"/>
  <c r="AR17" i="1" s="1"/>
  <c r="AP16" i="1"/>
  <c r="AR16" i="1" s="1"/>
  <c r="AP15" i="1"/>
  <c r="AR15"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K15" i="1"/>
  <c r="AM15"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V29" i="1"/>
  <c r="X29" i="1" s="1"/>
  <c r="V28" i="1"/>
  <c r="X28" i="1" s="1"/>
  <c r="V27" i="1"/>
  <c r="X27" i="1" s="1"/>
  <c r="V26" i="1"/>
  <c r="X26" i="1" s="1"/>
  <c r="V25" i="1"/>
  <c r="X25" i="1" s="1"/>
  <c r="V24" i="1"/>
  <c r="X24" i="1" s="1"/>
  <c r="V23" i="1"/>
  <c r="X23" i="1" s="1"/>
  <c r="X30" i="1" l="1"/>
  <c r="AC30" i="1"/>
  <c r="AC39" i="1" s="1"/>
  <c r="AH30" i="1"/>
  <c r="AH39" i="1" s="1"/>
  <c r="AR30" i="1"/>
  <c r="AR39" i="1" s="1"/>
  <c r="AM30" i="1"/>
  <c r="AM39" i="1" s="1"/>
  <c r="X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1" authorId="0" shapeId="0" xr:uid="{00000000-0006-0000-0000-000005000000}">
      <text>
        <r>
          <rPr>
            <b/>
            <sz val="9"/>
            <color indexed="81"/>
            <rFont val="Tahoma"/>
            <family val="2"/>
          </rPr>
          <t>Indique el nombre del proceso al cual está asociada la meta</t>
        </r>
      </text>
    </comment>
    <comment ref="A13" authorId="0" shapeId="0" xr:uid="{00000000-0006-0000-0000-000006000000}">
      <text>
        <r>
          <rPr>
            <b/>
            <sz val="9"/>
            <color indexed="81"/>
            <rFont val="Tahoma"/>
            <family val="2"/>
          </rPr>
          <t>Incluya el número del objetivo estratégico, de acuerdo con lo adoptado en el Plan Estratégico Institucional</t>
        </r>
      </text>
    </comment>
    <comment ref="B13"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3" authorId="0" shapeId="0" xr:uid="{00000000-0006-0000-0000-000008000000}">
      <text>
        <r>
          <rPr>
            <b/>
            <sz val="9"/>
            <color indexed="81"/>
            <rFont val="Tahoma"/>
            <family val="2"/>
          </rPr>
          <t>Escriba el número de la meta, en orden consecutivo</t>
        </r>
      </text>
    </comment>
    <comment ref="E13"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3" authorId="0" shapeId="0" xr:uid="{00000000-0006-0000-0000-00000A000000}">
      <text>
        <r>
          <rPr>
            <b/>
            <sz val="9"/>
            <color indexed="81"/>
            <rFont val="Tahoma"/>
            <family val="2"/>
          </rPr>
          <t xml:space="preserve">Seleccione la opción que corresponda
</t>
        </r>
      </text>
    </comment>
    <comment ref="G13" authorId="0" shapeId="0" xr:uid="{00000000-0006-0000-0000-00000B000000}">
      <text>
        <r>
          <rPr>
            <b/>
            <sz val="9"/>
            <color indexed="81"/>
            <rFont val="Tahoma"/>
            <family val="2"/>
          </rPr>
          <t>Indique un nombre corto que refleje lo que pretende medir. 
Ej. Porcentaje de giros acumulados</t>
        </r>
      </text>
    </comment>
    <comment ref="H13"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3"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3"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3"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 xml:space="preserve">Indique la magnitud programada para el trimestre. </t>
        </r>
      </text>
    </comment>
    <comment ref="P13" authorId="0" shapeId="0" xr:uid="{00000000-0006-0000-0000-000014000000}">
      <text>
        <r>
          <rPr>
            <b/>
            <sz val="9"/>
            <color indexed="81"/>
            <rFont val="Tahoma"/>
            <family val="2"/>
          </rPr>
          <t>Indique la programación total de la vigencia. 
Debe ser coherente con la meta.</t>
        </r>
      </text>
    </comment>
    <comment ref="Q13" authorId="0" shapeId="0" xr:uid="{00000000-0006-0000-0000-000015000000}">
      <text>
        <r>
          <rPr>
            <b/>
            <sz val="9"/>
            <color indexed="81"/>
            <rFont val="Tahoma"/>
            <family val="2"/>
          </rPr>
          <t xml:space="preserve">Indique el tipo de indicador: 
- Eficancia 
- Eficiencia 
- Efectividad </t>
        </r>
      </text>
    </comment>
    <comment ref="R13" authorId="0" shapeId="0" xr:uid="{00000000-0006-0000-0000-000016000000}">
      <text>
        <r>
          <rPr>
            <b/>
            <sz val="9"/>
            <color indexed="81"/>
            <rFont val="Tahoma"/>
            <family val="2"/>
          </rPr>
          <t>Indique la evidencia a presentar del cumplimiento de la meta. Se debe redactar de forma concreta y coherente con la meta</t>
        </r>
      </text>
    </comment>
    <comment ref="S13"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3" authorId="0" shapeId="0" xr:uid="{00000000-0006-0000-0000-000018000000}">
      <text>
        <r>
          <rPr>
            <b/>
            <sz val="9"/>
            <color indexed="81"/>
            <rFont val="Tahoma"/>
            <family val="2"/>
          </rPr>
          <t>Indique el área y grupo de trabajo (si se tiene), responsable de cumplir o ejecutar la meta</t>
        </r>
      </text>
    </comment>
    <comment ref="U13" authorId="0" shapeId="0" xr:uid="{00000000-0006-0000-0000-000019000000}">
      <text>
        <r>
          <rPr>
            <b/>
            <sz val="9"/>
            <color indexed="81"/>
            <rFont val="Tahoma"/>
            <family val="2"/>
          </rPr>
          <t>Indique el nombre de la dependencia responsable de reportar trimestralmente la meta a la OAP</t>
        </r>
      </text>
    </comment>
    <comment ref="V13" authorId="0" shapeId="0" xr:uid="{00000000-0006-0000-0000-00001A000000}">
      <text>
        <r>
          <rPr>
            <b/>
            <sz val="9"/>
            <color indexed="81"/>
            <rFont val="Tahoma"/>
            <family val="2"/>
          </rPr>
          <t>Indique la magnitud programada</t>
        </r>
      </text>
    </comment>
    <comment ref="W13" authorId="0" shapeId="0" xr:uid="{00000000-0006-0000-0000-00001B000000}">
      <text>
        <r>
          <rPr>
            <b/>
            <sz val="9"/>
            <color indexed="81"/>
            <rFont val="Tahoma"/>
            <family val="2"/>
          </rPr>
          <t>Indique la magnitud ejecutada. Corresponde al resultado de medir el indicador de la meta</t>
        </r>
      </text>
    </comment>
    <comment ref="X13"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3"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3" authorId="0" shapeId="0" xr:uid="{00000000-0006-0000-0000-00001E000000}">
      <text>
        <r>
          <rPr>
            <b/>
            <sz val="9"/>
            <color indexed="81"/>
            <rFont val="Tahoma"/>
            <family val="2"/>
          </rPr>
          <t xml:space="preserve">Indicar el nombre concreto de la evidencia aportada. </t>
        </r>
      </text>
    </comment>
    <comment ref="AA13" authorId="0" shapeId="0" xr:uid="{00000000-0006-0000-0000-00001F000000}">
      <text>
        <r>
          <rPr>
            <b/>
            <sz val="9"/>
            <color indexed="81"/>
            <rFont val="Tahoma"/>
            <family val="2"/>
          </rPr>
          <t>Indique la magnitud programada</t>
        </r>
      </text>
    </comment>
    <comment ref="AB13" authorId="0" shapeId="0" xr:uid="{00000000-0006-0000-0000-000020000000}">
      <text>
        <r>
          <rPr>
            <b/>
            <sz val="9"/>
            <color indexed="81"/>
            <rFont val="Tahoma"/>
            <family val="2"/>
          </rPr>
          <t>Indique la magnitud ejecutada. Corresponde al resultado de medir el indicador de la meta</t>
        </r>
      </text>
    </comment>
    <comment ref="AC13"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3"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3" authorId="0" shapeId="0" xr:uid="{00000000-0006-0000-0000-000023000000}">
      <text>
        <r>
          <rPr>
            <b/>
            <sz val="9"/>
            <color indexed="81"/>
            <rFont val="Tahoma"/>
            <family val="2"/>
          </rPr>
          <t xml:space="preserve">Indicar el nombre concreto de la evidencia aportada. </t>
        </r>
      </text>
    </comment>
    <comment ref="AF13" authorId="0" shapeId="0" xr:uid="{00000000-0006-0000-0000-000024000000}">
      <text>
        <r>
          <rPr>
            <b/>
            <sz val="9"/>
            <color indexed="81"/>
            <rFont val="Tahoma"/>
            <family val="2"/>
          </rPr>
          <t>Indique la magnitud programada</t>
        </r>
      </text>
    </comment>
    <comment ref="AG13" authorId="0" shapeId="0" xr:uid="{00000000-0006-0000-0000-000025000000}">
      <text>
        <r>
          <rPr>
            <b/>
            <sz val="9"/>
            <color indexed="81"/>
            <rFont val="Tahoma"/>
            <family val="2"/>
          </rPr>
          <t>Indique la magnitud ejecutada. Corresponde al resultado de medir el indicador de la meta</t>
        </r>
      </text>
    </comment>
    <comment ref="AH13"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3"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3" authorId="0" shapeId="0" xr:uid="{00000000-0006-0000-0000-000028000000}">
      <text>
        <r>
          <rPr>
            <b/>
            <sz val="9"/>
            <color indexed="81"/>
            <rFont val="Tahoma"/>
            <family val="2"/>
          </rPr>
          <t xml:space="preserve">Indicar el nombre concreto de la evidencia aportada. </t>
        </r>
      </text>
    </comment>
    <comment ref="AK13" authorId="0" shapeId="0" xr:uid="{00000000-0006-0000-0000-000029000000}">
      <text>
        <r>
          <rPr>
            <b/>
            <sz val="9"/>
            <color indexed="81"/>
            <rFont val="Tahoma"/>
            <family val="2"/>
          </rPr>
          <t>Indique la magnitud programada</t>
        </r>
      </text>
    </comment>
    <comment ref="AL13" authorId="0" shapeId="0" xr:uid="{00000000-0006-0000-0000-00002A000000}">
      <text>
        <r>
          <rPr>
            <b/>
            <sz val="9"/>
            <color indexed="81"/>
            <rFont val="Tahoma"/>
            <family val="2"/>
          </rPr>
          <t>Indique la magnitud ejecutada. Corresponde al resultado de medir el indicador de la meta</t>
        </r>
      </text>
    </comment>
    <comment ref="AM13"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3"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3" authorId="0" shapeId="0" xr:uid="{00000000-0006-0000-0000-00002D000000}">
      <text>
        <r>
          <rPr>
            <b/>
            <sz val="9"/>
            <color indexed="81"/>
            <rFont val="Tahoma"/>
            <family val="2"/>
          </rPr>
          <t xml:space="preserve">Indicar el nombre concreto de la evidencia aportada. </t>
        </r>
      </text>
    </comment>
    <comment ref="AP13" authorId="0" shapeId="0" xr:uid="{00000000-0006-0000-0000-00002E000000}">
      <text>
        <r>
          <rPr>
            <b/>
            <sz val="9"/>
            <color indexed="81"/>
            <rFont val="Tahoma"/>
            <family val="2"/>
          </rPr>
          <t>Indique la magnitud total programada para la vigencia</t>
        </r>
      </text>
    </comment>
    <comment ref="AQ13" authorId="0" shapeId="0" xr:uid="{00000000-0006-0000-0000-00002F000000}">
      <text>
        <r>
          <rPr>
            <b/>
            <sz val="9"/>
            <color indexed="81"/>
            <rFont val="Tahoma"/>
            <family val="2"/>
          </rPr>
          <t xml:space="preserve">Indique la magnitud ejecutada acumulada para la vigencia </t>
        </r>
      </text>
    </comment>
    <comment ref="AR13"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3" authorId="0" shapeId="0" xr:uid="{00000000-0006-0000-0000-000031000000}">
      <text>
        <r>
          <rPr>
            <b/>
            <sz val="9"/>
            <color indexed="81"/>
            <rFont val="Tahoma"/>
            <family val="2"/>
          </rPr>
          <t>Es la descripción detallada de los avances y logros obtenidos con la ejecución de la meta acumulados para la vigencia</t>
        </r>
      </text>
    </comment>
    <comment ref="E30" authorId="0" shapeId="0" xr:uid="{00000000-0006-0000-0000-000032000000}">
      <text>
        <r>
          <rPr>
            <b/>
            <sz val="9"/>
            <color indexed="81"/>
            <rFont val="Tahoma"/>
            <family val="2"/>
          </rPr>
          <t>Promedio obtenido para el periodo x 80%</t>
        </r>
      </text>
    </comment>
    <comment ref="E38" authorId="0" shapeId="0" xr:uid="{00000000-0006-0000-0000-000033000000}">
      <text>
        <r>
          <rPr>
            <b/>
            <sz val="9"/>
            <color indexed="81"/>
            <rFont val="Tahoma"/>
            <family val="2"/>
          </rPr>
          <t>Promedio obtenido en las metas transversales para el periodo x 20%</t>
        </r>
      </text>
    </comment>
    <comment ref="E39"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<sst xmlns="http://schemas.openxmlformats.org/spreadsheetml/2006/main" count="597" uniqueCount="320">
  <si>
    <r>
      <rPr>
        <b/>
        <sz val="14"/>
        <rFont val="Calibri Light"/>
        <family val="2"/>
        <scheme val="major"/>
      </rPr>
      <t>FORMULACIÓN Y SEGUIMIENTO PLANES DE GESTIÓN NIVEL LOCAL</t>
    </r>
    <r>
      <rPr>
        <b/>
        <sz val="11"/>
        <color theme="1"/>
        <rFont val="Calibri Light"/>
        <family val="2"/>
        <scheme val="major"/>
      </rPr>
      <t xml:space="preserve">
ALCALDÍA LOCAL DE USAQUÉN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</si>
  <si>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</si>
  <si>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</si>
  <si>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</si>
  <si>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</si>
  <si>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</si>
  <si>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</si>
  <si>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de 2023</t>
  </si>
  <si>
    <t>Publicación del plan de gestión aprobado. Caso HOLA: 292162</t>
  </si>
  <si>
    <t>26 de abril de 2023</t>
  </si>
  <si>
    <t xml:space="preserve">Para el primer trimteste de la vigencia 2023, el Plan de Gestión de la Alcaldia Local alcanzó un nivel de desempeño del 93,01% y del 32,01% acumulado para la vigencia. Se corrige responsable de las metas No 8 y de la 13 a la 16 a cargo de la alcaldia Local. </t>
  </si>
  <si>
    <t>31  julio de 2023</t>
  </si>
  <si>
    <t>31 de octubre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</si>
  <si>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</si>
  <si>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</si>
  <si>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</si>
  <si>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</si>
  <si>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</si>
  <si>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</si>
  <si>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</si>
  <si>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</si>
  <si>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</si>
  <si>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</si>
  <si>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</si>
  <si>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</si>
  <si>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</si>
  <si>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</si>
  <si>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</si>
  <si>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</si>
  <si>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</si>
  <si>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</si>
  <si>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</si>
  <si>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</si>
  <si>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</si>
  <si>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</si>
  <si>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</si>
  <si>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</si>
  <si>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</si>
  <si>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</si>
  <si>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</si>
  <si>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</si>
  <si>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</si>
  <si>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</si>
  <si>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</si>
  <si>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</si>
  <si>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</si>
  <si>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</si>
  <si>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</si>
  <si>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</si>
  <si>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</si>
  <si>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</si>
  <si>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</si>
  <si>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</si>
  <si>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</si>
  <si>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</si>
  <si>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</si>
  <si>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</si>
  <si>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</si>
  <si>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</si>
  <si>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</si>
  <si>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</si>
  <si>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</si>
  <si>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</si>
  <si>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</si>
  <si>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No programada para el I trimestre de 2023. 
En este periodo no se registran datos en razón a que la información oficial de avance en las metas del Plan de Desarrollo Local aún no es publicada por la SDP</t>
  </si>
  <si>
    <t>Con un avance del 14,20%  de conformidad a la información oficial de avance en las metas del Plan de Desarrollo Local (PDL) publicada por la SDP para el segundo r trimestre de 2023. Es importante mencionar que el reporte del segundo semestre se encuentra en construccción para posterior aprobación de SDP de acuerdo con los tiempos establecidos por esta entidad, por lo que no se puede aportar el reporte de avance del PDL con corte a 30 de junio.</t>
  </si>
  <si>
    <t>Reporte plan de gestion alcaldias locales GDL II Trimestre</t>
  </si>
  <si>
    <t>14,20%  de conformidad a la información oficial de avance en las metas del Plan de Desarrollo Local (PDL) publicada por la SDP para el primer trimestre de 2023. Es importante mencionar que el reporte del segundo semestre se encuentra en construccción para posterior aprobación de SDP de acuerdo con los tiempos establecidos por esta entidad, por lo que no se puede aportar el reporte de avance del PDL con corte a 30 de junio.</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</si>
  <si>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</si>
  <si>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</si>
  <si>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</si>
  <si>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</si>
  <si>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</si>
  <si>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</si>
  <si>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</si>
  <si>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</si>
  <si>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Al corte de 31 de marzo de 2023, se realizó el pago del 47,4% de las obligaciones por pagar constituidas de la vigencia 2022, se pagaron $4.887.958.245</t>
  </si>
  <si>
    <t>Informe de ejecución presupuestal con corte 31-03-2023</t>
  </si>
  <si>
    <t>Al corte de 30 de junio de 2023, se realizó el pago del 70.1% de las obligaciones por pagar constituidas de la vigencia 2022, se pagaron $ 7.085.665.614</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</si>
  <si>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</si>
  <si>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</si>
  <si>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</si>
  <si>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</si>
  <si>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Al corte de 31 de marzo de 2023, se realizó el pago del 14% de las obligaciones por pagar de la vigencia 2021 y anteriores, se pagaron $59.129.955</t>
  </si>
  <si>
    <t>Al corte de 30 de junio de 2023, se realizó el pago del 35.6% de las obligaciones por pagar constituidas de la vigencia 2022, se pagaron $ 150.593.298</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</si>
  <si>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</si>
  <si>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</si>
  <si>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</si>
  <si>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</si>
  <si>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Al corte de 31 de marzo de 2023, se comprometio el 26,08% de la apropiación disponible por valor de $16.193.447.621</t>
  </si>
  <si>
    <t>Al corte de 30 de junio de 2023, se comprometió el  87.78%, de la apropiación disponible por valor de $ 57.499.464.209</t>
  </si>
  <si>
    <t>Reporte plan de gestion alcaldias locales GDL  II Trimestre</t>
  </si>
  <si>
    <t>5</t>
  </si>
  <si>
    <t>Girar mínimo el 55% del presupuesto total  disponible de inversión directa de la vigencia.</t>
  </si>
  <si>
    <t>Porcentaje de giros acumulados</t>
  </si>
  <si>
    <t>(Giros acumulados de inversión directa/Presupuesto disponible de inversión directa de la vigencia)*100</t>
  </si>
  <si>
    <t>Al corte de 31 de marzo de 2023, se giró el 1.79% del valor apropiado por valor de $1.114.263.397.</t>
  </si>
  <si>
    <t>Informe de ejecución presupuestal con corte 31-03-2023  -Matriz CRP  corte 31 de marzo</t>
  </si>
  <si>
    <t xml:space="preserve">Al corte de 30 de junio de 2023, se giró el 17.15 % del valor apropiado por valor de $11.232.558.770, se aclara que la meta del 20% sigue siendo alta para el segundo trimeste, aunque la gestión realizada en comprometer los recursos en este periodo es considerablemente alta que permitirá lacanzar el porcentaje proyectado  en giros vigencia 2023 del tercer trimestre.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</si>
  <si>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</si>
  <si>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</si>
  <si>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</si>
  <si>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</si>
  <si>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</si>
  <si>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</si>
  <si>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</si>
  <si>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</si>
  <si>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353 contratos publicados en la plataforma SECOP I y II, lo que representa una ejecución de la meta del 100% para el periodo.</t>
  </si>
  <si>
    <t>Matriz con informacion de contratos  sipse y secop</t>
  </si>
  <si>
    <t>Falta por cargar contratos 444, 459, 472, 490, 503, 509, 522, 536, 552, 572, 595, 610 Y 624</t>
  </si>
  <si>
    <t>Falta por cargar contratos 444, 459, 472, 490, 503, 509, 522, 536, 552, 572, 595, 610 Y 624.</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</si>
  <si>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</si>
  <si>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</si>
  <si>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</si>
  <si>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</si>
  <si>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</si>
  <si>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Es importante señalar que desde el área de contratación se realizó la trazabilidad y el seguimiento al sipse 88615, que corresponde al contrato FDLUSA-CPS-365-2023, toda vez que se interpusieron en 2 ocasiones caso hola en las fechas de 31 de marzo y 10 de abril del presente año, quedando interpuesto con la siguiente referencia Caso RF-268538-1-312851. 
Así mismo estamos inmersos a la espera de culminar en plataforma el proceso sipse, ya que Por parte del area de contratacion se encuentra cumplidos los requisitos de perfeccionamiento y ejecución sin embargo, la plataforma no ha permitido cumplir con la etapa de ejecución, ya que no permite generar acta de inicio toda vez que se deriva el error "ORA-06502: PL/SQL: numeric or value error: character to number conversion error". 
Por lo anterior los contratos: 41 y  0364 que es el mismo 364 ya se encuentran en ejecución.Se remite insumo de la contratación vigencia 2023 de los contratos que se encuentran en ejecución a la fecha en plataforma sipse y SECOP,para los fines pertinentes</t>
  </si>
  <si>
    <t>Sin cargar 13 contratos y 27 contratos en estado suscrito o legalizado</t>
  </si>
  <si>
    <t xml:space="preserve">Sin cargar 13 contratos y 27 contratos en estado suscrito o legalizado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</si>
  <si>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</si>
  <si>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</si>
  <si>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</si>
  <si>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</si>
  <si>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</si>
  <si>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</si>
  <si>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</si>
  <si>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De acuerdo con el indicador con corte al primer trimestre  de 2023, se encuentran  registrados  y conciliados la totalidad de los proyectos que tiene  asignación presupuestal en vigencia 2023. En las evidencias se anexa pantallazo donde se demuestra el estado conciliado en los 27 proyectos de la localidad.</t>
  </si>
  <si>
    <t>-Matriz de reporte contratos vigencia + inclusión de meta por proyecto.
-Pantallazo donde se demuestra el estado conciliado en los 27 proyectos de la localidad.</t>
  </si>
  <si>
    <t>De acuerdo con el indicador con corte al segundo trimestre  de 2023, se encuentran  registrados todos los proyectos de inversión  y  conciliados la totalidad de los proyectos que tiene  asignación presupuestal en vigencia 2023. En las evidencias se anexa pantallazo donde se demuestra el estado conciliado en los 27 proyectos de la localidad.</t>
  </si>
  <si>
    <t>Matriz de reporte contratos vigencia + inclusión de meta por proyecto.
-Pantallazo donde se demuestra el estado conciliado en los 27 proyectos de la localidad.</t>
  </si>
  <si>
    <t>De acuerdo con el indicador con corte al primer trimestre  de 2023, se encuentran  registrados  y conciliados la totalidad de los proyectos que tiene  asignación presupuestal en vigencia 2023. En las evidencias se anexa pantallazo donde se demuestra el estado conciliado en los 27 proyectos de la localidad.
Matriz de reporte contratos vigencia + inclusión de meta por proyecto.
-Pantallazo donde se demuestra el estado conciliado en los 27 proyectos de la localidad.</t>
  </si>
  <si>
    <t>Inspección, Vigilancia y Control</t>
  </si>
  <si>
    <t>9</t>
  </si>
  <si>
    <t>Realizar 15.000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</si>
  <si>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</si>
  <si>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</si>
  <si>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</si>
  <si>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</si>
  <si>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</si>
  <si>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</si>
  <si>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</si>
  <si>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</si>
  <si>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10300 impulsos procesales sobre las actuaciones de policía que se encuentran a cargo de las inspecciones de policía</t>
  </si>
  <si>
    <t>Reporte DGP</t>
  </si>
  <si>
    <t>La alcaldía local realizó 9.932  impulsos procesales sobre las actuaciones de policía que se encuentran a cargo de las inspecciones de policía</t>
  </si>
  <si>
    <t xml:space="preserve">Reporte DGP </t>
  </si>
  <si>
    <t>La alcaldía local realizó 9932 impulsos procesales sobre las actuaciones de policía que se encuentran a cargo de las inspecciones de policía</t>
  </si>
  <si>
    <t>10</t>
  </si>
  <si>
    <t>Proferir 5.400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</si>
  <si>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</si>
  <si>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</si>
  <si>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</si>
  <si>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</si>
  <si>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La alcaldía local profirió 759 fallos de fondo en primera instancia sobre las actuaciones de policía que se encuentran a cargo de las inspecciones de policía</t>
  </si>
  <si>
    <t xml:space="preserve">Fallos de fondo en primera instancia Reporte IVC </t>
  </si>
  <si>
    <t>Fallos de fondo en primera instancia Reporte IVC</t>
  </si>
  <si>
    <t>11</t>
  </si>
  <si>
    <t>Terminar (archivar) 997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</si>
  <si>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</si>
  <si>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</si>
  <si>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</si>
  <si>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</si>
  <si>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</si>
  <si>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La alcaldía local terminó 150 actuaciones administrativas activas</t>
  </si>
  <si>
    <t>La alcaldía local terminó 101 actuaciones administrativas activas. D</t>
  </si>
  <si>
    <t>La alcaldía local terminó 101 actuaciones administrativas activas.</t>
  </si>
  <si>
    <t>12</t>
  </si>
  <si>
    <t>Terminar 1.048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</si>
  <si>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</si>
  <si>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</si>
  <si>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</si>
  <si>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La alcaldía local terminó 218 actuaciones administrativas activas</t>
  </si>
  <si>
    <t>La alcaldía local terminó 135 actuaciones administrativas activas. D</t>
  </si>
  <si>
    <t>La alcaldía local terminó 135 actuaciones administrativas activas.</t>
  </si>
  <si>
    <t>13</t>
  </si>
  <si>
    <t>Realizar 111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</si>
  <si>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</si>
  <si>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</si>
  <si>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</si>
  <si>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</si>
  <si>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</si>
  <si>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26 operativos de inspección, vigilancia y control en materia de integridad del espacio público</t>
  </si>
  <si>
    <t>Actas de operativos</t>
  </si>
  <si>
    <t>Se realizaron 35 operativos de inspección, vigilancia y control en materia de integridad del espacio público (movilidad, vendedores informales, domicialiarios, entre otros).</t>
  </si>
  <si>
    <t xml:space="preserve">Actas de operativos </t>
  </si>
  <si>
    <t>Se realizaron 61 operativos de inspección, vigilancia y control en materia de integridad del espacio público</t>
  </si>
  <si>
    <t>14</t>
  </si>
  <si>
    <t>Realizar 183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</si>
  <si>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</si>
  <si>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</si>
  <si>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44 operativos de inspección, vigilancia y control en materia de actividad económica</t>
  </si>
  <si>
    <t>Se realizaron 52 operativos de inspección, vigilancia y control en materia de actividad económica</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</si>
  <si>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</si>
  <si>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</si>
  <si>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</si>
  <si>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</si>
  <si>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Se realizaron 8 operativos de inspección, vigilancia y control en el marco del cumplimiento del Fallo de Cerros Orientales</t>
  </si>
  <si>
    <t>Se realizaron 12 operativos de inspección, vigilancia y control en el marco del cumplimiento del F</t>
  </si>
  <si>
    <t>Se realizaron 12 operativos de inspección, vigilancia y control en el marco del cumplimiento del Fallo de Cerros Orientales</t>
  </si>
  <si>
    <t>16</t>
  </si>
  <si>
    <t>Realizar 38 operativos de inspección, vigilancia y control en materia de actividad ambiental</t>
  </si>
  <si>
    <t>Acciones de control u operativos en materia de actividad ambiental realizadas</t>
  </si>
  <si>
    <t>Número de Acciones de control u operativos en materia actividad ambiental realizadas</t>
  </si>
  <si>
    <t>Se realizaron 38 operativos en materia de actividad ambiental.  Se presenta sobre ejecución de la meta, teniendo en cuenta la estrategia distrital en el marco del Decreto Distrital 014 de 2023 que deriva en el incremento en la cantidad de operativos de cambuches y carreteros</t>
  </si>
  <si>
    <t>Se realizaron 26 operativos en materia de actividad ambiental.  Se presenta sobre ejecución de la meta, teniendo en cuenta la estrategia distrital en el marco del Decreto Distrital 014 de 2023 que deriva en el incremento en la cantidad de operativos de cambuches y carreteros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</si>
  <si>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</si>
  <si>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</si>
  <si>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</si>
  <si>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</si>
  <si>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</si>
  <si>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</si>
  <si>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</si>
  <si>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</si>
  <si>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</si>
  <si>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</si>
  <si>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</si>
  <si>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</si>
  <si>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</si>
  <si>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Oficina Asesora de Planeación Institucional - Equipo de gestión ambiental</t>
  </si>
  <si>
    <t xml:space="preserve">NO PROGRAMADO </t>
  </si>
  <si>
    <t>La calificación se otorga teniendo en cuenta los siguientes parámetros:  
*Inspección ambiental ( ponderación 60%): La Alcaldía obtiene calificación de 80%. 
*Indicadores agua, energía ( ponderación 20%): Se encuentran actualizados hasta el mes de marzo de 2023.
* Reporte consumo de papel ( ponderación 10%):  Se encuentra reportado hasta el mes de mayo de 2023.
*Reporte ciclistas ( ponderación 10%): Se encuentra reportado hasta el mes de mayo de 2023.</t>
  </si>
  <si>
    <t xml:space="preserve">Reporte seguimiento metas ambientales </t>
  </si>
  <si>
    <t xml:space="preserve">No programada </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</si>
  <si>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</si>
  <si>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</si>
  <si>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</si>
  <si>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</si>
  <si>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</si>
  <si>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</si>
  <si>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</si>
  <si>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</si>
  <si>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</si>
  <si>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16 acciones de mejora abiertas, lo que representa una ejecución de la meta del 100%. </t>
  </si>
  <si>
    <t xml:space="preserve">Informe planes de mejora del MIMEC 2023 primer trimestre </t>
  </si>
  <si>
    <t xml:space="preserve">La alcaldía local cuenta con 7 acciones de mejora vencidas de las 23 acciones de mejora abiertas, lo que representa una ejecución de la meta del 69,57%. </t>
  </si>
  <si>
    <t>Informe planes de merjora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</si>
  <si>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</si>
  <si>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</si>
  <si>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</si>
  <si>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</si>
  <si>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</si>
  <si>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</si>
  <si>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</si>
  <si>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</si>
  <si>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</si>
  <si>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</si>
  <si>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Número de requisitos de la Ley 1712 de 2014 de publicación de la información cumplidos en la página web</t>
  </si>
  <si>
    <t xml:space="preserve">Reporte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</si>
  <si>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</si>
  <si>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</si>
  <si>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</si>
  <si>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</si>
  <si>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</si>
  <si>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</si>
  <si>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</si>
  <si>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Listancia de asistencia</t>
  </si>
  <si>
    <t>La alcaldia local participo de la jornada de capactiacion realizada el dia 17 de mayo de 2023</t>
  </si>
  <si>
    <t xml:space="preserve">Acta de asistecia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</si>
  <si>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</si>
  <si>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</si>
  <si>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</si>
  <si>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</si>
  <si>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 Jornada de capacitación o entrenamiento por parte de los promotores de mejora sobre el sistema de gestión y/o los procesos, dirigidas al personal </t>
  </si>
  <si>
    <t xml:space="preserve">https://gobiernobogota-my.sharepoint.com/:f:/g/personal/miguel_cardozo_gobiernobogota_gov_co/Em3Cl6hCPQhDioiu_JLgoPYBkPVfsju4ScZS7Z6vKKn1PQ?e=Q2RSJH  </t>
  </si>
  <si>
    <t xml:space="preserve"> jornadas de capacitación o entrenamiento por parte de los promotores de mejora sobre el sistema de gestión y/o los procesos, dirigidas al personal d</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</si>
  <si>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</si>
  <si>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</si>
  <si>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</si>
  <si>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</si>
  <si>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</si>
  <si>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</si>
  <si>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</si>
  <si>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</si>
  <si>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</si>
  <si>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29 requerimientos ciudadanos de la vigencia 2022, equivalentes al 100% de la meta</t>
  </si>
  <si>
    <t>Reporte SGI</t>
  </si>
  <si>
    <t>NO PROGRAMADO</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</si>
  <si>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</si>
  <si>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Reporte requerimientos ciudadanos 
Requerimientos ciudadanos rad No 2023460025228 y radicado alcance 20234600272223</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</si>
  <si>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</si>
  <si>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</si>
  <si>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</si>
  <si>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</si>
  <si>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153 requerimientos ciudadanos de la vigencia 2023</t>
  </si>
  <si>
    <t xml:space="preserve">Reporte requerimientos ciudadanos </t>
  </si>
  <si>
    <t>Total metas transversales (20%)</t>
  </si>
  <si>
    <t xml:space="preserve">Total plan de gestión </t>
  </si>
  <si>
    <t>En este periodo se registra avance en 15,90%  de conformidad a la información oficial de avance en las metas del Plan de Desarrollo Local (PDL) publicada por la SDP para el segundo trimestre de 2023. Es importante mencionar que el reporte del tercer semestre se encuentra en construccción para posterior aprobación de SDP de acuerdo con los tiempos establecidos por esta entidad, por lo que no se puede aportar el reporte de avance del PDL con corte a 30 de septiembre</t>
  </si>
  <si>
    <t>Plan de acción 2 do trimestre 2023</t>
  </si>
  <si>
    <t xml:space="preserve">Al corte de 30 de septiembre 2023, se realizó el pago del 76,8% de las obligaciones por pagar constituidas de la vigencia 2022, se pagaron $ 7.700.677.242 	</t>
  </si>
  <si>
    <t>Informe de ejecución presupuestal con corte 30-09-2023  -Matriz CRP  corte 30 de septiembre 2023</t>
  </si>
  <si>
    <t xml:space="preserve">Al corte de 30 de septiembre 2023, se realizó el pago del 53,5% de las obligaciones por pagar constituidas de la vigencia 2022, se pagaron $  224.174.457 	</t>
  </si>
  <si>
    <t xml:space="preserve">Al corte de 30 de Septiembre  2023, se comprometió el  94,02%, de la apropiación disponible por valor de $61.586.913.771 </t>
  </si>
  <si>
    <t xml:space="preserve">Al corte de 30 de septiembre de 2023, se giró el 51,47 % del valor apropiado por valor de                   $ 33.719.327.493 	</t>
  </si>
  <si>
    <t>Comedidamente informamos que en estos momentos nos encontramos 
en estado de cargue de la nueva contratación correspondiente al final del segundo semestre e inicio del tercer 
semestre de la actual vigencia en el área de contratación, en lo relacionado a los convenios y contrataciones 
directas de la Alcaldía Local de Usaquén</t>
  </si>
  <si>
    <t xml:space="preserve">Se sube en el drive  evidencia de matriz  de contratacion con sus respectivos  sipse, de igual forma se suben los pantallazos de contratos ejecutados en sipse </t>
  </si>
  <si>
    <t xml:space="preserve">Se sube en el drive  evidencia de matriz  de contratacion con sus respectivos  sipse </t>
  </si>
  <si>
    <t>De acuerdo con el indicador con corte al tercer trimestre  de 2023, se encuentran  registrados todos los proyectos de inversión  y  conciliados la totalidad de los proyectos que tiene  asignación presupuestal en vigencia 2023. En las evidencias se anexa pantallazo donde se demuestra el estado conciliado en los 27 proyectos de la localidad.</t>
  </si>
  <si>
    <t>La alcaldía local realizó 10894 impulsos procesales sobre las actuaciones de policía que se encuentran a cargo de las inspecciones de policía.Es importante aclatar que se adjunta evidencia del sistema de consulta suministrado pot la SG, por cada uno de los meses que compone el trimestre</t>
  </si>
  <si>
    <t>Matriz de reporte contratos vigencia + inclusión de meta por proyecto.
-Pantallazo donde se demuestra el estado conciliado en los 27 proyectos de la localida</t>
  </si>
  <si>
    <t>La alcaldía local profirió 1409 fallos de fondo en primera instancia sobre las actuaciones de policía que se encuentran a cargo de las inspecciones de policía. Es importante aclatar que se adjunta evidencia del sistema de consulta suministrado pot la SG, por cada uno de los meses que compone el trimestre</t>
  </si>
  <si>
    <t>La alcaldía local terminó 200 actuaciones administrativas activas durante el segundo trimestre no se dio cumplimiento en la meta 11  debido a que alrededor del 50 % de los abogados que se incorporaron al equipo este año para dar tramite a las actuaciones administrativas es nuevo y la curva de aprendizaje ha sido lenta,  por otro lado el volumen de trabajo que hay en la oficina jurídica generó congestión en la revisión por parte de los profesionales encargados. Es importante aclatar que se adjunta evidencia del sistema de consulta suministrado pot la SG, por cada uno de los meses que compone el trimestre</t>
  </si>
  <si>
    <t>La alcaldía local terminó 108 actuaciones administrativas activas. Durante el segundo trimestre no se dio cumplimiento en la meta 12 debido a que alrededor del 50 % de los abogados que se incorporaron al equipo este año para dar tramite a las actuaciones administrativas es nuevo y la curva de aprendizaje es lenta, de otro lado el volumen de trabajo que hay en la oficina jurídica generó congestión en la revisión por parte de los profesionales encargados .Es importante aclatar que se adjunta evidencia del sistema de consulta suministrado pot la SG, por cada uno de los meses que compone el trimestre</t>
  </si>
  <si>
    <t xml:space="preserve">Actas operativos </t>
  </si>
  <si>
    <t>Se realizaron 33 operativos de inspección, vigilancia y control en materia de integridad del espacio público (movilidad, vendedores informales, domicialiarios, andenes para peatones, entre otros).</t>
  </si>
  <si>
    <t>Se realizaron 61 operativos de inspección, vigilancia y control en materia de actividad económica</t>
  </si>
  <si>
    <t>Se realizaron 13 operativos de inspección, vigilancia y control en el marco del cumplimiento del Fallo de Cerros Orientales</t>
  </si>
  <si>
    <t>Se realizaron 65 operativos en materia de actividad ambiental.  Se presenta sobre ejecución de la meta, teniendo en cuenta la estrategia distrital en el marco del Decreto Distrital 014 de 2023 que deriva en el incremento en la cantidad de operativos de cambuches y carreteros, así como la intervención en establecimientos de comercio y otras zonas comerc</t>
  </si>
  <si>
    <t>La alcaldía local cuenta con 0 acciones de mejora vencidas de las  5 acciones de mejora abiertas, lo que representa una ejecución de la meta del 100%</t>
  </si>
  <si>
    <t>Reporte MIMEC</t>
  </si>
  <si>
    <t xml:space="preserve">Número de requisitos de la Ley 1712 de 2014 de publicación de la información cumplidos en la página web / Número total de requisitos  publicados de informacion. </t>
  </si>
  <si>
    <t>Reporte OAC</t>
  </si>
  <si>
    <t xml:space="preserve">Jornada de capacitacion del 20 de septiembre </t>
  </si>
  <si>
    <t xml:space="preserve">Listado de asistencia </t>
  </si>
  <si>
    <t>Reporte requerimientos ciudadanos radicado No  20234600378473</t>
  </si>
  <si>
    <t xml:space="preserve">Reporte radicado requerimientos ciudadanos </t>
  </si>
  <si>
    <t xml:space="preserve">Segun reporte de reaquerimientos ciudadanos radicado No 20234600378473
</t>
  </si>
  <si>
    <t xml:space="preserve">Para el segundo trimteste de la vigencia 2023, el Plan de Gestión de la Alcaldia Local alcanzó un nivel de desempeño del 91,54% y del 68,46% acumulado para la vigencia. 
 </t>
  </si>
  <si>
    <t xml:space="preserve">Requerimientos ciudadanos rad No 2023460025228 y memorando de alcance y correccion  del 31 de Julio No 20234600272223 de atencion a la Ciudadania 
</t>
  </si>
  <si>
    <t xml:space="preserve">Para el tercer trimestre de la vigencia 2023, el Plan de Gestión de la Alcaldia Local alcanzó un nivel de desempeño del 93,84% y del 85,30%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</si>
</sst>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0000"/>
      <name val="Calibri"/>
      <family val="2"/>
    </font>
    <font>
      <sz val="11"/>
      <name val="Calibri Light"/>
      <family val="2"/>
      <scheme val="major"/>
    </font>
    <font>
      <sz val="11"/>
      <color rgb="FF4472C4"/>
      <name val="Calibri Light"/>
      <family val="2"/>
      <scheme val="major"/>
    </font>
    <font>
      <sz val="11"/>
      <color rgb="FF4472C4"/>
      <name val="Calibri Light"/>
      <family val="2"/>
    </font>
    <font>
      <sz val="11"/>
      <color rgb="FF4472C4"/>
      <name val="Calibri"/>
      <family val="2"/>
      <charset val="1"/>
    </font>
    <font>
      <u/>
      <sz val="11"/>
      <color theme="10"/>
      <name val="Calibri"/>
      <family val="2"/>
      <scheme val="minor"/>
    </font>
    <font>
      <sz val="11"/>
      <color rgb="FF00000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rgb="FF000000"/>
      </right>
      <top/>
      <bottom/>
      <diagonal/>
    </border>
  </borders>
  <cellStyleXfs count="5">
    <xf numFmtId="0" fontId="0" fillId="0" borderId="0"/>
    <xf numFmtId="9" fontId="3" fillId="0" borderId="0" applyFont="0" applyFill="0" applyBorder="0" applyAlignment="0" applyProtection="0"/>
    <xf numFmtId="0" fontId="12" fillId="10" borderId="0" applyNumberFormat="0" applyBorder="0" applyAlignment="0" applyProtection="0"/>
    <xf numFmtId="43" fontId="3" fillId="0" borderId="0" applyFont="0" applyFill="0" applyBorder="0" applyAlignment="0" applyProtection="0"/>
    <xf numFmtId="0" fontId="21" fillId="0" borderId="0" applyNumberFormat="0" applyFill="0" applyBorder="0" applyAlignment="0" applyProtection="0"/>
  </cellStyleXfs>
  <cellXfs count="187">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 xfId="0" applyFont="1" applyBorder="1" applyAlignment="1">
      <alignment horizontal="left" vertical="top"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1" xfId="0" applyFont="1" applyBorder="1" applyAlignment="1" applyProtection="1">
      <alignment horizontal="left" vertical="center" wrapText="1"/>
      <protection hidden="1"/>
    </xf>
    <xf numFmtId="0" fontId="13" fillId="0" borderId="11" xfId="0" applyFont="1" applyBorder="1" applyAlignment="1">
      <alignment horizontal="center" vertical="center" wrapText="1"/>
    </xf>
    <xf numFmtId="0" fontId="14" fillId="0" borderId="11" xfId="0" applyFont="1" applyBorder="1" applyAlignment="1" applyProtection="1">
      <alignment horizontal="center" vertical="center" wrapText="1"/>
      <protection hidden="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0" fontId="15" fillId="0" borderId="7" xfId="2" applyFont="1" applyFill="1" applyBorder="1" applyAlignment="1" applyProtection="1">
      <alignment horizontal="left" vertical="center" wrapText="1"/>
      <protection hidden="1"/>
    </xf>
    <xf numFmtId="0" fontId="13" fillId="0" borderId="15" xfId="0" applyFont="1" applyBorder="1" applyAlignment="1">
      <alignment horizontal="left" vertical="center" wrapText="1"/>
    </xf>
    <xf numFmtId="0" fontId="14" fillId="0" borderId="14" xfId="0" applyFont="1" applyBorder="1" applyAlignment="1">
      <alignment horizontal="left" vertical="center" wrapText="1"/>
    </xf>
    <xf numFmtId="1" fontId="13" fillId="0" borderId="1" xfId="3" applyNumberFormat="1" applyFont="1" applyFill="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1" applyFont="1" applyBorder="1" applyAlignment="1">
      <alignment horizontal="justify" vertical="center" wrapText="1"/>
    </xf>
    <xf numFmtId="9" fontId="1" fillId="0" borderId="1" xfId="0" applyNumberFormat="1" applyFont="1" applyBorder="1" applyAlignment="1">
      <alignment horizontal="justify" vertical="center" wrapText="1"/>
    </xf>
    <xf numFmtId="10" fontId="16" fillId="0" borderId="1" xfId="0" applyNumberFormat="1" applyFont="1" applyBorder="1" applyAlignment="1">
      <alignment horizontal="center" vertical="center"/>
    </xf>
    <xf numFmtId="164" fontId="1" fillId="9" borderId="0" xfId="1" applyNumberFormat="1" applyFont="1" applyFill="1" applyAlignment="1">
      <alignment wrapText="1"/>
    </xf>
    <xf numFmtId="164" fontId="1" fillId="9" borderId="0" xfId="1" applyNumberFormat="1" applyFont="1" applyFill="1" applyAlignment="1">
      <alignment vertical="center" wrapText="1"/>
    </xf>
    <xf numFmtId="164" fontId="2" fillId="4" borderId="1" xfId="1" applyNumberFormat="1" applyFont="1" applyFill="1" applyBorder="1" applyAlignment="1">
      <alignment horizontal="center" vertical="center" wrapText="1"/>
    </xf>
    <xf numFmtId="164" fontId="1" fillId="0" borderId="1" xfId="1" applyNumberFormat="1" applyFont="1" applyBorder="1" applyAlignment="1">
      <alignment horizontal="center" vertical="center" wrapText="1"/>
    </xf>
    <xf numFmtId="164" fontId="14" fillId="0" borderId="1" xfId="1" applyNumberFormat="1" applyFont="1" applyBorder="1" applyAlignment="1">
      <alignment horizontal="center" vertical="center" wrapText="1"/>
    </xf>
    <xf numFmtId="164" fontId="13" fillId="0" borderId="1" xfId="1" applyNumberFormat="1" applyFont="1" applyBorder="1" applyAlignment="1">
      <alignment horizontal="center" vertical="center" wrapText="1"/>
    </xf>
    <xf numFmtId="164" fontId="5" fillId="3" borderId="1" xfId="1" applyNumberFormat="1" applyFont="1" applyFill="1" applyBorder="1" applyAlignment="1">
      <alignment wrapText="1"/>
    </xf>
    <xf numFmtId="164" fontId="8" fillId="3" borderId="1" xfId="1" applyNumberFormat="1" applyFont="1" applyFill="1" applyBorder="1" applyAlignment="1">
      <alignment wrapText="1"/>
    </xf>
    <xf numFmtId="164" fontId="6" fillId="2" borderId="1" xfId="1" applyNumberFormat="1" applyFont="1" applyFill="1" applyBorder="1" applyAlignment="1">
      <alignment wrapText="1"/>
    </xf>
    <xf numFmtId="164" fontId="1" fillId="0" borderId="0" xfId="1" applyNumberFormat="1" applyFont="1" applyAlignment="1">
      <alignment wrapText="1"/>
    </xf>
    <xf numFmtId="10" fontId="1" fillId="0" borderId="1" xfId="1" applyNumberFormat="1" applyFont="1" applyBorder="1" applyAlignment="1">
      <alignment horizontal="justify" vertical="center" wrapText="1"/>
    </xf>
    <xf numFmtId="10" fontId="1" fillId="0" borderId="1" xfId="1" applyNumberFormat="1" applyFont="1" applyBorder="1" applyAlignment="1">
      <alignment horizontal="center" vertical="center" wrapText="1"/>
    </xf>
    <xf numFmtId="1" fontId="1" fillId="0" borderId="1" xfId="1" applyNumberFormat="1" applyFont="1" applyBorder="1" applyAlignment="1">
      <alignment horizontal="justify" vertical="center" wrapText="1"/>
    </xf>
    <xf numFmtId="0" fontId="13" fillId="0" borderId="12" xfId="0" applyFont="1" applyBorder="1" applyAlignment="1">
      <alignment horizontal="justify" vertical="center" wrapText="1"/>
    </xf>
    <xf numFmtId="10" fontId="5" fillId="3" borderId="1" xfId="1" applyNumberFormat="1" applyFont="1" applyFill="1" applyBorder="1" applyAlignment="1">
      <alignment wrapText="1"/>
    </xf>
    <xf numFmtId="10" fontId="7" fillId="2" borderId="1" xfId="0" applyNumberFormat="1" applyFont="1" applyFill="1" applyBorder="1" applyAlignment="1">
      <alignment wrapText="1"/>
    </xf>
    <xf numFmtId="10" fontId="5" fillId="3" borderId="1" xfId="1" applyNumberFormat="1" applyFont="1" applyFill="1" applyBorder="1" applyAlignment="1">
      <alignment horizontal="center" wrapText="1"/>
    </xf>
    <xf numFmtId="10" fontId="14"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0" fontId="1" fillId="9" borderId="0" xfId="0" applyFont="1" applyFill="1" applyAlignment="1">
      <alignment horizontal="justify" vertical="center" wrapText="1"/>
    </xf>
    <xf numFmtId="0" fontId="2" fillId="8" borderId="1" xfId="0" applyFont="1" applyFill="1" applyBorder="1" applyAlignment="1">
      <alignment horizontal="justify" vertical="center" wrapText="1"/>
    </xf>
    <xf numFmtId="0" fontId="13" fillId="0" borderId="1" xfId="0" applyFont="1" applyBorder="1" applyAlignment="1">
      <alignment horizontal="justify" vertical="center" wrapText="1"/>
    </xf>
    <xf numFmtId="0" fontId="4" fillId="3"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9" fontId="5" fillId="3" borderId="1" xfId="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10"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9" fontId="19" fillId="0" borderId="12" xfId="0" applyNumberFormat="1"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64" fontId="18" fillId="0" borderId="1" xfId="1" applyNumberFormat="1" applyFont="1" applyBorder="1" applyAlignment="1">
      <alignment horizontal="justify" vertical="center" wrapText="1"/>
    </xf>
    <xf numFmtId="9" fontId="18" fillId="0" borderId="1" xfId="1" applyFont="1" applyBorder="1" applyAlignment="1">
      <alignment horizontal="justify" vertical="center" wrapText="1"/>
    </xf>
    <xf numFmtId="1" fontId="18" fillId="0" borderId="1" xfId="0" applyNumberFormat="1" applyFont="1" applyBorder="1" applyAlignment="1">
      <alignment horizontal="justify" vertical="center" wrapText="1"/>
    </xf>
    <xf numFmtId="9" fontId="18" fillId="0" borderId="1" xfId="0" applyNumberFormat="1" applyFont="1" applyBorder="1" applyAlignment="1">
      <alignment horizontal="justify" vertical="center" wrapText="1"/>
    </xf>
    <xf numFmtId="10" fontId="18" fillId="0" borderId="1" xfId="1" applyNumberFormat="1" applyFont="1" applyBorder="1" applyAlignment="1">
      <alignment horizontal="center" vertical="center" wrapText="1"/>
    </xf>
    <xf numFmtId="0" fontId="19" fillId="0" borderId="1" xfId="0" applyFont="1" applyBorder="1" applyAlignment="1">
      <alignment horizontal="center" vertical="center" wrapText="1"/>
    </xf>
    <xf numFmtId="9" fontId="19" fillId="0" borderId="11" xfId="1" applyFont="1" applyFill="1" applyBorder="1" applyAlignment="1">
      <alignment horizontal="center" vertical="center" wrapText="1"/>
    </xf>
    <xf numFmtId="9" fontId="19" fillId="0" borderId="1" xfId="1" applyFont="1" applyFill="1" applyBorder="1" applyAlignment="1">
      <alignment horizontal="center" vertical="center" wrapText="1"/>
    </xf>
    <xf numFmtId="0" fontId="20" fillId="0" borderId="0" xfId="0" applyFont="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64" fontId="1" fillId="0" borderId="1" xfId="1" applyNumberFormat="1" applyFont="1" applyBorder="1" applyAlignment="1">
      <alignment horizontal="justify" vertical="center" wrapText="1"/>
    </xf>
    <xf numFmtId="164" fontId="18" fillId="0" borderId="1" xfId="0" applyNumberFormat="1" applyFont="1" applyBorder="1" applyAlignment="1">
      <alignment horizontal="justify" vertical="center" wrapText="1"/>
    </xf>
    <xf numFmtId="10" fontId="18" fillId="0" borderId="1" xfId="1"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0" fontId="5" fillId="3" borderId="1" xfId="0" applyNumberFormat="1" applyFont="1" applyFill="1" applyBorder="1" applyAlignment="1">
      <alignment wrapText="1"/>
    </xf>
    <xf numFmtId="1" fontId="18" fillId="9" borderId="1" xfId="0" applyNumberFormat="1" applyFont="1" applyFill="1" applyBorder="1" applyAlignment="1">
      <alignment horizontal="justify" vertical="center" wrapText="1"/>
    </xf>
    <xf numFmtId="0" fontId="18" fillId="9" borderId="1" xfId="0" applyFont="1" applyFill="1" applyBorder="1" applyAlignment="1">
      <alignment horizontal="justify" vertical="center" wrapText="1"/>
    </xf>
    <xf numFmtId="10" fontId="18" fillId="9" borderId="1" xfId="1" applyNumberFormat="1" applyFont="1" applyFill="1" applyBorder="1" applyAlignment="1">
      <alignment horizontal="justify" vertical="center" wrapText="1"/>
    </xf>
    <xf numFmtId="10" fontId="18" fillId="9" borderId="1" xfId="1" applyNumberFormat="1" applyFont="1" applyFill="1" applyBorder="1" applyAlignment="1">
      <alignment horizontal="center" vertical="center" wrapText="1"/>
    </xf>
    <xf numFmtId="0" fontId="21" fillId="9" borderId="1" xfId="4" applyFill="1" applyBorder="1" applyAlignment="1">
      <alignment horizontal="justify" vertical="center" wrapText="1"/>
    </xf>
    <xf numFmtId="0" fontId="1" fillId="9" borderId="1" xfId="0" applyFont="1" applyFill="1" applyBorder="1" applyAlignment="1">
      <alignment horizontal="justify" vertical="center" wrapText="1"/>
    </xf>
    <xf numFmtId="10" fontId="1" fillId="9" borderId="1" xfId="0" applyNumberFormat="1" applyFont="1" applyFill="1" applyBorder="1" applyAlignment="1">
      <alignment horizontal="justify" vertical="center" wrapText="1"/>
    </xf>
    <xf numFmtId="10" fontId="1" fillId="9" borderId="1" xfId="1" applyNumberFormat="1" applyFont="1" applyFill="1" applyBorder="1" applyAlignment="1">
      <alignment horizontal="justify" vertical="center" wrapText="1"/>
    </xf>
    <xf numFmtId="9" fontId="1" fillId="9" borderId="1" xfId="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10" fontId="1" fillId="9" borderId="1" xfId="1" applyNumberFormat="1" applyFont="1" applyFill="1" applyBorder="1" applyAlignment="1">
      <alignment horizontal="center" vertical="center" wrapText="1"/>
    </xf>
    <xf numFmtId="9" fontId="18" fillId="9" borderId="1" xfId="1" applyFont="1" applyFill="1" applyBorder="1" applyAlignment="1">
      <alignment horizontal="justify" vertical="center" wrapText="1"/>
    </xf>
    <xf numFmtId="1" fontId="18" fillId="9" borderId="1" xfId="1" applyNumberFormat="1" applyFont="1" applyFill="1" applyBorder="1" applyAlignment="1">
      <alignment horizontal="justify" vertical="center" wrapText="1"/>
    </xf>
    <xf numFmtId="164" fontId="18" fillId="9" borderId="1" xfId="0" applyNumberFormat="1" applyFont="1" applyFill="1" applyBorder="1" applyAlignment="1">
      <alignment horizontal="justify" vertical="center" wrapText="1"/>
    </xf>
    <xf numFmtId="0" fontId="19" fillId="9" borderId="16" xfId="0" applyFont="1" applyFill="1" applyBorder="1" applyAlignment="1">
      <alignment vertical="center" wrapText="1"/>
    </xf>
    <xf numFmtId="164" fontId="1" fillId="0" borderId="1" xfId="0" applyNumberFormat="1" applyFont="1" applyBorder="1" applyAlignment="1">
      <alignment horizontal="justify" vertical="center" wrapText="1"/>
    </xf>
    <xf numFmtId="10" fontId="18" fillId="0" borderId="1" xfId="0" applyNumberFormat="1" applyFont="1" applyBorder="1" applyAlignment="1">
      <alignment horizontal="justify" vertical="center" wrapText="1"/>
    </xf>
    <xf numFmtId="0" fontId="13" fillId="0" borderId="0" xfId="0" applyFont="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xf>
    <xf numFmtId="0" fontId="17" fillId="9" borderId="1" xfId="0" applyFont="1" applyFill="1" applyBorder="1" applyAlignment="1">
      <alignment horizontal="justify" vertical="center"/>
    </xf>
    <xf numFmtId="0" fontId="22" fillId="9" borderId="1" xfId="0" applyFont="1" applyFill="1" applyBorder="1" applyAlignment="1">
      <alignment horizontal="justify" vertical="center" wrapText="1"/>
    </xf>
    <xf numFmtId="0" fontId="1" fillId="9" borderId="1" xfId="0" applyFont="1" applyFill="1" applyBorder="1" applyAlignment="1">
      <alignment horizontal="justify" vertical="center"/>
    </xf>
    <xf numFmtId="0" fontId="22"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cellXfs>
  <cellStyles count="5">
    <cellStyle name="Hyperlink" xfId="4" xr:uid="{00000000-000B-0000-0000-000008000000}"/>
    <cellStyle name="Incorrecto" xfId="2" builtinId="27"/>
    <cellStyle name="Millares" xfId="3"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9"/>
  <sheetViews>
    <sheetView tabSelected="1" topLeftCell="Q20" zoomScale="70" zoomScaleNormal="70" workbookViewId="0">
      <selection activeCell="AQ19" sqref="AQ1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2" width="16.5703125" style="73" hidden="1" customWidth="1"/>
    <col min="23" max="24" width="16.5703125" style="1" hidden="1" customWidth="1"/>
    <col min="25" max="25" width="40.28515625" style="28" hidden="1" customWidth="1"/>
    <col min="26" max="26" width="16.5703125" style="28" hidden="1" customWidth="1"/>
    <col min="27" max="29" width="16.5703125" style="1" hidden="1" customWidth="1"/>
    <col min="30" max="30" width="33.425781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85" customWidth="1"/>
    <col min="45" max="45" width="39.42578125" style="28" customWidth="1"/>
    <col min="46" max="16384" width="10.85546875" style="1"/>
  </cols>
  <sheetData>
    <row r="1" spans="1:45" s="29" customFormat="1" ht="70.5" customHeight="1" x14ac:dyDescent="0.25">
      <c r="A1" s="151" t="s">
        <v>0</v>
      </c>
      <c r="B1" s="152"/>
      <c r="C1" s="152"/>
      <c r="D1" s="152"/>
      <c r="E1" s="152"/>
      <c r="F1" s="152"/>
      <c r="G1" s="152"/>
      <c r="H1" s="152"/>
      <c r="I1" s="152"/>
      <c r="J1" s="152"/>
      <c r="K1" s="152"/>
      <c r="L1" s="153" t="s">
        <v>1</v>
      </c>
      <c r="M1" s="153"/>
      <c r="N1" s="153"/>
      <c r="O1" s="153"/>
      <c r="P1" s="153"/>
      <c r="V1" s="64"/>
      <c r="Y1" s="86"/>
      <c r="Z1" s="86"/>
      <c r="AR1" s="83"/>
      <c r="AS1" s="86"/>
    </row>
    <row r="2" spans="1:45" s="31" customFormat="1" ht="23.45" customHeight="1" x14ac:dyDescent="0.25">
      <c r="A2" s="155" t="s">
        <v>2</v>
      </c>
      <c r="B2" s="156"/>
      <c r="C2" s="156"/>
      <c r="D2" s="156"/>
      <c r="E2" s="156"/>
      <c r="F2" s="156"/>
      <c r="G2" s="156"/>
      <c r="H2" s="156"/>
      <c r="I2" s="156"/>
      <c r="J2" s="156"/>
      <c r="K2" s="156"/>
      <c r="L2" s="30"/>
      <c r="M2" s="30"/>
      <c r="N2" s="30"/>
      <c r="O2" s="30"/>
      <c r="P2" s="30"/>
      <c r="V2" s="65"/>
      <c r="Y2" s="86"/>
      <c r="Z2" s="86"/>
      <c r="AR2" s="84"/>
      <c r="AS2" s="86"/>
    </row>
    <row r="3" spans="1:45" s="29" customFormat="1" x14ac:dyDescent="0.25">
      <c r="V3" s="64"/>
      <c r="Y3" s="86"/>
      <c r="Z3" s="86"/>
      <c r="AR3" s="83"/>
      <c r="AS3" s="86"/>
    </row>
    <row r="4" spans="1:45" s="29" customFormat="1" ht="29.1" customHeight="1" x14ac:dyDescent="0.25">
      <c r="F4" s="142" t="s">
        <v>3</v>
      </c>
      <c r="G4" s="143"/>
      <c r="H4" s="143"/>
      <c r="I4" s="143"/>
      <c r="J4" s="143"/>
      <c r="K4" s="144"/>
      <c r="V4" s="64"/>
      <c r="Y4" s="86"/>
      <c r="Z4" s="86"/>
      <c r="AR4" s="83"/>
      <c r="AS4" s="86"/>
    </row>
    <row r="5" spans="1:45" s="29" customFormat="1" ht="15" customHeight="1" x14ac:dyDescent="0.25">
      <c r="F5" s="2" t="s">
        <v>4</v>
      </c>
      <c r="G5" s="2" t="s">
        <v>5</v>
      </c>
      <c r="H5" s="142" t="s">
        <v>6</v>
      </c>
      <c r="I5" s="143"/>
      <c r="J5" s="143"/>
      <c r="K5" s="144"/>
      <c r="V5" s="64"/>
      <c r="Y5" s="86"/>
      <c r="Z5" s="86"/>
      <c r="AR5" s="83"/>
      <c r="AS5" s="86"/>
    </row>
    <row r="6" spans="1:45" s="29" customFormat="1" ht="23.25" customHeight="1" x14ac:dyDescent="0.25">
      <c r="F6" s="32">
        <v>1</v>
      </c>
      <c r="G6" s="32" t="s">
        <v>7</v>
      </c>
      <c r="H6" s="145" t="s">
        <v>8</v>
      </c>
      <c r="I6" s="145"/>
      <c r="J6" s="145"/>
      <c r="K6" s="145"/>
      <c r="V6" s="64"/>
      <c r="Y6" s="86"/>
      <c r="Z6" s="86"/>
      <c r="AR6" s="83"/>
      <c r="AS6" s="86"/>
    </row>
    <row r="7" spans="1:45" s="29" customFormat="1" ht="61.5" customHeight="1" x14ac:dyDescent="0.25">
      <c r="F7" s="32">
        <v>2</v>
      </c>
      <c r="G7" s="32" t="s">
        <v>9</v>
      </c>
      <c r="H7" s="146" t="s">
        <v>10</v>
      </c>
      <c r="I7" s="147"/>
      <c r="J7" s="147"/>
      <c r="K7" s="147"/>
      <c r="V7" s="64"/>
      <c r="Y7" s="86"/>
      <c r="Z7" s="86"/>
      <c r="AR7" s="83"/>
      <c r="AS7" s="86"/>
    </row>
    <row r="8" spans="1:45" s="29" customFormat="1" ht="54.75" customHeight="1" x14ac:dyDescent="0.25">
      <c r="F8" s="32">
        <v>3</v>
      </c>
      <c r="G8" s="32" t="s">
        <v>11</v>
      </c>
      <c r="H8" s="148" t="s">
        <v>317</v>
      </c>
      <c r="I8" s="149"/>
      <c r="J8" s="149"/>
      <c r="K8" s="149"/>
      <c r="V8" s="64"/>
      <c r="Y8" s="86"/>
      <c r="Z8" s="86"/>
      <c r="AR8" s="83"/>
      <c r="AS8" s="86"/>
    </row>
    <row r="9" spans="1:45" s="29" customFormat="1" ht="54.75" customHeight="1" x14ac:dyDescent="0.25">
      <c r="F9" s="32">
        <v>4</v>
      </c>
      <c r="G9" s="32" t="s">
        <v>12</v>
      </c>
      <c r="H9" s="150" t="s">
        <v>319</v>
      </c>
      <c r="I9" s="150"/>
      <c r="J9" s="150"/>
      <c r="K9" s="150"/>
      <c r="V9" s="64"/>
      <c r="Y9" s="86"/>
      <c r="Z9" s="86"/>
      <c r="AR9" s="83"/>
      <c r="AS9" s="86"/>
    </row>
    <row r="10" spans="1:45" s="29" customFormat="1" x14ac:dyDescent="0.25">
      <c r="V10" s="64"/>
      <c r="Y10" s="86"/>
      <c r="Z10" s="86"/>
      <c r="AR10" s="83"/>
      <c r="AS10" s="86"/>
    </row>
    <row r="11" spans="1:45" ht="14.45" customHeight="1" x14ac:dyDescent="0.25">
      <c r="A11" s="141" t="s">
        <v>13</v>
      </c>
      <c r="B11" s="141"/>
      <c r="C11" s="141" t="s">
        <v>14</v>
      </c>
      <c r="D11" s="141" t="s">
        <v>15</v>
      </c>
      <c r="E11" s="141"/>
      <c r="F11" s="141"/>
      <c r="G11" s="154" t="s">
        <v>16</v>
      </c>
      <c r="H11" s="154"/>
      <c r="I11" s="154"/>
      <c r="J11" s="154"/>
      <c r="K11" s="154"/>
      <c r="L11" s="154"/>
      <c r="M11" s="154"/>
      <c r="N11" s="154"/>
      <c r="O11" s="154"/>
      <c r="P11" s="154"/>
      <c r="Q11" s="154"/>
      <c r="R11" s="141" t="s">
        <v>17</v>
      </c>
      <c r="S11" s="141"/>
      <c r="T11" s="141"/>
      <c r="U11" s="141"/>
      <c r="V11" s="157" t="s">
        <v>18</v>
      </c>
      <c r="W11" s="158"/>
      <c r="X11" s="158"/>
      <c r="Y11" s="158"/>
      <c r="Z11" s="159"/>
      <c r="AA11" s="163" t="s">
        <v>19</v>
      </c>
      <c r="AB11" s="164"/>
      <c r="AC11" s="164"/>
      <c r="AD11" s="164"/>
      <c r="AE11" s="165"/>
      <c r="AF11" s="169" t="s">
        <v>20</v>
      </c>
      <c r="AG11" s="170"/>
      <c r="AH11" s="170"/>
      <c r="AI11" s="170"/>
      <c r="AJ11" s="171"/>
      <c r="AK11" s="175" t="s">
        <v>21</v>
      </c>
      <c r="AL11" s="176"/>
      <c r="AM11" s="176"/>
      <c r="AN11" s="176"/>
      <c r="AO11" s="177"/>
      <c r="AP11" s="181" t="s">
        <v>22</v>
      </c>
      <c r="AQ11" s="182"/>
      <c r="AR11" s="182"/>
      <c r="AS11" s="183"/>
    </row>
    <row r="12" spans="1:45" ht="14.45" customHeight="1" x14ac:dyDescent="0.25">
      <c r="A12" s="141"/>
      <c r="B12" s="141"/>
      <c r="C12" s="141"/>
      <c r="D12" s="141"/>
      <c r="E12" s="141"/>
      <c r="F12" s="141"/>
      <c r="G12" s="154"/>
      <c r="H12" s="154"/>
      <c r="I12" s="154"/>
      <c r="J12" s="154"/>
      <c r="K12" s="154"/>
      <c r="L12" s="154"/>
      <c r="M12" s="154"/>
      <c r="N12" s="154"/>
      <c r="O12" s="154"/>
      <c r="P12" s="154"/>
      <c r="Q12" s="154"/>
      <c r="R12" s="141"/>
      <c r="S12" s="141"/>
      <c r="T12" s="141"/>
      <c r="U12" s="141"/>
      <c r="V12" s="160"/>
      <c r="W12" s="161"/>
      <c r="X12" s="161"/>
      <c r="Y12" s="161"/>
      <c r="Z12" s="162"/>
      <c r="AA12" s="166"/>
      <c r="AB12" s="167"/>
      <c r="AC12" s="167"/>
      <c r="AD12" s="167"/>
      <c r="AE12" s="168"/>
      <c r="AF12" s="172"/>
      <c r="AG12" s="173"/>
      <c r="AH12" s="173"/>
      <c r="AI12" s="173"/>
      <c r="AJ12" s="174"/>
      <c r="AK12" s="178"/>
      <c r="AL12" s="179"/>
      <c r="AM12" s="179"/>
      <c r="AN12" s="179"/>
      <c r="AO12" s="180"/>
      <c r="AP12" s="184"/>
      <c r="AQ12" s="185"/>
      <c r="AR12" s="185"/>
      <c r="AS12" s="186"/>
    </row>
    <row r="13" spans="1:45" ht="45.75" thickBot="1" x14ac:dyDescent="0.3">
      <c r="A13" s="2" t="s">
        <v>23</v>
      </c>
      <c r="B13" s="2" t="s">
        <v>24</v>
      </c>
      <c r="C13" s="141"/>
      <c r="D13" s="2" t="s">
        <v>25</v>
      </c>
      <c r="E13" s="2" t="s">
        <v>26</v>
      </c>
      <c r="F13" s="2" t="s">
        <v>27</v>
      </c>
      <c r="G13" s="20" t="s">
        <v>28</v>
      </c>
      <c r="H13" s="20" t="s">
        <v>29</v>
      </c>
      <c r="I13" s="20" t="s">
        <v>30</v>
      </c>
      <c r="J13" s="20" t="s">
        <v>31</v>
      </c>
      <c r="K13" s="20" t="s">
        <v>32</v>
      </c>
      <c r="L13" s="20" t="s">
        <v>33</v>
      </c>
      <c r="M13" s="20" t="s">
        <v>34</v>
      </c>
      <c r="N13" s="20" t="s">
        <v>35</v>
      </c>
      <c r="O13" s="20" t="s">
        <v>36</v>
      </c>
      <c r="P13" s="20" t="s">
        <v>37</v>
      </c>
      <c r="Q13" s="20" t="s">
        <v>38</v>
      </c>
      <c r="R13" s="2" t="s">
        <v>39</v>
      </c>
      <c r="S13" s="2" t="s">
        <v>40</v>
      </c>
      <c r="T13" s="2" t="s">
        <v>41</v>
      </c>
      <c r="U13" s="2" t="s">
        <v>42</v>
      </c>
      <c r="V13" s="66" t="s">
        <v>43</v>
      </c>
      <c r="W13" s="3" t="s">
        <v>44</v>
      </c>
      <c r="X13" s="3" t="s">
        <v>45</v>
      </c>
      <c r="Y13" s="91" t="s">
        <v>46</v>
      </c>
      <c r="Z13" s="91" t="s">
        <v>47</v>
      </c>
      <c r="AA13" s="23" t="s">
        <v>43</v>
      </c>
      <c r="AB13" s="23" t="s">
        <v>44</v>
      </c>
      <c r="AC13" s="23" t="s">
        <v>45</v>
      </c>
      <c r="AD13" s="23" t="s">
        <v>46</v>
      </c>
      <c r="AE13" s="23" t="s">
        <v>47</v>
      </c>
      <c r="AF13" s="24" t="s">
        <v>43</v>
      </c>
      <c r="AG13" s="24" t="s">
        <v>44</v>
      </c>
      <c r="AH13" s="24" t="s">
        <v>45</v>
      </c>
      <c r="AI13" s="24" t="s">
        <v>46</v>
      </c>
      <c r="AJ13" s="24" t="s">
        <v>47</v>
      </c>
      <c r="AK13" s="25" t="s">
        <v>43</v>
      </c>
      <c r="AL13" s="25" t="s">
        <v>44</v>
      </c>
      <c r="AM13" s="25" t="s">
        <v>45</v>
      </c>
      <c r="AN13" s="25" t="s">
        <v>46</v>
      </c>
      <c r="AO13" s="25" t="s">
        <v>47</v>
      </c>
      <c r="AP13" s="4" t="s">
        <v>43</v>
      </c>
      <c r="AQ13" s="4" t="s">
        <v>44</v>
      </c>
      <c r="AR13" s="4" t="s">
        <v>45</v>
      </c>
      <c r="AS13" s="87" t="s">
        <v>46</v>
      </c>
    </row>
    <row r="14" spans="1:45" s="28" customFormat="1" ht="195" x14ac:dyDescent="0.25">
      <c r="A14" s="22">
        <v>4</v>
      </c>
      <c r="B14" s="21" t="s">
        <v>48</v>
      </c>
      <c r="C14" s="22" t="s">
        <v>49</v>
      </c>
      <c r="D14" s="26" t="s">
        <v>50</v>
      </c>
      <c r="E14" s="21" t="s">
        <v>51</v>
      </c>
      <c r="F14" s="21" t="s">
        <v>52</v>
      </c>
      <c r="G14" s="21" t="s">
        <v>53</v>
      </c>
      <c r="H14" s="33" t="s">
        <v>54</v>
      </c>
      <c r="I14" s="41" t="s">
        <v>55</v>
      </c>
      <c r="J14" s="34" t="s">
        <v>56</v>
      </c>
      <c r="K14" s="45" t="s">
        <v>57</v>
      </c>
      <c r="L14" s="40">
        <v>0</v>
      </c>
      <c r="M14" s="40">
        <v>0.02</v>
      </c>
      <c r="N14" s="40">
        <v>0.05</v>
      </c>
      <c r="O14" s="40">
        <v>0.1</v>
      </c>
      <c r="P14" s="40">
        <v>0.1</v>
      </c>
      <c r="Q14" s="46" t="s">
        <v>58</v>
      </c>
      <c r="R14" s="51" t="s">
        <v>59</v>
      </c>
      <c r="S14" s="39" t="s">
        <v>60</v>
      </c>
      <c r="T14" s="45" t="s">
        <v>61</v>
      </c>
      <c r="U14" s="57" t="s">
        <v>62</v>
      </c>
      <c r="V14" s="67">
        <f t="shared" ref="V14" si="0">L14</f>
        <v>0</v>
      </c>
      <c r="W14" s="22" t="s">
        <v>63</v>
      </c>
      <c r="X14" s="75" t="s">
        <v>63</v>
      </c>
      <c r="Y14" s="77" t="s">
        <v>64</v>
      </c>
      <c r="Z14" s="21" t="s">
        <v>63</v>
      </c>
      <c r="AA14" s="61">
        <f t="shared" ref="AA14:AA29" si="1">M14</f>
        <v>0.02</v>
      </c>
      <c r="AB14" s="74">
        <v>0.14199999999999999</v>
      </c>
      <c r="AC14" s="74">
        <f>IF(AB14/AA14&gt;100%,100%,AB14/AA14)</f>
        <v>1</v>
      </c>
      <c r="AD14" s="21" t="s">
        <v>65</v>
      </c>
      <c r="AE14" s="21" t="s">
        <v>66</v>
      </c>
      <c r="AF14" s="61">
        <f t="shared" ref="AF14:AF29" si="2">N14</f>
        <v>0.05</v>
      </c>
      <c r="AG14" s="138">
        <v>0.159</v>
      </c>
      <c r="AH14" s="74">
        <f>IF(AG14/AF14&gt;100%,100%,AG14/AF14)</f>
        <v>1</v>
      </c>
      <c r="AI14" s="21" t="s">
        <v>287</v>
      </c>
      <c r="AJ14" s="21" t="s">
        <v>288</v>
      </c>
      <c r="AK14" s="61">
        <f t="shared" ref="AK14:AK29" si="3">O14</f>
        <v>0.1</v>
      </c>
      <c r="AL14" s="21"/>
      <c r="AM14" s="74">
        <f>IF(AL14/AK14&gt;100%,100%,AL14/AK14)</f>
        <v>0</v>
      </c>
      <c r="AN14" s="21"/>
      <c r="AO14" s="21"/>
      <c r="AP14" s="61">
        <f t="shared" ref="AP14:AP29" si="4">P14</f>
        <v>0.1</v>
      </c>
      <c r="AQ14" s="118">
        <v>0.14199999999999999</v>
      </c>
      <c r="AR14" s="75">
        <f>IF(AQ14/AP14&gt;100%,100%,AQ14/AP14)</f>
        <v>1</v>
      </c>
      <c r="AS14" s="77" t="s">
        <v>67</v>
      </c>
    </row>
    <row r="15" spans="1:45" s="28" customFormat="1" ht="105" x14ac:dyDescent="0.25">
      <c r="A15" s="22">
        <v>4</v>
      </c>
      <c r="B15" s="21" t="s">
        <v>48</v>
      </c>
      <c r="C15" s="22" t="s">
        <v>68</v>
      </c>
      <c r="D15" s="26" t="s">
        <v>69</v>
      </c>
      <c r="E15" s="21" t="s">
        <v>70</v>
      </c>
      <c r="F15" s="21" t="s">
        <v>52</v>
      </c>
      <c r="G15" s="21" t="s">
        <v>71</v>
      </c>
      <c r="H15" s="35" t="s">
        <v>72</v>
      </c>
      <c r="I15" s="36">
        <v>0.6</v>
      </c>
      <c r="J15" s="37" t="s">
        <v>56</v>
      </c>
      <c r="K15" s="45" t="s">
        <v>57</v>
      </c>
      <c r="L15" s="47">
        <v>0.12</v>
      </c>
      <c r="M15" s="47">
        <v>0.35</v>
      </c>
      <c r="N15" s="47">
        <v>0.51</v>
      </c>
      <c r="O15" s="47">
        <v>0.72</v>
      </c>
      <c r="P15" s="47">
        <v>0.72</v>
      </c>
      <c r="Q15" s="48" t="s">
        <v>73</v>
      </c>
      <c r="R15" s="52" t="s">
        <v>74</v>
      </c>
      <c r="S15" s="35" t="s">
        <v>75</v>
      </c>
      <c r="T15" s="45" t="s">
        <v>61</v>
      </c>
      <c r="U15" s="49" t="s">
        <v>62</v>
      </c>
      <c r="V15" s="68">
        <v>0.12</v>
      </c>
      <c r="W15" s="81">
        <v>0.47399999999999998</v>
      </c>
      <c r="X15" s="75">
        <f>IF(W15/V15&gt;100%,100%,W15/V15)</f>
        <v>1</v>
      </c>
      <c r="Y15" s="21" t="s">
        <v>76</v>
      </c>
      <c r="Z15" s="21" t="s">
        <v>77</v>
      </c>
      <c r="AA15" s="61">
        <f t="shared" si="1"/>
        <v>0.35</v>
      </c>
      <c r="AB15" s="74">
        <v>0.70099999999999996</v>
      </c>
      <c r="AC15" s="74">
        <f t="shared" ref="AC15:AC29" si="5">IF(AB15/AA15&gt;100%,100%,AB15/AA15)</f>
        <v>1</v>
      </c>
      <c r="AD15" s="21" t="s">
        <v>78</v>
      </c>
      <c r="AE15" s="21" t="s">
        <v>66</v>
      </c>
      <c r="AF15" s="61">
        <f t="shared" si="2"/>
        <v>0.51</v>
      </c>
      <c r="AG15" s="138">
        <v>0.76790000000000003</v>
      </c>
      <c r="AH15" s="74">
        <f t="shared" ref="AH15:AH29" si="6">IF(AG15/AF15&gt;100%,100%,AG15/AF15)</f>
        <v>1</v>
      </c>
      <c r="AI15" s="21" t="s">
        <v>289</v>
      </c>
      <c r="AJ15" s="21" t="s">
        <v>290</v>
      </c>
      <c r="AK15" s="61">
        <f t="shared" si="3"/>
        <v>0.72</v>
      </c>
      <c r="AL15" s="21"/>
      <c r="AM15" s="74">
        <f t="shared" ref="AM15:AM29" si="7">IF(AL15/AK15&gt;100%,100%,AL15/AK15)</f>
        <v>0</v>
      </c>
      <c r="AN15" s="21"/>
      <c r="AO15" s="21"/>
      <c r="AP15" s="61">
        <f t="shared" si="4"/>
        <v>0.72</v>
      </c>
      <c r="AQ15" s="74">
        <v>0.70099999999999996</v>
      </c>
      <c r="AR15" s="75">
        <f>IF(AQ15/AP15&gt;100%,100%,AQ15/AP15)</f>
        <v>0.97361111111111109</v>
      </c>
      <c r="AS15" s="21" t="s">
        <v>78</v>
      </c>
    </row>
    <row r="16" spans="1:45" s="28" customFormat="1" ht="105" x14ac:dyDescent="0.25">
      <c r="A16" s="22">
        <v>4</v>
      </c>
      <c r="B16" s="21" t="s">
        <v>48</v>
      </c>
      <c r="C16" s="22" t="s">
        <v>68</v>
      </c>
      <c r="D16" s="26" t="s">
        <v>79</v>
      </c>
      <c r="E16" s="21" t="s">
        <v>80</v>
      </c>
      <c r="F16" s="21" t="s">
        <v>52</v>
      </c>
      <c r="G16" s="21" t="s">
        <v>81</v>
      </c>
      <c r="H16" s="35" t="s">
        <v>82</v>
      </c>
      <c r="I16" s="36">
        <v>0.6</v>
      </c>
      <c r="J16" s="37" t="s">
        <v>56</v>
      </c>
      <c r="K16" s="45" t="s">
        <v>57</v>
      </c>
      <c r="L16" s="40">
        <v>0.12</v>
      </c>
      <c r="M16" s="40">
        <v>0.3</v>
      </c>
      <c r="N16" s="40">
        <v>0.49</v>
      </c>
      <c r="O16" s="40">
        <v>0.7</v>
      </c>
      <c r="P16" s="40">
        <v>0.7</v>
      </c>
      <c r="Q16" s="48" t="s">
        <v>73</v>
      </c>
      <c r="R16" s="52" t="s">
        <v>74</v>
      </c>
      <c r="S16" s="35" t="s">
        <v>75</v>
      </c>
      <c r="T16" s="45" t="s">
        <v>61</v>
      </c>
      <c r="U16" s="49" t="s">
        <v>62</v>
      </c>
      <c r="V16" s="69">
        <v>0.12</v>
      </c>
      <c r="W16" s="81">
        <v>0.14000000000000001</v>
      </c>
      <c r="X16" s="75">
        <f t="shared" ref="X16:X22" si="8">IF(W16/V16&gt;100%,100%,W16/V16)</f>
        <v>1</v>
      </c>
      <c r="Y16" s="21" t="s">
        <v>83</v>
      </c>
      <c r="Z16" s="21" t="s">
        <v>77</v>
      </c>
      <c r="AA16" s="61">
        <f t="shared" si="1"/>
        <v>0.3</v>
      </c>
      <c r="AB16" s="74">
        <v>0.85599999999999998</v>
      </c>
      <c r="AC16" s="74">
        <f t="shared" si="5"/>
        <v>1</v>
      </c>
      <c r="AD16" s="21" t="s">
        <v>84</v>
      </c>
      <c r="AE16" s="21" t="s">
        <v>66</v>
      </c>
      <c r="AF16" s="61">
        <f t="shared" si="2"/>
        <v>0.49</v>
      </c>
      <c r="AG16" s="138">
        <v>0.5353</v>
      </c>
      <c r="AH16" s="74">
        <f t="shared" si="6"/>
        <v>1</v>
      </c>
      <c r="AI16" s="21" t="s">
        <v>291</v>
      </c>
      <c r="AJ16" s="21" t="s">
        <v>290</v>
      </c>
      <c r="AK16" s="61">
        <f t="shared" si="3"/>
        <v>0.7</v>
      </c>
      <c r="AL16" s="21"/>
      <c r="AM16" s="74">
        <f t="shared" si="7"/>
        <v>0</v>
      </c>
      <c r="AN16" s="21"/>
      <c r="AO16" s="21"/>
      <c r="AP16" s="61">
        <f t="shared" si="4"/>
        <v>0.7</v>
      </c>
      <c r="AQ16" s="74">
        <v>0.85599999999999998</v>
      </c>
      <c r="AR16" s="75">
        <f t="shared" ref="AR16:AR37" si="9">IF(AQ16/AP16&gt;100%,100%,AQ16/AP16)</f>
        <v>1</v>
      </c>
      <c r="AS16" s="21" t="s">
        <v>84</v>
      </c>
    </row>
    <row r="17" spans="1:45" s="28" customFormat="1" ht="90" x14ac:dyDescent="0.25">
      <c r="A17" s="22">
        <v>4</v>
      </c>
      <c r="B17" s="21" t="s">
        <v>48</v>
      </c>
      <c r="C17" s="22" t="s">
        <v>68</v>
      </c>
      <c r="D17" s="26" t="s">
        <v>85</v>
      </c>
      <c r="E17" s="21" t="s">
        <v>86</v>
      </c>
      <c r="F17" s="21" t="s">
        <v>52</v>
      </c>
      <c r="G17" s="21" t="s">
        <v>87</v>
      </c>
      <c r="H17" s="35" t="s">
        <v>88</v>
      </c>
      <c r="I17" s="38">
        <v>0.96489999999999998</v>
      </c>
      <c r="J17" s="37" t="s">
        <v>56</v>
      </c>
      <c r="K17" s="45" t="s">
        <v>57</v>
      </c>
      <c r="L17" s="40">
        <v>0.25</v>
      </c>
      <c r="M17" s="40">
        <v>0.5</v>
      </c>
      <c r="N17" s="40">
        <v>0.7</v>
      </c>
      <c r="O17" s="60">
        <v>0.98499999999999999</v>
      </c>
      <c r="P17" s="60">
        <v>0.98499999999999999</v>
      </c>
      <c r="Q17" s="48" t="s">
        <v>73</v>
      </c>
      <c r="R17" s="52" t="s">
        <v>74</v>
      </c>
      <c r="S17" s="35" t="s">
        <v>75</v>
      </c>
      <c r="T17" s="45" t="s">
        <v>61</v>
      </c>
      <c r="U17" s="49" t="s">
        <v>62</v>
      </c>
      <c r="V17" s="69">
        <v>0.25</v>
      </c>
      <c r="W17" s="82">
        <v>0.26079999999999998</v>
      </c>
      <c r="X17" s="75">
        <f t="shared" si="8"/>
        <v>1</v>
      </c>
      <c r="Y17" s="21" t="s">
        <v>89</v>
      </c>
      <c r="Z17" s="21" t="s">
        <v>77</v>
      </c>
      <c r="AA17" s="61">
        <f t="shared" si="1"/>
        <v>0.5</v>
      </c>
      <c r="AB17" s="74">
        <v>0.87780000000000002</v>
      </c>
      <c r="AC17" s="74">
        <f t="shared" si="5"/>
        <v>1</v>
      </c>
      <c r="AD17" s="21" t="s">
        <v>90</v>
      </c>
      <c r="AE17" s="21" t="s">
        <v>91</v>
      </c>
      <c r="AF17" s="61">
        <f t="shared" si="2"/>
        <v>0.7</v>
      </c>
      <c r="AG17" s="138">
        <v>0.94</v>
      </c>
      <c r="AH17" s="74">
        <f t="shared" si="6"/>
        <v>1</v>
      </c>
      <c r="AI17" s="21" t="s">
        <v>292</v>
      </c>
      <c r="AJ17" s="21"/>
      <c r="AK17" s="61">
        <f t="shared" si="3"/>
        <v>0.98499999999999999</v>
      </c>
      <c r="AL17" s="21"/>
      <c r="AM17" s="74">
        <f t="shared" si="7"/>
        <v>0</v>
      </c>
      <c r="AN17" s="21"/>
      <c r="AO17" s="21"/>
      <c r="AP17" s="61">
        <f t="shared" si="4"/>
        <v>0.98499999999999999</v>
      </c>
      <c r="AQ17" s="74">
        <v>0.87780000000000002</v>
      </c>
      <c r="AR17" s="75">
        <f t="shared" si="9"/>
        <v>0.89116751269035532</v>
      </c>
      <c r="AS17" s="21" t="s">
        <v>90</v>
      </c>
    </row>
    <row r="18" spans="1:45" s="28" customFormat="1" ht="165" x14ac:dyDescent="0.25">
      <c r="A18" s="22">
        <v>4</v>
      </c>
      <c r="B18" s="21" t="s">
        <v>48</v>
      </c>
      <c r="C18" s="22" t="s">
        <v>68</v>
      </c>
      <c r="D18" s="26" t="s">
        <v>92</v>
      </c>
      <c r="E18" s="21" t="s">
        <v>93</v>
      </c>
      <c r="F18" s="21" t="s">
        <v>52</v>
      </c>
      <c r="G18" s="21" t="s">
        <v>94</v>
      </c>
      <c r="H18" s="39" t="s">
        <v>95</v>
      </c>
      <c r="I18" s="40">
        <v>0.25</v>
      </c>
      <c r="J18" s="41" t="s">
        <v>56</v>
      </c>
      <c r="K18" s="45" t="s">
        <v>57</v>
      </c>
      <c r="L18" s="40">
        <v>0.08</v>
      </c>
      <c r="M18" s="40">
        <v>0.2</v>
      </c>
      <c r="N18" s="40">
        <v>0.3</v>
      </c>
      <c r="O18" s="40">
        <v>0.55000000000000004</v>
      </c>
      <c r="P18" s="40">
        <v>0.55000000000000004</v>
      </c>
      <c r="Q18" s="46" t="s">
        <v>73</v>
      </c>
      <c r="R18" s="51" t="s">
        <v>74</v>
      </c>
      <c r="S18" s="35" t="s">
        <v>75</v>
      </c>
      <c r="T18" s="45" t="s">
        <v>61</v>
      </c>
      <c r="U18" s="49" t="s">
        <v>62</v>
      </c>
      <c r="V18" s="69">
        <v>0.08</v>
      </c>
      <c r="W18" s="63">
        <v>1.7899999999999999E-2</v>
      </c>
      <c r="X18" s="75">
        <f t="shared" si="8"/>
        <v>0.22374999999999998</v>
      </c>
      <c r="Y18" s="21" t="s">
        <v>96</v>
      </c>
      <c r="Z18" s="21" t="s">
        <v>97</v>
      </c>
      <c r="AA18" s="61">
        <f t="shared" si="1"/>
        <v>0.2</v>
      </c>
      <c r="AB18" s="74">
        <v>0.17150000000000001</v>
      </c>
      <c r="AC18" s="74">
        <f t="shared" si="5"/>
        <v>0.85750000000000004</v>
      </c>
      <c r="AD18" s="21" t="s">
        <v>98</v>
      </c>
      <c r="AE18" s="21" t="s">
        <v>91</v>
      </c>
      <c r="AF18" s="61">
        <f t="shared" si="2"/>
        <v>0.3</v>
      </c>
      <c r="AG18" s="138">
        <v>0.51</v>
      </c>
      <c r="AH18" s="74">
        <f t="shared" si="6"/>
        <v>1</v>
      </c>
      <c r="AI18" s="21" t="s">
        <v>293</v>
      </c>
      <c r="AJ18" s="21" t="s">
        <v>290</v>
      </c>
      <c r="AK18" s="61">
        <f t="shared" si="3"/>
        <v>0.55000000000000004</v>
      </c>
      <c r="AL18" s="21"/>
      <c r="AM18" s="74">
        <f t="shared" si="7"/>
        <v>0</v>
      </c>
      <c r="AN18" s="21"/>
      <c r="AO18" s="21"/>
      <c r="AP18" s="61">
        <f t="shared" si="4"/>
        <v>0.55000000000000004</v>
      </c>
      <c r="AQ18" s="74">
        <v>0.17150000000000001</v>
      </c>
      <c r="AR18" s="75">
        <f t="shared" si="9"/>
        <v>0.31181818181818183</v>
      </c>
      <c r="AS18" s="21" t="s">
        <v>98</v>
      </c>
    </row>
    <row r="19" spans="1:45" s="28" customFormat="1" ht="165" x14ac:dyDescent="0.25">
      <c r="A19" s="22">
        <v>4</v>
      </c>
      <c r="B19" s="21" t="s">
        <v>48</v>
      </c>
      <c r="C19" s="22" t="s">
        <v>68</v>
      </c>
      <c r="D19" s="26" t="s">
        <v>99</v>
      </c>
      <c r="E19" s="21" t="s">
        <v>100</v>
      </c>
      <c r="F19" s="21" t="s">
        <v>101</v>
      </c>
      <c r="G19" s="21" t="s">
        <v>102</v>
      </c>
      <c r="H19" s="35" t="s">
        <v>103</v>
      </c>
      <c r="I19" s="36">
        <v>0.95</v>
      </c>
      <c r="J19" s="37" t="s">
        <v>104</v>
      </c>
      <c r="K19" s="45" t="s">
        <v>57</v>
      </c>
      <c r="L19" s="40">
        <v>0.98</v>
      </c>
      <c r="M19" s="40">
        <v>1</v>
      </c>
      <c r="N19" s="40">
        <v>1</v>
      </c>
      <c r="O19" s="40">
        <v>1</v>
      </c>
      <c r="P19" s="40">
        <v>1</v>
      </c>
      <c r="Q19" s="48" t="s">
        <v>73</v>
      </c>
      <c r="R19" s="52" t="s">
        <v>105</v>
      </c>
      <c r="S19" s="35" t="s">
        <v>106</v>
      </c>
      <c r="T19" s="45" t="s">
        <v>61</v>
      </c>
      <c r="U19" s="49" t="s">
        <v>62</v>
      </c>
      <c r="V19" s="69">
        <v>0.98</v>
      </c>
      <c r="W19" s="75">
        <v>1</v>
      </c>
      <c r="X19" s="75">
        <f t="shared" si="8"/>
        <v>1</v>
      </c>
      <c r="Y19" s="21" t="s">
        <v>107</v>
      </c>
      <c r="Z19" s="21" t="s">
        <v>108</v>
      </c>
      <c r="AA19" s="61">
        <f t="shared" si="1"/>
        <v>1</v>
      </c>
      <c r="AB19" s="121">
        <v>0.97750000000000004</v>
      </c>
      <c r="AC19" s="74">
        <f t="shared" si="5"/>
        <v>0.97750000000000004</v>
      </c>
      <c r="AD19" s="21" t="s">
        <v>109</v>
      </c>
      <c r="AE19" s="21" t="s">
        <v>91</v>
      </c>
      <c r="AF19" s="61">
        <f t="shared" si="2"/>
        <v>1</v>
      </c>
      <c r="AG19" s="138">
        <v>0.98960000000000004</v>
      </c>
      <c r="AH19" s="74">
        <f t="shared" si="6"/>
        <v>0.98960000000000004</v>
      </c>
      <c r="AI19" s="21" t="s">
        <v>294</v>
      </c>
      <c r="AJ19" s="21" t="s">
        <v>295</v>
      </c>
      <c r="AK19" s="61">
        <f t="shared" si="3"/>
        <v>1</v>
      </c>
      <c r="AL19" s="62">
        <v>0</v>
      </c>
      <c r="AM19" s="74">
        <f t="shared" si="7"/>
        <v>0</v>
      </c>
      <c r="AN19" s="21"/>
      <c r="AO19" s="21"/>
      <c r="AP19" s="61">
        <f>P19</f>
        <v>1</v>
      </c>
      <c r="AQ19" s="118">
        <f>AVERAGE(W19,AB19,AG19,AL19)</f>
        <v>0.74177500000000007</v>
      </c>
      <c r="AR19" s="75">
        <f t="shared" si="9"/>
        <v>0.74177500000000007</v>
      </c>
      <c r="AS19" s="21" t="s">
        <v>110</v>
      </c>
    </row>
    <row r="20" spans="1:45" s="28" customFormat="1" ht="105" customHeight="1" x14ac:dyDescent="0.25">
      <c r="A20" s="22">
        <v>4</v>
      </c>
      <c r="B20" s="21" t="s">
        <v>48</v>
      </c>
      <c r="C20" s="22" t="s">
        <v>68</v>
      </c>
      <c r="D20" s="26" t="s">
        <v>111</v>
      </c>
      <c r="E20" s="21" t="s">
        <v>112</v>
      </c>
      <c r="F20" s="21" t="s">
        <v>52</v>
      </c>
      <c r="G20" s="21" t="s">
        <v>113</v>
      </c>
      <c r="H20" s="35" t="s">
        <v>114</v>
      </c>
      <c r="I20" s="36">
        <v>1</v>
      </c>
      <c r="J20" s="37" t="s">
        <v>104</v>
      </c>
      <c r="K20" s="45" t="s">
        <v>57</v>
      </c>
      <c r="L20" s="47">
        <v>1</v>
      </c>
      <c r="M20" s="47">
        <v>1</v>
      </c>
      <c r="N20" s="47">
        <v>1</v>
      </c>
      <c r="O20" s="47">
        <v>1</v>
      </c>
      <c r="P20" s="47">
        <v>1</v>
      </c>
      <c r="Q20" s="48" t="s">
        <v>73</v>
      </c>
      <c r="R20" s="52" t="s">
        <v>105</v>
      </c>
      <c r="S20" s="53" t="s">
        <v>115</v>
      </c>
      <c r="T20" s="45" t="s">
        <v>61</v>
      </c>
      <c r="U20" s="49" t="s">
        <v>62</v>
      </c>
      <c r="V20" s="47">
        <v>1</v>
      </c>
      <c r="W20" s="82">
        <v>0.99150000000000005</v>
      </c>
      <c r="X20" s="75">
        <f t="shared" si="8"/>
        <v>0.99150000000000005</v>
      </c>
      <c r="Y20" s="21" t="s">
        <v>116</v>
      </c>
      <c r="Z20" s="21" t="s">
        <v>108</v>
      </c>
      <c r="AA20" s="61">
        <f t="shared" si="1"/>
        <v>1</v>
      </c>
      <c r="AB20" s="121">
        <v>0.93899999999999995</v>
      </c>
      <c r="AC20" s="74">
        <f t="shared" si="5"/>
        <v>0.93899999999999995</v>
      </c>
      <c r="AD20" s="21" t="s">
        <v>117</v>
      </c>
      <c r="AE20" s="21" t="s">
        <v>91</v>
      </c>
      <c r="AF20" s="61">
        <f t="shared" si="2"/>
        <v>1</v>
      </c>
      <c r="AG20" s="138">
        <v>0.98619999999999997</v>
      </c>
      <c r="AH20" s="74">
        <f t="shared" si="6"/>
        <v>0.98619999999999997</v>
      </c>
      <c r="AI20" s="21" t="s">
        <v>294</v>
      </c>
      <c r="AJ20" s="21" t="s">
        <v>296</v>
      </c>
      <c r="AK20" s="61">
        <f t="shared" si="3"/>
        <v>1</v>
      </c>
      <c r="AL20" s="62">
        <v>0</v>
      </c>
      <c r="AM20" s="74">
        <f t="shared" si="7"/>
        <v>0</v>
      </c>
      <c r="AN20" s="21"/>
      <c r="AO20" s="21"/>
      <c r="AP20" s="61">
        <f t="shared" si="4"/>
        <v>1</v>
      </c>
      <c r="AQ20" s="118">
        <f>AVERAGE(W20,AB20,AG20,AL20)</f>
        <v>0.72917499999999991</v>
      </c>
      <c r="AR20" s="75">
        <f t="shared" si="9"/>
        <v>0.72917499999999991</v>
      </c>
      <c r="AS20" s="21" t="s">
        <v>118</v>
      </c>
    </row>
    <row r="21" spans="1:45" s="28" customFormat="1" ht="195" x14ac:dyDescent="0.25">
      <c r="A21" s="22">
        <v>4</v>
      </c>
      <c r="B21" s="21" t="s">
        <v>48</v>
      </c>
      <c r="C21" s="22" t="s">
        <v>68</v>
      </c>
      <c r="D21" s="26" t="s">
        <v>119</v>
      </c>
      <c r="E21" s="21" t="s">
        <v>120</v>
      </c>
      <c r="F21" s="21" t="s">
        <v>52</v>
      </c>
      <c r="G21" s="21" t="s">
        <v>121</v>
      </c>
      <c r="H21" s="35" t="s">
        <v>122</v>
      </c>
      <c r="I21" s="36" t="s">
        <v>123</v>
      </c>
      <c r="J21" s="37" t="s">
        <v>56</v>
      </c>
      <c r="K21" s="45" t="s">
        <v>57</v>
      </c>
      <c r="L21" s="47">
        <v>0</v>
      </c>
      <c r="M21" s="47">
        <v>0.4</v>
      </c>
      <c r="N21" s="47">
        <v>0.6</v>
      </c>
      <c r="O21" s="47">
        <v>0.8</v>
      </c>
      <c r="P21" s="47">
        <v>0.8</v>
      </c>
      <c r="Q21" s="48" t="s">
        <v>73</v>
      </c>
      <c r="R21" s="54" t="s">
        <v>124</v>
      </c>
      <c r="S21" s="35" t="s">
        <v>115</v>
      </c>
      <c r="T21" s="45" t="s">
        <v>61</v>
      </c>
      <c r="U21" s="49" t="s">
        <v>125</v>
      </c>
      <c r="V21" s="47">
        <v>0</v>
      </c>
      <c r="W21" s="82">
        <v>1</v>
      </c>
      <c r="X21" s="75" t="s">
        <v>63</v>
      </c>
      <c r="Y21" s="21" t="s">
        <v>126</v>
      </c>
      <c r="Z21" s="21" t="s">
        <v>127</v>
      </c>
      <c r="AA21" s="61">
        <f t="shared" si="1"/>
        <v>0.4</v>
      </c>
      <c r="AB21" s="129">
        <v>1</v>
      </c>
      <c r="AC21" s="130">
        <f t="shared" si="5"/>
        <v>1</v>
      </c>
      <c r="AD21" s="128" t="s">
        <v>128</v>
      </c>
      <c r="AE21" s="128" t="s">
        <v>129</v>
      </c>
      <c r="AF21" s="61">
        <f t="shared" si="2"/>
        <v>0.6</v>
      </c>
      <c r="AG21" s="138">
        <v>0.6</v>
      </c>
      <c r="AH21" s="74">
        <f t="shared" si="6"/>
        <v>1</v>
      </c>
      <c r="AI21" s="21" t="s">
        <v>297</v>
      </c>
      <c r="AJ21" s="21" t="s">
        <v>299</v>
      </c>
      <c r="AK21" s="61">
        <f t="shared" si="3"/>
        <v>0.8</v>
      </c>
      <c r="AL21" s="62">
        <v>0</v>
      </c>
      <c r="AM21" s="74">
        <f t="shared" si="7"/>
        <v>0</v>
      </c>
      <c r="AN21" s="21"/>
      <c r="AO21" s="21"/>
      <c r="AP21" s="131">
        <f t="shared" si="4"/>
        <v>0.8</v>
      </c>
      <c r="AQ21" s="132">
        <v>1</v>
      </c>
      <c r="AR21" s="133">
        <f t="shared" si="9"/>
        <v>1</v>
      </c>
      <c r="AS21" s="128" t="s">
        <v>130</v>
      </c>
    </row>
    <row r="22" spans="1:45" s="28" customFormat="1" ht="105" x14ac:dyDescent="0.25">
      <c r="A22" s="22">
        <v>4</v>
      </c>
      <c r="B22" s="21" t="s">
        <v>48</v>
      </c>
      <c r="C22" s="22" t="s">
        <v>131</v>
      </c>
      <c r="D22" s="26" t="s">
        <v>132</v>
      </c>
      <c r="E22" s="21" t="s">
        <v>133</v>
      </c>
      <c r="F22" s="21" t="s">
        <v>101</v>
      </c>
      <c r="G22" s="21" t="s">
        <v>134</v>
      </c>
      <c r="H22" s="35" t="s">
        <v>135</v>
      </c>
      <c r="I22" s="41" t="s">
        <v>55</v>
      </c>
      <c r="J22" s="37" t="s">
        <v>136</v>
      </c>
      <c r="K22" s="35" t="s">
        <v>137</v>
      </c>
      <c r="L22" s="41">
        <v>3750</v>
      </c>
      <c r="M22" s="41">
        <v>3750</v>
      </c>
      <c r="N22" s="41">
        <v>3750</v>
      </c>
      <c r="O22" s="41">
        <v>3750</v>
      </c>
      <c r="P22" s="59">
        <f t="shared" ref="P22:P29" si="10">SUM(L22:O22)</f>
        <v>15000</v>
      </c>
      <c r="Q22" s="48" t="s">
        <v>73</v>
      </c>
      <c r="R22" s="54" t="s">
        <v>138</v>
      </c>
      <c r="S22" s="35" t="s">
        <v>139</v>
      </c>
      <c r="T22" s="35" t="s">
        <v>140</v>
      </c>
      <c r="U22" s="49" t="s">
        <v>141</v>
      </c>
      <c r="V22" s="76">
        <f>L22</f>
        <v>3750</v>
      </c>
      <c r="W22" s="22">
        <v>10300</v>
      </c>
      <c r="X22" s="75">
        <f t="shared" si="8"/>
        <v>1</v>
      </c>
      <c r="Y22" s="77" t="s">
        <v>142</v>
      </c>
      <c r="Z22" s="93" t="s">
        <v>143</v>
      </c>
      <c r="AA22" s="27">
        <f t="shared" si="1"/>
        <v>3750</v>
      </c>
      <c r="AB22" s="21">
        <v>9932</v>
      </c>
      <c r="AC22" s="74">
        <f t="shared" si="5"/>
        <v>1</v>
      </c>
      <c r="AD22" s="21" t="s">
        <v>144</v>
      </c>
      <c r="AE22" s="21" t="s">
        <v>145</v>
      </c>
      <c r="AF22" s="27">
        <f t="shared" si="2"/>
        <v>3750</v>
      </c>
      <c r="AG22" s="21">
        <v>9558</v>
      </c>
      <c r="AH22" s="74">
        <f t="shared" si="6"/>
        <v>1</v>
      </c>
      <c r="AI22" s="21" t="s">
        <v>298</v>
      </c>
      <c r="AJ22" s="21" t="s">
        <v>143</v>
      </c>
      <c r="AK22" s="27">
        <f t="shared" si="3"/>
        <v>3750</v>
      </c>
      <c r="AL22" s="21"/>
      <c r="AM22" s="74">
        <f t="shared" si="7"/>
        <v>0</v>
      </c>
      <c r="AN22" s="21"/>
      <c r="AO22" s="21"/>
      <c r="AP22" s="21">
        <f t="shared" si="4"/>
        <v>15000</v>
      </c>
      <c r="AQ22" s="27">
        <f>SUM(W22,AB22,AG19,AL19)</f>
        <v>20232.989600000001</v>
      </c>
      <c r="AR22" s="75">
        <f t="shared" si="9"/>
        <v>1</v>
      </c>
      <c r="AS22" s="77" t="s">
        <v>146</v>
      </c>
    </row>
    <row r="23" spans="1:45" s="28" customFormat="1" ht="105" x14ac:dyDescent="0.25">
      <c r="A23" s="22">
        <v>4</v>
      </c>
      <c r="B23" s="21" t="s">
        <v>48</v>
      </c>
      <c r="C23" s="22" t="s">
        <v>131</v>
      </c>
      <c r="D23" s="26" t="s">
        <v>147</v>
      </c>
      <c r="E23" s="21" t="s">
        <v>148</v>
      </c>
      <c r="F23" s="21" t="s">
        <v>52</v>
      </c>
      <c r="G23" s="21" t="s">
        <v>149</v>
      </c>
      <c r="H23" s="35" t="s">
        <v>150</v>
      </c>
      <c r="I23" s="41" t="s">
        <v>55</v>
      </c>
      <c r="J23" s="37" t="s">
        <v>136</v>
      </c>
      <c r="K23" s="35" t="s">
        <v>151</v>
      </c>
      <c r="L23" s="41">
        <v>1350</v>
      </c>
      <c r="M23" s="41">
        <v>1350</v>
      </c>
      <c r="N23" s="41">
        <v>1350</v>
      </c>
      <c r="O23" s="41">
        <v>1350</v>
      </c>
      <c r="P23" s="59">
        <f t="shared" si="10"/>
        <v>5400</v>
      </c>
      <c r="Q23" s="48" t="s">
        <v>73</v>
      </c>
      <c r="R23" s="54" t="s">
        <v>152</v>
      </c>
      <c r="S23" s="35" t="s">
        <v>139</v>
      </c>
      <c r="T23" s="35" t="s">
        <v>140</v>
      </c>
      <c r="U23" s="49" t="s">
        <v>141</v>
      </c>
      <c r="V23" s="76">
        <f t="shared" ref="V23:V29" si="11">L23</f>
        <v>1350</v>
      </c>
      <c r="W23" s="22">
        <v>759</v>
      </c>
      <c r="X23" s="75">
        <f>IF(W23/V23&gt;100%,100%,W23/V23)</f>
        <v>0.56222222222222218</v>
      </c>
      <c r="Y23" s="77" t="s">
        <v>153</v>
      </c>
      <c r="Z23" s="93" t="s">
        <v>143</v>
      </c>
      <c r="AA23" s="27">
        <f t="shared" si="1"/>
        <v>1350</v>
      </c>
      <c r="AB23" s="21">
        <v>1656</v>
      </c>
      <c r="AC23" s="74">
        <f t="shared" si="5"/>
        <v>1</v>
      </c>
      <c r="AD23" s="21" t="s">
        <v>154</v>
      </c>
      <c r="AE23" s="21" t="s">
        <v>145</v>
      </c>
      <c r="AF23" s="27">
        <f t="shared" si="2"/>
        <v>1350</v>
      </c>
      <c r="AG23" s="21">
        <v>1410</v>
      </c>
      <c r="AH23" s="74">
        <f t="shared" si="6"/>
        <v>1</v>
      </c>
      <c r="AI23" s="21" t="s">
        <v>300</v>
      </c>
      <c r="AJ23" s="21" t="s">
        <v>143</v>
      </c>
      <c r="AK23" s="27">
        <f t="shared" si="3"/>
        <v>1350</v>
      </c>
      <c r="AL23" s="21"/>
      <c r="AM23" s="74">
        <f t="shared" si="7"/>
        <v>0</v>
      </c>
      <c r="AN23" s="21"/>
      <c r="AO23" s="21"/>
      <c r="AP23" s="21">
        <f t="shared" si="4"/>
        <v>5400</v>
      </c>
      <c r="AQ23" s="27">
        <f t="shared" ref="AQ23:AQ29" si="12">SUM(W23,AB23,AG20,AL20)</f>
        <v>2415.9861999999998</v>
      </c>
      <c r="AR23" s="75">
        <f t="shared" si="9"/>
        <v>0.4474048518518518</v>
      </c>
      <c r="AS23" s="140" t="s">
        <v>155</v>
      </c>
    </row>
    <row r="24" spans="1:45" s="28" customFormat="1" ht="195" x14ac:dyDescent="0.25">
      <c r="A24" s="22">
        <v>4</v>
      </c>
      <c r="B24" s="21" t="s">
        <v>48</v>
      </c>
      <c r="C24" s="22" t="s">
        <v>131</v>
      </c>
      <c r="D24" s="26" t="s">
        <v>156</v>
      </c>
      <c r="E24" s="21" t="s">
        <v>157</v>
      </c>
      <c r="F24" s="21" t="s">
        <v>52</v>
      </c>
      <c r="G24" s="21" t="s">
        <v>158</v>
      </c>
      <c r="H24" s="35" t="s">
        <v>159</v>
      </c>
      <c r="I24" s="41" t="s">
        <v>55</v>
      </c>
      <c r="J24" s="37" t="s">
        <v>136</v>
      </c>
      <c r="K24" s="35" t="s">
        <v>160</v>
      </c>
      <c r="L24" s="41">
        <v>150</v>
      </c>
      <c r="M24" s="41">
        <v>249</v>
      </c>
      <c r="N24" s="41">
        <v>348</v>
      </c>
      <c r="O24" s="41">
        <v>250</v>
      </c>
      <c r="P24" s="59">
        <f t="shared" si="10"/>
        <v>997</v>
      </c>
      <c r="Q24" s="48" t="s">
        <v>73</v>
      </c>
      <c r="R24" s="54" t="s">
        <v>161</v>
      </c>
      <c r="S24" s="35" t="s">
        <v>162</v>
      </c>
      <c r="T24" s="35" t="s">
        <v>140</v>
      </c>
      <c r="U24" s="49" t="s">
        <v>141</v>
      </c>
      <c r="V24" s="76">
        <f t="shared" si="11"/>
        <v>150</v>
      </c>
      <c r="W24" s="22">
        <v>150</v>
      </c>
      <c r="X24" s="75">
        <f t="shared" ref="X24:X29" si="13">IF(W24/V24&gt;100%,100%,W24/V24)</f>
        <v>1</v>
      </c>
      <c r="Y24" s="77" t="s">
        <v>163</v>
      </c>
      <c r="Z24" s="93" t="s">
        <v>143</v>
      </c>
      <c r="AA24" s="27">
        <f t="shared" si="1"/>
        <v>249</v>
      </c>
      <c r="AB24" s="21">
        <v>101</v>
      </c>
      <c r="AC24" s="74">
        <f t="shared" si="5"/>
        <v>0.40562248995983935</v>
      </c>
      <c r="AD24" s="21" t="s">
        <v>164</v>
      </c>
      <c r="AE24" s="21" t="s">
        <v>145</v>
      </c>
      <c r="AF24" s="27">
        <f t="shared" si="2"/>
        <v>348</v>
      </c>
      <c r="AG24" s="21">
        <v>200</v>
      </c>
      <c r="AH24" s="74">
        <f t="shared" si="6"/>
        <v>0.57471264367816088</v>
      </c>
      <c r="AI24" s="21" t="s">
        <v>301</v>
      </c>
      <c r="AJ24" s="21" t="s">
        <v>143</v>
      </c>
      <c r="AK24" s="27">
        <f t="shared" si="3"/>
        <v>250</v>
      </c>
      <c r="AL24" s="21"/>
      <c r="AM24" s="74">
        <f t="shared" si="7"/>
        <v>0</v>
      </c>
      <c r="AN24" s="21"/>
      <c r="AO24" s="21"/>
      <c r="AP24" s="21">
        <f t="shared" si="4"/>
        <v>997</v>
      </c>
      <c r="AQ24" s="27">
        <f t="shared" si="12"/>
        <v>251.6</v>
      </c>
      <c r="AR24" s="75">
        <f t="shared" si="9"/>
        <v>0.25235707121364093</v>
      </c>
      <c r="AS24" s="140" t="s">
        <v>165</v>
      </c>
    </row>
    <row r="25" spans="1:45" s="28" customFormat="1" ht="195" x14ac:dyDescent="0.25">
      <c r="A25" s="22">
        <v>4</v>
      </c>
      <c r="B25" s="21" t="s">
        <v>48</v>
      </c>
      <c r="C25" s="22" t="s">
        <v>131</v>
      </c>
      <c r="D25" s="26" t="s">
        <v>166</v>
      </c>
      <c r="E25" s="21" t="s">
        <v>167</v>
      </c>
      <c r="F25" s="21" t="s">
        <v>101</v>
      </c>
      <c r="G25" s="21" t="s">
        <v>168</v>
      </c>
      <c r="H25" s="35" t="s">
        <v>169</v>
      </c>
      <c r="I25" s="41" t="s">
        <v>55</v>
      </c>
      <c r="J25" s="37" t="s">
        <v>136</v>
      </c>
      <c r="K25" s="35" t="s">
        <v>170</v>
      </c>
      <c r="L25" s="41">
        <v>156</v>
      </c>
      <c r="M25" s="41">
        <v>261</v>
      </c>
      <c r="N25" s="41">
        <v>366</v>
      </c>
      <c r="O25" s="41">
        <v>265</v>
      </c>
      <c r="P25" s="59">
        <f t="shared" si="10"/>
        <v>1048</v>
      </c>
      <c r="Q25" s="48" t="s">
        <v>73</v>
      </c>
      <c r="R25" s="54" t="s">
        <v>161</v>
      </c>
      <c r="S25" s="35" t="s">
        <v>162</v>
      </c>
      <c r="T25" s="35" t="s">
        <v>140</v>
      </c>
      <c r="U25" s="49" t="s">
        <v>141</v>
      </c>
      <c r="V25" s="76">
        <f t="shared" si="11"/>
        <v>156</v>
      </c>
      <c r="W25" s="22">
        <v>218</v>
      </c>
      <c r="X25" s="75">
        <f t="shared" si="13"/>
        <v>1</v>
      </c>
      <c r="Y25" s="77" t="s">
        <v>171</v>
      </c>
      <c r="Z25" s="93" t="s">
        <v>143</v>
      </c>
      <c r="AA25" s="27">
        <f t="shared" si="1"/>
        <v>261</v>
      </c>
      <c r="AB25" s="21">
        <v>135</v>
      </c>
      <c r="AC25" s="74">
        <f t="shared" si="5"/>
        <v>0.51724137931034486</v>
      </c>
      <c r="AD25" s="21" t="s">
        <v>172</v>
      </c>
      <c r="AE25" s="21" t="s">
        <v>145</v>
      </c>
      <c r="AF25" s="27">
        <f t="shared" si="2"/>
        <v>366</v>
      </c>
      <c r="AG25" s="21">
        <v>108</v>
      </c>
      <c r="AH25" s="74">
        <f t="shared" si="6"/>
        <v>0.29508196721311475</v>
      </c>
      <c r="AI25" s="21" t="s">
        <v>302</v>
      </c>
      <c r="AJ25" s="21" t="s">
        <v>303</v>
      </c>
      <c r="AK25" s="27">
        <f t="shared" si="3"/>
        <v>265</v>
      </c>
      <c r="AL25" s="21"/>
      <c r="AM25" s="74">
        <f t="shared" si="7"/>
        <v>0</v>
      </c>
      <c r="AN25" s="21"/>
      <c r="AO25" s="21"/>
      <c r="AP25" s="21">
        <f t="shared" si="4"/>
        <v>1048</v>
      </c>
      <c r="AQ25" s="27">
        <f t="shared" si="12"/>
        <v>9911</v>
      </c>
      <c r="AR25" s="75">
        <f t="shared" si="9"/>
        <v>1</v>
      </c>
      <c r="AS25" s="77" t="s">
        <v>173</v>
      </c>
    </row>
    <row r="26" spans="1:45" s="28" customFormat="1" ht="90" x14ac:dyDescent="0.25">
      <c r="A26" s="22">
        <v>4</v>
      </c>
      <c r="B26" s="21" t="s">
        <v>48</v>
      </c>
      <c r="C26" s="22" t="s">
        <v>131</v>
      </c>
      <c r="D26" s="26" t="s">
        <v>174</v>
      </c>
      <c r="E26" s="21" t="s">
        <v>175</v>
      </c>
      <c r="F26" s="21" t="s">
        <v>101</v>
      </c>
      <c r="G26" s="21" t="s">
        <v>176</v>
      </c>
      <c r="H26" s="35" t="s">
        <v>177</v>
      </c>
      <c r="I26" s="41" t="s">
        <v>55</v>
      </c>
      <c r="J26" s="37" t="s">
        <v>136</v>
      </c>
      <c r="K26" s="35" t="s">
        <v>178</v>
      </c>
      <c r="L26" s="41">
        <v>25</v>
      </c>
      <c r="M26" s="41">
        <v>30</v>
      </c>
      <c r="N26" s="41">
        <v>30</v>
      </c>
      <c r="O26" s="41">
        <v>26</v>
      </c>
      <c r="P26" s="59">
        <f t="shared" si="10"/>
        <v>111</v>
      </c>
      <c r="Q26" s="48" t="s">
        <v>73</v>
      </c>
      <c r="R26" s="55" t="s">
        <v>179</v>
      </c>
      <c r="S26" s="35" t="s">
        <v>180</v>
      </c>
      <c r="T26" s="35" t="s">
        <v>140</v>
      </c>
      <c r="U26" s="49" t="s">
        <v>125</v>
      </c>
      <c r="V26" s="76">
        <f t="shared" si="11"/>
        <v>25</v>
      </c>
      <c r="W26" s="41">
        <v>26</v>
      </c>
      <c r="X26" s="75">
        <f t="shared" si="13"/>
        <v>1</v>
      </c>
      <c r="Y26" s="88" t="s">
        <v>181</v>
      </c>
      <c r="Z26" s="94" t="s">
        <v>182</v>
      </c>
      <c r="AA26" s="27">
        <f t="shared" si="1"/>
        <v>30</v>
      </c>
      <c r="AB26" s="21">
        <v>35</v>
      </c>
      <c r="AC26" s="74">
        <f t="shared" si="5"/>
        <v>1</v>
      </c>
      <c r="AD26" s="21" t="s">
        <v>183</v>
      </c>
      <c r="AE26" s="21" t="s">
        <v>184</v>
      </c>
      <c r="AF26" s="27">
        <f t="shared" si="2"/>
        <v>30</v>
      </c>
      <c r="AG26" s="21">
        <v>33</v>
      </c>
      <c r="AH26" s="74">
        <f t="shared" si="6"/>
        <v>1</v>
      </c>
      <c r="AI26" s="21" t="s">
        <v>304</v>
      </c>
      <c r="AJ26" s="21" t="s">
        <v>303</v>
      </c>
      <c r="AK26" s="27">
        <f t="shared" si="3"/>
        <v>26</v>
      </c>
      <c r="AL26" s="21"/>
      <c r="AM26" s="74">
        <f t="shared" si="7"/>
        <v>0</v>
      </c>
      <c r="AN26" s="21"/>
      <c r="AO26" s="21"/>
      <c r="AP26" s="21">
        <f t="shared" si="4"/>
        <v>111</v>
      </c>
      <c r="AQ26" s="27">
        <f t="shared" si="12"/>
        <v>1471</v>
      </c>
      <c r="AR26" s="75">
        <f t="shared" si="9"/>
        <v>1</v>
      </c>
      <c r="AS26" s="88" t="s">
        <v>185</v>
      </c>
    </row>
    <row r="27" spans="1:45" s="28" customFormat="1" ht="60" x14ac:dyDescent="0.25">
      <c r="A27" s="22">
        <v>4</v>
      </c>
      <c r="B27" s="21" t="s">
        <v>48</v>
      </c>
      <c r="C27" s="22" t="s">
        <v>131</v>
      </c>
      <c r="D27" s="26" t="s">
        <v>186</v>
      </c>
      <c r="E27" s="21" t="s">
        <v>187</v>
      </c>
      <c r="F27" s="21" t="s">
        <v>101</v>
      </c>
      <c r="G27" s="21" t="s">
        <v>188</v>
      </c>
      <c r="H27" s="35" t="s">
        <v>189</v>
      </c>
      <c r="I27" s="41" t="s">
        <v>55</v>
      </c>
      <c r="J27" s="37" t="s">
        <v>136</v>
      </c>
      <c r="K27" s="35" t="s">
        <v>178</v>
      </c>
      <c r="L27" s="41">
        <v>40</v>
      </c>
      <c r="M27" s="41">
        <v>48</v>
      </c>
      <c r="N27" s="41">
        <v>48</v>
      </c>
      <c r="O27" s="41">
        <v>47</v>
      </c>
      <c r="P27" s="59">
        <f t="shared" si="10"/>
        <v>183</v>
      </c>
      <c r="Q27" s="48" t="s">
        <v>73</v>
      </c>
      <c r="R27" s="55" t="s">
        <v>179</v>
      </c>
      <c r="S27" s="35" t="s">
        <v>180</v>
      </c>
      <c r="T27" s="35" t="s">
        <v>140</v>
      </c>
      <c r="U27" s="49" t="s">
        <v>125</v>
      </c>
      <c r="V27" s="76">
        <f t="shared" si="11"/>
        <v>40</v>
      </c>
      <c r="W27" s="34">
        <v>44</v>
      </c>
      <c r="X27" s="75">
        <f t="shared" si="13"/>
        <v>1</v>
      </c>
      <c r="Y27" s="77" t="s">
        <v>190</v>
      </c>
      <c r="Z27" s="95" t="s">
        <v>182</v>
      </c>
      <c r="AA27" s="27">
        <f t="shared" si="1"/>
        <v>48</v>
      </c>
      <c r="AB27" s="21">
        <v>52</v>
      </c>
      <c r="AC27" s="74">
        <f t="shared" si="5"/>
        <v>1</v>
      </c>
      <c r="AD27" s="21" t="s">
        <v>191</v>
      </c>
      <c r="AE27" s="21" t="s">
        <v>184</v>
      </c>
      <c r="AF27" s="27">
        <f t="shared" si="2"/>
        <v>48</v>
      </c>
      <c r="AG27" s="21">
        <v>61</v>
      </c>
      <c r="AH27" s="74">
        <f t="shared" si="6"/>
        <v>1</v>
      </c>
      <c r="AI27" s="21" t="s">
        <v>305</v>
      </c>
      <c r="AJ27" s="21" t="s">
        <v>303</v>
      </c>
      <c r="AK27" s="27">
        <f t="shared" si="3"/>
        <v>47</v>
      </c>
      <c r="AL27" s="21"/>
      <c r="AM27" s="74">
        <f t="shared" si="7"/>
        <v>0</v>
      </c>
      <c r="AN27" s="21"/>
      <c r="AO27" s="21"/>
      <c r="AP27" s="21">
        <f t="shared" si="4"/>
        <v>183</v>
      </c>
      <c r="AQ27" s="27">
        <f t="shared" si="12"/>
        <v>296</v>
      </c>
      <c r="AR27" s="75">
        <f t="shared" si="9"/>
        <v>1</v>
      </c>
      <c r="AS27" s="77" t="s">
        <v>191</v>
      </c>
    </row>
    <row r="28" spans="1:45" s="28" customFormat="1" ht="75" x14ac:dyDescent="0.25">
      <c r="A28" s="22">
        <v>4</v>
      </c>
      <c r="B28" s="21" t="s">
        <v>48</v>
      </c>
      <c r="C28" s="22" t="s">
        <v>131</v>
      </c>
      <c r="D28" s="26" t="s">
        <v>192</v>
      </c>
      <c r="E28" s="21" t="s">
        <v>193</v>
      </c>
      <c r="F28" s="21" t="s">
        <v>101</v>
      </c>
      <c r="G28" s="21" t="s">
        <v>194</v>
      </c>
      <c r="H28" s="35" t="s">
        <v>195</v>
      </c>
      <c r="I28" s="41" t="s">
        <v>55</v>
      </c>
      <c r="J28" s="37" t="s">
        <v>136</v>
      </c>
      <c r="K28" s="35" t="s">
        <v>178</v>
      </c>
      <c r="L28" s="41">
        <v>6</v>
      </c>
      <c r="M28" s="41">
        <v>12</v>
      </c>
      <c r="N28" s="41">
        <v>12</v>
      </c>
      <c r="O28" s="41">
        <v>9</v>
      </c>
      <c r="P28" s="59">
        <f t="shared" si="10"/>
        <v>39</v>
      </c>
      <c r="Q28" s="49" t="s">
        <v>73</v>
      </c>
      <c r="R28" s="55" t="s">
        <v>179</v>
      </c>
      <c r="S28" s="35" t="s">
        <v>180</v>
      </c>
      <c r="T28" s="35" t="s">
        <v>140</v>
      </c>
      <c r="U28" s="49" t="s">
        <v>125</v>
      </c>
      <c r="V28" s="76">
        <f t="shared" si="11"/>
        <v>6</v>
      </c>
      <c r="W28" s="34">
        <v>8</v>
      </c>
      <c r="X28" s="75">
        <f t="shared" si="13"/>
        <v>1</v>
      </c>
      <c r="Y28" s="77" t="s">
        <v>196</v>
      </c>
      <c r="Z28" s="95" t="s">
        <v>182</v>
      </c>
      <c r="AA28" s="27">
        <f t="shared" si="1"/>
        <v>12</v>
      </c>
      <c r="AB28" s="21">
        <v>12</v>
      </c>
      <c r="AC28" s="74">
        <f t="shared" si="5"/>
        <v>1</v>
      </c>
      <c r="AD28" s="21" t="s">
        <v>197</v>
      </c>
      <c r="AE28" s="21" t="s">
        <v>184</v>
      </c>
      <c r="AF28" s="27">
        <f t="shared" si="2"/>
        <v>12</v>
      </c>
      <c r="AG28" s="21">
        <v>13</v>
      </c>
      <c r="AH28" s="74">
        <f t="shared" si="6"/>
        <v>1</v>
      </c>
      <c r="AI28" s="21" t="s">
        <v>306</v>
      </c>
      <c r="AJ28" s="21" t="s">
        <v>303</v>
      </c>
      <c r="AK28" s="27">
        <f t="shared" si="3"/>
        <v>9</v>
      </c>
      <c r="AL28" s="21"/>
      <c r="AM28" s="74">
        <f t="shared" si="7"/>
        <v>0</v>
      </c>
      <c r="AN28" s="21"/>
      <c r="AO28" s="21"/>
      <c r="AP28" s="21">
        <f t="shared" si="4"/>
        <v>39</v>
      </c>
      <c r="AQ28" s="27">
        <f t="shared" si="12"/>
        <v>128</v>
      </c>
      <c r="AR28" s="75">
        <f t="shared" si="9"/>
        <v>1</v>
      </c>
      <c r="AS28" s="77" t="s">
        <v>198</v>
      </c>
    </row>
    <row r="29" spans="1:45" s="28" customFormat="1" ht="135" x14ac:dyDescent="0.25">
      <c r="A29" s="22">
        <v>4</v>
      </c>
      <c r="B29" s="21" t="s">
        <v>48</v>
      </c>
      <c r="C29" s="22" t="s">
        <v>131</v>
      </c>
      <c r="D29" s="26" t="s">
        <v>199</v>
      </c>
      <c r="E29" s="21" t="s">
        <v>200</v>
      </c>
      <c r="F29" s="21" t="s">
        <v>101</v>
      </c>
      <c r="G29" s="21" t="s">
        <v>201</v>
      </c>
      <c r="H29" s="42" t="s">
        <v>202</v>
      </c>
      <c r="I29" s="43" t="s">
        <v>55</v>
      </c>
      <c r="J29" s="44" t="s">
        <v>136</v>
      </c>
      <c r="K29" s="42" t="s">
        <v>178</v>
      </c>
      <c r="L29" s="43">
        <v>6</v>
      </c>
      <c r="M29" s="43">
        <v>12</v>
      </c>
      <c r="N29" s="43">
        <v>12</v>
      </c>
      <c r="O29" s="43">
        <v>8</v>
      </c>
      <c r="P29" s="59">
        <f t="shared" si="10"/>
        <v>38</v>
      </c>
      <c r="Q29" s="50" t="s">
        <v>73</v>
      </c>
      <c r="R29" s="56" t="s">
        <v>179</v>
      </c>
      <c r="S29" s="42" t="s">
        <v>180</v>
      </c>
      <c r="T29" s="42" t="s">
        <v>140</v>
      </c>
      <c r="U29" s="58" t="s">
        <v>125</v>
      </c>
      <c r="V29" s="76">
        <f t="shared" si="11"/>
        <v>6</v>
      </c>
      <c r="W29" s="34">
        <v>38</v>
      </c>
      <c r="X29" s="75">
        <f t="shared" si="13"/>
        <v>1</v>
      </c>
      <c r="Y29" s="77" t="s">
        <v>203</v>
      </c>
      <c r="Z29" s="95" t="s">
        <v>182</v>
      </c>
      <c r="AA29" s="27">
        <f t="shared" si="1"/>
        <v>12</v>
      </c>
      <c r="AB29" s="21">
        <v>26</v>
      </c>
      <c r="AC29" s="74">
        <f t="shared" si="5"/>
        <v>1</v>
      </c>
      <c r="AD29" s="21" t="s">
        <v>204</v>
      </c>
      <c r="AE29" s="21" t="s">
        <v>184</v>
      </c>
      <c r="AF29" s="27">
        <f t="shared" si="2"/>
        <v>12</v>
      </c>
      <c r="AG29" s="21">
        <v>65</v>
      </c>
      <c r="AH29" s="74">
        <f t="shared" si="6"/>
        <v>1</v>
      </c>
      <c r="AI29" s="21" t="s">
        <v>307</v>
      </c>
      <c r="AJ29" s="21" t="s">
        <v>303</v>
      </c>
      <c r="AK29" s="27">
        <f t="shared" si="3"/>
        <v>8</v>
      </c>
      <c r="AL29" s="21"/>
      <c r="AM29" s="74">
        <f t="shared" si="7"/>
        <v>0</v>
      </c>
      <c r="AN29" s="21"/>
      <c r="AO29" s="21"/>
      <c r="AP29" s="21">
        <f t="shared" si="4"/>
        <v>38</v>
      </c>
      <c r="AQ29" s="27">
        <f t="shared" si="12"/>
        <v>97</v>
      </c>
      <c r="AR29" s="75">
        <f t="shared" si="9"/>
        <v>1</v>
      </c>
      <c r="AS29" s="77" t="s">
        <v>204</v>
      </c>
    </row>
    <row r="30" spans="1:45" s="5" customFormat="1" ht="15.75" x14ac:dyDescent="0.25">
      <c r="A30" s="10"/>
      <c r="B30" s="10"/>
      <c r="C30" s="10"/>
      <c r="D30" s="10"/>
      <c r="E30" s="13" t="s">
        <v>205</v>
      </c>
      <c r="F30" s="10"/>
      <c r="G30" s="10"/>
      <c r="H30" s="10"/>
      <c r="I30" s="10"/>
      <c r="J30" s="10"/>
      <c r="K30" s="10"/>
      <c r="L30" s="15"/>
      <c r="M30" s="15"/>
      <c r="N30" s="15"/>
      <c r="O30" s="15"/>
      <c r="P30" s="15"/>
      <c r="Q30" s="10"/>
      <c r="R30" s="10"/>
      <c r="S30" s="10"/>
      <c r="T30" s="10"/>
      <c r="U30" s="10"/>
      <c r="V30" s="70"/>
      <c r="W30" s="15"/>
      <c r="X30" s="80">
        <f>AVERAGE(X14:X29)*80%</f>
        <v>0.73014126984126992</v>
      </c>
      <c r="Y30" s="92"/>
      <c r="Z30" s="92"/>
      <c r="AA30" s="15"/>
      <c r="AB30" s="15"/>
      <c r="AC30" s="78">
        <f>AVERAGE(AC14:AC29)*80%</f>
        <v>0.73484319346350935</v>
      </c>
      <c r="AD30" s="15"/>
      <c r="AE30" s="15"/>
      <c r="AF30" s="15"/>
      <c r="AG30" s="15"/>
      <c r="AH30" s="78">
        <f>AVERAGE(AH14:AH29)*80%</f>
        <v>0.74227973054456386</v>
      </c>
      <c r="AI30" s="15"/>
      <c r="AJ30" s="15"/>
      <c r="AK30" s="15"/>
      <c r="AL30" s="15"/>
      <c r="AM30" s="15">
        <f>AVERAGE(AM14:AM29)*80%</f>
        <v>0</v>
      </c>
      <c r="AN30" s="10"/>
      <c r="AO30" s="10"/>
      <c r="AP30" s="16"/>
      <c r="AQ30" s="16"/>
      <c r="AR30" s="80">
        <f>AVERAGE(AR14:AR29)*80%</f>
        <v>0.66736543643425705</v>
      </c>
      <c r="AS30" s="89"/>
    </row>
    <row r="31" spans="1:45" s="28" customFormat="1" ht="240" x14ac:dyDescent="0.25">
      <c r="A31" s="96">
        <v>7</v>
      </c>
      <c r="B31" s="97" t="s">
        <v>206</v>
      </c>
      <c r="C31" s="97" t="s">
        <v>207</v>
      </c>
      <c r="D31" s="98" t="s">
        <v>208</v>
      </c>
      <c r="E31" s="99" t="s">
        <v>209</v>
      </c>
      <c r="F31" s="99" t="s">
        <v>210</v>
      </c>
      <c r="G31" s="99" t="s">
        <v>211</v>
      </c>
      <c r="H31" s="99" t="s">
        <v>212</v>
      </c>
      <c r="I31" s="100" t="s">
        <v>213</v>
      </c>
      <c r="J31" s="99" t="s">
        <v>214</v>
      </c>
      <c r="K31" s="99" t="s">
        <v>215</v>
      </c>
      <c r="L31" s="101" t="s">
        <v>63</v>
      </c>
      <c r="M31" s="102">
        <v>0.8</v>
      </c>
      <c r="N31" s="101" t="s">
        <v>63</v>
      </c>
      <c r="O31" s="103">
        <v>0.8</v>
      </c>
      <c r="P31" s="103">
        <v>0.8</v>
      </c>
      <c r="Q31" s="104" t="s">
        <v>73</v>
      </c>
      <c r="R31" s="104" t="s">
        <v>216</v>
      </c>
      <c r="S31" s="99" t="s">
        <v>217</v>
      </c>
      <c r="T31" s="99" t="s">
        <v>125</v>
      </c>
      <c r="U31" s="105" t="s">
        <v>218</v>
      </c>
      <c r="V31" s="106" t="str">
        <f>L31</f>
        <v>No programada</v>
      </c>
      <c r="W31" s="97" t="s">
        <v>219</v>
      </c>
      <c r="X31" s="97" t="s">
        <v>219</v>
      </c>
      <c r="Y31" s="97" t="s">
        <v>219</v>
      </c>
      <c r="Z31" s="97" t="s">
        <v>219</v>
      </c>
      <c r="AA31" s="107">
        <f>M31</f>
        <v>0.8</v>
      </c>
      <c r="AB31" s="119">
        <v>0.86</v>
      </c>
      <c r="AC31" s="120">
        <f>IF(AB31/AA31&gt;100%,100%,AB31/AA31)</f>
        <v>1</v>
      </c>
      <c r="AD31" s="97" t="s">
        <v>220</v>
      </c>
      <c r="AE31" s="97" t="s">
        <v>221</v>
      </c>
      <c r="AF31" s="108" t="str">
        <f>N31</f>
        <v>No programada</v>
      </c>
      <c r="AG31" s="97" t="s">
        <v>222</v>
      </c>
      <c r="AH31" s="120" t="s">
        <v>222</v>
      </c>
      <c r="AI31" s="97" t="s">
        <v>222</v>
      </c>
      <c r="AJ31" s="97" t="s">
        <v>222</v>
      </c>
      <c r="AK31" s="107">
        <f>O31</f>
        <v>0.8</v>
      </c>
      <c r="AL31" s="97"/>
      <c r="AM31" s="120">
        <f t="shared" ref="AM31" si="14">IF(AL31/AK31&gt;100%,100%,AL31/AK31)</f>
        <v>0</v>
      </c>
      <c r="AN31" s="97"/>
      <c r="AO31" s="97"/>
      <c r="AP31" s="107">
        <f>P31</f>
        <v>0.8</v>
      </c>
      <c r="AQ31" s="119">
        <f>AVERAGE(AB31,AL31)</f>
        <v>0.86</v>
      </c>
      <c r="AR31" s="110">
        <f t="shared" si="9"/>
        <v>1</v>
      </c>
      <c r="AS31" s="97" t="s">
        <v>220</v>
      </c>
    </row>
    <row r="32" spans="1:45" s="28" customFormat="1" ht="105" x14ac:dyDescent="0.25">
      <c r="A32" s="96">
        <v>7</v>
      </c>
      <c r="B32" s="97" t="s">
        <v>206</v>
      </c>
      <c r="C32" s="97" t="s">
        <v>207</v>
      </c>
      <c r="D32" s="111" t="s">
        <v>223</v>
      </c>
      <c r="E32" s="104" t="s">
        <v>224</v>
      </c>
      <c r="F32" s="104" t="s">
        <v>210</v>
      </c>
      <c r="G32" s="104" t="s">
        <v>225</v>
      </c>
      <c r="H32" s="104" t="s">
        <v>226</v>
      </c>
      <c r="I32" s="104" t="s">
        <v>227</v>
      </c>
      <c r="J32" s="104" t="s">
        <v>214</v>
      </c>
      <c r="K32" s="104" t="s">
        <v>228</v>
      </c>
      <c r="L32" s="112">
        <v>1</v>
      </c>
      <c r="M32" s="112">
        <v>1</v>
      </c>
      <c r="N32" s="112">
        <v>1</v>
      </c>
      <c r="O32" s="113">
        <v>1</v>
      </c>
      <c r="P32" s="113">
        <v>1</v>
      </c>
      <c r="Q32" s="104" t="s">
        <v>73</v>
      </c>
      <c r="R32" s="104" t="s">
        <v>229</v>
      </c>
      <c r="S32" s="104" t="s">
        <v>230</v>
      </c>
      <c r="T32" s="99" t="s">
        <v>125</v>
      </c>
      <c r="U32" s="105" t="s">
        <v>231</v>
      </c>
      <c r="V32" s="106">
        <f t="shared" ref="V32:V37" si="15">L32</f>
        <v>1</v>
      </c>
      <c r="W32" s="109">
        <v>1</v>
      </c>
      <c r="X32" s="110">
        <f t="shared" ref="X32:X37" si="16">IF(W32/V32&gt;100%,100%,W32/V32)</f>
        <v>1</v>
      </c>
      <c r="Y32" s="97" t="s">
        <v>232</v>
      </c>
      <c r="Z32" s="97" t="s">
        <v>233</v>
      </c>
      <c r="AA32" s="107">
        <f t="shared" ref="AA32:AA37" si="17">M32</f>
        <v>1</v>
      </c>
      <c r="AB32" s="119">
        <v>0.69569999999999999</v>
      </c>
      <c r="AC32" s="120">
        <f t="shared" ref="AC32:AC34" si="18">IF(AB32/AA32&gt;100%,100%,AB32/AA32)</f>
        <v>0.69569999999999999</v>
      </c>
      <c r="AD32" s="97" t="s">
        <v>234</v>
      </c>
      <c r="AE32" s="97" t="s">
        <v>235</v>
      </c>
      <c r="AF32" s="107">
        <f t="shared" ref="AF32:AF37" si="19">N32</f>
        <v>1</v>
      </c>
      <c r="AG32" s="119">
        <v>1</v>
      </c>
      <c r="AH32" s="120">
        <f t="shared" ref="AH32:AH33" si="20">IF(AG32/AF32&gt;100%,100%,AG32/AF32)</f>
        <v>1</v>
      </c>
      <c r="AI32" s="97" t="s">
        <v>308</v>
      </c>
      <c r="AJ32" s="97" t="s">
        <v>309</v>
      </c>
      <c r="AK32" s="107">
        <f t="shared" ref="AK32:AK37" si="21">O32</f>
        <v>1</v>
      </c>
      <c r="AL32" s="109">
        <v>0</v>
      </c>
      <c r="AM32" s="120"/>
      <c r="AN32" s="97"/>
      <c r="AO32" s="97"/>
      <c r="AP32" s="107">
        <f t="shared" ref="AP32:AP37" si="22">P32</f>
        <v>1</v>
      </c>
      <c r="AQ32" s="119">
        <f t="shared" ref="AQ32" si="23">AVERAGE(W32,AB32,AG32,AL32)</f>
        <v>0.673925</v>
      </c>
      <c r="AR32" s="110">
        <f t="shared" si="9"/>
        <v>0.673925</v>
      </c>
      <c r="AS32" s="114" t="s">
        <v>234</v>
      </c>
    </row>
    <row r="33" spans="1:45" s="28" customFormat="1" ht="150" x14ac:dyDescent="0.25">
      <c r="A33" s="96">
        <v>7</v>
      </c>
      <c r="B33" s="97" t="s">
        <v>206</v>
      </c>
      <c r="C33" s="97" t="s">
        <v>236</v>
      </c>
      <c r="D33" s="111" t="s">
        <v>237</v>
      </c>
      <c r="E33" s="104" t="s">
        <v>238</v>
      </c>
      <c r="F33" s="104" t="s">
        <v>210</v>
      </c>
      <c r="G33" s="104" t="s">
        <v>239</v>
      </c>
      <c r="H33" s="104" t="s">
        <v>240</v>
      </c>
      <c r="I33" s="104" t="s">
        <v>241</v>
      </c>
      <c r="J33" s="104" t="s">
        <v>214</v>
      </c>
      <c r="K33" s="104" t="s">
        <v>242</v>
      </c>
      <c r="L33" s="101" t="s">
        <v>63</v>
      </c>
      <c r="M33" s="102">
        <v>1</v>
      </c>
      <c r="N33" s="102">
        <v>1</v>
      </c>
      <c r="O33" s="103">
        <v>1</v>
      </c>
      <c r="P33" s="103">
        <v>1</v>
      </c>
      <c r="Q33" s="104" t="s">
        <v>73</v>
      </c>
      <c r="R33" s="104" t="s">
        <v>243</v>
      </c>
      <c r="S33" s="104" t="s">
        <v>244</v>
      </c>
      <c r="T33" s="99" t="s">
        <v>125</v>
      </c>
      <c r="U33" s="105" t="s">
        <v>245</v>
      </c>
      <c r="V33" s="106" t="str">
        <f t="shared" si="15"/>
        <v>No programada</v>
      </c>
      <c r="W33" s="97" t="s">
        <v>219</v>
      </c>
      <c r="X33" s="97" t="s">
        <v>219</v>
      </c>
      <c r="Y33" s="97" t="s">
        <v>219</v>
      </c>
      <c r="Z33" s="97" t="s">
        <v>219</v>
      </c>
      <c r="AA33" s="107">
        <f t="shared" si="17"/>
        <v>1</v>
      </c>
      <c r="AB33" s="119">
        <v>0.72170000000000001</v>
      </c>
      <c r="AC33" s="120">
        <f t="shared" si="18"/>
        <v>0.72170000000000001</v>
      </c>
      <c r="AD33" s="97" t="s">
        <v>246</v>
      </c>
      <c r="AE33" s="97" t="s">
        <v>247</v>
      </c>
      <c r="AF33" s="107">
        <f t="shared" si="19"/>
        <v>1</v>
      </c>
      <c r="AG33" s="139">
        <v>0.92169999999999996</v>
      </c>
      <c r="AH33" s="120">
        <f t="shared" si="20"/>
        <v>0.92169999999999996</v>
      </c>
      <c r="AI33" s="97" t="s">
        <v>310</v>
      </c>
      <c r="AJ33" s="97" t="s">
        <v>311</v>
      </c>
      <c r="AK33" s="107">
        <f t="shared" si="21"/>
        <v>1</v>
      </c>
      <c r="AL33" s="97"/>
      <c r="AM33" s="120"/>
      <c r="AN33" s="97"/>
      <c r="AO33" s="97"/>
      <c r="AP33" s="107">
        <f t="shared" si="22"/>
        <v>1</v>
      </c>
      <c r="AQ33" s="119">
        <f>AVERAGE(AB33,AG33,AL33)</f>
        <v>0.82169999999999999</v>
      </c>
      <c r="AR33" s="110">
        <f t="shared" ref="AR33" si="24">IF(AQ33/AP33&gt;100%,100%,AQ33/AP33)</f>
        <v>0.82169999999999999</v>
      </c>
      <c r="AS33" s="97" t="s">
        <v>246</v>
      </c>
    </row>
    <row r="34" spans="1:45" s="28" customFormat="1" ht="105" x14ac:dyDescent="0.25">
      <c r="A34" s="96">
        <v>7</v>
      </c>
      <c r="B34" s="97" t="s">
        <v>206</v>
      </c>
      <c r="C34" s="97" t="s">
        <v>207</v>
      </c>
      <c r="D34" s="111" t="s">
        <v>248</v>
      </c>
      <c r="E34" s="104" t="s">
        <v>249</v>
      </c>
      <c r="F34" s="104" t="s">
        <v>210</v>
      </c>
      <c r="G34" s="104" t="s">
        <v>250</v>
      </c>
      <c r="H34" s="104" t="s">
        <v>251</v>
      </c>
      <c r="I34" s="104" t="s">
        <v>227</v>
      </c>
      <c r="J34" s="104" t="s">
        <v>104</v>
      </c>
      <c r="K34" s="104" t="s">
        <v>250</v>
      </c>
      <c r="L34" s="102">
        <v>1</v>
      </c>
      <c r="M34" s="102">
        <v>1</v>
      </c>
      <c r="N34" s="101" t="s">
        <v>63</v>
      </c>
      <c r="O34" s="103" t="s">
        <v>63</v>
      </c>
      <c r="P34" s="103">
        <v>1</v>
      </c>
      <c r="Q34" s="104" t="s">
        <v>252</v>
      </c>
      <c r="R34" s="104" t="s">
        <v>253</v>
      </c>
      <c r="S34" s="104" t="s">
        <v>253</v>
      </c>
      <c r="T34" s="99" t="s">
        <v>125</v>
      </c>
      <c r="U34" s="105" t="s">
        <v>231</v>
      </c>
      <c r="V34" s="106">
        <f t="shared" si="15"/>
        <v>1</v>
      </c>
      <c r="W34" s="109">
        <v>1</v>
      </c>
      <c r="X34" s="110">
        <f t="shared" si="16"/>
        <v>1</v>
      </c>
      <c r="Y34" s="97" t="s">
        <v>254</v>
      </c>
      <c r="Z34" s="97" t="s">
        <v>255</v>
      </c>
      <c r="AA34" s="107">
        <f t="shared" si="17"/>
        <v>1</v>
      </c>
      <c r="AB34" s="119">
        <v>1</v>
      </c>
      <c r="AC34" s="120">
        <f t="shared" si="18"/>
        <v>1</v>
      </c>
      <c r="AD34" s="97" t="s">
        <v>256</v>
      </c>
      <c r="AE34" s="97" t="s">
        <v>257</v>
      </c>
      <c r="AF34" s="108" t="str">
        <f t="shared" si="19"/>
        <v>No programada</v>
      </c>
      <c r="AG34" s="108" t="s">
        <v>222</v>
      </c>
      <c r="AH34" s="120" t="s">
        <v>222</v>
      </c>
      <c r="AI34" s="97" t="s">
        <v>222</v>
      </c>
      <c r="AJ34" s="97" t="s">
        <v>222</v>
      </c>
      <c r="AK34" s="108" t="str">
        <f t="shared" si="21"/>
        <v>No programada</v>
      </c>
      <c r="AL34" s="109">
        <v>0</v>
      </c>
      <c r="AM34" s="120"/>
      <c r="AN34" s="97"/>
      <c r="AO34" s="97"/>
      <c r="AP34" s="107">
        <f t="shared" si="22"/>
        <v>1</v>
      </c>
      <c r="AQ34" s="119">
        <f>AVERAGE(W34,AB34)</f>
        <v>1</v>
      </c>
      <c r="AR34" s="110">
        <f t="shared" si="9"/>
        <v>1</v>
      </c>
      <c r="AS34" s="97" t="s">
        <v>254</v>
      </c>
    </row>
    <row r="35" spans="1:45" s="28" customFormat="1" ht="165" x14ac:dyDescent="0.25">
      <c r="A35" s="96">
        <v>7</v>
      </c>
      <c r="B35" s="97" t="s">
        <v>206</v>
      </c>
      <c r="C35" s="97" t="s">
        <v>207</v>
      </c>
      <c r="D35" s="111" t="s">
        <v>258</v>
      </c>
      <c r="E35" s="104" t="s">
        <v>259</v>
      </c>
      <c r="F35" s="104" t="s">
        <v>210</v>
      </c>
      <c r="G35" s="104" t="s">
        <v>260</v>
      </c>
      <c r="H35" s="104" t="s">
        <v>261</v>
      </c>
      <c r="I35" s="104" t="s">
        <v>123</v>
      </c>
      <c r="J35" s="104" t="s">
        <v>136</v>
      </c>
      <c r="K35" s="104" t="s">
        <v>260</v>
      </c>
      <c r="L35" s="115">
        <v>0</v>
      </c>
      <c r="M35" s="115">
        <v>1</v>
      </c>
      <c r="N35" s="116">
        <v>1</v>
      </c>
      <c r="O35" s="117">
        <v>0</v>
      </c>
      <c r="P35" s="117">
        <v>2</v>
      </c>
      <c r="Q35" s="104" t="s">
        <v>252</v>
      </c>
      <c r="R35" s="104" t="s">
        <v>253</v>
      </c>
      <c r="S35" s="104" t="s">
        <v>253</v>
      </c>
      <c r="T35" s="99" t="s">
        <v>125</v>
      </c>
      <c r="U35" s="99" t="s">
        <v>125</v>
      </c>
      <c r="V35" s="106">
        <f t="shared" si="15"/>
        <v>0</v>
      </c>
      <c r="W35" s="97" t="s">
        <v>219</v>
      </c>
      <c r="X35" s="97" t="s">
        <v>219</v>
      </c>
      <c r="Y35" s="97" t="s">
        <v>219</v>
      </c>
      <c r="Z35" s="97" t="s">
        <v>219</v>
      </c>
      <c r="AA35" s="123">
        <f t="shared" si="17"/>
        <v>1</v>
      </c>
      <c r="AB35" s="124">
        <v>1</v>
      </c>
      <c r="AC35" s="125">
        <f>IF(AB35/AA35&gt;100%,100%,AB35/AA35)</f>
        <v>1</v>
      </c>
      <c r="AD35" s="124" t="s">
        <v>262</v>
      </c>
      <c r="AE35" s="127" t="s">
        <v>263</v>
      </c>
      <c r="AF35" s="123">
        <f t="shared" si="19"/>
        <v>1</v>
      </c>
      <c r="AG35" s="135">
        <v>1</v>
      </c>
      <c r="AH35" s="125">
        <f>IF(AG35/AF35&gt;100%,100,AG35/AF35)</f>
        <v>1</v>
      </c>
      <c r="AI35" s="124" t="s">
        <v>312</v>
      </c>
      <c r="AJ35" s="124" t="s">
        <v>313</v>
      </c>
      <c r="AK35" s="134">
        <f t="shared" si="21"/>
        <v>0</v>
      </c>
      <c r="AL35" s="135">
        <v>0</v>
      </c>
      <c r="AM35" s="125"/>
      <c r="AN35" s="124"/>
      <c r="AO35" s="124"/>
      <c r="AP35" s="124">
        <f t="shared" si="22"/>
        <v>2</v>
      </c>
      <c r="AQ35" s="123">
        <f>SUM(AB35,AG35)</f>
        <v>2</v>
      </c>
      <c r="AR35" s="110">
        <f t="shared" si="9"/>
        <v>1</v>
      </c>
      <c r="AS35" s="124" t="s">
        <v>264</v>
      </c>
    </row>
    <row r="36" spans="1:45" s="28" customFormat="1" ht="165" x14ac:dyDescent="0.25">
      <c r="A36" s="96">
        <v>5</v>
      </c>
      <c r="B36" s="97" t="s">
        <v>265</v>
      </c>
      <c r="C36" s="97" t="s">
        <v>266</v>
      </c>
      <c r="D36" s="111" t="s">
        <v>267</v>
      </c>
      <c r="E36" s="104" t="s">
        <v>268</v>
      </c>
      <c r="F36" s="104" t="s">
        <v>210</v>
      </c>
      <c r="G36" s="104" t="s">
        <v>269</v>
      </c>
      <c r="H36" s="104" t="s">
        <v>270</v>
      </c>
      <c r="I36" s="104" t="s">
        <v>227</v>
      </c>
      <c r="J36" s="104" t="s">
        <v>56</v>
      </c>
      <c r="K36" s="104" t="s">
        <v>269</v>
      </c>
      <c r="L36" s="102">
        <v>0.33</v>
      </c>
      <c r="M36" s="102">
        <v>0.67</v>
      </c>
      <c r="N36" s="102">
        <v>0.84</v>
      </c>
      <c r="O36" s="103">
        <v>1</v>
      </c>
      <c r="P36" s="103">
        <v>1</v>
      </c>
      <c r="Q36" s="104" t="s">
        <v>73</v>
      </c>
      <c r="R36" s="104" t="s">
        <v>271</v>
      </c>
      <c r="S36" s="104" t="s">
        <v>272</v>
      </c>
      <c r="T36" s="99" t="s">
        <v>125</v>
      </c>
      <c r="U36" s="105" t="s">
        <v>273</v>
      </c>
      <c r="V36" s="106">
        <f t="shared" si="15"/>
        <v>0.33</v>
      </c>
      <c r="W36" s="107">
        <v>1</v>
      </c>
      <c r="X36" s="110">
        <f>IF(W36/V36&gt;100%,100%,W36/V36)</f>
        <v>1</v>
      </c>
      <c r="Y36" s="107" t="s">
        <v>274</v>
      </c>
      <c r="Z36" s="107" t="s">
        <v>275</v>
      </c>
      <c r="AA36" s="107">
        <f t="shared" si="17"/>
        <v>0.67</v>
      </c>
      <c r="AB36" s="134" t="s">
        <v>276</v>
      </c>
      <c r="AC36" s="125" t="s">
        <v>219</v>
      </c>
      <c r="AD36" s="134" t="s">
        <v>277</v>
      </c>
      <c r="AE36" s="134" t="s">
        <v>278</v>
      </c>
      <c r="AF36" s="134">
        <v>0</v>
      </c>
      <c r="AG36" s="134" t="s">
        <v>222</v>
      </c>
      <c r="AH36" s="125" t="s">
        <v>222</v>
      </c>
      <c r="AI36" s="134" t="s">
        <v>222</v>
      </c>
      <c r="AJ36" s="134" t="s">
        <v>222</v>
      </c>
      <c r="AK36" s="134">
        <f t="shared" si="21"/>
        <v>1</v>
      </c>
      <c r="AL36" s="134">
        <v>0</v>
      </c>
      <c r="AM36" s="125"/>
      <c r="AN36" s="134"/>
      <c r="AO36" s="134"/>
      <c r="AP36" s="134">
        <f t="shared" si="22"/>
        <v>1</v>
      </c>
      <c r="AQ36" s="136">
        <v>1</v>
      </c>
      <c r="AR36" s="126">
        <f>IF(AQ36/AP36&gt;100%,100%,AQ36/AP36)</f>
        <v>1</v>
      </c>
      <c r="AS36" s="137" t="s">
        <v>318</v>
      </c>
    </row>
    <row r="37" spans="1:45" s="28" customFormat="1" ht="122.25" customHeight="1" x14ac:dyDescent="0.25">
      <c r="A37" s="96">
        <v>5</v>
      </c>
      <c r="B37" s="97" t="s">
        <v>265</v>
      </c>
      <c r="C37" s="97" t="s">
        <v>266</v>
      </c>
      <c r="D37" s="111" t="s">
        <v>279</v>
      </c>
      <c r="E37" s="104" t="s">
        <v>280</v>
      </c>
      <c r="F37" s="104" t="s">
        <v>210</v>
      </c>
      <c r="G37" s="104" t="s">
        <v>269</v>
      </c>
      <c r="H37" s="104" t="s">
        <v>281</v>
      </c>
      <c r="I37" s="104" t="s">
        <v>123</v>
      </c>
      <c r="J37" s="104" t="s">
        <v>56</v>
      </c>
      <c r="K37" s="104" t="s">
        <v>269</v>
      </c>
      <c r="L37" s="102">
        <v>0.2</v>
      </c>
      <c r="M37" s="102">
        <v>0.4</v>
      </c>
      <c r="N37" s="102">
        <v>0.6</v>
      </c>
      <c r="O37" s="103">
        <v>0.8</v>
      </c>
      <c r="P37" s="103">
        <v>0.8</v>
      </c>
      <c r="Q37" s="104" t="s">
        <v>73</v>
      </c>
      <c r="R37" s="104" t="s">
        <v>271</v>
      </c>
      <c r="S37" s="104" t="s">
        <v>282</v>
      </c>
      <c r="T37" s="99" t="s">
        <v>125</v>
      </c>
      <c r="U37" s="105" t="s">
        <v>273</v>
      </c>
      <c r="V37" s="106">
        <f t="shared" si="15"/>
        <v>0.2</v>
      </c>
      <c r="W37" s="107">
        <v>0.81</v>
      </c>
      <c r="X37" s="110">
        <f t="shared" si="16"/>
        <v>1</v>
      </c>
      <c r="Y37" s="107" t="s">
        <v>283</v>
      </c>
      <c r="Z37" s="107" t="s">
        <v>275</v>
      </c>
      <c r="AA37" s="107">
        <f t="shared" si="17"/>
        <v>0.4</v>
      </c>
      <c r="AB37" s="106">
        <v>0.8</v>
      </c>
      <c r="AC37" s="120">
        <f>IF(AB37/AA37&gt;100%,100%,AB37/AA37)</f>
        <v>1</v>
      </c>
      <c r="AD37" s="107" t="s">
        <v>277</v>
      </c>
      <c r="AE37" s="107" t="s">
        <v>284</v>
      </c>
      <c r="AF37" s="107">
        <f t="shared" si="19"/>
        <v>0.6</v>
      </c>
      <c r="AG37" s="106">
        <v>0.84</v>
      </c>
      <c r="AH37" s="120">
        <f>IF(AG37/AF37&gt;100%,100%,AG37/AF37)</f>
        <v>1</v>
      </c>
      <c r="AI37" s="107" t="s">
        <v>314</v>
      </c>
      <c r="AJ37" s="107" t="s">
        <v>315</v>
      </c>
      <c r="AK37" s="107">
        <f t="shared" si="21"/>
        <v>0.8</v>
      </c>
      <c r="AL37" s="107"/>
      <c r="AM37" s="120"/>
      <c r="AN37" s="107"/>
      <c r="AO37" s="107"/>
      <c r="AP37" s="107">
        <f t="shared" si="22"/>
        <v>0.8</v>
      </c>
      <c r="AQ37" s="119">
        <v>0.84</v>
      </c>
      <c r="AR37" s="126">
        <f t="shared" si="9"/>
        <v>1</v>
      </c>
      <c r="AS37" s="97" t="s">
        <v>316</v>
      </c>
    </row>
    <row r="38" spans="1:45" s="5" customFormat="1" ht="15.75" x14ac:dyDescent="0.25">
      <c r="A38" s="10"/>
      <c r="B38" s="10"/>
      <c r="C38" s="10"/>
      <c r="D38" s="10"/>
      <c r="E38" s="11" t="s">
        <v>285</v>
      </c>
      <c r="F38" s="11"/>
      <c r="G38" s="11"/>
      <c r="H38" s="11"/>
      <c r="I38" s="11"/>
      <c r="J38" s="11"/>
      <c r="K38" s="11"/>
      <c r="L38" s="12"/>
      <c r="M38" s="12"/>
      <c r="N38" s="12"/>
      <c r="O38" s="12"/>
      <c r="P38" s="12"/>
      <c r="Q38" s="11"/>
      <c r="R38" s="10"/>
      <c r="S38" s="10"/>
      <c r="T38" s="10"/>
      <c r="U38" s="10"/>
      <c r="V38" s="71"/>
      <c r="W38" s="12"/>
      <c r="X38" s="78">
        <f>AVERAGE(X31:X37)*20%</f>
        <v>0.2</v>
      </c>
      <c r="Y38" s="89"/>
      <c r="Z38" s="89"/>
      <c r="AA38" s="12"/>
      <c r="AB38" s="12"/>
      <c r="AC38" s="122">
        <f>AVERAGE(AC31:AC37)*20%</f>
        <v>0.18057999999999999</v>
      </c>
      <c r="AD38" s="10"/>
      <c r="AE38" s="10"/>
      <c r="AF38" s="12"/>
      <c r="AG38" s="12"/>
      <c r="AH38" s="122">
        <f>AVERAGE(AH31:AH37)*20%</f>
        <v>0.19608500000000001</v>
      </c>
      <c r="AI38" s="10"/>
      <c r="AJ38" s="10"/>
      <c r="AK38" s="12"/>
      <c r="AL38" s="12"/>
      <c r="AM38" s="14" t="e">
        <f>AVERAGE(#REF!)*20%</f>
        <v>#REF!</v>
      </c>
      <c r="AN38" s="10"/>
      <c r="AO38" s="10"/>
      <c r="AP38" s="17"/>
      <c r="AQ38" s="17"/>
      <c r="AR38" s="78">
        <f>AVERAGE(AR31:AR37)*20%</f>
        <v>0.18558928571428573</v>
      </c>
      <c r="AS38" s="89"/>
    </row>
    <row r="39" spans="1:45" s="9" customFormat="1" ht="18.75" x14ac:dyDescent="0.3">
      <c r="A39" s="6"/>
      <c r="B39" s="6"/>
      <c r="C39" s="6"/>
      <c r="D39" s="6"/>
      <c r="E39" s="7" t="s">
        <v>286</v>
      </c>
      <c r="F39" s="6"/>
      <c r="G39" s="6"/>
      <c r="H39" s="6"/>
      <c r="I39" s="6"/>
      <c r="J39" s="6"/>
      <c r="K39" s="6"/>
      <c r="L39" s="8"/>
      <c r="M39" s="8"/>
      <c r="N39" s="8"/>
      <c r="O39" s="8"/>
      <c r="P39" s="8"/>
      <c r="Q39" s="6"/>
      <c r="R39" s="6"/>
      <c r="S39" s="6"/>
      <c r="T39" s="6"/>
      <c r="U39" s="6"/>
      <c r="V39" s="72"/>
      <c r="W39" s="8"/>
      <c r="X39" s="79">
        <f>X30+X38</f>
        <v>0.93014126984126988</v>
      </c>
      <c r="Y39" s="90"/>
      <c r="Z39" s="90"/>
      <c r="AA39" s="8"/>
      <c r="AB39" s="8"/>
      <c r="AC39" s="79">
        <f>AC30+AC38</f>
        <v>0.91542319346350931</v>
      </c>
      <c r="AD39" s="6"/>
      <c r="AE39" s="6"/>
      <c r="AF39" s="8"/>
      <c r="AG39" s="8"/>
      <c r="AH39" s="79">
        <f>AH30+AH38</f>
        <v>0.93836473054456393</v>
      </c>
      <c r="AI39" s="6"/>
      <c r="AJ39" s="6"/>
      <c r="AK39" s="8"/>
      <c r="AL39" s="8"/>
      <c r="AM39" s="19" t="e">
        <f>AM30+AM38</f>
        <v>#REF!</v>
      </c>
      <c r="AN39" s="6"/>
      <c r="AO39" s="6"/>
      <c r="AP39" s="18"/>
      <c r="AQ39" s="18"/>
      <c r="AR39" s="79">
        <f>AR30+AR38</f>
        <v>0.85295472214854273</v>
      </c>
      <c r="AS39" s="90"/>
    </row>
  </sheetData>
  <autoFilter ref="A13:AS39" xr:uid="{00000000-0001-0000-0000-000000000000}"/>
  <mergeCells count="19">
    <mergeCell ref="V11:Z12"/>
    <mergeCell ref="AA11:AE12"/>
    <mergeCell ref="AF11:AJ12"/>
    <mergeCell ref="AK11:AO12"/>
    <mergeCell ref="AP11:AS12"/>
    <mergeCell ref="A11:B12"/>
    <mergeCell ref="C11:C13"/>
    <mergeCell ref="A1:K1"/>
    <mergeCell ref="L1:P1"/>
    <mergeCell ref="D11:F12"/>
    <mergeCell ref="G11:Q12"/>
    <mergeCell ref="A2:K2"/>
    <mergeCell ref="R11:U12"/>
    <mergeCell ref="F4:K4"/>
    <mergeCell ref="H5:K5"/>
    <mergeCell ref="H6:K6"/>
    <mergeCell ref="H7:K7"/>
    <mergeCell ref="H8:K8"/>
    <mergeCell ref="H9:K9"/>
  </mergeCells>
  <dataValidations count="1">
    <dataValidation allowBlank="1" showInputMessage="1" showErrorMessage="1" error="Escriba un texto " promptTitle="Cualquier contenido" sqref="F13 F3:F10" xr:uid="{00000000-0002-0000-0000-000000000000}"/>
  </dataValidations>
  <hyperlinks>
    <hyperlink ref="AE35" r:id="rId1" xr:uid="{8352AE84-0A54-4D3B-9364-30BC52BC576B}"/>
  </hyperlinks>
  <pageMargins left="0.7" right="0.7" top="0.75" bottom="0.75" header="0.3" footer="0.3"/>
  <pageSetup paperSize="9" orientation="portrait" r:id="rId2"/>
  <ignoredErrors>
    <ignoredError sqref="D14:D15"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F11:F12 F14:F20 F22:F30 F38:F1048576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27</v>
      </c>
    </row>
    <row r="2" spans="1:1" x14ac:dyDescent="0.25">
      <c r="A2" t="s">
        <v>101</v>
      </c>
    </row>
    <row r="3" spans="1:1" x14ac:dyDescent="0.25">
      <c r="A3" t="s">
        <v>52</v>
      </c>
    </row>
    <row r="4" spans="1:1" x14ac:dyDescent="0.25">
      <c r="A4" t="s">
        <v>210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EE446-326B-4201-B53A-E0E871853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D912C2-67FF-4F74-B857-B8D2F5FE6CA6}">
  <ds:schemaRefs>
    <ds:schemaRef ds:uri="f8dc1254-f694-4df3-a50d-d4e607c93dc9"/>
    <ds:schemaRef ds:uri="http://www.w3.org/XML/1998/namespace"/>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20cb614e-b45f-4877-aa77-0fc3e5f2c8f0"/>
    <ds:schemaRef ds:uri="http://schemas.microsoft.com/office/2006/metadata/properties"/>
  </ds:schemaRefs>
</ds:datastoreItem>
</file>

<file path=customXml/itemProps3.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2023-11-21T16:38:03Z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