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3_Teusaquillo/"/>
    </mc:Choice>
  </mc:AlternateContent>
  <xr:revisionPtr revIDLastSave="123" documentId="8_{F351E774-EF82-4CA3-9FC2-6737F110169B}" xr6:coauthVersionLast="47" xr6:coauthVersionMax="47" xr10:uidLastSave="{BC651AFE-FE76-4E6E-A574-AC617EFA4A1F}"/>
  <bookViews>
    <workbookView xWindow="-120" yWindow="-120" windowWidth="20730" windowHeight="110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38" i="1" l="1"/>
  <c r="AH39" i="1"/>
  <c r="AC37" i="1" l="1"/>
  <c r="AR37" i="1"/>
  <c r="AR36" i="1"/>
  <c r="AQ35" i="1" l="1"/>
  <c r="AQ34" i="1"/>
  <c r="AQ33" i="1"/>
  <c r="AQ32" i="1"/>
  <c r="AQ31" i="1"/>
  <c r="AQ21" i="1"/>
  <c r="AQ20" i="1"/>
  <c r="Y42" i="1"/>
  <c r="X42" i="1"/>
  <c r="X32" i="1"/>
  <c r="AP37" i="1"/>
  <c r="AK37" i="1"/>
  <c r="AF37" i="1"/>
  <c r="AA37" i="1"/>
  <c r="V37" i="1"/>
  <c r="X37" i="1" s="1"/>
  <c r="AP36" i="1"/>
  <c r="AK36" i="1"/>
  <c r="AF36" i="1"/>
  <c r="AA36" i="1"/>
  <c r="V36" i="1"/>
  <c r="X36" i="1" s="1"/>
  <c r="AP35" i="1"/>
  <c r="AK35" i="1"/>
  <c r="AF35" i="1"/>
  <c r="AA35" i="1"/>
  <c r="AC35" i="1" s="1"/>
  <c r="V35" i="1"/>
  <c r="AP34" i="1"/>
  <c r="AK34" i="1"/>
  <c r="AF34" i="1"/>
  <c r="AA34" i="1"/>
  <c r="AC34" i="1" s="1"/>
  <c r="V34" i="1"/>
  <c r="X34" i="1" s="1"/>
  <c r="AP33" i="1"/>
  <c r="AK33" i="1"/>
  <c r="AF33" i="1"/>
  <c r="AA33" i="1"/>
  <c r="AC33" i="1" s="1"/>
  <c r="V33" i="1"/>
  <c r="AP32" i="1"/>
  <c r="AK32" i="1"/>
  <c r="AF32" i="1"/>
  <c r="AA32" i="1"/>
  <c r="AC32" i="1" s="1"/>
  <c r="V32" i="1"/>
  <c r="AP31" i="1"/>
  <c r="AR31" i="1" s="1"/>
  <c r="AK31" i="1"/>
  <c r="AM31" i="1" s="1"/>
  <c r="AF31" i="1"/>
  <c r="AA31" i="1"/>
  <c r="AC31" i="1" s="1"/>
  <c r="V31" i="1"/>
  <c r="P23" i="1"/>
  <c r="P24" i="1"/>
  <c r="P26" i="1"/>
  <c r="P27" i="1"/>
  <c r="P28" i="1"/>
  <c r="P29" i="1"/>
  <c r="P25" i="1"/>
  <c r="X38" i="1" l="1"/>
  <c r="AR35" i="1"/>
  <c r="AR33" i="1"/>
  <c r="AR32" i="1"/>
  <c r="AR34" i="1"/>
  <c r="AC38" i="1"/>
  <c r="AP15" i="1"/>
  <c r="AR15" i="1" s="1"/>
  <c r="AK15" i="1"/>
  <c r="AM15" i="1" s="1"/>
  <c r="AM38" i="1"/>
  <c r="AP29" i="1"/>
  <c r="AP28" i="1"/>
  <c r="AQ28" i="1" s="1"/>
  <c r="AR28" i="1" s="1"/>
  <c r="AP27" i="1"/>
  <c r="AP26" i="1"/>
  <c r="AQ26" i="1" s="1"/>
  <c r="AR26" i="1"/>
  <c r="AP25" i="1"/>
  <c r="AP24" i="1"/>
  <c r="AP23" i="1"/>
  <c r="AP22" i="1"/>
  <c r="AR22" i="1" s="1"/>
  <c r="AP21" i="1"/>
  <c r="AR21" i="1" s="1"/>
  <c r="AP20" i="1"/>
  <c r="AR20" i="1" s="1"/>
  <c r="AP19" i="1"/>
  <c r="AR19" i="1" s="1"/>
  <c r="AP18" i="1"/>
  <c r="AR18" i="1" s="1"/>
  <c r="AP17" i="1"/>
  <c r="AR17" i="1" s="1"/>
  <c r="AP16" i="1"/>
  <c r="AR16" i="1" s="1"/>
  <c r="AK29" i="1"/>
  <c r="AM29" i="1" s="1"/>
  <c r="AK28" i="1"/>
  <c r="AM28" i="1" s="1"/>
  <c r="AK27" i="1"/>
  <c r="AM27" i="1" s="1"/>
  <c r="AK26" i="1"/>
  <c r="AM26" i="1" s="1"/>
  <c r="AK25" i="1"/>
  <c r="AM25" i="1" s="1"/>
  <c r="AK24" i="1"/>
  <c r="AM24" i="1" s="1"/>
  <c r="AK23" i="1"/>
  <c r="AM23" i="1" s="1"/>
  <c r="AK22" i="1"/>
  <c r="AM22" i="1"/>
  <c r="AK21" i="1"/>
  <c r="AM21" i="1" s="1"/>
  <c r="AK20" i="1"/>
  <c r="AM20" i="1" s="1"/>
  <c r="AK19" i="1"/>
  <c r="AM19" i="1" s="1"/>
  <c r="AK18" i="1"/>
  <c r="AM18" i="1" s="1"/>
  <c r="AK17" i="1"/>
  <c r="AM17" i="1" s="1"/>
  <c r="AK16" i="1"/>
  <c r="AM16"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V29" i="1"/>
  <c r="X29" i="1" s="1"/>
  <c r="V28" i="1"/>
  <c r="X28" i="1" s="1"/>
  <c r="V27" i="1"/>
  <c r="X27" i="1" s="1"/>
  <c r="V26" i="1"/>
  <c r="X26" i="1" s="1"/>
  <c r="V25" i="1"/>
  <c r="X25" i="1" s="1"/>
  <c r="V24" i="1"/>
  <c r="X24" i="1" s="1"/>
  <c r="V23" i="1"/>
  <c r="X23" i="1" s="1"/>
  <c r="V22" i="1"/>
  <c r="V21" i="1"/>
  <c r="X21" i="1" s="1"/>
  <c r="V20" i="1"/>
  <c r="X20" i="1" s="1"/>
  <c r="V19" i="1"/>
  <c r="X19" i="1" s="1"/>
  <c r="V18" i="1"/>
  <c r="X18" i="1" s="1"/>
  <c r="V17" i="1"/>
  <c r="X17" i="1" s="1"/>
  <c r="V16" i="1"/>
  <c r="X16" i="1" s="1"/>
  <c r="V15" i="1"/>
  <c r="AR38" i="1" l="1"/>
  <c r="X30" i="1"/>
  <c r="AQ29" i="1"/>
  <c r="AR29" i="1" s="1"/>
  <c r="AQ23" i="1"/>
  <c r="AR23" i="1" s="1"/>
  <c r="AQ24" i="1"/>
  <c r="AR24" i="1" s="1"/>
  <c r="AQ27" i="1"/>
  <c r="AR27" i="1" s="1"/>
  <c r="AR25" i="1"/>
  <c r="AQ25" i="1"/>
  <c r="AC30" i="1"/>
  <c r="AC39" i="1" s="1"/>
  <c r="AM30" i="1"/>
  <c r="AM39" i="1" s="1"/>
  <c r="AH30" i="1"/>
  <c r="X39" i="1"/>
  <c r="AR30" i="1" l="1"/>
  <c r="AR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2" authorId="0" shapeId="0" xr:uid="{00000000-0006-0000-0000-000005000000}">
      <text>
        <r>
          <rPr>
            <b/>
            <sz val="9"/>
            <color indexed="81"/>
            <rFont val="Tahoma"/>
            <family val="2"/>
          </rPr>
          <t>Indique el nombre del proceso al cual está asociada la meta</t>
        </r>
      </text>
    </comment>
    <comment ref="A14" authorId="0" shapeId="0" xr:uid="{00000000-0006-0000-0000-000006000000}">
      <text>
        <r>
          <rPr>
            <b/>
            <sz val="9"/>
            <color indexed="81"/>
            <rFont val="Tahoma"/>
            <family val="2"/>
          </rPr>
          <t>Incluya el número del objetivo estratégico, de acuerdo con lo adoptado en el Plan Estratégico Institucional</t>
        </r>
      </text>
    </comment>
    <comment ref="B14"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4" authorId="0" shapeId="0" xr:uid="{00000000-0006-0000-0000-000008000000}">
      <text>
        <r>
          <rPr>
            <b/>
            <sz val="9"/>
            <color indexed="81"/>
            <rFont val="Tahoma"/>
            <family val="2"/>
          </rPr>
          <t>Escriba el número de la meta, en orden consecutivo</t>
        </r>
      </text>
    </comment>
    <comment ref="E14"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4" authorId="0" shapeId="0" xr:uid="{00000000-0006-0000-0000-00000A000000}">
      <text>
        <r>
          <rPr>
            <b/>
            <sz val="9"/>
            <color indexed="81"/>
            <rFont val="Tahoma"/>
            <family val="2"/>
          </rPr>
          <t xml:space="preserve">Seleccione la opción que corresponda
</t>
        </r>
      </text>
    </comment>
    <comment ref="G14" authorId="0" shapeId="0" xr:uid="{00000000-0006-0000-0000-00000B000000}">
      <text>
        <r>
          <rPr>
            <b/>
            <sz val="9"/>
            <color indexed="81"/>
            <rFont val="Tahoma"/>
            <family val="2"/>
          </rPr>
          <t>Indique un nombre corto que refleje lo que pretende medir. 
Ej. Porcentaje de giros acumulados</t>
        </r>
      </text>
    </comment>
    <comment ref="H14"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4"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4"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4"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 xml:space="preserve">Indique la magnitud programada para el trimestre. </t>
        </r>
      </text>
    </comment>
    <comment ref="P14" authorId="0" shapeId="0" xr:uid="{00000000-0006-0000-0000-000014000000}">
      <text>
        <r>
          <rPr>
            <b/>
            <sz val="9"/>
            <color indexed="81"/>
            <rFont val="Tahoma"/>
            <family val="2"/>
          </rPr>
          <t>Indique la programación total de la vigencia. 
Debe ser coherente con la meta.</t>
        </r>
      </text>
    </comment>
    <comment ref="Q14" authorId="0" shapeId="0" xr:uid="{00000000-0006-0000-0000-000015000000}">
      <text>
        <r>
          <rPr>
            <b/>
            <sz val="9"/>
            <color indexed="81"/>
            <rFont val="Tahoma"/>
            <family val="2"/>
          </rPr>
          <t xml:space="preserve">Indique el tipo de indicador: 
- Eficancia 
- Eficiencia 
- Efectividad </t>
        </r>
      </text>
    </comment>
    <comment ref="R14" authorId="0" shapeId="0" xr:uid="{00000000-0006-0000-0000-000016000000}">
      <text>
        <r>
          <rPr>
            <b/>
            <sz val="9"/>
            <color indexed="81"/>
            <rFont val="Tahoma"/>
            <family val="2"/>
          </rPr>
          <t>Indique la evidencia a presentar del cumplimiento de la meta. Se debe redactar de forma concreta y coherente con la meta</t>
        </r>
      </text>
    </comment>
    <comment ref="S14"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4" authorId="0" shapeId="0" xr:uid="{00000000-0006-0000-0000-000018000000}">
      <text>
        <r>
          <rPr>
            <b/>
            <sz val="9"/>
            <color indexed="81"/>
            <rFont val="Tahoma"/>
            <family val="2"/>
          </rPr>
          <t>Indique el área y grupo de trabajo (si se tiene), responsable de cumplir o ejecutar la meta</t>
        </r>
      </text>
    </comment>
    <comment ref="U14" authorId="0" shapeId="0" xr:uid="{00000000-0006-0000-0000-000019000000}">
      <text>
        <r>
          <rPr>
            <b/>
            <sz val="9"/>
            <color indexed="81"/>
            <rFont val="Tahoma"/>
            <family val="2"/>
          </rPr>
          <t>Indique el nombre de la dependencia responsable de reportar trimestralmente la meta a la OAP</t>
        </r>
      </text>
    </comment>
    <comment ref="V14" authorId="0" shapeId="0" xr:uid="{00000000-0006-0000-0000-00001A000000}">
      <text>
        <r>
          <rPr>
            <b/>
            <sz val="9"/>
            <color indexed="81"/>
            <rFont val="Tahoma"/>
            <family val="2"/>
          </rPr>
          <t>Indique la magnitud programada</t>
        </r>
      </text>
    </comment>
    <comment ref="W14" authorId="0" shapeId="0" xr:uid="{00000000-0006-0000-0000-00001B000000}">
      <text>
        <r>
          <rPr>
            <b/>
            <sz val="9"/>
            <color indexed="81"/>
            <rFont val="Tahoma"/>
            <family val="2"/>
          </rPr>
          <t>Indique la magnitud ejecutada. Corresponde al resultado de medir el indicador de la meta</t>
        </r>
      </text>
    </comment>
    <comment ref="X14"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4"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4" authorId="0" shapeId="0" xr:uid="{00000000-0006-0000-0000-00001E000000}">
      <text>
        <r>
          <rPr>
            <b/>
            <sz val="9"/>
            <color indexed="81"/>
            <rFont val="Tahoma"/>
            <family val="2"/>
          </rPr>
          <t xml:space="preserve">Indicar el nombre concreto de la evidencia aportada. </t>
        </r>
      </text>
    </comment>
    <comment ref="AA14" authorId="0" shapeId="0" xr:uid="{00000000-0006-0000-0000-00001F000000}">
      <text>
        <r>
          <rPr>
            <b/>
            <sz val="9"/>
            <color indexed="81"/>
            <rFont val="Tahoma"/>
            <family val="2"/>
          </rPr>
          <t>Indique la magnitud programada</t>
        </r>
      </text>
    </comment>
    <comment ref="AB14" authorId="0" shapeId="0" xr:uid="{00000000-0006-0000-0000-000020000000}">
      <text>
        <r>
          <rPr>
            <b/>
            <sz val="9"/>
            <color indexed="81"/>
            <rFont val="Tahoma"/>
            <family val="2"/>
          </rPr>
          <t>Indique la magnitud ejecutada. Corresponde al resultado de medir el indicador de la meta</t>
        </r>
      </text>
    </comment>
    <comment ref="AC14"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4"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4" authorId="0" shapeId="0" xr:uid="{00000000-0006-0000-0000-000023000000}">
      <text>
        <r>
          <rPr>
            <b/>
            <sz val="9"/>
            <color indexed="81"/>
            <rFont val="Tahoma"/>
            <family val="2"/>
          </rPr>
          <t xml:space="preserve">Indicar el nombre concreto de la evidencia aportada. </t>
        </r>
      </text>
    </comment>
    <comment ref="AF14" authorId="0" shapeId="0" xr:uid="{00000000-0006-0000-0000-000024000000}">
      <text>
        <r>
          <rPr>
            <b/>
            <sz val="9"/>
            <color indexed="81"/>
            <rFont val="Tahoma"/>
            <family val="2"/>
          </rPr>
          <t>Indique la magnitud programada</t>
        </r>
      </text>
    </comment>
    <comment ref="AG14" authorId="0" shapeId="0" xr:uid="{00000000-0006-0000-0000-000025000000}">
      <text>
        <r>
          <rPr>
            <b/>
            <sz val="9"/>
            <color indexed="81"/>
            <rFont val="Tahoma"/>
            <family val="2"/>
          </rPr>
          <t>Indique la magnitud ejecutada. Corresponde al resultado de medir el indicador de la meta</t>
        </r>
      </text>
    </comment>
    <comment ref="AH14"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4"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4" authorId="0" shapeId="0" xr:uid="{00000000-0006-0000-0000-000028000000}">
      <text>
        <r>
          <rPr>
            <b/>
            <sz val="9"/>
            <color indexed="81"/>
            <rFont val="Tahoma"/>
            <family val="2"/>
          </rPr>
          <t xml:space="preserve">Indicar el nombre concreto de la evidencia aportada. </t>
        </r>
      </text>
    </comment>
    <comment ref="AK14" authorId="0" shapeId="0" xr:uid="{00000000-0006-0000-0000-000029000000}">
      <text>
        <r>
          <rPr>
            <b/>
            <sz val="9"/>
            <color indexed="81"/>
            <rFont val="Tahoma"/>
            <family val="2"/>
          </rPr>
          <t>Indique la magnitud programada</t>
        </r>
      </text>
    </comment>
    <comment ref="AL14" authorId="0" shapeId="0" xr:uid="{00000000-0006-0000-0000-00002A000000}">
      <text>
        <r>
          <rPr>
            <b/>
            <sz val="9"/>
            <color indexed="81"/>
            <rFont val="Tahoma"/>
            <family val="2"/>
          </rPr>
          <t>Indique la magnitud ejecutada. Corresponde al resultado de medir el indicador de la meta</t>
        </r>
      </text>
    </comment>
    <comment ref="AM14"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4"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4" authorId="0" shapeId="0" xr:uid="{00000000-0006-0000-0000-00002D000000}">
      <text>
        <r>
          <rPr>
            <b/>
            <sz val="9"/>
            <color indexed="81"/>
            <rFont val="Tahoma"/>
            <family val="2"/>
          </rPr>
          <t xml:space="preserve">Indicar el nombre concreto de la evidencia aportada. </t>
        </r>
      </text>
    </comment>
    <comment ref="AP14" authorId="0" shapeId="0" xr:uid="{00000000-0006-0000-0000-00002E000000}">
      <text>
        <r>
          <rPr>
            <b/>
            <sz val="9"/>
            <color indexed="81"/>
            <rFont val="Tahoma"/>
            <family val="2"/>
          </rPr>
          <t>Indique la magnitud total programada para la vigencia</t>
        </r>
      </text>
    </comment>
    <comment ref="AQ14" authorId="0" shapeId="0" xr:uid="{00000000-0006-0000-0000-00002F000000}">
      <text>
        <r>
          <rPr>
            <b/>
            <sz val="9"/>
            <color indexed="81"/>
            <rFont val="Tahoma"/>
            <family val="2"/>
          </rPr>
          <t xml:space="preserve">Indique la magnitud ejecutada acumulada para la vigencia </t>
        </r>
      </text>
    </comment>
    <comment ref="AR14"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4" authorId="0" shapeId="0" xr:uid="{00000000-0006-0000-0000-000031000000}">
      <text>
        <r>
          <rPr>
            <b/>
            <sz val="9"/>
            <color indexed="81"/>
            <rFont val="Tahoma"/>
            <family val="2"/>
          </rPr>
          <t>Es la descripción detallada de los avances y logros obtenidos con la ejecución de la meta acumulados para la vigencia</t>
        </r>
      </text>
    </comment>
    <comment ref="E30" authorId="0" shapeId="0" xr:uid="{00000000-0006-0000-0000-000032000000}">
      <text>
        <r>
          <rPr>
            <b/>
            <sz val="9"/>
            <color indexed="81"/>
            <rFont val="Tahoma"/>
            <family val="2"/>
          </rPr>
          <t>Promedio obtenido para el periodo x 80%</t>
        </r>
      </text>
    </comment>
    <comment ref="E38" authorId="0" shapeId="0" xr:uid="{00000000-0006-0000-0000-000033000000}">
      <text>
        <r>
          <rPr>
            <b/>
            <sz val="9"/>
            <color indexed="81"/>
            <rFont val="Tahoma"/>
            <family val="2"/>
          </rPr>
          <t>Promedio obtenido en las metas transversales para el periodo x 20%</t>
        </r>
      </text>
    </comment>
    <comment ref="E39"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<sst xmlns="http://schemas.openxmlformats.org/spreadsheetml/2006/main" count="572" uniqueCount="306">
  <si>
    <r>
      <rPr>
        <b/>
        <sz val="14"/>
        <rFont val="Calibri Light"/>
        <family val="2"/>
        <scheme val="major"/>
      </rPr>
      <t>FORMULACIÓN Y SEGUIMIENTO PLANES DE GESTIÓN NIVEL LOCAL</t>
    </r>
    <r>
      <rPr>
        <b/>
        <sz val="11"/>
        <color theme="1"/>
        <rFont val="Calibri Light"/>
        <family val="2"/>
        <scheme val="major"/>
      </rPr>
      <t xml:space="preserve">
ALCALDÍA LOCAL DE TEUSAQUILLO</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</si>
  <si>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</si>
  <si>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</si>
  <si>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</si>
  <si>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</si>
  <si>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</si>
  <si>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</si>
  <si>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</si>
  <si>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292079</t>
  </si>
  <si>
    <t>26 de abril de 2023</t>
  </si>
  <si>
    <t>Para el primer trimteste de la vigencia 2023, el Plan de Gestión de la Alcaldia Local alcanzó un nivel de desempeño del 95 % y del 46 % acumulado para la vigencia. Se corrige responsable de las metas No 8 y de la 13 a la 15 a cargo de la alcaldia Local.</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</si>
  <si>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</si>
  <si>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</si>
  <si>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</si>
  <si>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</si>
  <si>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</si>
  <si>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</si>
  <si>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</si>
  <si>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</si>
  <si>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</si>
  <si>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</si>
  <si>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</si>
  <si>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</si>
  <si>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</si>
  <si>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</si>
  <si>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</si>
  <si>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</si>
  <si>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</si>
  <si>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</si>
  <si>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</si>
  <si>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</si>
  <si>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</si>
  <si>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</si>
  <si>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</si>
  <si>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</si>
  <si>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</si>
  <si>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</si>
  <si>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</si>
  <si>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</si>
  <si>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</si>
  <si>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</si>
  <si>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</si>
  <si>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</si>
  <si>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</si>
  <si>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</si>
  <si>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</si>
  <si>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</si>
  <si>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</si>
  <si>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</si>
  <si>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Aumentar 10 puntos porcentuales el avance de las metas del Plan de Desarrollo Local acumuladas al 30 de septiembre de 2023, con respecto al avance a 31 de diciembre de 2022 (metas entregadas)</t>
  </si>
  <si>
    <t>Retadora (mejora)</t>
  </si>
  <si>
    <t>Avance cuplimiento metas Plan de Desarrollo Local (metas entregadas).</t>
  </si>
  <si>
    <t>% Avance metas Plan de Desarrollo Local acumulado al periodo evaluado  (-)  % Avance acumulado metas entregadas Plan de Desarrollo Local al 31 de diciembre de 2022. (metas entregadas)</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</si>
  <si>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</si>
  <si>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</si>
  <si>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</si>
  <si>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</si>
  <si>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</si>
  <si>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</si>
  <si>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</si>
  <si>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</si>
  <si>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programado </t>
  </si>
  <si>
    <t xml:space="preserve">No programado para el periodo </t>
  </si>
  <si>
    <t>Para el segundo trimentre de la vigencia 2023 el FDLT realizó un avance del 9,6% respecto al acumulado de dic 31 2022</t>
  </si>
  <si>
    <t>Reporte DGDL</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</si>
  <si>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</si>
  <si>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</si>
  <si>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</si>
  <si>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</si>
  <si>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</si>
  <si>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</si>
  <si>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</si>
  <si>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</si>
  <si>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La alcaldía Local de Teusaquillo, ejecuta el porcentaje de cumplimiento del primer trimestre 2023. Meta Cumplida  4.967.865.639/ 6.500.002.026*100</t>
  </si>
  <si>
    <t>Reporte  DGDL</t>
  </si>
  <si>
    <t>Para el segundo trimentre de la vigencia 2023 el FDLT giros del presupuesto comprometido constituido como obligaciones por pagar de la vigencia 2022 en un porcentaje de 88,9%.</t>
  </si>
  <si>
    <t>3</t>
  </si>
  <si>
    <t>Girar mínimo el 68% del presupuesto comprometido constituido como obligaciones por pagar de la vigencia 2021 y anteriores.</t>
  </si>
  <si>
    <t>Porcentaje de giros acumulados de obligaciones por pagar de la vigencia 2021 y anteriores</t>
  </si>
  <si>
    <t>(Giros acumulados / (Presupuesto comprometido constituido como obligaciones por pagar de la vigencia 2021 y anteriores - $9.848.559.713)) *100)</t>
  </si>
  <si>
    <t>La alcaldía Local de Teusaquillo, ejecuta el porcentaje de cumplimiento del primer trimestre 2023. Meta Cumplida 336.152.857/1.03</t>
  </si>
  <si>
    <t>En el segundo trimestre de la vigencia 2023 el FDLT Giró el 38,7% del presupuesto comprometido constituido como obligaciones por pagar de la vigencia 2021 y anteriores.</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</si>
  <si>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</si>
  <si>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</si>
  <si>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</si>
  <si>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</si>
  <si>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La alcaldía Local de Teusaquillo, ejecuta el porcentaje de cumplimiento del primer trimestre 2023. Meta Cumplida $ 7.971.160.287,00/23305373000*100
</t>
  </si>
  <si>
    <t>En el segundo trimestre de la vigencia 2023 el FDLT comprometió el 82,7% al 30 de junio del presupuesto de inversión directa de la vigencia 2023</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</si>
  <si>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</si>
  <si>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</si>
  <si>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</si>
  <si>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</si>
  <si>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La alcaldía Local de Teusaquillo, ejecuta un  porcentaje de cumplimiento del 2,65% en el  primer trimestre 2023. Meta no cumplida $ 613.346.762,00/ $ 23.305.373.000,00*100
</t>
  </si>
  <si>
    <t>En el segundo trimestre de la vigencia el FDLT Giró el 25,68% del presupuesto total  disponible de inversión directa de la vigencia.</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</si>
  <si>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</si>
  <si>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</si>
  <si>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</si>
  <si>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</si>
  <si>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</si>
  <si>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</si>
  <si>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</si>
  <si>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</si>
  <si>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Para el primer trimestre de la vigencia 2023 se registraron 208 contratos en SECOP de los cuales 208 estan registrados en SIPSE , para un porcentaje de cumplimiento del 99%.  Falta registrar 3 contratos 40, 41 y 55 Meta Cumplida.</t>
  </si>
  <si>
    <t xml:space="preserve">Para el segundo trimestre de la vigencia 2023 se registraron 303 contratos en SECOP de los cuales 307 estan registrados en SIPSE , para un porcentaje de cumplimiento del 99%.  </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</si>
  <si>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</si>
  <si>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</si>
  <si>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</si>
  <si>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</si>
  <si>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</si>
  <si>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Para el primer trimestre de la vigencia 2023 se registraron 208 contratos en SECOP de los cuales 194 estan registrados en SIPSE , para un porcentaje de cumplimineto del 93,28%.  Fal</t>
  </si>
  <si>
    <t xml:space="preserve">Para el segundo trimestre de la vigencia 2023 se registraron Sin cargar 4 contratos y 30 contratos en estado suscrito o legalizado
 , para un porcentaje de cumplimineto del 89%.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</si>
  <si>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</si>
  <si>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</si>
  <si>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</si>
  <si>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</si>
  <si>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</si>
  <si>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</si>
  <si>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</si>
  <si>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Para el segundo trimestre de la vigencia 2023 se registro un procentaje del 85,7 con información de resultados actualizada en SIPSE Local</t>
  </si>
  <si>
    <t>Reporte SIPSE</t>
  </si>
  <si>
    <t>Inspección, Vigilancia y Control</t>
  </si>
  <si>
    <t>9</t>
  </si>
  <si>
    <t>Realizar 8.460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</si>
  <si>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</si>
  <si>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</si>
  <si>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</si>
  <si>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</si>
  <si>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</si>
  <si>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</si>
  <si>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</si>
  <si>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</si>
  <si>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Según las cifras del aplicativo del a DGP se registraron los siguientes impulsos: 1562, 1216,2474 en los meses de enero, febrero y marzo respectivamente, entre las cuatro inspecciones, para un total de 5252 impulsos en el primer trimestre de la vigencia 2023, Sin embargo en reporte de la Subdirección el número e impulsos corresponde a 4,918. Lo cual se encuentra en revisión por la diferencia en cifras con la herramienta que se compartió a la alcaldías locales para seguimiento y que pone en duda la confiabilidad de la misma.  P</t>
  </si>
  <si>
    <t>Reporte IVC DGP</t>
  </si>
  <si>
    <t>Según cifras del reporte del reporte enviado por DGP se cumple con la meta del trimestre con un total de 6112 de impulsos procesales entre las 4 inspecciones de la localidad. informe que no coincide con las cifras del aplicativo.</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</si>
  <si>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</si>
  <si>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</si>
  <si>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</si>
  <si>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</si>
  <si>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</si>
  <si>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</si>
  <si>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Según las cifras del aplicativo del a DGP se registraron los siguientes fallos: 459, 461,760 en los meses de enero, febrero y marzo respectivamente, entre las cuatro inspecciones. Para un total de 1680 fallos en el primer trimestre de la vigencia 2023.                             Sin embargo en reporte de la Subdirección el número  de fallos  corresponde a 940. Lo cual se encuentra en revisión por la diferencia en cifras con la herramienta que se compartió a la alcaldías locales para seguimiento y que pone en duda la confiabilidad de la misma. Se adjunta un archivo pantallazo donde se puede evidenciar lo mencionado y pdf de los correos enviados solicitando aclaración. META NO CUMPLIDA</t>
  </si>
  <si>
    <t>Según cifras del reporte del reporte enviado por DGP se cumple con la meta del trimestre con un total de 1184 en primera instacia entre las 4 inspecciones de la localidad.</t>
  </si>
  <si>
    <t>11</t>
  </si>
  <si>
    <t>Terminar (archivar) 280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</si>
  <si>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</si>
  <si>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</si>
  <si>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</si>
  <si>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</si>
  <si>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</si>
  <si>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Según cifras del tablero de control y reporte de  IVC, se registran 44 actuaciones administrativas.</t>
  </si>
  <si>
    <t>Según cifras del tablero de control y reporte de  IVC, se registran 68 actuaciones administrativas.</t>
  </si>
  <si>
    <t>12</t>
  </si>
  <si>
    <t>Terminar 300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</si>
  <si>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</si>
  <si>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</si>
  <si>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</si>
  <si>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Según cifras del tablero de control y reporte de IVC, se registran 55 actuaciones administrativas.</t>
  </si>
  <si>
    <t>Según cifras del tablero de control y reporte de IVC, se registran 27 actuaciones administrativas.</t>
  </si>
  <si>
    <t>13</t>
  </si>
  <si>
    <t>Realizar 72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</si>
  <si>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</si>
  <si>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</si>
  <si>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</si>
  <si>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</si>
  <si>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</si>
  <si>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adjuntan 32 actas que corresponden a 62 IVC en materia de espacio público durante el trimestre, las cuales se encuetran cargadas el aplicativo de SG</t>
  </si>
  <si>
    <t>Se adjuntan 115 actas que corresponden a 115 IVC en materia de espacio público durante el trimestre, las cuales se encuetran cargadas el aplicativo de SGP y pantallazo del aplicativo</t>
  </si>
  <si>
    <t>Actas de Registros de Operativos Alcaldía Local</t>
  </si>
  <si>
    <t>14</t>
  </si>
  <si>
    <t>Realizar 102 operativos de inspección, vigilancia y control en materia de actividad económica.</t>
  </si>
  <si>
    <t>Acciones de control u operativos en materia actividad económica realizadas</t>
  </si>
  <si>
    <t>Número de Acciones de control u operativos en materia actividad económica realizadas</t>
  </si>
  <si>
    <t>Se adjuntan 110 actas que corresponden al mismo número de IVC debidamente registrados en el aplicativo de SGP</t>
  </si>
  <si>
    <t>Se adjuntan 64 actas que corresponden al mismo número de IVC debidamente registrados en el aplicativo de SGP y pantallazo del aplicativo</t>
  </si>
  <si>
    <t>15</t>
  </si>
  <si>
    <t>Realizar 20 operativos de inspección, vigilancia y control en materia de actividad ambiental</t>
  </si>
  <si>
    <t>Acciones de control u operativos en materia actividad ambiental realizadas</t>
  </si>
  <si>
    <t>Número de Acciones de control u operativos en materia actividad ambiental realizadas</t>
  </si>
  <si>
    <t>Se adjuntan 17 actas que corresponden a 29 IVC en materia ambiental durante el trimestre, las cuales se encuetran cargadas el aplicativo de SGP</t>
  </si>
  <si>
    <t>Se adjuntan 16 actas que corresponde al mismo número de IVC en materia ambiental durante el trimestre, las cuales se encuetran cargadas el aplicativo de SGP y pantallazo del aplicativo</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</si>
  <si>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</si>
  <si>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</si>
  <si>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</si>
  <si>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</si>
  <si>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</si>
  <si>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</si>
  <si>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</si>
  <si>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</si>
  <si>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</si>
  <si>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</si>
  <si>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</si>
  <si>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</si>
  <si>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</si>
  <si>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</si>
  <si>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Oficina Asesora de Planeación Institucional - Equipo de gestión ambiental</t>
  </si>
  <si>
    <t xml:space="preserve">La calificación se otorga teniendo en cuenta los siguientes parámetros: 
*Inspección ambiental ( ponderación 60%): La Alcaldía obtiene calificación de  85% .
*Indicadores agua, energía ( ponderación 20%): Información reportada hasta el mes de mayo de 2023.
* Reporte consumo de papel ( ponderación 10%): Información reportada a junio de 2023.
*Reporte ciclistas ( ponderación 10%): iInformación reportada a junio de 2023. </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</si>
  <si>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</si>
  <si>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</si>
  <si>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</si>
  <si>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</si>
  <si>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</si>
  <si>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</si>
  <si>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</si>
  <si>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</si>
  <si>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</si>
  <si>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6 acciones de mejora abiertas, lo que representa una ejecución de la meta del 100%. </t>
  </si>
  <si>
    <t>Reporte  MIMEC</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</si>
  <si>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</si>
  <si>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</si>
  <si>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</si>
  <si>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</si>
  <si>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</si>
  <si>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</si>
  <si>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</si>
  <si>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</si>
  <si>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</si>
  <si>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</si>
  <si>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</si>
  <si>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No programada </t>
  </si>
  <si>
    <t xml:space="preserve">No. Total de Requisitos de Ley 1712 de 2014 </t>
  </si>
  <si>
    <t>Reporte comunicaciones II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</si>
  <si>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</si>
  <si>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</si>
  <si>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</si>
  <si>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</si>
  <si>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</si>
  <si>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</si>
  <si>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</si>
  <si>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</si>
  <si>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 xml:space="preserve">Jornada de capacitación del 17 Mayo de 2023 </t>
  </si>
  <si>
    <t xml:space="preserve">Listado de Asistencia </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</si>
  <si>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</si>
  <si>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</si>
  <si>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</si>
  <si>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</si>
  <si>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</si>
  <si>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del dia 22 Junio de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</si>
  <si>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</si>
  <si>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</si>
  <si>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</si>
  <si>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</si>
  <si>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</si>
  <si>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</si>
  <si>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</si>
  <si>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</si>
  <si>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</si>
  <si>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21 requerimientos ciudadanos de la vigencia 2022, equivalentes al 100% de la meta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</si>
  <si>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</si>
  <si>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</si>
  <si>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</si>
  <si>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</si>
  <si>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 79 requerimientos ciudadanos de la vigencia 2022, equivalentes al 100% de la meta</t>
  </si>
  <si>
    <t>Total metas transversales (20%)</t>
  </si>
  <si>
    <t xml:space="preserve">Total plan de gestión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</si>
  <si>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</si>
  <si>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 Debido a las inconsistencias presentadas entre el reporte recibido en los  memorandos 20231300110163 ,20234600272223y 20234600252283 , no se reporta esta meta en este periodo y el mismo se realizara en el proximo periodo de acuerdo con las indicaciones </t>
  </si>
  <si>
    <t xml:space="preserve">Se atendieron 21 requerimientos ciudadanos de la vigencia 2022, equivalentes al 100% de la meta. 
Debido a las inconsistencias presentadas entre el reporte recibido en los  memorandos 20231300110163 ,20234600272223y 20234600252283 , no se reporta esta meta en este periodo y el mismo se realizara en el proximo periodo de acuerdo con las indicaciones </t>
  </si>
  <si>
    <t xml:space="preserve">Meta no reportada </t>
  </si>
  <si>
    <t xml:space="preserve">Meta no programada </t>
  </si>
  <si>
    <t xml:space="preserve">Reporte requerimientos ciudadanos primer y segundo tirmestre </t>
  </si>
  <si>
    <t>31 de julio de 2028</t>
  </si>
  <si>
    <t xml:space="preserve">Reporte de requerimentos ciudadanos </t>
  </si>
  <si>
    <t>Para el segundo trimestre de la vigencia 2023, el Plan de Gestión de la Alcaldia Local alcanzó un nivel de desempeño del 95,85 % y del 91,25% acumulado para la vigencia</t>
  </si>
  <si>
    <t>31 de octubre de 2023</t>
  </si>
  <si>
    <t>Teniendo en cuenta el cronograma de la Secretaria de Planeación se reporta con corte a 30 de junio, por lo que constituye mes vencido, cumpliendo con el 87% de lo programado.</t>
  </si>
  <si>
    <t>Se han girado en el tercer trimestre de 2023 $ 1,120 millones de los $ 2,420 millones comprometidos (Excluyendo los contratos 139/2021, 141/2019 y 137/2019 por valor de $4,647 millones)</t>
  </si>
  <si>
    <t>En el tercer trimestre se han girado $9,400 millones de los $28.150 millones de la apropiación disponible para el 2023</t>
  </si>
  <si>
    <t>Se realizo del total de contratos en Secop  192 el cargue de 174 contratos en Sipse, dejando asi un porcentaje del 90,63 %.</t>
  </si>
  <si>
    <t>Se realizo de los 192 contratos en secop  el cargue de 172 contratos en sipse, dejando asi un porcentaje del 89,58 %.</t>
  </si>
  <si>
    <t>Para el tercer trimestre de la vigencia 2023, se realizaron 3193 impulsos procesales  sobre las actuaciones de policía que se encuentran a cargo de las inspecciones de policía. Lo que quiere decir que al terer trimestre se encuentra la meta cumplida y superada en lo proyectado para el trimestre.</t>
  </si>
  <si>
    <t>Para el cumplimiento de la Meta 145 en el tercer trimestre de la vigencia 2023, se relizaron 135 acciones de control y Operativos en materia de actividad ambiental.</t>
  </si>
  <si>
    <t>Se han girado en el tercer trimestre de 2023 $3,273 millones de los $14,045 millones compromet</t>
  </si>
  <si>
    <t>En el tercer trimestre se han comprometido $20,003 millones de los $28.150 millones de la apropiación disponible para el 2023.</t>
  </si>
  <si>
    <t>e los 25 proyectos de inversión con los que cuenta la alcaldía local, se reportó avance de 15 de ellos, cumpliendo con el 60% correspondiente al trimestre</t>
  </si>
  <si>
    <t>Se adjuntan 64 actas que corresponden al mismo número de IVC debidamente registrados en el aplicativo de SGP y pantallazo del aplicativo
Para el cumplimiento de la Meta 14 en el tercer trimestre de la vigencia 2023, se relizaron 78 acciones de control y Operativos en materia de actividad economica.</t>
  </si>
  <si>
    <t xml:space="preserve">N programada </t>
  </si>
  <si>
    <t>Reporte Mimec</t>
  </si>
  <si>
    <t xml:space="preserve">La alcaldía local cuenta con 0 acciones de mejora vencidas de las 3 acciones de mejora abiertas, lo que representa una ejecución de la meta del 100%. </t>
  </si>
  <si>
    <t xml:space="preserve">Reporte oficina de comunicaciones </t>
  </si>
  <si>
    <t xml:space="preserve">Jornada de capacitacion 20 de septiembre </t>
  </si>
  <si>
    <t>Para el tercer  trimentre de la vigencia 2023 el FDLT realizó un avance del  16.7 % respecto al acumulado de dic 31  2022 Meta Cumplida.</t>
  </si>
  <si>
    <t>Reporte MUSI a corte junio 2023</t>
  </si>
  <si>
    <t>En el tercer trimestre de la vigencia 2023 el FDLT realizó avance de 93.73%  Meta Cumplida.</t>
  </si>
  <si>
    <t xml:space="preserve"> Reporte DGDL</t>
  </si>
  <si>
    <t>En el tercer trimestre de la vigencia 2023 el FDLT realizó avance de 55,16%  Meta Cumplida</t>
  </si>
  <si>
    <t>En el tercer trimetre de la vigencia 2023 el FDLT realizó avance de 86%  Meta Cumplida</t>
  </si>
  <si>
    <t>En el tercer trimetre de la vigencia 2023 el FDLT realizó avance de 47%  del presupuesto total  disponible de inversión directa de la vigencia. Meta Cumplida</t>
  </si>
  <si>
    <t>El 100% de los contratos publicados en SECOP se encuentran en SIPSE. Meta Cumplida</t>
  </si>
  <si>
    <t xml:space="preserve">El 99,67 % de los contratos registrados en Sipse se encuentran en ejecución, se encuentra en estado suscrito 1 contrato. </t>
  </si>
  <si>
    <t>La información del modulo de proyectos de SIPSE LOCAL se encuentra registrada y actualizada. Meta Cumplida</t>
  </si>
  <si>
    <t>Reporte Sipse</t>
  </si>
  <si>
    <t>al corte 30 de septiembre se llevan 4637 impulsos entre las cuatro inspecciones, segun el reporte enviado por la DGP, sin embargo las cifras no coinciden con lo que registra el aplicativo en el cual durante el trimestre se realizaron 5,470. Se anexan los pantallazos de evidencia, aún asi se reporta  Meta Cumplida.</t>
  </si>
  <si>
    <t>Reporte DGP</t>
  </si>
  <si>
    <t>al corte 30 de septiembre se registraron  888 fallos entre las cuatro inspecciones, logrando un porcentaje de cumplimiento del 82% de  fallos respecto a la meta. Cifra que no coincide con lo registrado en el aplicativo donde se reflejan 895 fallos durante el trimestre.</t>
  </si>
  <si>
    <t>a corte 30 de Septiembre  se reportan 43 actuaciones administrativas activas, faltaron 56 para cumplir la meta del III trimestre.</t>
  </si>
  <si>
    <t>a corte 30 de Septiembre  se reportaron 39 actuaciones administrativas en primera instancia, faltaron 66 para cumplir la meta del III trimestre, el trimestre anterior falto 48 para cumplir el 100%</t>
  </si>
  <si>
    <t>Según cifras el aplicativo se registran 92 IVC temática espacio público- Meta del trimestre cumplida- Meta de la vigencia cumplida</t>
  </si>
  <si>
    <t>Reporte Alcaldía Local - Área de Gestión Policiva</t>
  </si>
  <si>
    <t>Según cifras el aplicativo  se registran 73 a la fecha IVC temática actividad económica. Meta del trimestre y de la vigencia Cumplida.</t>
  </si>
  <si>
    <t>Según cifras el aplicativo se registran 27  IVC temática ambiental- Meta del trimestre cumplida y meta de la vigencia Cumplida.</t>
  </si>
  <si>
    <t>Respuesta a requerimientos ciudadanos No 20234600378473</t>
  </si>
  <si>
    <t xml:space="preserve">No. de respuestas efectuadas sobre el No. de requerimientos instaurados en la vigencia 2023. Respuesta a requerimientos ciudadanos No 20234600378473
</t>
  </si>
  <si>
    <t>No  programada ya que la meta se cumplio en el primer trimestre según radicado No 20234600272223*</t>
  </si>
  <si>
    <t xml:space="preserve">Rta a requerimientos ciudadanos memorando NO 20234600272223 </t>
  </si>
  <si>
    <t>Para el tercer trimestre de la vigencia 2023, el Plan de Gestión de la Alcaldia Local alcanzó un nivel de desempeño del 92,67 % y del 93,43% acumulado para la vigencia</t>
  </si>
  <si>
    <t>Reporte requerimientos ciudadanos primer y segundo tirmestre rad,20234600272223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</si>
</sst>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theme="1"/>
      <name val="Calibri Light"/>
      <family val="2"/>
    </font>
    <font>
      <sz val="11"/>
      <color rgb="FF000000"/>
      <name val="Calibri Light"/>
      <family val="2"/>
    </font>
    <font>
      <u/>
      <sz val="11"/>
      <color theme="10"/>
      <name val="Calibri"/>
      <family val="2"/>
      <scheme val="minor"/>
    </font>
    <font>
      <sz val="11"/>
      <color rgb="FF0070C0"/>
      <name val="Calibri"/>
      <family val="2"/>
    </font>
    <font>
      <sz val="11"/>
      <color theme="4" tint="-0.249977111117893"/>
      <name val="Calibri"/>
      <family val="2"/>
      <charset val="1"/>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9" fontId="3" fillId="0" borderId="0" applyFont="0" applyFill="0" applyBorder="0" applyAlignment="0" applyProtection="0"/>
    <xf numFmtId="0" fontId="13" fillId="10" borderId="0" applyNumberFormat="0" applyBorder="0" applyAlignment="0" applyProtection="0"/>
    <xf numFmtId="0" fontId="20" fillId="0" borderId="0" applyNumberFormat="0" applyFill="0" applyBorder="0" applyAlignment="0" applyProtection="0"/>
  </cellStyleXfs>
  <cellXfs count="148">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 xfId="0" applyFont="1" applyBorder="1" applyAlignment="1">
      <alignment horizontal="left" vertical="top"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4"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0" fontId="19" fillId="0" borderId="0" xfId="0" applyFont="1"/>
    <xf numFmtId="9" fontId="4"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164" fontId="4" fillId="0" borderId="1" xfId="0" applyNumberFormat="1" applyFont="1" applyBorder="1" applyAlignment="1">
      <alignment horizontal="justify" vertical="center" wrapText="1"/>
    </xf>
    <xf numFmtId="10" fontId="1" fillId="0" borderId="0" xfId="0" applyNumberFormat="1" applyFont="1" applyAlignment="1">
      <alignment wrapText="1"/>
    </xf>
    <xf numFmtId="10" fontId="4" fillId="0" borderId="1" xfId="1" applyNumberFormat="1" applyFont="1" applyBorder="1" applyAlignment="1">
      <alignment horizontal="justify" vertical="center" wrapText="1"/>
    </xf>
    <xf numFmtId="10" fontId="1" fillId="0" borderId="1" xfId="1" applyNumberFormat="1" applyFont="1" applyBorder="1" applyAlignment="1">
      <alignment horizontal="justify" vertical="center" wrapText="1"/>
    </xf>
    <xf numFmtId="10" fontId="6" fillId="3" borderId="1" xfId="0" applyNumberFormat="1" applyFont="1" applyFill="1" applyBorder="1" applyAlignment="1">
      <alignment wrapText="1"/>
    </xf>
    <xf numFmtId="9" fontId="6" fillId="3" borderId="1" xfId="0" applyNumberFormat="1" applyFont="1" applyFill="1" applyBorder="1" applyAlignment="1">
      <alignment wrapText="1"/>
    </xf>
    <xf numFmtId="10" fontId="8" fillId="2" borderId="1" xfId="0" applyNumberFormat="1" applyFont="1" applyFill="1" applyBorder="1" applyAlignment="1">
      <alignment wrapText="1"/>
    </xf>
    <xf numFmtId="0" fontId="1" fillId="9" borderId="1" xfId="0" applyFont="1" applyFill="1" applyBorder="1" applyAlignment="1">
      <alignment horizontal="justify" vertical="center" wrapText="1"/>
    </xf>
    <xf numFmtId="0" fontId="21" fillId="0" borderId="1" xfId="0" applyFont="1" applyBorder="1" applyAlignment="1">
      <alignment wrapText="1"/>
    </xf>
    <xf numFmtId="0" fontId="20" fillId="0" borderId="15" xfId="3" applyBorder="1" applyAlignment="1">
      <alignment vertical="center" wrapText="1"/>
    </xf>
    <xf numFmtId="0" fontId="4" fillId="0" borderId="11" xfId="0" applyFont="1" applyBorder="1" applyAlignment="1">
      <alignment horizontal="justify" vertical="center" wrapText="1"/>
    </xf>
    <xf numFmtId="0" fontId="4" fillId="0" borderId="3" xfId="0" applyFont="1" applyBorder="1" applyAlignment="1">
      <alignment horizontal="center" vertical="center" wrapText="1"/>
    </xf>
    <xf numFmtId="10" fontId="6" fillId="3" borderId="1" xfId="1" applyNumberFormat="1" applyFont="1" applyFill="1" applyBorder="1" applyAlignment="1">
      <alignment wrapText="1"/>
    </xf>
    <xf numFmtId="1" fontId="4" fillId="0" borderId="1" xfId="0" applyNumberFormat="1" applyFont="1" applyBorder="1" applyAlignment="1">
      <alignment horizontal="justify" vertical="center" wrapText="1"/>
    </xf>
    <xf numFmtId="164" fontId="4" fillId="9" borderId="1" xfId="1" applyNumberFormat="1" applyFont="1" applyFill="1" applyBorder="1" applyAlignment="1">
      <alignment horizontal="justify" vertical="center" wrapText="1"/>
    </xf>
    <xf numFmtId="164" fontId="1" fillId="9" borderId="1" xfId="0" applyNumberFormat="1" applyFont="1" applyFill="1" applyBorder="1" applyAlignment="1">
      <alignment horizontal="justify" vertical="center" wrapText="1"/>
    </xf>
    <xf numFmtId="9" fontId="4" fillId="9" borderId="1" xfId="1" applyFont="1" applyFill="1" applyBorder="1" applyAlignment="1">
      <alignment horizontal="justify" vertical="center" wrapText="1"/>
    </xf>
    <xf numFmtId="9" fontId="1" fillId="9" borderId="1" xfId="1" applyFont="1" applyFill="1" applyBorder="1" applyAlignment="1">
      <alignment horizontal="justify" vertical="center" wrapText="1"/>
    </xf>
    <xf numFmtId="0" fontId="4" fillId="9" borderId="1" xfId="0" applyFont="1" applyFill="1" applyBorder="1" applyAlignment="1">
      <alignment horizontal="justify" vertical="center" wrapText="1"/>
    </xf>
    <xf numFmtId="0" fontId="22" fillId="9" borderId="0" xfId="0" applyFont="1" applyFill="1" applyAlignment="1">
      <alignment vertical="center" wrapText="1"/>
    </xf>
    <xf numFmtId="0" fontId="1" fillId="9" borderId="0" xfId="0" applyFont="1" applyFill="1" applyAlignment="1">
      <alignment horizontal="center" vertical="center" wrapText="1"/>
    </xf>
    <xf numFmtId="0" fontId="1" fillId="9" borderId="0" xfId="0" applyFont="1" applyFill="1" applyAlignment="1">
      <alignment horizontal="justify" vertical="center" wrapText="1"/>
    </xf>
    <xf numFmtId="164" fontId="1" fillId="0" borderId="1" xfId="1" applyNumberFormat="1" applyFont="1" applyBorder="1" applyAlignment="1">
      <alignment horizontal="justify" vertical="center" wrapText="1"/>
    </xf>
    <xf numFmtId="164" fontId="6" fillId="3" borderId="1" xfId="1" applyNumberFormat="1" applyFont="1" applyFill="1" applyBorder="1" applyAlignment="1">
      <alignment wrapText="1"/>
    </xf>
    <xf numFmtId="164" fontId="4" fillId="0" borderId="1" xfId="1" applyNumberFormat="1" applyFont="1" applyBorder="1" applyAlignment="1">
      <alignment horizontal="justify" vertical="center" wrapText="1"/>
    </xf>
    <xf numFmtId="10" fontId="1" fillId="9" borderId="1" xfId="1" applyNumberFormat="1" applyFont="1" applyFill="1" applyBorder="1" applyAlignment="1">
      <alignment horizontal="justify" vertical="center" wrapText="1"/>
    </xf>
    <xf numFmtId="10" fontId="8" fillId="2" borderId="1" xfId="1" applyNumberFormat="1" applyFont="1" applyFill="1" applyBorder="1" applyAlignment="1">
      <alignment wrapText="1"/>
    </xf>
    <xf numFmtId="164" fontId="4" fillId="0" borderId="1" xfId="1" applyNumberFormat="1" applyFont="1" applyFill="1" applyBorder="1" applyAlignment="1">
      <alignment horizontal="justify"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8" fillId="9" borderId="1" xfId="0" applyFont="1" applyFill="1" applyBorder="1" applyAlignment="1">
      <alignment horizontal="justify" vertical="center" wrapText="1"/>
    </xf>
  </cellXfs>
  <cellStyles count="4">
    <cellStyle name="Hyperlink" xfId="3" xr:uid="{00000000-000B-0000-0000-000008000000}"/>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2"/>
  <sheetViews>
    <sheetView tabSelected="1" topLeftCell="U29" zoomScale="70" zoomScaleNormal="70" workbookViewId="0">
      <selection activeCell="AG31" sqref="AG31:AJ37"/>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hidden="1" customWidth="1"/>
    <col min="25" max="25" width="40.28515625" style="1" hidden="1" customWidth="1"/>
    <col min="26" max="29" width="16.5703125" style="1" hidden="1" customWidth="1"/>
    <col min="30" max="30" width="33.42578125" style="1" hidden="1" customWidth="1"/>
    <col min="31" max="31" width="16.5703125" style="1" hidden="1" customWidth="1"/>
    <col min="32" max="34" width="16.5703125" style="1" customWidth="1"/>
    <col min="35" max="35" width="43.7109375" style="1" customWidth="1"/>
    <col min="36" max="36" width="16.5703125" style="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1" customFormat="1" ht="70.5" customHeight="1" x14ac:dyDescent="0.25">
      <c r="A1" s="137" t="s">
        <v>0</v>
      </c>
      <c r="B1" s="138"/>
      <c r="C1" s="138"/>
      <c r="D1" s="138"/>
      <c r="E1" s="138"/>
      <c r="F1" s="138"/>
      <c r="G1" s="138"/>
      <c r="H1" s="138"/>
      <c r="I1" s="138"/>
      <c r="J1" s="138"/>
      <c r="K1" s="138"/>
      <c r="L1" s="139" t="s">
        <v>1</v>
      </c>
      <c r="M1" s="139"/>
      <c r="N1" s="139"/>
      <c r="O1" s="139"/>
      <c r="P1" s="139"/>
    </row>
    <row r="2" spans="1:45" s="33" customFormat="1" ht="23.45" customHeight="1" x14ac:dyDescent="0.25">
      <c r="A2" s="141" t="s">
        <v>2</v>
      </c>
      <c r="B2" s="142"/>
      <c r="C2" s="142"/>
      <c r="D2" s="142"/>
      <c r="E2" s="142"/>
      <c r="F2" s="142"/>
      <c r="G2" s="142"/>
      <c r="H2" s="142"/>
      <c r="I2" s="142"/>
      <c r="J2" s="142"/>
      <c r="K2" s="142"/>
      <c r="L2" s="32"/>
      <c r="M2" s="32"/>
      <c r="N2" s="32"/>
      <c r="O2" s="32"/>
      <c r="P2" s="32"/>
    </row>
    <row r="3" spans="1:45" s="31" customFormat="1" x14ac:dyDescent="0.25"/>
    <row r="4" spans="1:45" s="31" customFormat="1" ht="29.1" customHeight="1" x14ac:dyDescent="0.25">
      <c r="F4" s="143" t="s">
        <v>3</v>
      </c>
      <c r="G4" s="144"/>
      <c r="H4" s="144"/>
      <c r="I4" s="144"/>
      <c r="J4" s="144"/>
      <c r="K4" s="145"/>
    </row>
    <row r="5" spans="1:45" s="31" customFormat="1" ht="15" customHeight="1" x14ac:dyDescent="0.25">
      <c r="F5" s="2" t="s">
        <v>4</v>
      </c>
      <c r="G5" s="2" t="s">
        <v>5</v>
      </c>
      <c r="H5" s="143" t="s">
        <v>6</v>
      </c>
      <c r="I5" s="144"/>
      <c r="J5" s="144"/>
      <c r="K5" s="145"/>
    </row>
    <row r="6" spans="1:45" s="31" customFormat="1" x14ac:dyDescent="0.25">
      <c r="F6" s="34">
        <v>1</v>
      </c>
      <c r="G6" s="34" t="s">
        <v>7</v>
      </c>
      <c r="H6" s="146" t="s">
        <v>8</v>
      </c>
      <c r="I6" s="146"/>
      <c r="J6" s="146"/>
      <c r="K6" s="146"/>
    </row>
    <row r="7" spans="1:45" s="31" customFormat="1" ht="66" customHeight="1" x14ac:dyDescent="0.25">
      <c r="F7" s="34">
        <v>2</v>
      </c>
      <c r="G7" s="34" t="s">
        <v>9</v>
      </c>
      <c r="H7" s="147" t="s">
        <v>10</v>
      </c>
      <c r="I7" s="146"/>
      <c r="J7" s="146"/>
      <c r="K7" s="146"/>
    </row>
    <row r="8" spans="1:45" s="31" customFormat="1" ht="68.25" customHeight="1" x14ac:dyDescent="0.25">
      <c r="F8" s="34">
        <v>3</v>
      </c>
      <c r="G8" s="34" t="s">
        <v>260</v>
      </c>
      <c r="H8" s="146" t="s">
        <v>262</v>
      </c>
      <c r="I8" s="146"/>
      <c r="J8" s="146"/>
      <c r="K8" s="146"/>
    </row>
    <row r="9" spans="1:45" s="31" customFormat="1" ht="68.25" customHeight="1" x14ac:dyDescent="0.25">
      <c r="F9" s="34">
        <v>4</v>
      </c>
      <c r="G9" s="34" t="s">
        <v>263</v>
      </c>
      <c r="H9" s="138" t="s">
        <v>304</v>
      </c>
      <c r="I9" s="138"/>
      <c r="J9" s="138"/>
      <c r="K9" s="138"/>
    </row>
    <row r="10" spans="1:45" s="31" customFormat="1" ht="68.25" customHeight="1" x14ac:dyDescent="0.25">
      <c r="F10" s="98"/>
      <c r="G10" s="98"/>
      <c r="H10" s="99"/>
      <c r="I10" s="99"/>
      <c r="J10" s="99"/>
      <c r="K10" s="99"/>
    </row>
    <row r="11" spans="1:45" s="31" customFormat="1" x14ac:dyDescent="0.25"/>
    <row r="12" spans="1:45" ht="14.45" customHeight="1" x14ac:dyDescent="0.25">
      <c r="A12" s="136" t="s">
        <v>11</v>
      </c>
      <c r="B12" s="136"/>
      <c r="C12" s="136" t="s">
        <v>12</v>
      </c>
      <c r="D12" s="136" t="s">
        <v>13</v>
      </c>
      <c r="E12" s="136"/>
      <c r="F12" s="136"/>
      <c r="G12" s="140" t="s">
        <v>14</v>
      </c>
      <c r="H12" s="140"/>
      <c r="I12" s="140"/>
      <c r="J12" s="140"/>
      <c r="K12" s="140"/>
      <c r="L12" s="140"/>
      <c r="M12" s="140"/>
      <c r="N12" s="140"/>
      <c r="O12" s="140"/>
      <c r="P12" s="140"/>
      <c r="Q12" s="140"/>
      <c r="R12" s="136" t="s">
        <v>15</v>
      </c>
      <c r="S12" s="136"/>
      <c r="T12" s="136"/>
      <c r="U12" s="136"/>
      <c r="V12" s="106" t="s">
        <v>16</v>
      </c>
      <c r="W12" s="107"/>
      <c r="X12" s="107"/>
      <c r="Y12" s="107"/>
      <c r="Z12" s="108"/>
      <c r="AA12" s="112" t="s">
        <v>17</v>
      </c>
      <c r="AB12" s="113"/>
      <c r="AC12" s="113"/>
      <c r="AD12" s="113"/>
      <c r="AE12" s="114"/>
      <c r="AF12" s="118" t="s">
        <v>18</v>
      </c>
      <c r="AG12" s="119"/>
      <c r="AH12" s="119"/>
      <c r="AI12" s="119"/>
      <c r="AJ12" s="120"/>
      <c r="AK12" s="124" t="s">
        <v>19</v>
      </c>
      <c r="AL12" s="125"/>
      <c r="AM12" s="125"/>
      <c r="AN12" s="125"/>
      <c r="AO12" s="126"/>
      <c r="AP12" s="130" t="s">
        <v>20</v>
      </c>
      <c r="AQ12" s="131"/>
      <c r="AR12" s="131"/>
      <c r="AS12" s="132"/>
    </row>
    <row r="13" spans="1:45" ht="14.45" customHeight="1" x14ac:dyDescent="0.25">
      <c r="A13" s="136"/>
      <c r="B13" s="136"/>
      <c r="C13" s="136"/>
      <c r="D13" s="136"/>
      <c r="E13" s="136"/>
      <c r="F13" s="136"/>
      <c r="G13" s="140"/>
      <c r="H13" s="140"/>
      <c r="I13" s="140"/>
      <c r="J13" s="140"/>
      <c r="K13" s="140"/>
      <c r="L13" s="140"/>
      <c r="M13" s="140"/>
      <c r="N13" s="140"/>
      <c r="O13" s="140"/>
      <c r="P13" s="140"/>
      <c r="Q13" s="140"/>
      <c r="R13" s="136"/>
      <c r="S13" s="136"/>
      <c r="T13" s="136"/>
      <c r="U13" s="136"/>
      <c r="V13" s="109"/>
      <c r="W13" s="110"/>
      <c r="X13" s="110"/>
      <c r="Y13" s="110"/>
      <c r="Z13" s="111"/>
      <c r="AA13" s="115"/>
      <c r="AB13" s="116"/>
      <c r="AC13" s="116"/>
      <c r="AD13" s="116"/>
      <c r="AE13" s="117"/>
      <c r="AF13" s="121"/>
      <c r="AG13" s="122"/>
      <c r="AH13" s="122"/>
      <c r="AI13" s="122"/>
      <c r="AJ13" s="123"/>
      <c r="AK13" s="127"/>
      <c r="AL13" s="128"/>
      <c r="AM13" s="128"/>
      <c r="AN13" s="128"/>
      <c r="AO13" s="129"/>
      <c r="AP13" s="133"/>
      <c r="AQ13" s="134"/>
      <c r="AR13" s="134"/>
      <c r="AS13" s="135"/>
    </row>
    <row r="14" spans="1:45" ht="45.75" thickBot="1" x14ac:dyDescent="0.3">
      <c r="A14" s="2" t="s">
        <v>21</v>
      </c>
      <c r="B14" s="2" t="s">
        <v>22</v>
      </c>
      <c r="C14" s="136"/>
      <c r="D14" s="2" t="s">
        <v>23</v>
      </c>
      <c r="E14" s="2" t="s">
        <v>24</v>
      </c>
      <c r="F14" s="2" t="s">
        <v>25</v>
      </c>
      <c r="G14" s="20" t="s">
        <v>26</v>
      </c>
      <c r="H14" s="20" t="s">
        <v>27</v>
      </c>
      <c r="I14" s="20" t="s">
        <v>28</v>
      </c>
      <c r="J14" s="20" t="s">
        <v>29</v>
      </c>
      <c r="K14" s="20" t="s">
        <v>30</v>
      </c>
      <c r="L14" s="20" t="s">
        <v>31</v>
      </c>
      <c r="M14" s="20" t="s">
        <v>32</v>
      </c>
      <c r="N14" s="20" t="s">
        <v>33</v>
      </c>
      <c r="O14" s="20" t="s">
        <v>34</v>
      </c>
      <c r="P14" s="20" t="s">
        <v>35</v>
      </c>
      <c r="Q14" s="20" t="s">
        <v>36</v>
      </c>
      <c r="R14" s="2" t="s">
        <v>37</v>
      </c>
      <c r="S14" s="2" t="s">
        <v>38</v>
      </c>
      <c r="T14" s="2" t="s">
        <v>39</v>
      </c>
      <c r="U14" s="2" t="s">
        <v>40</v>
      </c>
      <c r="V14" s="3" t="s">
        <v>41</v>
      </c>
      <c r="W14" s="3" t="s">
        <v>42</v>
      </c>
      <c r="X14" s="3" t="s">
        <v>43</v>
      </c>
      <c r="Y14" s="3" t="s">
        <v>44</v>
      </c>
      <c r="Z14" s="3" t="s">
        <v>45</v>
      </c>
      <c r="AA14" s="23" t="s">
        <v>41</v>
      </c>
      <c r="AB14" s="23" t="s">
        <v>42</v>
      </c>
      <c r="AC14" s="23" t="s">
        <v>43</v>
      </c>
      <c r="AD14" s="23" t="s">
        <v>44</v>
      </c>
      <c r="AE14" s="23" t="s">
        <v>45</v>
      </c>
      <c r="AF14" s="24" t="s">
        <v>41</v>
      </c>
      <c r="AG14" s="24" t="s">
        <v>42</v>
      </c>
      <c r="AH14" s="24" t="s">
        <v>43</v>
      </c>
      <c r="AI14" s="24" t="s">
        <v>44</v>
      </c>
      <c r="AJ14" s="24" t="s">
        <v>45</v>
      </c>
      <c r="AK14" s="25" t="s">
        <v>41</v>
      </c>
      <c r="AL14" s="25" t="s">
        <v>42</v>
      </c>
      <c r="AM14" s="25" t="s">
        <v>43</v>
      </c>
      <c r="AN14" s="25" t="s">
        <v>44</v>
      </c>
      <c r="AO14" s="25" t="s">
        <v>45</v>
      </c>
      <c r="AP14" s="4" t="s">
        <v>41</v>
      </c>
      <c r="AQ14" s="4" t="s">
        <v>42</v>
      </c>
      <c r="AR14" s="4" t="s">
        <v>43</v>
      </c>
      <c r="AS14" s="4" t="s">
        <v>44</v>
      </c>
    </row>
    <row r="15" spans="1:45" s="29" customFormat="1" ht="135" x14ac:dyDescent="0.25">
      <c r="A15" s="22">
        <v>4</v>
      </c>
      <c r="B15" s="21" t="s">
        <v>46</v>
      </c>
      <c r="C15" s="22" t="s">
        <v>47</v>
      </c>
      <c r="D15" s="26" t="s">
        <v>48</v>
      </c>
      <c r="E15" s="21" t="s">
        <v>49</v>
      </c>
      <c r="F15" s="21" t="s">
        <v>50</v>
      </c>
      <c r="G15" s="21" t="s">
        <v>51</v>
      </c>
      <c r="H15" s="35" t="s">
        <v>52</v>
      </c>
      <c r="I15" s="43" t="s">
        <v>53</v>
      </c>
      <c r="J15" s="36" t="s">
        <v>54</v>
      </c>
      <c r="K15" s="44" t="s">
        <v>55</v>
      </c>
      <c r="L15" s="42">
        <v>0</v>
      </c>
      <c r="M15" s="42">
        <v>0.02</v>
      </c>
      <c r="N15" s="42">
        <v>0.05</v>
      </c>
      <c r="O15" s="42">
        <v>0.1</v>
      </c>
      <c r="P15" s="42">
        <v>0.1</v>
      </c>
      <c r="Q15" s="45" t="s">
        <v>56</v>
      </c>
      <c r="R15" s="49" t="s">
        <v>57</v>
      </c>
      <c r="S15" s="41" t="s">
        <v>58</v>
      </c>
      <c r="T15" s="44" t="s">
        <v>59</v>
      </c>
      <c r="U15" s="54" t="s">
        <v>60</v>
      </c>
      <c r="V15" s="75">
        <f t="shared" ref="V15:V29" si="0">L15</f>
        <v>0</v>
      </c>
      <c r="W15" s="21" t="s">
        <v>61</v>
      </c>
      <c r="X15" s="77" t="s">
        <v>61</v>
      </c>
      <c r="Y15" s="21" t="s">
        <v>62</v>
      </c>
      <c r="Z15" s="21" t="s">
        <v>61</v>
      </c>
      <c r="AA15" s="75">
        <f t="shared" ref="AA15:AA29" si="1">M15</f>
        <v>0.02</v>
      </c>
      <c r="AB15" s="76">
        <v>9.6000000000000002E-2</v>
      </c>
      <c r="AC15" s="77">
        <f>IF(AB15/AA15&gt;100%,100%,AB15/AA15)</f>
        <v>1</v>
      </c>
      <c r="AD15" s="21" t="s">
        <v>63</v>
      </c>
      <c r="AE15" s="22" t="s">
        <v>64</v>
      </c>
      <c r="AF15" s="75">
        <f t="shared" ref="AF15:AF29" si="2">N15</f>
        <v>0.05</v>
      </c>
      <c r="AG15" s="100">
        <v>0.16700000000000001</v>
      </c>
      <c r="AH15" s="77">
        <f>IF(AG15/AF15&gt;100%,100%,AG15/AF15)</f>
        <v>1</v>
      </c>
      <c r="AI15" s="21" t="s">
        <v>280</v>
      </c>
      <c r="AJ15" s="21" t="s">
        <v>281</v>
      </c>
      <c r="AK15" s="75">
        <f t="shared" ref="AK15:AK29" si="3">O15</f>
        <v>0.1</v>
      </c>
      <c r="AL15" s="21"/>
      <c r="AM15" s="77">
        <f>IF(AL15/AK15&gt;100%,100%,AL15/AK15)</f>
        <v>0</v>
      </c>
      <c r="AN15" s="21"/>
      <c r="AO15" s="21"/>
      <c r="AP15" s="75">
        <f t="shared" ref="AP15:AP29" si="4">P15</f>
        <v>0.1</v>
      </c>
      <c r="AQ15" s="76">
        <v>9.6000000000000002E-2</v>
      </c>
      <c r="AR15" s="77">
        <f>IF(AQ15/AP15&gt;100%,100%,AQ15/AP15)</f>
        <v>0.96</v>
      </c>
      <c r="AS15" s="21" t="s">
        <v>264</v>
      </c>
    </row>
    <row r="16" spans="1:45" s="29" customFormat="1" ht="90" x14ac:dyDescent="0.25">
      <c r="A16" s="22">
        <v>4</v>
      </c>
      <c r="B16" s="21" t="s">
        <v>46</v>
      </c>
      <c r="C16" s="22" t="s">
        <v>65</v>
      </c>
      <c r="D16" s="26" t="s">
        <v>66</v>
      </c>
      <c r="E16" s="21" t="s">
        <v>67</v>
      </c>
      <c r="F16" s="21" t="s">
        <v>50</v>
      </c>
      <c r="G16" s="21" t="s">
        <v>68</v>
      </c>
      <c r="H16" s="37" t="s">
        <v>69</v>
      </c>
      <c r="I16" s="38">
        <v>0.6</v>
      </c>
      <c r="J16" s="39" t="s">
        <v>54</v>
      </c>
      <c r="K16" s="44" t="s">
        <v>55</v>
      </c>
      <c r="L16" s="46">
        <v>0.12</v>
      </c>
      <c r="M16" s="46">
        <v>0.35</v>
      </c>
      <c r="N16" s="46">
        <v>0.51</v>
      </c>
      <c r="O16" s="46">
        <v>0.72</v>
      </c>
      <c r="P16" s="46">
        <v>0.72</v>
      </c>
      <c r="Q16" s="47" t="s">
        <v>70</v>
      </c>
      <c r="R16" s="50" t="s">
        <v>71</v>
      </c>
      <c r="S16" s="37" t="s">
        <v>72</v>
      </c>
      <c r="T16" s="44" t="s">
        <v>59</v>
      </c>
      <c r="U16" s="48" t="s">
        <v>60</v>
      </c>
      <c r="V16" s="75">
        <f t="shared" si="0"/>
        <v>0.12</v>
      </c>
      <c r="W16" s="75">
        <v>0.76400000000000001</v>
      </c>
      <c r="X16" s="77">
        <f t="shared" ref="X16:X29" si="5">IF(W16/V16&gt;100%,100%,W16/V16)</f>
        <v>1</v>
      </c>
      <c r="Y16" s="21" t="s">
        <v>73</v>
      </c>
      <c r="Z16" s="21" t="s">
        <v>74</v>
      </c>
      <c r="AA16" s="75">
        <f t="shared" si="1"/>
        <v>0.35</v>
      </c>
      <c r="AB16" s="76">
        <v>0.88900000000000001</v>
      </c>
      <c r="AC16" s="77">
        <f t="shared" ref="AC16:AC29" si="6">IF(AB16/AA16&gt;100%,100%,AB16/AA16)</f>
        <v>1</v>
      </c>
      <c r="AD16" s="21" t="s">
        <v>75</v>
      </c>
      <c r="AE16" s="22" t="s">
        <v>64</v>
      </c>
      <c r="AF16" s="75">
        <f t="shared" si="2"/>
        <v>0.51</v>
      </c>
      <c r="AG16" s="100">
        <v>0.93730000000000002</v>
      </c>
      <c r="AH16" s="77">
        <f t="shared" ref="AH16:AH29" si="7">IF(AG16/AF16&gt;100%,100%,AG16/AF16)</f>
        <v>1</v>
      </c>
      <c r="AI16" s="21" t="s">
        <v>282</v>
      </c>
      <c r="AJ16" s="21" t="s">
        <v>283</v>
      </c>
      <c r="AK16" s="75">
        <f t="shared" si="3"/>
        <v>0.72</v>
      </c>
      <c r="AL16" s="21"/>
      <c r="AM16" s="77">
        <f t="shared" ref="AM16:AM29" si="8">IF(AL16/AK16&gt;100%,100%,AL16/AK16)</f>
        <v>0</v>
      </c>
      <c r="AN16" s="21"/>
      <c r="AO16" s="21"/>
      <c r="AP16" s="75">
        <f t="shared" si="4"/>
        <v>0.72</v>
      </c>
      <c r="AQ16" s="76">
        <v>0.88900000000000001</v>
      </c>
      <c r="AR16" s="77">
        <f t="shared" ref="AR16:AR29" si="9">IF(AQ16/AP16&gt;100%,100%,AQ16/AP16)</f>
        <v>1</v>
      </c>
      <c r="AS16" s="21" t="s">
        <v>271</v>
      </c>
    </row>
    <row r="17" spans="1:45" s="29" customFormat="1" ht="120" x14ac:dyDescent="0.25">
      <c r="A17" s="22">
        <v>4</v>
      </c>
      <c r="B17" s="21" t="s">
        <v>46</v>
      </c>
      <c r="C17" s="22" t="s">
        <v>65</v>
      </c>
      <c r="D17" s="26" t="s">
        <v>76</v>
      </c>
      <c r="E17" s="21" t="s">
        <v>77</v>
      </c>
      <c r="F17" s="21" t="s">
        <v>50</v>
      </c>
      <c r="G17" s="21" t="s">
        <v>78</v>
      </c>
      <c r="H17" s="37" t="s">
        <v>79</v>
      </c>
      <c r="I17" s="38">
        <v>0.6</v>
      </c>
      <c r="J17" s="39" t="s">
        <v>54</v>
      </c>
      <c r="K17" s="44" t="s">
        <v>55</v>
      </c>
      <c r="L17" s="42">
        <v>0.12</v>
      </c>
      <c r="M17" s="42">
        <v>0.34</v>
      </c>
      <c r="N17" s="42">
        <v>0.51</v>
      </c>
      <c r="O17" s="42">
        <v>0.68</v>
      </c>
      <c r="P17" s="42">
        <v>0.68</v>
      </c>
      <c r="Q17" s="47" t="s">
        <v>70</v>
      </c>
      <c r="R17" s="50" t="s">
        <v>71</v>
      </c>
      <c r="S17" s="37" t="s">
        <v>72</v>
      </c>
      <c r="T17" s="44" t="s">
        <v>59</v>
      </c>
      <c r="U17" s="48" t="s">
        <v>60</v>
      </c>
      <c r="V17" s="75">
        <f t="shared" si="0"/>
        <v>0.12</v>
      </c>
      <c r="W17" s="77">
        <v>0.32400000000000001</v>
      </c>
      <c r="X17" s="77">
        <f t="shared" si="5"/>
        <v>1</v>
      </c>
      <c r="Y17" s="21" t="s">
        <v>80</v>
      </c>
      <c r="Z17" s="21" t="s">
        <v>74</v>
      </c>
      <c r="AA17" s="75">
        <f t="shared" si="1"/>
        <v>0.34</v>
      </c>
      <c r="AB17" s="76">
        <v>0.38700000000000001</v>
      </c>
      <c r="AC17" s="77">
        <f t="shared" si="6"/>
        <v>1</v>
      </c>
      <c r="AD17" s="21" t="s">
        <v>81</v>
      </c>
      <c r="AE17" s="22" t="s">
        <v>64</v>
      </c>
      <c r="AF17" s="75">
        <f t="shared" si="2"/>
        <v>0.51</v>
      </c>
      <c r="AG17" s="100">
        <v>0.55159999999999998</v>
      </c>
      <c r="AH17" s="77">
        <f t="shared" si="7"/>
        <v>1</v>
      </c>
      <c r="AI17" s="21" t="s">
        <v>284</v>
      </c>
      <c r="AJ17" s="21" t="s">
        <v>283</v>
      </c>
      <c r="AK17" s="75">
        <f t="shared" si="3"/>
        <v>0.68</v>
      </c>
      <c r="AL17" s="21"/>
      <c r="AM17" s="77">
        <f t="shared" si="8"/>
        <v>0</v>
      </c>
      <c r="AN17" s="21"/>
      <c r="AO17" s="21"/>
      <c r="AP17" s="75">
        <f t="shared" si="4"/>
        <v>0.68</v>
      </c>
      <c r="AQ17" s="76">
        <v>0.38700000000000001</v>
      </c>
      <c r="AR17" s="77">
        <f t="shared" si="9"/>
        <v>0.56911764705882351</v>
      </c>
      <c r="AS17" s="21" t="s">
        <v>265</v>
      </c>
    </row>
    <row r="18" spans="1:45" s="29" customFormat="1" ht="90" x14ac:dyDescent="0.25">
      <c r="A18" s="22">
        <v>4</v>
      </c>
      <c r="B18" s="21" t="s">
        <v>46</v>
      </c>
      <c r="C18" s="22" t="s">
        <v>65</v>
      </c>
      <c r="D18" s="26" t="s">
        <v>82</v>
      </c>
      <c r="E18" s="21" t="s">
        <v>83</v>
      </c>
      <c r="F18" s="21" t="s">
        <v>50</v>
      </c>
      <c r="G18" s="21" t="s">
        <v>84</v>
      </c>
      <c r="H18" s="37" t="s">
        <v>85</v>
      </c>
      <c r="I18" s="40">
        <v>0.96489999999999998</v>
      </c>
      <c r="J18" s="39" t="s">
        <v>54</v>
      </c>
      <c r="K18" s="44" t="s">
        <v>55</v>
      </c>
      <c r="L18" s="42">
        <v>0.25</v>
      </c>
      <c r="M18" s="42">
        <v>0.5</v>
      </c>
      <c r="N18" s="42">
        <v>0.7</v>
      </c>
      <c r="O18" s="56">
        <v>0.98499999999999999</v>
      </c>
      <c r="P18" s="56">
        <v>0.98499999999999999</v>
      </c>
      <c r="Q18" s="47" t="s">
        <v>70</v>
      </c>
      <c r="R18" s="50" t="s">
        <v>71</v>
      </c>
      <c r="S18" s="37" t="s">
        <v>72</v>
      </c>
      <c r="T18" s="44" t="s">
        <v>59</v>
      </c>
      <c r="U18" s="48" t="s">
        <v>60</v>
      </c>
      <c r="V18" s="75">
        <f t="shared" si="0"/>
        <v>0.25</v>
      </c>
      <c r="W18" s="77">
        <v>0.34200000000000003</v>
      </c>
      <c r="X18" s="77">
        <f t="shared" si="5"/>
        <v>1</v>
      </c>
      <c r="Y18" s="21" t="s">
        <v>86</v>
      </c>
      <c r="Z18" s="21" t="s">
        <v>74</v>
      </c>
      <c r="AA18" s="75">
        <f t="shared" si="1"/>
        <v>0.5</v>
      </c>
      <c r="AB18" s="76">
        <v>0.82699999999999996</v>
      </c>
      <c r="AC18" s="77">
        <f t="shared" si="6"/>
        <v>1</v>
      </c>
      <c r="AD18" s="21" t="s">
        <v>87</v>
      </c>
      <c r="AE18" s="22" t="s">
        <v>64</v>
      </c>
      <c r="AF18" s="75">
        <f t="shared" si="2"/>
        <v>0.7</v>
      </c>
      <c r="AG18" s="100">
        <v>0.86</v>
      </c>
      <c r="AH18" s="77">
        <f t="shared" si="7"/>
        <v>1</v>
      </c>
      <c r="AI18" s="21" t="s">
        <v>285</v>
      </c>
      <c r="AJ18" s="21" t="s">
        <v>283</v>
      </c>
      <c r="AK18" s="75">
        <f t="shared" si="3"/>
        <v>0.98499999999999999</v>
      </c>
      <c r="AL18" s="21"/>
      <c r="AM18" s="77">
        <f t="shared" si="8"/>
        <v>0</v>
      </c>
      <c r="AN18" s="21"/>
      <c r="AO18" s="21"/>
      <c r="AP18" s="75">
        <f t="shared" si="4"/>
        <v>0.98499999999999999</v>
      </c>
      <c r="AQ18" s="76">
        <v>0.82699999999999996</v>
      </c>
      <c r="AR18" s="77">
        <f t="shared" si="9"/>
        <v>0.83959390862944161</v>
      </c>
      <c r="AS18" s="21" t="s">
        <v>272</v>
      </c>
    </row>
    <row r="19" spans="1:45" s="29" customFormat="1" ht="90" x14ac:dyDescent="0.25">
      <c r="A19" s="22">
        <v>4</v>
      </c>
      <c r="B19" s="21" t="s">
        <v>46</v>
      </c>
      <c r="C19" s="22" t="s">
        <v>65</v>
      </c>
      <c r="D19" s="26" t="s">
        <v>88</v>
      </c>
      <c r="E19" s="21" t="s">
        <v>89</v>
      </c>
      <c r="F19" s="21" t="s">
        <v>50</v>
      </c>
      <c r="G19" s="21" t="s">
        <v>90</v>
      </c>
      <c r="H19" s="41" t="s">
        <v>91</v>
      </c>
      <c r="I19" s="42">
        <v>0.25</v>
      </c>
      <c r="J19" s="43" t="s">
        <v>54</v>
      </c>
      <c r="K19" s="44" t="s">
        <v>55</v>
      </c>
      <c r="L19" s="42">
        <v>0.08</v>
      </c>
      <c r="M19" s="42">
        <v>0.2</v>
      </c>
      <c r="N19" s="42">
        <v>0.3</v>
      </c>
      <c r="O19" s="42">
        <v>0.55000000000000004</v>
      </c>
      <c r="P19" s="42">
        <v>0.55000000000000004</v>
      </c>
      <c r="Q19" s="45" t="s">
        <v>70</v>
      </c>
      <c r="R19" s="49" t="s">
        <v>71</v>
      </c>
      <c r="S19" s="37" t="s">
        <v>72</v>
      </c>
      <c r="T19" s="44" t="s">
        <v>59</v>
      </c>
      <c r="U19" s="48" t="s">
        <v>60</v>
      </c>
      <c r="V19" s="75">
        <f t="shared" si="0"/>
        <v>0.08</v>
      </c>
      <c r="W19" s="77">
        <v>2.63E-2</v>
      </c>
      <c r="X19" s="77">
        <f t="shared" si="5"/>
        <v>0.32874999999999999</v>
      </c>
      <c r="Y19" s="21" t="s">
        <v>92</v>
      </c>
      <c r="Z19" s="21" t="s">
        <v>74</v>
      </c>
      <c r="AA19" s="75">
        <f t="shared" si="1"/>
        <v>0.2</v>
      </c>
      <c r="AB19" s="76">
        <v>0.25679999999999997</v>
      </c>
      <c r="AC19" s="77">
        <f t="shared" si="6"/>
        <v>1</v>
      </c>
      <c r="AD19" s="21" t="s">
        <v>93</v>
      </c>
      <c r="AE19" s="22" t="s">
        <v>64</v>
      </c>
      <c r="AF19" s="75">
        <f t="shared" si="2"/>
        <v>0.3</v>
      </c>
      <c r="AG19" s="100">
        <v>0.47</v>
      </c>
      <c r="AH19" s="77">
        <f t="shared" si="7"/>
        <v>1</v>
      </c>
      <c r="AI19" s="21" t="s">
        <v>286</v>
      </c>
      <c r="AJ19" s="21" t="s">
        <v>283</v>
      </c>
      <c r="AK19" s="75">
        <f t="shared" si="3"/>
        <v>0.55000000000000004</v>
      </c>
      <c r="AL19" s="21"/>
      <c r="AM19" s="77">
        <f t="shared" si="8"/>
        <v>0</v>
      </c>
      <c r="AN19" s="21"/>
      <c r="AO19" s="21"/>
      <c r="AP19" s="75">
        <f t="shared" si="4"/>
        <v>0.55000000000000004</v>
      </c>
      <c r="AQ19" s="76">
        <v>0.25679999999999997</v>
      </c>
      <c r="AR19" s="77">
        <f t="shared" si="9"/>
        <v>0.46690909090909083</v>
      </c>
      <c r="AS19" s="21" t="s">
        <v>266</v>
      </c>
    </row>
    <row r="20" spans="1:45" s="29" customFormat="1" ht="90" x14ac:dyDescent="0.25">
      <c r="A20" s="22">
        <v>4</v>
      </c>
      <c r="B20" s="21" t="s">
        <v>46</v>
      </c>
      <c r="C20" s="22" t="s">
        <v>65</v>
      </c>
      <c r="D20" s="26" t="s">
        <v>94</v>
      </c>
      <c r="E20" s="21" t="s">
        <v>95</v>
      </c>
      <c r="F20" s="21" t="s">
        <v>96</v>
      </c>
      <c r="G20" s="21" t="s">
        <v>97</v>
      </c>
      <c r="H20" s="37" t="s">
        <v>98</v>
      </c>
      <c r="I20" s="38">
        <v>0.95</v>
      </c>
      <c r="J20" s="39" t="s">
        <v>99</v>
      </c>
      <c r="K20" s="44" t="s">
        <v>55</v>
      </c>
      <c r="L20" s="42">
        <v>0.98</v>
      </c>
      <c r="M20" s="42">
        <v>1</v>
      </c>
      <c r="N20" s="42">
        <v>1</v>
      </c>
      <c r="O20" s="42">
        <v>1</v>
      </c>
      <c r="P20" s="42">
        <v>1</v>
      </c>
      <c r="Q20" s="47" t="s">
        <v>70</v>
      </c>
      <c r="R20" s="50" t="s">
        <v>100</v>
      </c>
      <c r="S20" s="37" t="s">
        <v>101</v>
      </c>
      <c r="T20" s="44" t="s">
        <v>59</v>
      </c>
      <c r="U20" s="48" t="s">
        <v>60</v>
      </c>
      <c r="V20" s="75">
        <f t="shared" si="0"/>
        <v>0.98</v>
      </c>
      <c r="W20" s="77">
        <v>0.99</v>
      </c>
      <c r="X20" s="77">
        <f t="shared" si="5"/>
        <v>1</v>
      </c>
      <c r="Y20" s="21" t="s">
        <v>102</v>
      </c>
      <c r="Z20" s="21" t="s">
        <v>74</v>
      </c>
      <c r="AA20" s="75">
        <f t="shared" si="1"/>
        <v>1</v>
      </c>
      <c r="AB20" s="76">
        <v>0.98699999999999999</v>
      </c>
      <c r="AC20" s="77">
        <f t="shared" si="6"/>
        <v>0.98699999999999999</v>
      </c>
      <c r="AD20" s="21" t="s">
        <v>103</v>
      </c>
      <c r="AE20" s="22" t="s">
        <v>64</v>
      </c>
      <c r="AF20" s="75">
        <f t="shared" si="2"/>
        <v>1</v>
      </c>
      <c r="AG20" s="100">
        <v>1</v>
      </c>
      <c r="AH20" s="77">
        <f t="shared" si="7"/>
        <v>1</v>
      </c>
      <c r="AI20" s="21" t="s">
        <v>287</v>
      </c>
      <c r="AJ20" s="21" t="s">
        <v>283</v>
      </c>
      <c r="AK20" s="75">
        <f t="shared" si="3"/>
        <v>1</v>
      </c>
      <c r="AL20" s="21"/>
      <c r="AM20" s="77">
        <f t="shared" si="8"/>
        <v>0</v>
      </c>
      <c r="AN20" s="21"/>
      <c r="AO20" s="21"/>
      <c r="AP20" s="75">
        <f t="shared" si="4"/>
        <v>1</v>
      </c>
      <c r="AQ20" s="76">
        <f>AVERAGE(W20,AB20,AG20,AL20)</f>
        <v>0.99233333333333329</v>
      </c>
      <c r="AR20" s="77">
        <f t="shared" si="9"/>
        <v>0.99233333333333329</v>
      </c>
      <c r="AS20" s="21" t="s">
        <v>267</v>
      </c>
    </row>
    <row r="21" spans="1:45" s="29" customFormat="1" ht="120" x14ac:dyDescent="0.25">
      <c r="A21" s="22">
        <v>4</v>
      </c>
      <c r="B21" s="21" t="s">
        <v>46</v>
      </c>
      <c r="C21" s="22" t="s">
        <v>65</v>
      </c>
      <c r="D21" s="26" t="s">
        <v>104</v>
      </c>
      <c r="E21" s="21" t="s">
        <v>105</v>
      </c>
      <c r="F21" s="21" t="s">
        <v>50</v>
      </c>
      <c r="G21" s="21" t="s">
        <v>106</v>
      </c>
      <c r="H21" s="37" t="s">
        <v>107</v>
      </c>
      <c r="I21" s="38">
        <v>1</v>
      </c>
      <c r="J21" s="39" t="s">
        <v>99</v>
      </c>
      <c r="K21" s="44" t="s">
        <v>55</v>
      </c>
      <c r="L21" s="46">
        <v>1</v>
      </c>
      <c r="M21" s="46">
        <v>1</v>
      </c>
      <c r="N21" s="46">
        <v>1</v>
      </c>
      <c r="O21" s="46">
        <v>1</v>
      </c>
      <c r="P21" s="46">
        <v>1</v>
      </c>
      <c r="Q21" s="47" t="s">
        <v>70</v>
      </c>
      <c r="R21" s="50" t="s">
        <v>100</v>
      </c>
      <c r="S21" s="51" t="s">
        <v>108</v>
      </c>
      <c r="T21" s="44" t="s">
        <v>59</v>
      </c>
      <c r="U21" s="48" t="s">
        <v>60</v>
      </c>
      <c r="V21" s="75">
        <f t="shared" si="0"/>
        <v>1</v>
      </c>
      <c r="W21" s="77">
        <v>0.93279999999999996</v>
      </c>
      <c r="X21" s="77">
        <f t="shared" si="5"/>
        <v>0.93279999999999996</v>
      </c>
      <c r="Y21" s="21" t="s">
        <v>109</v>
      </c>
      <c r="Z21" s="21" t="s">
        <v>74</v>
      </c>
      <c r="AA21" s="75">
        <f t="shared" si="1"/>
        <v>1</v>
      </c>
      <c r="AB21" s="76">
        <v>0.88929999999999998</v>
      </c>
      <c r="AC21" s="77">
        <f t="shared" si="6"/>
        <v>0.88929999999999998</v>
      </c>
      <c r="AD21" s="21" t="s">
        <v>110</v>
      </c>
      <c r="AE21" s="22" t="s">
        <v>64</v>
      </c>
      <c r="AF21" s="75">
        <f t="shared" si="2"/>
        <v>1</v>
      </c>
      <c r="AG21" s="100">
        <v>0.99670000000000003</v>
      </c>
      <c r="AH21" s="77">
        <f t="shared" si="7"/>
        <v>0.99670000000000003</v>
      </c>
      <c r="AI21" s="21" t="s">
        <v>288</v>
      </c>
      <c r="AJ21" s="21" t="s">
        <v>283</v>
      </c>
      <c r="AK21" s="75">
        <f t="shared" si="3"/>
        <v>1</v>
      </c>
      <c r="AL21" s="21"/>
      <c r="AM21" s="77">
        <f t="shared" si="8"/>
        <v>0</v>
      </c>
      <c r="AN21" s="21"/>
      <c r="AO21" s="21"/>
      <c r="AP21" s="75">
        <f t="shared" si="4"/>
        <v>1</v>
      </c>
      <c r="AQ21" s="76">
        <f>AVERAGE(W21,AB21,AG21,AL21)</f>
        <v>0.93959999999999999</v>
      </c>
      <c r="AR21" s="77">
        <f t="shared" si="9"/>
        <v>0.93959999999999999</v>
      </c>
      <c r="AS21" s="21" t="s">
        <v>268</v>
      </c>
    </row>
    <row r="22" spans="1:45" s="29" customFormat="1" ht="135" x14ac:dyDescent="0.25">
      <c r="A22" s="22">
        <v>4</v>
      </c>
      <c r="B22" s="21" t="s">
        <v>46</v>
      </c>
      <c r="C22" s="22" t="s">
        <v>65</v>
      </c>
      <c r="D22" s="26" t="s">
        <v>111</v>
      </c>
      <c r="E22" s="21" t="s">
        <v>112</v>
      </c>
      <c r="F22" s="21" t="s">
        <v>50</v>
      </c>
      <c r="G22" s="21" t="s">
        <v>113</v>
      </c>
      <c r="H22" s="37" t="s">
        <v>114</v>
      </c>
      <c r="I22" s="38" t="s">
        <v>115</v>
      </c>
      <c r="J22" s="39" t="s">
        <v>54</v>
      </c>
      <c r="K22" s="44" t="s">
        <v>55</v>
      </c>
      <c r="L22" s="46">
        <v>0</v>
      </c>
      <c r="M22" s="46">
        <v>0.4</v>
      </c>
      <c r="N22" s="46">
        <v>0.6</v>
      </c>
      <c r="O22" s="46">
        <v>0.8</v>
      </c>
      <c r="P22" s="46">
        <v>0.8</v>
      </c>
      <c r="Q22" s="47" t="s">
        <v>70</v>
      </c>
      <c r="R22" s="52" t="s">
        <v>116</v>
      </c>
      <c r="S22" s="37" t="s">
        <v>108</v>
      </c>
      <c r="T22" s="44" t="s">
        <v>59</v>
      </c>
      <c r="U22" s="48" t="s">
        <v>117</v>
      </c>
      <c r="V22" s="75">
        <f t="shared" si="0"/>
        <v>0</v>
      </c>
      <c r="W22" s="21" t="s">
        <v>61</v>
      </c>
      <c r="X22" s="77" t="s">
        <v>61</v>
      </c>
      <c r="Y22" s="21" t="s">
        <v>62</v>
      </c>
      <c r="Z22" s="21" t="s">
        <v>61</v>
      </c>
      <c r="AA22" s="75">
        <f t="shared" si="1"/>
        <v>0.4</v>
      </c>
      <c r="AB22" s="76">
        <v>0.85699999999999998</v>
      </c>
      <c r="AC22" s="77">
        <f t="shared" si="6"/>
        <v>1</v>
      </c>
      <c r="AD22" s="85" t="s">
        <v>118</v>
      </c>
      <c r="AE22" s="22" t="s">
        <v>119</v>
      </c>
      <c r="AF22" s="75">
        <f t="shared" si="2"/>
        <v>0.6</v>
      </c>
      <c r="AG22" s="100">
        <v>0.6</v>
      </c>
      <c r="AH22" s="77">
        <f t="shared" si="7"/>
        <v>1</v>
      </c>
      <c r="AI22" s="21" t="s">
        <v>289</v>
      </c>
      <c r="AJ22" s="21" t="s">
        <v>290</v>
      </c>
      <c r="AK22" s="75">
        <f t="shared" si="3"/>
        <v>0.8</v>
      </c>
      <c r="AL22" s="21"/>
      <c r="AM22" s="77">
        <f t="shared" si="8"/>
        <v>0</v>
      </c>
      <c r="AN22" s="21"/>
      <c r="AO22" s="21"/>
      <c r="AP22" s="75">
        <f t="shared" si="4"/>
        <v>0.8</v>
      </c>
      <c r="AQ22" s="76">
        <v>0.85699999999999998</v>
      </c>
      <c r="AR22" s="77">
        <f t="shared" si="9"/>
        <v>1</v>
      </c>
      <c r="AS22" s="85" t="s">
        <v>273</v>
      </c>
    </row>
    <row r="23" spans="1:45" s="29" customFormat="1" ht="195" x14ac:dyDescent="0.25">
      <c r="A23" s="22">
        <v>4</v>
      </c>
      <c r="B23" s="21" t="s">
        <v>46</v>
      </c>
      <c r="C23" s="22" t="s">
        <v>120</v>
      </c>
      <c r="D23" s="26" t="s">
        <v>121</v>
      </c>
      <c r="E23" s="21" t="s">
        <v>122</v>
      </c>
      <c r="F23" s="21" t="s">
        <v>96</v>
      </c>
      <c r="G23" s="21" t="s">
        <v>123</v>
      </c>
      <c r="H23" s="37" t="s">
        <v>124</v>
      </c>
      <c r="I23" s="43" t="s">
        <v>53</v>
      </c>
      <c r="J23" s="39" t="s">
        <v>125</v>
      </c>
      <c r="K23" s="37" t="s">
        <v>126</v>
      </c>
      <c r="L23" s="43">
        <v>2115</v>
      </c>
      <c r="M23" s="43">
        <v>2115</v>
      </c>
      <c r="N23" s="43">
        <v>2115</v>
      </c>
      <c r="O23" s="43">
        <v>2115</v>
      </c>
      <c r="P23" s="55">
        <f t="shared" ref="P23:P24" si="10">SUM(L23:O23)</f>
        <v>8460</v>
      </c>
      <c r="Q23" s="47" t="s">
        <v>70</v>
      </c>
      <c r="R23" s="52" t="s">
        <v>127</v>
      </c>
      <c r="S23" s="37" t="s">
        <v>128</v>
      </c>
      <c r="T23" s="37" t="s">
        <v>129</v>
      </c>
      <c r="U23" s="48" t="s">
        <v>130</v>
      </c>
      <c r="V23" s="28">
        <f t="shared" si="0"/>
        <v>2115</v>
      </c>
      <c r="W23" s="21">
        <v>4918</v>
      </c>
      <c r="X23" s="77">
        <f t="shared" si="5"/>
        <v>1</v>
      </c>
      <c r="Y23" s="21" t="s">
        <v>131</v>
      </c>
      <c r="Z23" s="21" t="s">
        <v>132</v>
      </c>
      <c r="AA23" s="28">
        <f t="shared" si="1"/>
        <v>2115</v>
      </c>
      <c r="AB23" s="21">
        <v>6112</v>
      </c>
      <c r="AC23" s="77">
        <f t="shared" si="6"/>
        <v>1</v>
      </c>
      <c r="AD23" s="21" t="s">
        <v>133</v>
      </c>
      <c r="AE23" s="21" t="s">
        <v>132</v>
      </c>
      <c r="AF23" s="28">
        <f t="shared" si="2"/>
        <v>2115</v>
      </c>
      <c r="AG23" s="21">
        <v>4637</v>
      </c>
      <c r="AH23" s="77">
        <f t="shared" si="7"/>
        <v>1</v>
      </c>
      <c r="AI23" s="21" t="s">
        <v>291</v>
      </c>
      <c r="AJ23" s="21" t="s">
        <v>292</v>
      </c>
      <c r="AK23" s="28">
        <f t="shared" si="3"/>
        <v>2115</v>
      </c>
      <c r="AL23" s="21">
        <v>0</v>
      </c>
      <c r="AM23" s="77">
        <f t="shared" si="8"/>
        <v>0</v>
      </c>
      <c r="AN23" s="21"/>
      <c r="AO23" s="21"/>
      <c r="AP23" s="21">
        <f t="shared" si="4"/>
        <v>8460</v>
      </c>
      <c r="AQ23" s="28">
        <f>SUM(W23,AB23,AG23,AP23)</f>
        <v>24127</v>
      </c>
      <c r="AR23" s="77">
        <f t="shared" si="9"/>
        <v>1</v>
      </c>
      <c r="AS23" s="21" t="s">
        <v>269</v>
      </c>
    </row>
    <row r="24" spans="1:45" s="29" customFormat="1" ht="240" x14ac:dyDescent="0.25">
      <c r="A24" s="22">
        <v>4</v>
      </c>
      <c r="B24" s="21" t="s">
        <v>46</v>
      </c>
      <c r="C24" s="22" t="s">
        <v>120</v>
      </c>
      <c r="D24" s="26" t="s">
        <v>134</v>
      </c>
      <c r="E24" s="21" t="s">
        <v>135</v>
      </c>
      <c r="F24" s="21" t="s">
        <v>50</v>
      </c>
      <c r="G24" s="21" t="s">
        <v>136</v>
      </c>
      <c r="H24" s="37" t="s">
        <v>137</v>
      </c>
      <c r="I24" s="43" t="s">
        <v>53</v>
      </c>
      <c r="J24" s="39" t="s">
        <v>125</v>
      </c>
      <c r="K24" s="37" t="s">
        <v>138</v>
      </c>
      <c r="L24" s="43">
        <v>1080</v>
      </c>
      <c r="M24" s="43">
        <v>1080</v>
      </c>
      <c r="N24" s="43">
        <v>1080</v>
      </c>
      <c r="O24" s="43">
        <v>1080</v>
      </c>
      <c r="P24" s="55">
        <f t="shared" si="10"/>
        <v>4320</v>
      </c>
      <c r="Q24" s="47" t="s">
        <v>70</v>
      </c>
      <c r="R24" s="52" t="s">
        <v>139</v>
      </c>
      <c r="S24" s="37" t="s">
        <v>128</v>
      </c>
      <c r="T24" s="37" t="s">
        <v>129</v>
      </c>
      <c r="U24" s="48" t="s">
        <v>130</v>
      </c>
      <c r="V24" s="28">
        <f t="shared" si="0"/>
        <v>1080</v>
      </c>
      <c r="W24" s="21">
        <v>940</v>
      </c>
      <c r="X24" s="77">
        <f t="shared" si="5"/>
        <v>0.87037037037037035</v>
      </c>
      <c r="Y24" s="21" t="s">
        <v>140</v>
      </c>
      <c r="Z24" s="21" t="s">
        <v>132</v>
      </c>
      <c r="AA24" s="28">
        <f t="shared" si="1"/>
        <v>1080</v>
      </c>
      <c r="AB24" s="21">
        <v>1184</v>
      </c>
      <c r="AC24" s="77">
        <f t="shared" si="6"/>
        <v>1</v>
      </c>
      <c r="AD24" s="21" t="s">
        <v>141</v>
      </c>
      <c r="AE24" s="21" t="s">
        <v>132</v>
      </c>
      <c r="AF24" s="28">
        <f t="shared" si="2"/>
        <v>1080</v>
      </c>
      <c r="AG24" s="21">
        <v>888</v>
      </c>
      <c r="AH24" s="77">
        <f t="shared" si="7"/>
        <v>0.82222222222222219</v>
      </c>
      <c r="AI24" s="21" t="s">
        <v>293</v>
      </c>
      <c r="AJ24" s="21" t="s">
        <v>292</v>
      </c>
      <c r="AK24" s="28">
        <f t="shared" si="3"/>
        <v>1080</v>
      </c>
      <c r="AL24" s="21"/>
      <c r="AM24" s="77">
        <f t="shared" si="8"/>
        <v>0</v>
      </c>
      <c r="AN24" s="21"/>
      <c r="AO24" s="21"/>
      <c r="AP24" s="21">
        <f t="shared" si="4"/>
        <v>4320</v>
      </c>
      <c r="AQ24" s="28">
        <f t="shared" ref="AQ24:AQ29" si="11">SUM(W24,AB24,AG24,AP24)</f>
        <v>7332</v>
      </c>
      <c r="AR24" s="77">
        <f t="shared" si="9"/>
        <v>1</v>
      </c>
      <c r="AS24" s="21" t="s">
        <v>141</v>
      </c>
    </row>
    <row r="25" spans="1:45" s="29" customFormat="1" ht="90" x14ac:dyDescent="0.25">
      <c r="A25" s="22">
        <v>4</v>
      </c>
      <c r="B25" s="21" t="s">
        <v>46</v>
      </c>
      <c r="C25" s="22" t="s">
        <v>120</v>
      </c>
      <c r="D25" s="26" t="s">
        <v>142</v>
      </c>
      <c r="E25" s="21" t="s">
        <v>143</v>
      </c>
      <c r="F25" s="21" t="s">
        <v>50</v>
      </c>
      <c r="G25" s="21" t="s">
        <v>144</v>
      </c>
      <c r="H25" s="37" t="s">
        <v>145</v>
      </c>
      <c r="I25" s="43" t="s">
        <v>53</v>
      </c>
      <c r="J25" s="39" t="s">
        <v>125</v>
      </c>
      <c r="K25" s="37" t="s">
        <v>146</v>
      </c>
      <c r="L25" s="43">
        <v>42</v>
      </c>
      <c r="M25" s="43">
        <v>69</v>
      </c>
      <c r="N25" s="43">
        <v>99</v>
      </c>
      <c r="O25" s="43">
        <v>70</v>
      </c>
      <c r="P25" s="55">
        <f>SUM(L25:O25)</f>
        <v>280</v>
      </c>
      <c r="Q25" s="47" t="s">
        <v>70</v>
      </c>
      <c r="R25" s="52" t="s">
        <v>147</v>
      </c>
      <c r="S25" s="37" t="s">
        <v>148</v>
      </c>
      <c r="T25" s="37" t="s">
        <v>129</v>
      </c>
      <c r="U25" s="48" t="s">
        <v>130</v>
      </c>
      <c r="V25" s="28">
        <f t="shared" si="0"/>
        <v>42</v>
      </c>
      <c r="W25" s="21">
        <v>44</v>
      </c>
      <c r="X25" s="77">
        <f t="shared" si="5"/>
        <v>1</v>
      </c>
      <c r="Y25" s="21" t="s">
        <v>149</v>
      </c>
      <c r="Z25" s="21" t="s">
        <v>132</v>
      </c>
      <c r="AA25" s="28">
        <f t="shared" si="1"/>
        <v>69</v>
      </c>
      <c r="AB25" s="21">
        <v>68</v>
      </c>
      <c r="AC25" s="77">
        <f t="shared" si="6"/>
        <v>0.98550724637681164</v>
      </c>
      <c r="AD25" s="21" t="s">
        <v>150</v>
      </c>
      <c r="AE25" s="21" t="s">
        <v>132</v>
      </c>
      <c r="AF25" s="28">
        <f t="shared" si="2"/>
        <v>99</v>
      </c>
      <c r="AG25" s="21">
        <v>43</v>
      </c>
      <c r="AH25" s="77">
        <f t="shared" si="7"/>
        <v>0.43434343434343436</v>
      </c>
      <c r="AI25" s="21" t="s">
        <v>294</v>
      </c>
      <c r="AJ25" s="21" t="s">
        <v>292</v>
      </c>
      <c r="AK25" s="28">
        <f t="shared" si="3"/>
        <v>70</v>
      </c>
      <c r="AL25" s="21"/>
      <c r="AM25" s="77">
        <f t="shared" si="8"/>
        <v>0</v>
      </c>
      <c r="AN25" s="21"/>
      <c r="AO25" s="21"/>
      <c r="AP25" s="21">
        <f t="shared" si="4"/>
        <v>280</v>
      </c>
      <c r="AQ25" s="28">
        <f t="shared" si="11"/>
        <v>435</v>
      </c>
      <c r="AR25" s="77">
        <f t="shared" si="9"/>
        <v>1</v>
      </c>
      <c r="AS25" s="21" t="s">
        <v>150</v>
      </c>
    </row>
    <row r="26" spans="1:45" s="29" customFormat="1" ht="90" x14ac:dyDescent="0.25">
      <c r="A26" s="22">
        <v>4</v>
      </c>
      <c r="B26" s="21" t="s">
        <v>46</v>
      </c>
      <c r="C26" s="22" t="s">
        <v>120</v>
      </c>
      <c r="D26" s="26" t="s">
        <v>151</v>
      </c>
      <c r="E26" s="21" t="s">
        <v>152</v>
      </c>
      <c r="F26" s="21" t="s">
        <v>96</v>
      </c>
      <c r="G26" s="21" t="s">
        <v>153</v>
      </c>
      <c r="H26" s="37" t="s">
        <v>154</v>
      </c>
      <c r="I26" s="43" t="s">
        <v>53</v>
      </c>
      <c r="J26" s="39" t="s">
        <v>125</v>
      </c>
      <c r="K26" s="37" t="s">
        <v>155</v>
      </c>
      <c r="L26" s="43">
        <v>45</v>
      </c>
      <c r="M26" s="43">
        <v>75</v>
      </c>
      <c r="N26" s="43">
        <v>105</v>
      </c>
      <c r="O26" s="43">
        <v>75</v>
      </c>
      <c r="P26" s="55">
        <f t="shared" ref="P26:P29" si="12">SUM(L26:O26)</f>
        <v>300</v>
      </c>
      <c r="Q26" s="47" t="s">
        <v>70</v>
      </c>
      <c r="R26" s="52" t="s">
        <v>147</v>
      </c>
      <c r="S26" s="37" t="s">
        <v>148</v>
      </c>
      <c r="T26" s="37" t="s">
        <v>129</v>
      </c>
      <c r="U26" s="48" t="s">
        <v>130</v>
      </c>
      <c r="V26" s="28">
        <f t="shared" si="0"/>
        <v>45</v>
      </c>
      <c r="W26" s="21">
        <v>55</v>
      </c>
      <c r="X26" s="77">
        <f t="shared" si="5"/>
        <v>1</v>
      </c>
      <c r="Y26" s="21" t="s">
        <v>156</v>
      </c>
      <c r="Z26" s="21" t="s">
        <v>132</v>
      </c>
      <c r="AA26" s="28">
        <f t="shared" si="1"/>
        <v>75</v>
      </c>
      <c r="AB26" s="21">
        <v>27</v>
      </c>
      <c r="AC26" s="77">
        <f t="shared" si="6"/>
        <v>0.36</v>
      </c>
      <c r="AD26" s="21" t="s">
        <v>157</v>
      </c>
      <c r="AE26" s="21" t="s">
        <v>132</v>
      </c>
      <c r="AF26" s="28">
        <f t="shared" si="2"/>
        <v>105</v>
      </c>
      <c r="AG26" s="21">
        <v>39</v>
      </c>
      <c r="AH26" s="77">
        <f t="shared" si="7"/>
        <v>0.37142857142857144</v>
      </c>
      <c r="AI26" s="21" t="s">
        <v>295</v>
      </c>
      <c r="AJ26" s="21" t="s">
        <v>292</v>
      </c>
      <c r="AK26" s="28">
        <f t="shared" si="3"/>
        <v>75</v>
      </c>
      <c r="AL26" s="21"/>
      <c r="AM26" s="77">
        <f t="shared" si="8"/>
        <v>0</v>
      </c>
      <c r="AN26" s="21"/>
      <c r="AO26" s="21"/>
      <c r="AP26" s="21">
        <f t="shared" si="4"/>
        <v>300</v>
      </c>
      <c r="AQ26" s="28">
        <f t="shared" si="11"/>
        <v>421</v>
      </c>
      <c r="AR26" s="77">
        <f t="shared" si="9"/>
        <v>1</v>
      </c>
      <c r="AS26" s="21" t="s">
        <v>157</v>
      </c>
    </row>
    <row r="27" spans="1:45" s="29" customFormat="1" ht="90" x14ac:dyDescent="0.25">
      <c r="A27" s="22">
        <v>4</v>
      </c>
      <c r="B27" s="21" t="s">
        <v>46</v>
      </c>
      <c r="C27" s="22" t="s">
        <v>120</v>
      </c>
      <c r="D27" s="26" t="s">
        <v>158</v>
      </c>
      <c r="E27" s="21" t="s">
        <v>159</v>
      </c>
      <c r="F27" s="21" t="s">
        <v>96</v>
      </c>
      <c r="G27" s="21" t="s">
        <v>160</v>
      </c>
      <c r="H27" s="37" t="s">
        <v>161</v>
      </c>
      <c r="I27" s="43" t="s">
        <v>53</v>
      </c>
      <c r="J27" s="39" t="s">
        <v>125</v>
      </c>
      <c r="K27" s="37" t="s">
        <v>162</v>
      </c>
      <c r="L27" s="43">
        <v>16</v>
      </c>
      <c r="M27" s="43">
        <v>20</v>
      </c>
      <c r="N27" s="43">
        <v>18</v>
      </c>
      <c r="O27" s="43">
        <v>18</v>
      </c>
      <c r="P27" s="55">
        <f t="shared" si="12"/>
        <v>72</v>
      </c>
      <c r="Q27" s="47" t="s">
        <v>70</v>
      </c>
      <c r="R27" s="53" t="s">
        <v>163</v>
      </c>
      <c r="S27" s="37" t="s">
        <v>164</v>
      </c>
      <c r="T27" s="37" t="s">
        <v>129</v>
      </c>
      <c r="U27" s="73" t="s">
        <v>117</v>
      </c>
      <c r="V27" s="28">
        <f t="shared" si="0"/>
        <v>16</v>
      </c>
      <c r="W27" s="21">
        <v>32</v>
      </c>
      <c r="X27" s="77">
        <f t="shared" si="5"/>
        <v>1</v>
      </c>
      <c r="Y27" s="21" t="s">
        <v>165</v>
      </c>
      <c r="Z27" s="21"/>
      <c r="AA27" s="28">
        <f t="shared" si="1"/>
        <v>20</v>
      </c>
      <c r="AB27" s="21">
        <v>115</v>
      </c>
      <c r="AC27" s="77">
        <f t="shared" si="6"/>
        <v>1</v>
      </c>
      <c r="AD27" s="21" t="s">
        <v>166</v>
      </c>
      <c r="AE27" s="22" t="s">
        <v>167</v>
      </c>
      <c r="AF27" s="28">
        <f t="shared" si="2"/>
        <v>18</v>
      </c>
      <c r="AG27" s="21">
        <v>81</v>
      </c>
      <c r="AH27" s="77">
        <f t="shared" si="7"/>
        <v>1</v>
      </c>
      <c r="AI27" s="21" t="s">
        <v>296</v>
      </c>
      <c r="AJ27" s="21" t="s">
        <v>297</v>
      </c>
      <c r="AK27" s="28">
        <f t="shared" si="3"/>
        <v>18</v>
      </c>
      <c r="AL27" s="21"/>
      <c r="AM27" s="77">
        <f t="shared" si="8"/>
        <v>0</v>
      </c>
      <c r="AN27" s="21"/>
      <c r="AO27" s="21"/>
      <c r="AP27" s="21">
        <f t="shared" si="4"/>
        <v>72</v>
      </c>
      <c r="AQ27" s="28">
        <f t="shared" si="11"/>
        <v>300</v>
      </c>
      <c r="AR27" s="77">
        <f t="shared" si="9"/>
        <v>1</v>
      </c>
      <c r="AS27" s="21" t="s">
        <v>166</v>
      </c>
    </row>
    <row r="28" spans="1:45" s="29" customFormat="1" ht="135" x14ac:dyDescent="0.25">
      <c r="A28" s="22">
        <v>4</v>
      </c>
      <c r="B28" s="21" t="s">
        <v>46</v>
      </c>
      <c r="C28" s="22" t="s">
        <v>120</v>
      </c>
      <c r="D28" s="26" t="s">
        <v>168</v>
      </c>
      <c r="E28" s="21" t="s">
        <v>169</v>
      </c>
      <c r="F28" s="21" t="s">
        <v>96</v>
      </c>
      <c r="G28" s="21" t="s">
        <v>170</v>
      </c>
      <c r="H28" s="37" t="s">
        <v>171</v>
      </c>
      <c r="I28" s="43" t="s">
        <v>53</v>
      </c>
      <c r="J28" s="39" t="s">
        <v>125</v>
      </c>
      <c r="K28" s="37" t="s">
        <v>162</v>
      </c>
      <c r="L28" s="43">
        <v>20</v>
      </c>
      <c r="M28" s="43">
        <v>30</v>
      </c>
      <c r="N28" s="43">
        <v>30</v>
      </c>
      <c r="O28" s="43">
        <v>22</v>
      </c>
      <c r="P28" s="55">
        <f t="shared" si="12"/>
        <v>102</v>
      </c>
      <c r="Q28" s="47" t="s">
        <v>70</v>
      </c>
      <c r="R28" s="53" t="s">
        <v>163</v>
      </c>
      <c r="S28" s="37" t="s">
        <v>164</v>
      </c>
      <c r="T28" s="37" t="s">
        <v>129</v>
      </c>
      <c r="U28" s="48" t="s">
        <v>117</v>
      </c>
      <c r="V28" s="28">
        <f t="shared" si="0"/>
        <v>20</v>
      </c>
      <c r="W28" s="21">
        <v>110</v>
      </c>
      <c r="X28" s="77">
        <f t="shared" si="5"/>
        <v>1</v>
      </c>
      <c r="Y28" s="21" t="s">
        <v>172</v>
      </c>
      <c r="Z28" s="21"/>
      <c r="AA28" s="28">
        <f t="shared" si="1"/>
        <v>30</v>
      </c>
      <c r="AB28" s="21">
        <v>64</v>
      </c>
      <c r="AC28" s="77">
        <f t="shared" si="6"/>
        <v>1</v>
      </c>
      <c r="AD28" s="21" t="s">
        <v>173</v>
      </c>
      <c r="AE28" s="22" t="s">
        <v>167</v>
      </c>
      <c r="AF28" s="28">
        <f t="shared" si="2"/>
        <v>30</v>
      </c>
      <c r="AG28" s="21">
        <v>78</v>
      </c>
      <c r="AH28" s="77">
        <f t="shared" si="7"/>
        <v>1</v>
      </c>
      <c r="AI28" s="21" t="s">
        <v>298</v>
      </c>
      <c r="AJ28" s="21" t="s">
        <v>297</v>
      </c>
      <c r="AK28" s="28">
        <f t="shared" si="3"/>
        <v>22</v>
      </c>
      <c r="AL28" s="21"/>
      <c r="AM28" s="77">
        <f t="shared" si="8"/>
        <v>0</v>
      </c>
      <c r="AN28" s="21"/>
      <c r="AO28" s="21"/>
      <c r="AP28" s="21">
        <f t="shared" si="4"/>
        <v>102</v>
      </c>
      <c r="AQ28" s="28">
        <f t="shared" si="11"/>
        <v>354</v>
      </c>
      <c r="AR28" s="77">
        <f t="shared" si="9"/>
        <v>1</v>
      </c>
      <c r="AS28" s="21" t="s">
        <v>274</v>
      </c>
    </row>
    <row r="29" spans="1:45" s="29" customFormat="1" ht="90" x14ac:dyDescent="0.25">
      <c r="A29" s="22">
        <v>4</v>
      </c>
      <c r="B29" s="21" t="s">
        <v>46</v>
      </c>
      <c r="C29" s="22" t="s">
        <v>120</v>
      </c>
      <c r="D29" s="26" t="s">
        <v>174</v>
      </c>
      <c r="E29" s="21" t="s">
        <v>175</v>
      </c>
      <c r="F29" s="21" t="s">
        <v>96</v>
      </c>
      <c r="G29" s="21" t="s">
        <v>176</v>
      </c>
      <c r="H29" s="37" t="s">
        <v>177</v>
      </c>
      <c r="I29" s="43" t="s">
        <v>53</v>
      </c>
      <c r="J29" s="39" t="s">
        <v>125</v>
      </c>
      <c r="K29" s="37" t="s">
        <v>162</v>
      </c>
      <c r="L29" s="43">
        <v>3</v>
      </c>
      <c r="M29" s="43">
        <v>6</v>
      </c>
      <c r="N29" s="43">
        <v>6</v>
      </c>
      <c r="O29" s="43">
        <v>5</v>
      </c>
      <c r="P29" s="55">
        <f t="shared" si="12"/>
        <v>20</v>
      </c>
      <c r="Q29" s="48" t="s">
        <v>70</v>
      </c>
      <c r="R29" s="53" t="s">
        <v>163</v>
      </c>
      <c r="S29" s="37" t="s">
        <v>164</v>
      </c>
      <c r="T29" s="37" t="s">
        <v>129</v>
      </c>
      <c r="U29" s="48" t="s">
        <v>117</v>
      </c>
      <c r="V29" s="28">
        <f t="shared" si="0"/>
        <v>3</v>
      </c>
      <c r="W29" s="21">
        <v>17</v>
      </c>
      <c r="X29" s="77">
        <f t="shared" si="5"/>
        <v>1</v>
      </c>
      <c r="Y29" s="21" t="s">
        <v>178</v>
      </c>
      <c r="Z29" s="21"/>
      <c r="AA29" s="28">
        <f t="shared" si="1"/>
        <v>6</v>
      </c>
      <c r="AB29" s="21">
        <v>16</v>
      </c>
      <c r="AC29" s="77">
        <f t="shared" si="6"/>
        <v>1</v>
      </c>
      <c r="AD29" s="21" t="s">
        <v>179</v>
      </c>
      <c r="AE29" s="22" t="s">
        <v>167</v>
      </c>
      <c r="AF29" s="28">
        <f t="shared" si="2"/>
        <v>6</v>
      </c>
      <c r="AG29" s="21">
        <v>97</v>
      </c>
      <c r="AH29" s="77">
        <f t="shared" si="7"/>
        <v>1</v>
      </c>
      <c r="AI29" s="21" t="s">
        <v>299</v>
      </c>
      <c r="AJ29" s="21" t="s">
        <v>297</v>
      </c>
      <c r="AK29" s="28">
        <f t="shared" si="3"/>
        <v>5</v>
      </c>
      <c r="AL29" s="21"/>
      <c r="AM29" s="77">
        <f t="shared" si="8"/>
        <v>0</v>
      </c>
      <c r="AN29" s="21"/>
      <c r="AO29" s="21"/>
      <c r="AP29" s="21">
        <f t="shared" si="4"/>
        <v>20</v>
      </c>
      <c r="AQ29" s="28">
        <f t="shared" si="11"/>
        <v>150</v>
      </c>
      <c r="AR29" s="77">
        <f t="shared" si="9"/>
        <v>1</v>
      </c>
      <c r="AS29" s="21" t="s">
        <v>270</v>
      </c>
    </row>
    <row r="30" spans="1:45" s="5" customFormat="1" ht="15.75" x14ac:dyDescent="0.25">
      <c r="A30" s="10"/>
      <c r="B30" s="10"/>
      <c r="C30" s="10"/>
      <c r="D30" s="10"/>
      <c r="E30" s="13" t="s">
        <v>180</v>
      </c>
      <c r="F30" s="10"/>
      <c r="G30" s="10"/>
      <c r="H30" s="10"/>
      <c r="I30" s="10"/>
      <c r="J30" s="10"/>
      <c r="K30" s="10"/>
      <c r="L30" s="15"/>
      <c r="M30" s="15"/>
      <c r="N30" s="15"/>
      <c r="O30" s="15"/>
      <c r="P30" s="15"/>
      <c r="Q30" s="10"/>
      <c r="R30" s="10"/>
      <c r="S30" s="10"/>
      <c r="T30" s="10"/>
      <c r="U30" s="10"/>
      <c r="V30" s="15"/>
      <c r="W30" s="15"/>
      <c r="X30" s="15">
        <f>AVERAGE(X15:X29)*80%</f>
        <v>0.7465797150997151</v>
      </c>
      <c r="Y30" s="15"/>
      <c r="Z30" s="15"/>
      <c r="AA30" s="15"/>
      <c r="AB30" s="15"/>
      <c r="AC30" s="90">
        <f>AVERAGE(AC15:AC29)*80%</f>
        <v>0.7584963864734301</v>
      </c>
      <c r="AD30" s="15"/>
      <c r="AE30" s="15"/>
      <c r="AF30" s="15"/>
      <c r="AG30" s="15"/>
      <c r="AH30" s="15">
        <f>AVERAGE(AH15:AH29)*80%</f>
        <v>0.72665035882635898</v>
      </c>
      <c r="AI30" s="15"/>
      <c r="AJ30" s="15"/>
      <c r="AK30" s="15"/>
      <c r="AL30" s="15"/>
      <c r="AM30" s="15">
        <f>AVERAGE(AM15:AM29)*80%</f>
        <v>0</v>
      </c>
      <c r="AN30" s="10"/>
      <c r="AO30" s="10"/>
      <c r="AP30" s="16"/>
      <c r="AQ30" s="16"/>
      <c r="AR30" s="90">
        <f>AVERAGE(AR15:AR29)*80%</f>
        <v>0.73426954559630353</v>
      </c>
      <c r="AS30" s="10"/>
    </row>
    <row r="31" spans="1:45" s="29" customFormat="1" ht="224.25" customHeight="1" x14ac:dyDescent="0.25">
      <c r="A31" s="30">
        <v>7</v>
      </c>
      <c r="B31" s="27" t="s">
        <v>181</v>
      </c>
      <c r="C31" s="27" t="s">
        <v>182</v>
      </c>
      <c r="D31" s="57" t="s">
        <v>183</v>
      </c>
      <c r="E31" s="58" t="s">
        <v>184</v>
      </c>
      <c r="F31" s="58" t="s">
        <v>185</v>
      </c>
      <c r="G31" s="58" t="s">
        <v>186</v>
      </c>
      <c r="H31" s="58" t="s">
        <v>187</v>
      </c>
      <c r="I31" s="59" t="s">
        <v>188</v>
      </c>
      <c r="J31" s="58" t="s">
        <v>189</v>
      </c>
      <c r="K31" s="58" t="s">
        <v>190</v>
      </c>
      <c r="L31" s="60" t="s">
        <v>191</v>
      </c>
      <c r="M31" s="61">
        <v>0.8</v>
      </c>
      <c r="N31" s="60" t="s">
        <v>191</v>
      </c>
      <c r="O31" s="62">
        <v>0.8</v>
      </c>
      <c r="P31" s="62">
        <v>0.8</v>
      </c>
      <c r="Q31" s="63" t="s">
        <v>70</v>
      </c>
      <c r="R31" s="63" t="s">
        <v>192</v>
      </c>
      <c r="S31" s="58" t="s">
        <v>193</v>
      </c>
      <c r="T31" s="58" t="s">
        <v>117</v>
      </c>
      <c r="U31" s="64" t="s">
        <v>194</v>
      </c>
      <c r="V31" s="28" t="str">
        <f>L31</f>
        <v>No programada</v>
      </c>
      <c r="W31" s="27" t="s">
        <v>61</v>
      </c>
      <c r="X31" s="21" t="s">
        <v>61</v>
      </c>
      <c r="Y31" s="27" t="s">
        <v>62</v>
      </c>
      <c r="Z31" s="27" t="s">
        <v>61</v>
      </c>
      <c r="AA31" s="65">
        <f>M31</f>
        <v>0.8</v>
      </c>
      <c r="AB31" s="78">
        <v>0.96</v>
      </c>
      <c r="AC31" s="76">
        <f t="shared" ref="AC31:AC35" si="13">IF(AB31/AA31&gt;100%,100%,AB31/AA31)</f>
        <v>1</v>
      </c>
      <c r="AD31" s="86" t="s">
        <v>195</v>
      </c>
      <c r="AE31" s="27"/>
      <c r="AF31" s="28" t="str">
        <f>N31</f>
        <v>No programada</v>
      </c>
      <c r="AG31" s="27" t="s">
        <v>191</v>
      </c>
      <c r="AH31" s="21" t="s">
        <v>218</v>
      </c>
      <c r="AI31" s="27" t="s">
        <v>191</v>
      </c>
      <c r="AJ31" s="27" t="s">
        <v>275</v>
      </c>
      <c r="AK31" s="65">
        <f>O31</f>
        <v>0.8</v>
      </c>
      <c r="AL31" s="27"/>
      <c r="AM31" s="75">
        <f t="shared" ref="AM31" si="14">IF(AL31/AK31&gt;100%,100%,AL31/AK31)</f>
        <v>0</v>
      </c>
      <c r="AN31" s="27"/>
      <c r="AO31" s="27"/>
      <c r="AP31" s="65">
        <f>P31</f>
        <v>0.8</v>
      </c>
      <c r="AQ31" s="78">
        <f>AVERAGE(AB31,AL31)</f>
        <v>0.96</v>
      </c>
      <c r="AR31" s="77">
        <f t="shared" ref="AR31:AR37" si="15">IF(AQ31/AP31&gt;100%,100%,AQ31/AP31)</f>
        <v>1</v>
      </c>
      <c r="AS31" s="86" t="s">
        <v>195</v>
      </c>
    </row>
    <row r="32" spans="1:45" s="29" customFormat="1" ht="105" x14ac:dyDescent="0.25">
      <c r="A32" s="30">
        <v>7</v>
      </c>
      <c r="B32" s="27" t="s">
        <v>181</v>
      </c>
      <c r="C32" s="27" t="s">
        <v>182</v>
      </c>
      <c r="D32" s="66" t="s">
        <v>196</v>
      </c>
      <c r="E32" s="63" t="s">
        <v>197</v>
      </c>
      <c r="F32" s="63" t="s">
        <v>185</v>
      </c>
      <c r="G32" s="63" t="s">
        <v>198</v>
      </c>
      <c r="H32" s="63" t="s">
        <v>199</v>
      </c>
      <c r="I32" s="63" t="s">
        <v>200</v>
      </c>
      <c r="J32" s="63" t="s">
        <v>189</v>
      </c>
      <c r="K32" s="63" t="s">
        <v>201</v>
      </c>
      <c r="L32" s="67">
        <v>1</v>
      </c>
      <c r="M32" s="67">
        <v>1</v>
      </c>
      <c r="N32" s="67">
        <v>1</v>
      </c>
      <c r="O32" s="68">
        <v>1</v>
      </c>
      <c r="P32" s="68">
        <v>1</v>
      </c>
      <c r="Q32" s="63" t="s">
        <v>70</v>
      </c>
      <c r="R32" s="63" t="s">
        <v>202</v>
      </c>
      <c r="S32" s="63" t="s">
        <v>203</v>
      </c>
      <c r="T32" s="58" t="s">
        <v>117</v>
      </c>
      <c r="U32" s="64" t="s">
        <v>204</v>
      </c>
      <c r="V32" s="65">
        <f t="shared" ref="V32:V37" si="16">L32</f>
        <v>1</v>
      </c>
      <c r="W32" s="74">
        <v>1</v>
      </c>
      <c r="X32" s="77">
        <f t="shared" ref="X32:X37" si="17">IF(W32/V32&gt;100%,100%,W32/V32)</f>
        <v>1</v>
      </c>
      <c r="Y32" s="27" t="s">
        <v>205</v>
      </c>
      <c r="Z32" s="27" t="s">
        <v>206</v>
      </c>
      <c r="AA32" s="65">
        <f t="shared" ref="AA32:AA37" si="18">M32</f>
        <v>1</v>
      </c>
      <c r="AB32" s="78">
        <v>1</v>
      </c>
      <c r="AC32" s="76">
        <f t="shared" si="13"/>
        <v>1</v>
      </c>
      <c r="AD32" s="27" t="s">
        <v>205</v>
      </c>
      <c r="AE32" s="27" t="s">
        <v>207</v>
      </c>
      <c r="AF32" s="65">
        <f t="shared" ref="AF32:AF37" si="19">N32</f>
        <v>1</v>
      </c>
      <c r="AG32" s="102">
        <v>1</v>
      </c>
      <c r="AH32" s="81">
        <v>1</v>
      </c>
      <c r="AI32" s="27" t="s">
        <v>277</v>
      </c>
      <c r="AJ32" s="27" t="s">
        <v>276</v>
      </c>
      <c r="AK32" s="65">
        <f t="shared" ref="AK32:AK37" si="20">O32</f>
        <v>1</v>
      </c>
      <c r="AL32" s="27"/>
      <c r="AM32" s="75"/>
      <c r="AN32" s="27"/>
      <c r="AO32" s="27"/>
      <c r="AP32" s="65">
        <f t="shared" ref="AP32:AP37" si="21">P32</f>
        <v>1</v>
      </c>
      <c r="AQ32" s="78">
        <f>AVERAGE(W32,AB32,AG32,AL32)</f>
        <v>1</v>
      </c>
      <c r="AR32" s="77">
        <f t="shared" si="15"/>
        <v>1</v>
      </c>
      <c r="AS32" s="27" t="s">
        <v>205</v>
      </c>
    </row>
    <row r="33" spans="1:45" s="29" customFormat="1" ht="150" x14ac:dyDescent="0.25">
      <c r="A33" s="30">
        <v>7</v>
      </c>
      <c r="B33" s="27" t="s">
        <v>181</v>
      </c>
      <c r="C33" s="27" t="s">
        <v>208</v>
      </c>
      <c r="D33" s="66" t="s">
        <v>209</v>
      </c>
      <c r="E33" s="63" t="s">
        <v>210</v>
      </c>
      <c r="F33" s="63" t="s">
        <v>185</v>
      </c>
      <c r="G33" s="63" t="s">
        <v>211</v>
      </c>
      <c r="H33" s="63" t="s">
        <v>212</v>
      </c>
      <c r="I33" s="63" t="s">
        <v>213</v>
      </c>
      <c r="J33" s="63" t="s">
        <v>189</v>
      </c>
      <c r="K33" s="63" t="s">
        <v>214</v>
      </c>
      <c r="L33" s="60" t="s">
        <v>191</v>
      </c>
      <c r="M33" s="61">
        <v>1</v>
      </c>
      <c r="N33" s="61">
        <v>1</v>
      </c>
      <c r="O33" s="62">
        <v>1</v>
      </c>
      <c r="P33" s="62">
        <v>1</v>
      </c>
      <c r="Q33" s="63" t="s">
        <v>70</v>
      </c>
      <c r="R33" s="63" t="s">
        <v>215</v>
      </c>
      <c r="S33" s="63" t="s">
        <v>216</v>
      </c>
      <c r="T33" s="58" t="s">
        <v>117</v>
      </c>
      <c r="U33" s="64" t="s">
        <v>217</v>
      </c>
      <c r="V33" s="28" t="str">
        <f t="shared" si="16"/>
        <v>No programada</v>
      </c>
      <c r="W33" s="27" t="s">
        <v>191</v>
      </c>
      <c r="X33" s="21" t="s">
        <v>218</v>
      </c>
      <c r="Y33" s="27" t="s">
        <v>62</v>
      </c>
      <c r="Z33" s="27" t="s">
        <v>61</v>
      </c>
      <c r="AA33" s="65">
        <f t="shared" si="18"/>
        <v>1</v>
      </c>
      <c r="AB33" s="78">
        <v>1</v>
      </c>
      <c r="AC33" s="76">
        <f t="shared" si="13"/>
        <v>1</v>
      </c>
      <c r="AD33" s="27" t="s">
        <v>219</v>
      </c>
      <c r="AE33" s="27" t="s">
        <v>220</v>
      </c>
      <c r="AF33" s="65">
        <f t="shared" si="19"/>
        <v>1</v>
      </c>
      <c r="AG33" s="78">
        <v>1</v>
      </c>
      <c r="AH33" s="81">
        <v>1</v>
      </c>
      <c r="AI33" s="27" t="s">
        <v>215</v>
      </c>
      <c r="AJ33" s="27" t="s">
        <v>278</v>
      </c>
      <c r="AK33" s="65">
        <f t="shared" si="20"/>
        <v>1</v>
      </c>
      <c r="AL33" s="27"/>
      <c r="AM33" s="75"/>
      <c r="AN33" s="27"/>
      <c r="AO33" s="27"/>
      <c r="AP33" s="65">
        <f t="shared" si="21"/>
        <v>1</v>
      </c>
      <c r="AQ33" s="78">
        <f>AVERAGE(AB33,AG33,AL33)</f>
        <v>1</v>
      </c>
      <c r="AR33" s="77">
        <f t="shared" si="15"/>
        <v>1</v>
      </c>
      <c r="AS33" s="27" t="s">
        <v>219</v>
      </c>
    </row>
    <row r="34" spans="1:45" s="29" customFormat="1" ht="105" x14ac:dyDescent="0.25">
      <c r="A34" s="30">
        <v>7</v>
      </c>
      <c r="B34" s="27" t="s">
        <v>181</v>
      </c>
      <c r="C34" s="27" t="s">
        <v>182</v>
      </c>
      <c r="D34" s="66" t="s">
        <v>221</v>
      </c>
      <c r="E34" s="63" t="s">
        <v>222</v>
      </c>
      <c r="F34" s="63" t="s">
        <v>185</v>
      </c>
      <c r="G34" s="63" t="s">
        <v>223</v>
      </c>
      <c r="H34" s="63" t="s">
        <v>224</v>
      </c>
      <c r="I34" s="63" t="s">
        <v>200</v>
      </c>
      <c r="J34" s="63" t="s">
        <v>99</v>
      </c>
      <c r="K34" s="63" t="s">
        <v>223</v>
      </c>
      <c r="L34" s="61">
        <v>1</v>
      </c>
      <c r="M34" s="61">
        <v>1</v>
      </c>
      <c r="N34" s="60" t="s">
        <v>191</v>
      </c>
      <c r="O34" s="62" t="s">
        <v>191</v>
      </c>
      <c r="P34" s="62">
        <v>1</v>
      </c>
      <c r="Q34" s="63" t="s">
        <v>225</v>
      </c>
      <c r="R34" s="63" t="s">
        <v>226</v>
      </c>
      <c r="S34" s="63" t="s">
        <v>226</v>
      </c>
      <c r="T34" s="58" t="s">
        <v>117</v>
      </c>
      <c r="U34" s="64" t="s">
        <v>204</v>
      </c>
      <c r="V34" s="65">
        <f t="shared" si="16"/>
        <v>1</v>
      </c>
      <c r="W34" s="74">
        <v>1</v>
      </c>
      <c r="X34" s="77">
        <f t="shared" si="17"/>
        <v>1</v>
      </c>
      <c r="Y34" s="27" t="s">
        <v>227</v>
      </c>
      <c r="Z34" s="27" t="s">
        <v>228</v>
      </c>
      <c r="AA34" s="65">
        <f t="shared" si="18"/>
        <v>1</v>
      </c>
      <c r="AB34" s="78">
        <v>1</v>
      </c>
      <c r="AC34" s="76">
        <f t="shared" si="13"/>
        <v>1</v>
      </c>
      <c r="AD34" s="88" t="s">
        <v>229</v>
      </c>
      <c r="AE34" s="30" t="s">
        <v>230</v>
      </c>
      <c r="AF34" s="28" t="str">
        <f t="shared" si="19"/>
        <v>No programada</v>
      </c>
      <c r="AG34" s="78">
        <v>0</v>
      </c>
      <c r="AH34" s="81" t="s">
        <v>218</v>
      </c>
      <c r="AI34" s="27" t="s">
        <v>191</v>
      </c>
      <c r="AJ34" s="27" t="s">
        <v>218</v>
      </c>
      <c r="AK34" s="28" t="str">
        <f t="shared" si="20"/>
        <v>No programada</v>
      </c>
      <c r="AL34" s="78">
        <v>0</v>
      </c>
      <c r="AM34" s="77">
        <v>0</v>
      </c>
      <c r="AN34" s="27"/>
      <c r="AO34" s="27"/>
      <c r="AP34" s="65">
        <f t="shared" si="21"/>
        <v>1</v>
      </c>
      <c r="AQ34" s="78">
        <f>AVERAGE(W34,AB34)</f>
        <v>1</v>
      </c>
      <c r="AR34" s="77">
        <f>IF(AQ34/AP34&gt;100%,100%,AQ34/AP34)</f>
        <v>1</v>
      </c>
      <c r="AS34" s="27" t="s">
        <v>229</v>
      </c>
    </row>
    <row r="35" spans="1:45" s="29" customFormat="1" ht="120" x14ac:dyDescent="0.25">
      <c r="A35" s="30">
        <v>7</v>
      </c>
      <c r="B35" s="27" t="s">
        <v>181</v>
      </c>
      <c r="C35" s="27" t="s">
        <v>182</v>
      </c>
      <c r="D35" s="66" t="s">
        <v>231</v>
      </c>
      <c r="E35" s="63" t="s">
        <v>232</v>
      </c>
      <c r="F35" s="63" t="s">
        <v>185</v>
      </c>
      <c r="G35" s="63" t="s">
        <v>233</v>
      </c>
      <c r="H35" s="63" t="s">
        <v>234</v>
      </c>
      <c r="I35" s="63" t="s">
        <v>115</v>
      </c>
      <c r="J35" s="63" t="s">
        <v>125</v>
      </c>
      <c r="K35" s="63" t="s">
        <v>233</v>
      </c>
      <c r="L35" s="69">
        <v>0</v>
      </c>
      <c r="M35" s="69">
        <v>1</v>
      </c>
      <c r="N35" s="70">
        <v>1</v>
      </c>
      <c r="O35" s="71">
        <v>0</v>
      </c>
      <c r="P35" s="71">
        <v>2</v>
      </c>
      <c r="Q35" s="63" t="s">
        <v>225</v>
      </c>
      <c r="R35" s="63" t="s">
        <v>226</v>
      </c>
      <c r="S35" s="63" t="s">
        <v>226</v>
      </c>
      <c r="T35" s="58" t="s">
        <v>117</v>
      </c>
      <c r="U35" s="58" t="s">
        <v>117</v>
      </c>
      <c r="V35" s="28">
        <f t="shared" si="16"/>
        <v>0</v>
      </c>
      <c r="W35" s="27" t="s">
        <v>191</v>
      </c>
      <c r="X35" s="21" t="s">
        <v>218</v>
      </c>
      <c r="Y35" s="27" t="s">
        <v>62</v>
      </c>
      <c r="Z35" s="27" t="s">
        <v>61</v>
      </c>
      <c r="AA35" s="28">
        <f t="shared" si="18"/>
        <v>1</v>
      </c>
      <c r="AB35" s="91">
        <v>1</v>
      </c>
      <c r="AC35" s="76">
        <f t="shared" si="13"/>
        <v>1</v>
      </c>
      <c r="AD35" s="87" t="s">
        <v>235</v>
      </c>
      <c r="AE35" s="89" t="s">
        <v>236</v>
      </c>
      <c r="AF35" s="28">
        <f t="shared" si="19"/>
        <v>1</v>
      </c>
      <c r="AG35" s="27">
        <v>1</v>
      </c>
      <c r="AH35" s="81">
        <v>1</v>
      </c>
      <c r="AI35" s="27" t="s">
        <v>279</v>
      </c>
      <c r="AJ35" s="27" t="s">
        <v>228</v>
      </c>
      <c r="AK35" s="28">
        <f t="shared" si="20"/>
        <v>0</v>
      </c>
      <c r="AL35" s="27"/>
      <c r="AM35" s="75"/>
      <c r="AN35" s="27"/>
      <c r="AO35" s="27"/>
      <c r="AP35" s="21">
        <f t="shared" si="21"/>
        <v>2</v>
      </c>
      <c r="AQ35" s="91">
        <f>SUM(AB35,AG35)</f>
        <v>2</v>
      </c>
      <c r="AR35" s="77">
        <f t="shared" si="15"/>
        <v>1</v>
      </c>
      <c r="AS35" s="89" t="s">
        <v>236</v>
      </c>
    </row>
    <row r="36" spans="1:45" s="29" customFormat="1" ht="150" x14ac:dyDescent="0.25">
      <c r="A36" s="30">
        <v>5</v>
      </c>
      <c r="B36" s="27" t="s">
        <v>237</v>
      </c>
      <c r="C36" s="27" t="s">
        <v>238</v>
      </c>
      <c r="D36" s="66" t="s">
        <v>239</v>
      </c>
      <c r="E36" s="63" t="s">
        <v>240</v>
      </c>
      <c r="F36" s="63" t="s">
        <v>185</v>
      </c>
      <c r="G36" s="63" t="s">
        <v>241</v>
      </c>
      <c r="H36" s="63" t="s">
        <v>242</v>
      </c>
      <c r="I36" s="63" t="s">
        <v>200</v>
      </c>
      <c r="J36" s="63" t="s">
        <v>54</v>
      </c>
      <c r="K36" s="63" t="s">
        <v>241</v>
      </c>
      <c r="L36" s="61">
        <v>0.33</v>
      </c>
      <c r="M36" s="61">
        <v>0.67</v>
      </c>
      <c r="N36" s="61">
        <v>0.84</v>
      </c>
      <c r="O36" s="62">
        <v>1</v>
      </c>
      <c r="P36" s="62">
        <v>1</v>
      </c>
      <c r="Q36" s="63" t="s">
        <v>70</v>
      </c>
      <c r="R36" s="63" t="s">
        <v>243</v>
      </c>
      <c r="S36" s="63" t="s">
        <v>244</v>
      </c>
      <c r="T36" s="58" t="s">
        <v>117</v>
      </c>
      <c r="U36" s="64" t="s">
        <v>245</v>
      </c>
      <c r="V36" s="65">
        <f t="shared" si="16"/>
        <v>0.33</v>
      </c>
      <c r="W36" s="80">
        <v>0.84</v>
      </c>
      <c r="X36" s="81">
        <f t="shared" si="17"/>
        <v>1</v>
      </c>
      <c r="Y36" s="72" t="s">
        <v>246</v>
      </c>
      <c r="Z36" s="72" t="s">
        <v>261</v>
      </c>
      <c r="AA36" s="65">
        <f t="shared" si="18"/>
        <v>0.67</v>
      </c>
      <c r="AB36" s="92" t="s">
        <v>257</v>
      </c>
      <c r="AC36" s="93" t="s">
        <v>258</v>
      </c>
      <c r="AD36" s="97" t="s">
        <v>255</v>
      </c>
      <c r="AE36" s="94" t="s">
        <v>305</v>
      </c>
      <c r="AF36" s="95">
        <f t="shared" si="19"/>
        <v>0.84</v>
      </c>
      <c r="AG36" s="92" t="s">
        <v>191</v>
      </c>
      <c r="AH36" s="81" t="s">
        <v>218</v>
      </c>
      <c r="AI36" s="94" t="s">
        <v>302</v>
      </c>
      <c r="AJ36" s="94" t="s">
        <v>303</v>
      </c>
      <c r="AK36" s="95">
        <f t="shared" si="20"/>
        <v>1</v>
      </c>
      <c r="AL36" s="94"/>
      <c r="AM36" s="95"/>
      <c r="AN36" s="94"/>
      <c r="AO36" s="94"/>
      <c r="AP36" s="95">
        <f t="shared" si="21"/>
        <v>1</v>
      </c>
      <c r="AQ36" s="92">
        <v>1</v>
      </c>
      <c r="AR36" s="77">
        <f t="shared" si="15"/>
        <v>1</v>
      </c>
      <c r="AS36" s="96" t="s">
        <v>256</v>
      </c>
    </row>
    <row r="37" spans="1:45" s="29" customFormat="1" ht="153" customHeight="1" x14ac:dyDescent="0.25">
      <c r="A37" s="30">
        <v>5</v>
      </c>
      <c r="B37" s="27" t="s">
        <v>237</v>
      </c>
      <c r="C37" s="27" t="s">
        <v>238</v>
      </c>
      <c r="D37" s="66" t="s">
        <v>247</v>
      </c>
      <c r="E37" s="63" t="s">
        <v>248</v>
      </c>
      <c r="F37" s="63" t="s">
        <v>185</v>
      </c>
      <c r="G37" s="63" t="s">
        <v>241</v>
      </c>
      <c r="H37" s="63" t="s">
        <v>249</v>
      </c>
      <c r="I37" s="63" t="s">
        <v>115</v>
      </c>
      <c r="J37" s="63" t="s">
        <v>54</v>
      </c>
      <c r="K37" s="63" t="s">
        <v>241</v>
      </c>
      <c r="L37" s="61">
        <v>0.2</v>
      </c>
      <c r="M37" s="61">
        <v>0.4</v>
      </c>
      <c r="N37" s="61">
        <v>0.6</v>
      </c>
      <c r="O37" s="62">
        <v>0.8</v>
      </c>
      <c r="P37" s="62">
        <v>0.8</v>
      </c>
      <c r="Q37" s="63" t="s">
        <v>70</v>
      </c>
      <c r="R37" s="63" t="s">
        <v>243</v>
      </c>
      <c r="S37" s="63" t="s">
        <v>250</v>
      </c>
      <c r="T37" s="58" t="s">
        <v>117</v>
      </c>
      <c r="U37" s="64" t="s">
        <v>245</v>
      </c>
      <c r="V37" s="65">
        <f t="shared" si="16"/>
        <v>0.2</v>
      </c>
      <c r="W37" s="80">
        <v>0.86809999999999998</v>
      </c>
      <c r="X37" s="81">
        <f t="shared" si="17"/>
        <v>1</v>
      </c>
      <c r="Y37" s="72" t="s">
        <v>251</v>
      </c>
      <c r="Z37" s="72" t="s">
        <v>261</v>
      </c>
      <c r="AA37" s="65">
        <f t="shared" si="18"/>
        <v>0.4</v>
      </c>
      <c r="AB37" s="105">
        <v>0.77</v>
      </c>
      <c r="AC37" s="76">
        <f>IF(AB37/AA37&gt;100%,100%,AB37/AA37)</f>
        <v>1</v>
      </c>
      <c r="AD37" s="72" t="s">
        <v>254</v>
      </c>
      <c r="AE37" s="72" t="s">
        <v>259</v>
      </c>
      <c r="AF37" s="65">
        <f t="shared" si="19"/>
        <v>0.6</v>
      </c>
      <c r="AG37" s="92">
        <v>0.87</v>
      </c>
      <c r="AH37" s="103">
        <v>1</v>
      </c>
      <c r="AI37" s="94" t="s">
        <v>300</v>
      </c>
      <c r="AJ37" s="72" t="s">
        <v>300</v>
      </c>
      <c r="AK37" s="65">
        <f t="shared" si="20"/>
        <v>0.8</v>
      </c>
      <c r="AL37" s="72"/>
      <c r="AM37" s="65"/>
      <c r="AN37" s="72"/>
      <c r="AO37" s="72"/>
      <c r="AP37" s="65">
        <f t="shared" si="21"/>
        <v>0.8</v>
      </c>
      <c r="AQ37" s="78">
        <v>0.87</v>
      </c>
      <c r="AR37" s="77">
        <f t="shared" si="15"/>
        <v>1</v>
      </c>
      <c r="AS37" s="72" t="s">
        <v>301</v>
      </c>
    </row>
    <row r="38" spans="1:45" s="5" customFormat="1" ht="15.75" x14ac:dyDescent="0.25">
      <c r="A38" s="10"/>
      <c r="B38" s="10"/>
      <c r="C38" s="10"/>
      <c r="D38" s="10"/>
      <c r="E38" s="11" t="s">
        <v>252</v>
      </c>
      <c r="F38" s="11"/>
      <c r="G38" s="11"/>
      <c r="H38" s="11"/>
      <c r="I38" s="11"/>
      <c r="J38" s="11"/>
      <c r="K38" s="11"/>
      <c r="L38" s="12"/>
      <c r="M38" s="12"/>
      <c r="N38" s="12"/>
      <c r="O38" s="12"/>
      <c r="P38" s="12"/>
      <c r="Q38" s="11"/>
      <c r="R38" s="10"/>
      <c r="S38" s="10"/>
      <c r="T38" s="10"/>
      <c r="U38" s="10"/>
      <c r="V38" s="12"/>
      <c r="W38" s="12"/>
      <c r="X38" s="83">
        <f>AVERAGE(X31:X37)*20%</f>
        <v>0.2</v>
      </c>
      <c r="Y38" s="10"/>
      <c r="Z38" s="10"/>
      <c r="AA38" s="12"/>
      <c r="AB38" s="12"/>
      <c r="AC38" s="82">
        <f>AVERAGE(AC31:AC37)*20%</f>
        <v>0.2</v>
      </c>
      <c r="AD38" s="10"/>
      <c r="AE38" s="10"/>
      <c r="AF38" s="12"/>
      <c r="AG38" s="12"/>
      <c r="AH38" s="101">
        <f>AVERAGE(AH31:AH37)*20%</f>
        <v>0.2</v>
      </c>
      <c r="AI38" s="10"/>
      <c r="AJ38" s="10"/>
      <c r="AK38" s="12"/>
      <c r="AL38" s="12"/>
      <c r="AM38" s="14" t="e">
        <f>AVERAGE(#REF!)*20%</f>
        <v>#REF!</v>
      </c>
      <c r="AN38" s="10"/>
      <c r="AO38" s="10"/>
      <c r="AP38" s="17"/>
      <c r="AQ38" s="17"/>
      <c r="AR38" s="82">
        <f>AVERAGE(AR31:AR37)*20%</f>
        <v>0.2</v>
      </c>
      <c r="AS38" s="10"/>
    </row>
    <row r="39" spans="1:45" s="9" customFormat="1" ht="18.75" x14ac:dyDescent="0.3">
      <c r="A39" s="6"/>
      <c r="B39" s="6"/>
      <c r="C39" s="6"/>
      <c r="D39" s="6"/>
      <c r="E39" s="7" t="s">
        <v>253</v>
      </c>
      <c r="F39" s="6"/>
      <c r="G39" s="6"/>
      <c r="H39" s="6"/>
      <c r="I39" s="6"/>
      <c r="J39" s="6"/>
      <c r="K39" s="6"/>
      <c r="L39" s="8"/>
      <c r="M39" s="8"/>
      <c r="N39" s="8"/>
      <c r="O39" s="8"/>
      <c r="P39" s="8"/>
      <c r="Q39" s="6"/>
      <c r="R39" s="6"/>
      <c r="S39" s="6"/>
      <c r="T39" s="6"/>
      <c r="U39" s="6"/>
      <c r="V39" s="8"/>
      <c r="W39" s="8"/>
      <c r="X39" s="84">
        <f>X30+X38</f>
        <v>0.94657971509971506</v>
      </c>
      <c r="Y39" s="6"/>
      <c r="Z39" s="6"/>
      <c r="AA39" s="8"/>
      <c r="AB39" s="8"/>
      <c r="AC39" s="84">
        <f>AC30+AC38</f>
        <v>0.95849638647343016</v>
      </c>
      <c r="AD39" s="6"/>
      <c r="AE39" s="6"/>
      <c r="AF39" s="8"/>
      <c r="AG39" s="8"/>
      <c r="AH39" s="104">
        <f>AH30+AH38</f>
        <v>0.92665035882635904</v>
      </c>
      <c r="AI39" s="6"/>
      <c r="AJ39" s="6"/>
      <c r="AK39" s="8"/>
      <c r="AL39" s="8"/>
      <c r="AM39" s="19" t="e">
        <f>AM30+AM38</f>
        <v>#REF!</v>
      </c>
      <c r="AN39" s="6"/>
      <c r="AO39" s="6"/>
      <c r="AP39" s="18"/>
      <c r="AQ39" s="18"/>
      <c r="AR39" s="84">
        <f>AR30+AR38</f>
        <v>0.93426954559630349</v>
      </c>
      <c r="AS39" s="6"/>
    </row>
    <row r="42" spans="1:45" x14ac:dyDescent="0.25">
      <c r="X42" s="79">
        <f>21/25</f>
        <v>0.84</v>
      </c>
      <c r="Y42" s="79">
        <f>79/91</f>
        <v>0.86813186813186816</v>
      </c>
    </row>
  </sheetData>
  <mergeCells count="19">
    <mergeCell ref="R12:U13"/>
    <mergeCell ref="F4:K4"/>
    <mergeCell ref="H5:K5"/>
    <mergeCell ref="H6:K6"/>
    <mergeCell ref="H7:K7"/>
    <mergeCell ref="H8:K8"/>
    <mergeCell ref="A12:B13"/>
    <mergeCell ref="C12:C14"/>
    <mergeCell ref="A1:K1"/>
    <mergeCell ref="L1:P1"/>
    <mergeCell ref="D12:F13"/>
    <mergeCell ref="G12:Q13"/>
    <mergeCell ref="A2:K2"/>
    <mergeCell ref="H9:K9"/>
    <mergeCell ref="V12:Z13"/>
    <mergeCell ref="AA12:AE13"/>
    <mergeCell ref="AF12:AJ13"/>
    <mergeCell ref="AK12:AO13"/>
    <mergeCell ref="AP12:AS13"/>
  </mergeCells>
  <dataValidations disablePrompts="1" count="1">
    <dataValidation allowBlank="1" showInputMessage="1" showErrorMessage="1" error="Escriba un texto " promptTitle="Cualquier contenido" sqref="F14 F3:F11" xr:uid="{00000000-0002-0000-0000-000000000000}"/>
  </dataValidations>
  <hyperlinks>
    <hyperlink ref="AD35" r:id="rId1" xr:uid="{1FAF40BA-9A45-45D7-93D7-57FCFEA9F085}"/>
  </hyperlinks>
  <pageMargins left="0.7" right="0.7" top="0.75" bottom="0.75" header="0.3" footer="0.3"/>
  <pageSetup paperSize="9" orientation="portrait" r:id="rId2"/>
  <ignoredErrors>
    <ignoredError sqref="D15:D16" numberStoredAsText="1"/>
  </ignoredErrors>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riba un texto " promptTitle="Cualquier contenido" xr:uid="{00000000-0002-0000-0000-000001000000}">
          <x14:formula1>
            <xm:f>Listas!$A$2:$A$4</xm:f>
          </x14:formula1>
          <xm:sqref>F1 F12:F13 F15:F21 F23:F30 F38:F1048576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96</v>
      </c>
    </row>
    <row r="3" spans="1:1" x14ac:dyDescent="0.25">
      <c r="A3" t="s">
        <v>50</v>
      </c>
    </row>
    <row r="4" spans="1:1" x14ac:dyDescent="0.25">
      <c r="A4" t="s">
        <v>185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1BD912C2-67FF-4F74-B857-B8D2F5FE6CA6}">
  <ds:schemaRefs>
    <ds:schemaRef ds:uri="http://www.w3.org/XML/1998/namespace"/>
    <ds:schemaRef ds:uri="http://purl.org/dc/dcmitype/"/>
    <ds:schemaRef ds:uri="http://purl.org/dc/term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customXml/itemProps3.xml><?xml version="1.0" encoding="utf-8"?>
<ds:datastoreItem xmlns:ds="http://schemas.openxmlformats.org/officeDocument/2006/customXml" ds:itemID="{88D8DDA7-EE09-4433-8D8E-BC575E08C8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2023-11-16T19:05:26Z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