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dora_guevara_gobiernobogota_gov_co/Documents/1.OAP/PLAN DE GESTION 2023_AL/Alcaldias Locales/08_Kennedy/"/>
    </mc:Choice>
  </mc:AlternateContent>
  <xr:revisionPtr revIDLastSave="48" documentId="13_ncr:1_{3A829E2D-C48B-4A36-B795-D8B383B2A932}" xr6:coauthVersionLast="47" xr6:coauthVersionMax="47" xr10:uidLastSave="{BD36269F-CF97-4D08-AD57-E3762D0B8268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36" i="1" l="1"/>
  <c r="AR38" i="1" s="1"/>
  <c r="AR39" i="1" s="1"/>
  <c r="AR37" i="1"/>
  <c r="AH38" i="1"/>
  <c r="AQ35" i="1"/>
  <c r="AC37" i="1"/>
  <c r="AH32" i="1"/>
  <c r="AH37" i="1"/>
  <c r="AH35" i="1"/>
  <c r="AH33" i="1"/>
  <c r="AH29" i="1"/>
  <c r="AQ34" i="1"/>
  <c r="AQ33" i="1"/>
  <c r="AR33" i="1" s="1"/>
  <c r="AQ32" i="1"/>
  <c r="AR32" i="1" s="1"/>
  <c r="AQ31" i="1"/>
  <c r="AR31" i="1" s="1"/>
  <c r="AQ27" i="1"/>
  <c r="AQ28" i="1"/>
  <c r="AQ29" i="1"/>
  <c r="AQ23" i="1"/>
  <c r="AQ24" i="1"/>
  <c r="AQ25" i="1"/>
  <c r="AQ26" i="1"/>
  <c r="AQ22" i="1"/>
  <c r="AQ20" i="1"/>
  <c r="AQ19" i="1"/>
  <c r="AC34" i="1"/>
  <c r="AC35" i="1"/>
  <c r="AC20" i="1"/>
  <c r="AC19" i="1"/>
  <c r="AC21" i="1"/>
  <c r="Z44" i="1"/>
  <c r="Y44" i="1"/>
  <c r="X34" i="1"/>
  <c r="AC14" i="1"/>
  <c r="X32" i="1"/>
  <c r="AP37" i="1"/>
  <c r="AK37" i="1"/>
  <c r="AF37" i="1"/>
  <c r="AA37" i="1"/>
  <c r="V37" i="1"/>
  <c r="X37" i="1" s="1"/>
  <c r="AP36" i="1"/>
  <c r="AK36" i="1"/>
  <c r="V36" i="1"/>
  <c r="X36" i="1" s="1"/>
  <c r="AP35" i="1"/>
  <c r="AK35" i="1"/>
  <c r="AF35" i="1"/>
  <c r="AA35" i="1"/>
  <c r="V35" i="1"/>
  <c r="AP34" i="1"/>
  <c r="AR34" i="1" s="1"/>
  <c r="AK34" i="1"/>
  <c r="AF34" i="1"/>
  <c r="AA34" i="1"/>
  <c r="V34" i="1"/>
  <c r="AP33" i="1"/>
  <c r="AK33" i="1"/>
  <c r="AF33" i="1"/>
  <c r="AA33" i="1"/>
  <c r="AC33" i="1" s="1"/>
  <c r="V33" i="1"/>
  <c r="AP32" i="1"/>
  <c r="AK32" i="1"/>
  <c r="AF32" i="1"/>
  <c r="AA32" i="1"/>
  <c r="AC32" i="1" s="1"/>
  <c r="V32" i="1"/>
  <c r="AP31" i="1"/>
  <c r="AK31" i="1"/>
  <c r="AM31" i="1" s="1"/>
  <c r="AF31" i="1"/>
  <c r="AA31" i="1"/>
  <c r="AC31" i="1" s="1"/>
  <c r="V31" i="1"/>
  <c r="P22" i="1"/>
  <c r="P23" i="1"/>
  <c r="P25" i="1"/>
  <c r="P26" i="1"/>
  <c r="P27" i="1"/>
  <c r="P28" i="1"/>
  <c r="P29" i="1"/>
  <c r="P24" i="1"/>
  <c r="AR35" i="1" l="1"/>
  <c r="X38" i="1"/>
  <c r="AC38" i="1"/>
  <c r="AP14" i="1"/>
  <c r="AR14" i="1" s="1"/>
  <c r="AK14" i="1"/>
  <c r="AM14" i="1" s="1"/>
  <c r="AM38" i="1"/>
  <c r="AP29" i="1"/>
  <c r="AR29" i="1" s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K29" i="1"/>
  <c r="AM29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F29" i="1"/>
  <c r="AF28" i="1"/>
  <c r="AH28" i="1" s="1"/>
  <c r="AF27" i="1"/>
  <c r="AH27" i="1" s="1"/>
  <c r="AF26" i="1"/>
  <c r="AH26" i="1" s="1"/>
  <c r="AF25" i="1"/>
  <c r="AH25" i="1" s="1"/>
  <c r="AF24" i="1"/>
  <c r="AH24" i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/>
  <c r="AF15" i="1"/>
  <c r="AH15" i="1" s="1"/>
  <c r="AF14" i="1"/>
  <c r="AH14" i="1"/>
  <c r="AA29" i="1"/>
  <c r="AC29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C18" i="1"/>
  <c r="AC17" i="1"/>
  <c r="AC16" i="1"/>
  <c r="AC15" i="1"/>
  <c r="V29" i="1"/>
  <c r="X29" i="1" s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30" i="1" l="1"/>
  <c r="AR30" i="1"/>
  <c r="AM30" i="1"/>
  <c r="AM39" i="1" s="1"/>
  <c r="AH30" i="1"/>
  <c r="AH39" i="1" s="1"/>
  <c r="AC30" i="1"/>
  <c r="AC39" i="1" s="1"/>
  <c r="X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3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3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3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3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3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3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3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3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3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3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3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3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3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3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3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3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3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3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3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3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3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3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3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3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3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3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3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3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3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30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8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9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<sst xmlns="http://schemas.openxmlformats.org/spreadsheetml/2006/main" count="585" uniqueCount="296">
  <si>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KENNEDY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</si>
  <si>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</si>
  <si>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</si>
  <si>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</si>
  <si>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</si>
  <si>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</si>
  <si>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</si>
  <si>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de 2023</t>
  </si>
  <si>
    <t>Publicación del plan de gestión aprobado. Caso HOLA: 292346</t>
  </si>
  <si>
    <t>26 de abril de 2023</t>
  </si>
  <si>
    <r>
      <rPr>
        <sz val="11"/>
        <color rgb="FF000000"/>
        <rFont val="Calibri Light"/>
      </rPr>
      <t>Para el primer trimteste de la vigencia 2023, el Plan de Gestión de la Alcaldia Local alcanzó un nivel de desempeño del 93 % y del 45 % acumulado para la vigencia. Se corrige responsable de las metas No</t>
    </r>
    <r>
      <rPr>
        <sz val="11"/>
        <color rgb="FFFF0000"/>
        <rFont val="Calibri Light"/>
      </rPr>
      <t xml:space="preserve"> </t>
    </r>
    <r>
      <rPr>
        <sz val="11"/>
        <color rgb="FF000000"/>
        <rFont val="Calibri Light"/>
      </rPr>
      <t>8 y de la 13 a la 16</t>
    </r>
    <r>
      <rPr>
        <sz val="11"/>
        <color rgb="FFFF0000"/>
        <rFont val="Calibri Light"/>
      </rPr>
      <t xml:space="preserve"> </t>
    </r>
    <r>
      <rPr>
        <sz val="11"/>
        <color rgb="FF000000"/>
        <rFont val="Calibri Light"/>
      </rPr>
      <t>a cargo de la alcaldia Local.</t>
    </r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</si>
  <si>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</si>
  <si>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</si>
  <si>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</si>
  <si>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</si>
  <si>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</si>
  <si>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</si>
  <si>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</si>
  <si>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</si>
  <si>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</si>
  <si>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</si>
  <si>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</si>
  <si>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</si>
  <si>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</si>
  <si>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</si>
  <si>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</si>
  <si>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</si>
  <si>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</si>
  <si>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</si>
  <si>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</si>
  <si>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</si>
  <si>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</si>
  <si>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</si>
  <si>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</si>
  <si>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</si>
  <si>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</si>
  <si>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</si>
  <si>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</si>
  <si>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</si>
  <si>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</si>
  <si>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</si>
  <si>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</si>
  <si>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</si>
  <si>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</si>
  <si>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</si>
  <si>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</si>
  <si>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</si>
  <si>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</si>
  <si>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</si>
  <si>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</si>
  <si>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</si>
  <si>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</si>
  <si>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</si>
  <si>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xxx % (resultado de cada Alcaldía Local al 31 de diciembre de 2022)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</si>
  <si>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</si>
  <si>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</si>
  <si>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</si>
  <si>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</si>
  <si>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</si>
  <si>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</si>
  <si>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</si>
  <si>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 xml:space="preserve">No programada </t>
  </si>
  <si>
    <t>Se presenta reporte consolidado del segumiento metas de abril, mayo y junio de 2023.
Se presenta Plan de Acción a 31 de marzo con ejecución del 54,70%.</t>
  </si>
  <si>
    <t>Reporte plan de gestión Alcaldías Locales</t>
  </si>
  <si>
    <t>Gestión Corporativa Institucional</t>
  </si>
  <si>
    <t>2</t>
  </si>
  <si>
    <t>Girar mínimo el 69%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</si>
  <si>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</si>
  <si>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</si>
  <si>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</si>
  <si>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</si>
  <si>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</si>
  <si>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La alcaldía local efectuó giros acumulados por valor de $10.192.556.678 del presupuesto comprometido constituido como obligaciones por pagar de la vigencia 2022, lo que representa una ejecución del 16,1% en el trimestre, superando la meta en un 4,10%</t>
  </si>
  <si>
    <t xml:space="preserve">BOGDATA </t>
  </si>
  <si>
    <t>Se alcanza un porcentaje de 29.20% respecto al porcentaje de giros acumulados de obligaciones por pagar de la vigencia 2022 con corte al mes de junio de la vigencia 2023</t>
  </si>
  <si>
    <t>3</t>
  </si>
  <si>
    <t>Girar mínimo el 67%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</si>
  <si>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</si>
  <si>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</si>
  <si>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La alcaldía local efectuó giros acumulados por valor de $ 4.430.418. 043 del presupuesto comprometido constituido como obligaciones por pagar de la vigencia 2021 y anteriores, lo que representa una ejecución del 24,8% en el trimestre, superando la meta en un 12,80%</t>
  </si>
  <si>
    <t>Se alcanza un 100% de cumplimiento respecto al porcentaje de giros acumulados de obligaciones por pagar de la vigencia 2021 y anteriores con corte al mes de junio de la vigencia 2023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</si>
  <si>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</si>
  <si>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</si>
  <si>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</si>
  <si>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</si>
  <si>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El Valor de RP de inversión directa de la vigencia para el primer trimestre de la vigencia fue de $ 46.435.948.973,00  del Valor total del presupuesto de inversión correspondiente a
$ 155.856.000.000,00, superando la meta por un 4, 79%</t>
  </si>
  <si>
    <t>Se alcanca el 100% de cumplimiento respecto al porcentaje de compromiso del presupuesto de inversión directa de la vigencia 2023 con corte al mes de junio de la presente vigencia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</si>
  <si>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</si>
  <si>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</si>
  <si>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</si>
  <si>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</si>
  <si>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 xml:space="preserve">Los giros acumulados de inversión directa realizados para el primer trimestre de la vigencia fueron de $ 1.596.093.001,00 sobre el valor total del presupuesto  disponible de inversión directa </t>
  </si>
  <si>
    <t>Se preseta reporte seguimiento ejecución de gastos de abril, mayo y junio de 2023.
En junio se alcanzó el 12,07%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</si>
  <si>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</si>
  <si>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</si>
  <si>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</si>
  <si>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</si>
  <si>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</si>
  <si>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</si>
  <si>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</si>
  <si>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</si>
  <si>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 xml:space="preserve">Falta por registrar mas de 50 contratos en el Sistema . Número de contratos registrados en SIPSE 395 de un total de 445 contratos publicados en la plataforma SECOP II </t>
  </si>
  <si>
    <t xml:space="preserve">Reporte de metas locales </t>
  </si>
  <si>
    <t>Se presenta seguimientos de  usuarios Sipse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</si>
  <si>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</si>
  <si>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</si>
  <si>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</si>
  <si>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</si>
  <si>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</si>
  <si>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La alcaldía local registro en SIPSE 445 contratos de los cuales 325 se encuentran en estado de ejecución, 70 en estado suscrito o legalizado, lo que representa un estado de ejecución del 80,33% en el trimestre.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</si>
  <si>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</si>
  <si>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</si>
  <si>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</si>
  <si>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</si>
  <si>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</si>
  <si>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seguimiento
consolidado</t>
  </si>
  <si>
    <t xml:space="preserve">Alcaldia Local </t>
  </si>
  <si>
    <t>No programada para este trimestre</t>
  </si>
  <si>
    <t>Se presenta reporte seguimiento consolidado SIPSE con un 80% de ejecución.</t>
  </si>
  <si>
    <t>* Historial seguimiento SIPSE abril, mayo y junio de 2023
* Reporte seguimiento consolidado SIPSE</t>
  </si>
  <si>
    <t>Inspección, Vigilancia y Control</t>
  </si>
  <si>
    <t>9</t>
  </si>
  <si>
    <t>Realizar 7.560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</si>
  <si>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</si>
  <si>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</si>
  <si>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</si>
  <si>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</si>
  <si>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</si>
  <si>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</si>
  <si>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</si>
  <si>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</si>
  <si>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</si>
  <si>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 xml:space="preserve">Para el primer trimestre de la vigencia el seguimiento de impulsos procesales es meta superada. </t>
  </si>
  <si>
    <t xml:space="preserve">Reporte IVC primer tirmestre localidades  impulsos procesales </t>
  </si>
  <si>
    <t>Seguimiento de impulsos procesales realizado a un total de 9210</t>
  </si>
  <si>
    <t>Reporte IVC de la DGP</t>
  </si>
  <si>
    <t>10</t>
  </si>
  <si>
    <t>Proferir 3.780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</si>
  <si>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</si>
  <si>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</si>
  <si>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</si>
  <si>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</si>
  <si>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Para el primer trimestre de la vigencia el seguimiento de fallos de fondo de actuaciones de policía fue superada.</t>
  </si>
  <si>
    <t xml:space="preserve">1979 seguimientos de fallos de fondo de actuaciones de policía </t>
  </si>
  <si>
    <t>11</t>
  </si>
  <si>
    <t>Terminar (archivar) 1054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</si>
  <si>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</si>
  <si>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</si>
  <si>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</si>
  <si>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</si>
  <si>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</si>
  <si>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La alcaldía local terminó 173 actuaciones administrativas activas, con una ejecución del 108%</t>
  </si>
  <si>
    <t>Meta cumplida</t>
  </si>
  <si>
    <t>Aplicativo Si Actúa</t>
  </si>
  <si>
    <t>12</t>
  </si>
  <si>
    <t>Terminar 810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</si>
  <si>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</si>
  <si>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</si>
  <si>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</si>
  <si>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La alcaldía terminó 128 actuaciones administrativas en primera instancia, con una ejecución del 106%.</t>
  </si>
  <si>
    <t xml:space="preserve">Aplicativo Si Actúa </t>
  </si>
  <si>
    <t>13</t>
  </si>
  <si>
    <t>Realizar 103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</si>
  <si>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</si>
  <si>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</si>
  <si>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</si>
  <si>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</si>
  <si>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</si>
  <si>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El número de Acciones de control u operativos en materia de  integridad del espacio publico supero  la meta en un 36.17%</t>
  </si>
  <si>
    <t>Se realizan 15 operativos adicionales a la meta programada para el periodo de la vigencia</t>
  </si>
  <si>
    <t>14</t>
  </si>
  <si>
    <t>Realizar 190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</si>
  <si>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</si>
  <si>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</si>
  <si>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El número de Acciones de control u operativos en materia actividad económica realizadas supero la meta programada para el trimestre en un 48,61%</t>
  </si>
  <si>
    <t>Se realizan 21 operativos adicionales a la meta programada para el periodo de la vigencia</t>
  </si>
  <si>
    <t>15</t>
  </si>
  <si>
    <t>Realizar 11 operativos de inspección, vigilancia y control para dar cumplimiento a los fallos de río Bogotá.</t>
  </si>
  <si>
    <t>Acciones de control u operativos para el cumplimiento de los fallos de río Bogotá realizadas</t>
  </si>
  <si>
    <t>Número de Acciones de control u operativos para el cumplimiento de los fallos de Río Bogotá</t>
  </si>
  <si>
    <t>Se supero por 6 Acciones de control u operativos para el cumplimiento de los fallos de Río Bogotá para la meta programada para el trimestre</t>
  </si>
  <si>
    <t>Se cumple al 100% la meta programada para el periodo de la vigencia</t>
  </si>
  <si>
    <t>16</t>
  </si>
  <si>
    <t>Realizar 30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</si>
  <si>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</si>
  <si>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</si>
  <si>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El nùmero de Acciones de control u operativos en materia actividad ambiental realizadas durante el trimestre superò en 14 las acciones programadas para el primer trimestre de la vigencia.</t>
  </si>
  <si>
    <t>Se realizan 9 operativos adicionales a la meta programada para el periodo de la vigencia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</si>
  <si>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</si>
  <si>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</si>
  <si>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</si>
  <si>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</si>
  <si>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</si>
  <si>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</si>
  <si>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</si>
  <si>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</si>
  <si>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</si>
  <si>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</si>
  <si>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</si>
  <si>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</si>
  <si>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</si>
  <si>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</si>
  <si>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</si>
  <si>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</si>
  <si>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La calificación se otorga teniendo en cuenta los siguientes parámetros:  
*Inspección ambiental ( ponderación 60%): La Alcaldía obtiene calificación de  80%
*Indicadores agua, energía ( ponderación 20%): 
* Reporte consumo de papel ( ponderación 10%):Se evidencia reporte hasta el mes de mayo  
*Reporte ciclistas ( ponderación 10%): información hasta el mes de mayo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</si>
  <si>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</si>
  <si>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</si>
  <si>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</si>
  <si>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</si>
  <si>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</si>
  <si>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</si>
  <si>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</si>
  <si>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</si>
  <si>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</si>
  <si>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La alcaldía local cuenta con 0 acciones de mejora vencidas de las 4 acciones de mejora abiertas, lo que representa una ejecución de la meta del 100%. </t>
  </si>
  <si>
    <t xml:space="preserve">La alcaldía local cuenta con cero (0) acciones de mejora vencidas de las cuatro (4) abiertas, lo que representa una ejecución de la meta del 100%. 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</si>
  <si>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</si>
  <si>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</si>
  <si>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</si>
  <si>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</si>
  <si>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</si>
  <si>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</si>
  <si>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</si>
  <si>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</si>
  <si>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</si>
  <si>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</si>
  <si>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 xml:space="preserve">No. Total de requisitos de la Resolución 1519 de 2020 de MINTIC de publicación de la información. </t>
  </si>
  <si>
    <t>Reporte de comunicaciones II Trimestre 2023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</si>
  <si>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</si>
  <si>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</si>
  <si>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</si>
  <si>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</si>
  <si>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</si>
  <si>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</si>
  <si>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Se realizó capacitación el 27 de marzo con los promotores de mejora sobre el Sistema de Gestión.</t>
  </si>
  <si>
    <t xml:space="preserve">Listado de asistencia </t>
  </si>
  <si>
    <t xml:space="preserve">Capacitacion del día 17 Mayo de 2023 de la Alcaldía Local de Barrios Unidos. </t>
  </si>
  <si>
    <t>Listado de Asistencia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</si>
  <si>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</si>
  <si>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</si>
  <si>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</si>
  <si>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</si>
  <si>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No programada para este tirmestre</t>
  </si>
  <si>
    <t>https://gobiernobogota-my.sharepoint.com/:f:/g/personal/miguel_cardozo_gobiernobogota_gov_co/Em3Cl6hCPQhDioiu_JLgoPYBkPVfsju4ScZS7Z6vKKn1PQ?e=Q2RSJH  </t>
  </si>
  <si>
    <t>Jornada de Capacitación día del sistema de gestión 22 Junio de 2023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</si>
  <si>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</si>
  <si>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</si>
  <si>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</si>
  <si>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</si>
  <si>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</si>
  <si>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</si>
  <si>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</si>
  <si>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</si>
  <si>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</si>
  <si>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</si>
  <si>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</si>
  <si>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</si>
  <si>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</si>
  <si>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>Informe de requerimientos ciudadanos radicado No, 20234600252283</t>
  </si>
  <si>
    <t>Total metas transversales (20%)</t>
  </si>
  <si>
    <t xml:space="preserve">Total plan de gestión </t>
  </si>
  <si>
    <t xml:space="preserve">Meta no reportada </t>
  </si>
  <si>
    <t xml:space="preserve">Meta no reportda </t>
  </si>
  <si>
    <t xml:space="preserve">Debido a las inconsistencias presentadas entre el reporte recibido en los  memorandos 20231300110163 ,20234600272223y 20234600252283 , no se reporta esta meta en este periodo y el mismo se realizara en el proximo periodo de acuerdo con las indicaciones </t>
  </si>
  <si>
    <t xml:space="preserve">De los 393 requerimientos instaurados la Alcaldía Local efectuó respuesta a 358.  Debido a las inconsistencias presentadas entre el reporte recibido en los  memorandos 20231300110163 ,20234600272223y 20234600252283 , no se reporta esta meta en este periodo y el mismo se realizara en el proximo periodo de acuerdo con las indicaciones </t>
  </si>
  <si>
    <t>31 de julio de 2023</t>
  </si>
  <si>
    <t>30 Octubre de 2023</t>
  </si>
  <si>
    <t>Se presenta reporte consolidado del seguimiento metas a junio de 2023 con ejecución del 62,1%</t>
  </si>
  <si>
    <t>* Reporte Validador MUSSI 30Junio2023
* Informe Avance PDL junio 2023
* Plan Acción Reporte Metas consolidado julio 2023
* Plan Acción Reporte Metas consolidado agosto 2023</t>
  </si>
  <si>
    <t xml:space="preserve"> Se reporta un 65.02 %  el cual supera la meta del 100% de giros acumulados por valor de 45.185.909.466 sobre 69.495.767.277 del Presupuesto comprometido constituido como obligaciones por pagar de la vigencia 2022 </t>
  </si>
  <si>
    <t>Se cumple el 100% de la meta programada correspondiente a 9.410.569.641 de Giros acumulados sobre 19.583.234.349 Presupuesto comprometido constituido como obligaciones por pagar de la vigencia 2021 y anteriores</t>
  </si>
  <si>
    <t>Se cumple el 100% de la meta programada el cual  corresponde a 116.945.000.000  de RP de inversión directa de la vigencia sobre el  Valor total del presupuesto de inversión directa de la Vigencia</t>
  </si>
  <si>
    <t>Se cumple con el 100% de la meta programada el cual corresponde a 50.461.000.000 de Giros acumulados de inversión directa realizados</t>
  </si>
  <si>
    <t>601 Contratos registrados en SIPSE Local y publicados en la plataforma SECOP II</t>
  </si>
  <si>
    <t>Se da cumplimiento al 100% del Porcentaje trimestral de Proyectos de inversión con información de seguimiento actualizada en SIPSE Local  (SEGPLAN)</t>
  </si>
  <si>
    <t>Se alcanza un reporte de seguimiento a 6714 impulsos procesales con corte al mes de septiembre</t>
  </si>
  <si>
    <t xml:space="preserve">Se evidencia un reporte de seguimiento a 1178 fallos de fondo de actuaciones de policía </t>
  </si>
  <si>
    <t xml:space="preserve">Se reporta un seguimiento de 251 actuaciones administrativas terminadas por vía gubernativa </t>
  </si>
  <si>
    <t>Se reporta un seguimiento de 277 actuaciones administrativas terminadas por vía gubernativa</t>
  </si>
  <si>
    <t>Se supera la meta del 100% realizando 28 registros de operativos adicionales.</t>
  </si>
  <si>
    <t>Se supera la meta del 100% realizando 21 registros de operativos adicionales</t>
  </si>
  <si>
    <t xml:space="preserve">Se cumple la meta programada para el trimestre del presente reporte </t>
  </si>
  <si>
    <t>Se supera la meta con la realización de 40 operativos adicionales</t>
  </si>
  <si>
    <t xml:space="preserve">La Alcaldía Local cuenta con cero (0) acciones de mejora vencidas de las (4) abiertas. </t>
  </si>
  <si>
    <t>Reporte MIMEC</t>
  </si>
  <si>
    <t xml:space="preserve">Número de requisitos de la Ley 1712 de 2014 de publicación de la informción cumplidos en la página Werb. </t>
  </si>
  <si>
    <t>Reporte comunicación</t>
  </si>
  <si>
    <t>La Alcaldía Local asistió a la capacitación del día 20 de septiembre de 2023, con 70 participantes.</t>
  </si>
  <si>
    <t>Listado de asistencia</t>
  </si>
  <si>
    <t>Requerimientos ciudadanos No radicado No 20234600272223</t>
  </si>
  <si>
    <t>Se atendieron 79 de los 79 requerimientos ciudadanos de la vigencia 2022, equivalentes al 100% de la meta, radicado No 20234600272223 y 20234600272223</t>
  </si>
  <si>
    <t>Se atendieron 217 de los 274 requerimientos ciudadanos de la vigencia 2022, equivalentes al 100% de la meta,</t>
  </si>
  <si>
    <t xml:space="preserve">Según radicado No  20234600378473 de requerimientos ciudadanos </t>
  </si>
  <si>
    <t xml:space="preserve">radicado No  20234600378473 de requerimientos ciudadanos </t>
  </si>
  <si>
    <t xml:space="preserve">Para el segundo trimestre de la vigencia 2023, el Plan de Gestión de la Alcaldia Local alcanzó un nivel de desempeño del 95,90 % y del 78,39% acumulado para la vigencia. </t>
  </si>
  <si>
    <t xml:space="preserve">Para el tercer trimestre de la vigencia 2023, el Plan de Gestión de la Alcaldia Local alcanzó un nivel de desempeño del 94,63 % y del 84,20% acumulado para la vigencia.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</si>
</sst>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0000"/>
      <name val="Calibri Light"/>
    </font>
    <font>
      <sz val="11"/>
      <color rgb="FFFF0000"/>
      <name val="Calibri Light"/>
    </font>
    <font>
      <sz val="11"/>
      <color theme="1"/>
      <name val="Calibri Light"/>
    </font>
    <font>
      <sz val="11"/>
      <color rgb="FF000000"/>
      <name val="Calibri Light"/>
      <charset val="1"/>
    </font>
    <font>
      <sz val="11"/>
      <color rgb="FF4472C4"/>
      <name val="Calibri Light"/>
      <family val="2"/>
      <scheme val="major"/>
    </font>
    <font>
      <sz val="11"/>
      <color rgb="FF4472C4"/>
      <name val="Calibri Light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81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justify" vertical="center" wrapText="1"/>
    </xf>
    <xf numFmtId="10" fontId="20" fillId="0" borderId="0" xfId="0" applyNumberFormat="1" applyFont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9" fontId="22" fillId="0" borderId="12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9" fontId="22" fillId="0" borderId="11" xfId="1" applyFont="1" applyBorder="1" applyAlignment="1">
      <alignment horizontal="center" vertical="center" wrapText="1"/>
    </xf>
    <xf numFmtId="9" fontId="22" fillId="0" borderId="1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1" fontId="21" fillId="0" borderId="1" xfId="0" applyNumberFormat="1" applyFont="1" applyBorder="1" applyAlignment="1">
      <alignment horizontal="justify" vertical="center" wrapText="1"/>
    </xf>
    <xf numFmtId="9" fontId="21" fillId="0" borderId="1" xfId="0" applyNumberFormat="1" applyFont="1" applyBorder="1" applyAlignment="1">
      <alignment horizontal="justify" vertical="center" wrapText="1"/>
    </xf>
    <xf numFmtId="9" fontId="21" fillId="0" borderId="1" xfId="1" applyFont="1" applyBorder="1" applyAlignment="1">
      <alignment horizontal="justify" vertical="center" wrapText="1"/>
    </xf>
    <xf numFmtId="10" fontId="21" fillId="0" borderId="1" xfId="0" applyNumberFormat="1" applyFont="1" applyBorder="1" applyAlignment="1">
      <alignment horizontal="justify" vertical="center" wrapText="1"/>
    </xf>
    <xf numFmtId="2" fontId="21" fillId="0" borderId="1" xfId="0" applyNumberFormat="1" applyFont="1" applyBorder="1" applyAlignment="1">
      <alignment horizontal="justify" vertical="center" wrapText="1"/>
    </xf>
    <xf numFmtId="164" fontId="21" fillId="0" borderId="1" xfId="0" applyNumberFormat="1" applyFont="1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 wrapText="1"/>
    </xf>
    <xf numFmtId="9" fontId="22" fillId="0" borderId="11" xfId="1" applyFont="1" applyFill="1" applyBorder="1" applyAlignment="1">
      <alignment horizontal="center" vertical="center" wrapText="1"/>
    </xf>
    <xf numFmtId="9" fontId="22" fillId="0" borderId="1" xfId="1" applyFont="1" applyFill="1" applyBorder="1" applyAlignment="1">
      <alignment horizontal="center" vertical="center" wrapText="1"/>
    </xf>
    <xf numFmtId="1" fontId="22" fillId="0" borderId="11" xfId="1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" fontId="22" fillId="0" borderId="1" xfId="1" applyNumberFormat="1" applyFont="1" applyBorder="1" applyAlignment="1">
      <alignment horizontal="center" vertical="center" wrapText="1"/>
    </xf>
    <xf numFmtId="10" fontId="21" fillId="0" borderId="1" xfId="1" applyNumberFormat="1" applyFont="1" applyBorder="1" applyAlignment="1">
      <alignment horizontal="justify" vertical="center" wrapText="1"/>
    </xf>
    <xf numFmtId="2" fontId="21" fillId="0" borderId="1" xfId="1" applyNumberFormat="1" applyFont="1" applyBorder="1" applyAlignment="1">
      <alignment horizontal="justify" vertical="center" wrapText="1"/>
    </xf>
    <xf numFmtId="10" fontId="1" fillId="0" borderId="0" xfId="0" applyNumberFormat="1" applyFont="1" applyAlignment="1">
      <alignment wrapText="1"/>
    </xf>
    <xf numFmtId="10" fontId="6" fillId="3" borderId="1" xfId="0" applyNumberFormat="1" applyFont="1" applyFill="1" applyBorder="1" applyAlignment="1">
      <alignment wrapText="1"/>
    </xf>
    <xf numFmtId="9" fontId="6" fillId="3" borderId="1" xfId="0" applyNumberFormat="1" applyFont="1" applyFill="1" applyBorder="1" applyAlignment="1">
      <alignment wrapText="1"/>
    </xf>
    <xf numFmtId="10" fontId="8" fillId="2" borderId="1" xfId="0" applyNumberFormat="1" applyFont="1" applyFill="1" applyBorder="1" applyAlignment="1">
      <alignment wrapText="1"/>
    </xf>
    <xf numFmtId="9" fontId="6" fillId="3" borderId="1" xfId="1" applyFont="1" applyFill="1" applyBorder="1" applyAlignment="1">
      <alignment vertical="center" wrapText="1"/>
    </xf>
    <xf numFmtId="9" fontId="9" fillId="3" borderId="1" xfId="0" applyNumberFormat="1" applyFont="1" applyFill="1" applyBorder="1" applyAlignment="1">
      <alignment vertical="center" wrapText="1"/>
    </xf>
    <xf numFmtId="9" fontId="7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4" fillId="0" borderId="0" xfId="3" applyAlignment="1">
      <alignment vertical="center" wrapText="1"/>
    </xf>
    <xf numFmtId="9" fontId="21" fillId="0" borderId="1" xfId="1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left" vertical="center" wrapText="1"/>
    </xf>
    <xf numFmtId="10" fontId="1" fillId="9" borderId="1" xfId="0" applyNumberFormat="1" applyFont="1" applyFill="1" applyBorder="1" applyAlignment="1">
      <alignment horizontal="justify" vertical="center" wrapText="1"/>
    </xf>
    <xf numFmtId="164" fontId="1" fillId="9" borderId="1" xfId="0" applyNumberFormat="1" applyFont="1" applyFill="1" applyBorder="1" applyAlignment="1">
      <alignment horizontal="left" vertical="center" wrapText="1"/>
    </xf>
    <xf numFmtId="1" fontId="1" fillId="9" borderId="1" xfId="0" applyNumberFormat="1" applyFont="1" applyFill="1" applyBorder="1" applyAlignment="1">
      <alignment horizontal="left" vertical="center" wrapText="1"/>
    </xf>
    <xf numFmtId="164" fontId="21" fillId="9" borderId="1" xfId="0" applyNumberFormat="1" applyFont="1" applyFill="1" applyBorder="1" applyAlignment="1">
      <alignment horizontal="justify" vertical="center" wrapText="1"/>
    </xf>
    <xf numFmtId="164" fontId="21" fillId="9" borderId="1" xfId="1" applyNumberFormat="1" applyFont="1" applyFill="1" applyBorder="1" applyAlignment="1">
      <alignment horizontal="justify" vertical="center" wrapText="1"/>
    </xf>
    <xf numFmtId="164" fontId="1" fillId="9" borderId="1" xfId="0" applyNumberFormat="1" applyFont="1" applyFill="1" applyBorder="1" applyAlignment="1">
      <alignment horizontal="justify" vertical="center" wrapText="1"/>
    </xf>
    <xf numFmtId="9" fontId="1" fillId="9" borderId="1" xfId="0" applyNumberFormat="1" applyFont="1" applyFill="1" applyBorder="1" applyAlignment="1">
      <alignment horizontal="left" vertical="center" wrapText="1"/>
    </xf>
    <xf numFmtId="9" fontId="21" fillId="9" borderId="1" xfId="1" applyFont="1" applyFill="1" applyBorder="1" applyAlignment="1">
      <alignment horizontal="justify" vertical="center" wrapText="1"/>
    </xf>
    <xf numFmtId="10" fontId="21" fillId="9" borderId="1" xfId="0" applyNumberFormat="1" applyFont="1" applyFill="1" applyBorder="1" applyAlignment="1">
      <alignment horizontal="justify" vertical="center" wrapText="1"/>
    </xf>
    <xf numFmtId="164" fontId="23" fillId="9" borderId="1" xfId="0" applyNumberFormat="1" applyFont="1" applyFill="1" applyBorder="1" applyAlignment="1">
      <alignment horizontal="left" vertical="center"/>
    </xf>
    <xf numFmtId="164" fontId="23" fillId="9" borderId="16" xfId="0" applyNumberFormat="1" applyFont="1" applyFill="1" applyBorder="1" applyAlignment="1">
      <alignment horizontal="left" vertical="center"/>
    </xf>
    <xf numFmtId="10" fontId="6" fillId="3" borderId="1" xfId="1" applyNumberFormat="1" applyFont="1" applyFill="1" applyBorder="1" applyAlignment="1">
      <alignment vertical="center" wrapText="1"/>
    </xf>
    <xf numFmtId="10" fontId="6" fillId="3" borderId="1" xfId="1" applyNumberFormat="1" applyFont="1" applyFill="1" applyBorder="1" applyAlignment="1">
      <alignment wrapText="1"/>
    </xf>
    <xf numFmtId="1" fontId="1" fillId="9" borderId="1" xfId="0" applyNumberFormat="1" applyFont="1" applyFill="1" applyBorder="1" applyAlignment="1">
      <alignment horizontal="justify" vertical="center" wrapText="1"/>
    </xf>
    <xf numFmtId="2" fontId="21" fillId="9" borderId="1" xfId="1" applyNumberFormat="1" applyFont="1" applyFill="1" applyBorder="1" applyAlignment="1">
      <alignment horizontal="justify" vertical="center" wrapText="1"/>
    </xf>
    <xf numFmtId="0" fontId="21" fillId="9" borderId="1" xfId="0" applyFont="1" applyFill="1" applyBorder="1" applyAlignment="1">
      <alignment horizontal="justify" vertical="center" wrapText="1"/>
    </xf>
    <xf numFmtId="10" fontId="8" fillId="2" borderId="1" xfId="0" applyNumberFormat="1" applyFont="1" applyFill="1" applyBorder="1" applyAlignment="1">
      <alignment vertical="center" wrapText="1"/>
    </xf>
    <xf numFmtId="9" fontId="1" fillId="0" borderId="1" xfId="1" applyFont="1" applyBorder="1" applyAlignment="1">
      <alignment horizontal="justify" vertical="center" wrapText="1"/>
    </xf>
    <xf numFmtId="10" fontId="1" fillId="0" borderId="1" xfId="1" applyNumberFormat="1" applyFont="1" applyBorder="1" applyAlignment="1">
      <alignment horizontal="justify" vertical="center" wrapText="1"/>
    </xf>
    <xf numFmtId="0" fontId="14" fillId="11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wrapText="1"/>
    </xf>
    <xf numFmtId="0" fontId="23" fillId="11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11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10" fontId="4" fillId="0" borderId="1" xfId="0" applyNumberFormat="1" applyFont="1" applyBorder="1" applyAlignment="1">
      <alignment horizontal="justify" vertical="center" wrapText="1"/>
    </xf>
    <xf numFmtId="1" fontId="21" fillId="9" borderId="1" xfId="1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justify" vertical="center" wrapText="1"/>
    </xf>
  </cellXfs>
  <cellStyles count="4">
    <cellStyle name="Hipervínculo" xfId="3" builtinId="8"/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../:f:/g/personal/miguel_cardozo_gobiernobogota_gov_co/Em3Cl6hCPQhDioiu_JLgoPYBkPVfsju4ScZS7Z6vKKn1PQ?e=Q2RSJ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4"/>
  <sheetViews>
    <sheetView tabSelected="1" zoomScale="70" zoomScaleNormal="70" workbookViewId="0">
      <selection activeCell="H10" sqref="H10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hidden="1" customWidth="1"/>
    <col min="25" max="25" width="40.28515625" style="1" hidden="1" customWidth="1"/>
    <col min="26" max="26" width="16.5703125" style="1" hidden="1" customWidth="1"/>
    <col min="27" max="29" width="16.5703125" style="100" hidden="1" customWidth="1"/>
    <col min="30" max="30" width="33.42578125" style="100" hidden="1" customWidth="1"/>
    <col min="31" max="31" width="16.5703125" style="1" hidden="1" customWidth="1"/>
    <col min="32" max="34" width="16.5703125" style="1" customWidth="1"/>
    <col min="35" max="35" width="43.7109375" style="1" customWidth="1"/>
    <col min="36" max="36" width="16.5703125" style="1" customWidth="1"/>
    <col min="37" max="38" width="22" style="1" hidden="1" customWidth="1"/>
    <col min="39" max="39" width="16.5703125" style="1" hidden="1" customWidth="1"/>
    <col min="40" max="40" width="34.85546875" style="1" hidden="1" customWidth="1"/>
    <col min="41" max="41" width="16.5703125" style="1" hidden="1" customWidth="1"/>
    <col min="42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0" customFormat="1" ht="70.5" customHeight="1" x14ac:dyDescent="0.25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 t="s">
        <v>1</v>
      </c>
      <c r="M1" s="172"/>
      <c r="N1" s="172"/>
      <c r="O1" s="172"/>
      <c r="P1" s="172"/>
      <c r="AA1" s="32"/>
      <c r="AB1" s="32"/>
      <c r="AC1" s="32"/>
      <c r="AD1" s="32"/>
    </row>
    <row r="2" spans="1:45" s="32" customFormat="1" ht="23.45" customHeight="1" x14ac:dyDescent="0.25">
      <c r="A2" s="174" t="s">
        <v>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31"/>
      <c r="M2" s="31"/>
      <c r="N2" s="31"/>
      <c r="O2" s="31"/>
      <c r="P2" s="31"/>
    </row>
    <row r="3" spans="1:45" s="30" customFormat="1" x14ac:dyDescent="0.25">
      <c r="AA3" s="32"/>
      <c r="AB3" s="32"/>
      <c r="AC3" s="32"/>
      <c r="AD3" s="32"/>
    </row>
    <row r="4" spans="1:45" s="30" customFormat="1" ht="29.1" customHeight="1" x14ac:dyDescent="0.25">
      <c r="F4" s="177" t="s">
        <v>3</v>
      </c>
      <c r="G4" s="178"/>
      <c r="H4" s="178"/>
      <c r="I4" s="178"/>
      <c r="J4" s="178"/>
      <c r="K4" s="179"/>
      <c r="AA4" s="32"/>
      <c r="AB4" s="32"/>
      <c r="AC4" s="32"/>
      <c r="AD4" s="32"/>
    </row>
    <row r="5" spans="1:45" s="30" customFormat="1" ht="15" customHeight="1" x14ac:dyDescent="0.25">
      <c r="F5" s="2" t="s">
        <v>4</v>
      </c>
      <c r="G5" s="2" t="s">
        <v>5</v>
      </c>
      <c r="H5" s="177" t="s">
        <v>6</v>
      </c>
      <c r="I5" s="178"/>
      <c r="J5" s="178"/>
      <c r="K5" s="179"/>
      <c r="AA5" s="32"/>
      <c r="AB5" s="32"/>
      <c r="AC5" s="32"/>
      <c r="AD5" s="32"/>
    </row>
    <row r="6" spans="1:45" s="30" customFormat="1" x14ac:dyDescent="0.25">
      <c r="F6" s="33">
        <v>1</v>
      </c>
      <c r="G6" s="33" t="s">
        <v>7</v>
      </c>
      <c r="H6" s="176" t="s">
        <v>8</v>
      </c>
      <c r="I6" s="176"/>
      <c r="J6" s="176"/>
      <c r="K6" s="176"/>
      <c r="AA6" s="32"/>
      <c r="AB6" s="32"/>
      <c r="AC6" s="32"/>
      <c r="AD6" s="32"/>
    </row>
    <row r="7" spans="1:45" s="30" customFormat="1" ht="59.25" customHeight="1" x14ac:dyDescent="0.25">
      <c r="F7" s="33">
        <v>2</v>
      </c>
      <c r="G7" s="33" t="s">
        <v>9</v>
      </c>
      <c r="H7" s="180" t="s">
        <v>10</v>
      </c>
      <c r="I7" s="176"/>
      <c r="J7" s="176"/>
      <c r="K7" s="176"/>
      <c r="AA7" s="32"/>
      <c r="AB7" s="32"/>
      <c r="AC7" s="32"/>
      <c r="AD7" s="32"/>
    </row>
    <row r="8" spans="1:45" s="30" customFormat="1" ht="55.5" customHeight="1" x14ac:dyDescent="0.25">
      <c r="F8" s="33">
        <v>3</v>
      </c>
      <c r="G8" s="33" t="s">
        <v>265</v>
      </c>
      <c r="H8" s="176" t="s">
        <v>294</v>
      </c>
      <c r="I8" s="176"/>
      <c r="J8" s="176"/>
      <c r="K8" s="176"/>
      <c r="AA8" s="32"/>
      <c r="AB8" s="32"/>
      <c r="AC8" s="32"/>
      <c r="AD8" s="32"/>
    </row>
    <row r="9" spans="1:45" s="30" customFormat="1" ht="55.5" customHeight="1" x14ac:dyDescent="0.25">
      <c r="F9" s="33">
        <v>4</v>
      </c>
      <c r="G9" s="33" t="s">
        <v>266</v>
      </c>
      <c r="H9" s="176" t="s">
        <v>295</v>
      </c>
      <c r="I9" s="176"/>
      <c r="J9" s="176"/>
      <c r="K9" s="176"/>
      <c r="AA9" s="32"/>
      <c r="AB9" s="32"/>
      <c r="AC9" s="32"/>
      <c r="AD9" s="32"/>
    </row>
    <row r="10" spans="1:45" s="30" customFormat="1" x14ac:dyDescent="0.25">
      <c r="AA10" s="32"/>
      <c r="AB10" s="32"/>
      <c r="AC10" s="32"/>
      <c r="AD10" s="32"/>
    </row>
    <row r="11" spans="1:45" ht="14.45" customHeight="1" x14ac:dyDescent="0.25">
      <c r="A11" s="169" t="s">
        <v>11</v>
      </c>
      <c r="B11" s="169"/>
      <c r="C11" s="169" t="s">
        <v>12</v>
      </c>
      <c r="D11" s="169" t="s">
        <v>13</v>
      </c>
      <c r="E11" s="169"/>
      <c r="F11" s="169"/>
      <c r="G11" s="173" t="s">
        <v>14</v>
      </c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69" t="s">
        <v>15</v>
      </c>
      <c r="S11" s="169"/>
      <c r="T11" s="169"/>
      <c r="U11" s="169"/>
      <c r="V11" s="139" t="s">
        <v>16</v>
      </c>
      <c r="W11" s="140"/>
      <c r="X11" s="140"/>
      <c r="Y11" s="140"/>
      <c r="Z11" s="141"/>
      <c r="AA11" s="145" t="s">
        <v>17</v>
      </c>
      <c r="AB11" s="146"/>
      <c r="AC11" s="146"/>
      <c r="AD11" s="146"/>
      <c r="AE11" s="147"/>
      <c r="AF11" s="151" t="s">
        <v>18</v>
      </c>
      <c r="AG11" s="152"/>
      <c r="AH11" s="152"/>
      <c r="AI11" s="152"/>
      <c r="AJ11" s="153"/>
      <c r="AK11" s="157" t="s">
        <v>19</v>
      </c>
      <c r="AL11" s="158"/>
      <c r="AM11" s="158"/>
      <c r="AN11" s="158"/>
      <c r="AO11" s="159"/>
      <c r="AP11" s="163" t="s">
        <v>20</v>
      </c>
      <c r="AQ11" s="164"/>
      <c r="AR11" s="164"/>
      <c r="AS11" s="165"/>
    </row>
    <row r="12" spans="1:45" ht="14.45" customHeight="1" x14ac:dyDescent="0.25">
      <c r="A12" s="169"/>
      <c r="B12" s="169"/>
      <c r="C12" s="169"/>
      <c r="D12" s="169"/>
      <c r="E12" s="169"/>
      <c r="F12" s="169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69"/>
      <c r="S12" s="169"/>
      <c r="T12" s="169"/>
      <c r="U12" s="169"/>
      <c r="V12" s="142"/>
      <c r="W12" s="143"/>
      <c r="X12" s="143"/>
      <c r="Y12" s="143"/>
      <c r="Z12" s="144"/>
      <c r="AA12" s="148"/>
      <c r="AB12" s="149"/>
      <c r="AC12" s="149"/>
      <c r="AD12" s="149"/>
      <c r="AE12" s="150"/>
      <c r="AF12" s="154"/>
      <c r="AG12" s="155"/>
      <c r="AH12" s="155"/>
      <c r="AI12" s="155"/>
      <c r="AJ12" s="156"/>
      <c r="AK12" s="160"/>
      <c r="AL12" s="161"/>
      <c r="AM12" s="161"/>
      <c r="AN12" s="161"/>
      <c r="AO12" s="162"/>
      <c r="AP12" s="166"/>
      <c r="AQ12" s="167"/>
      <c r="AR12" s="167"/>
      <c r="AS12" s="168"/>
    </row>
    <row r="13" spans="1:45" ht="45" x14ac:dyDescent="0.25">
      <c r="A13" s="2" t="s">
        <v>21</v>
      </c>
      <c r="B13" s="2" t="s">
        <v>22</v>
      </c>
      <c r="C13" s="169"/>
      <c r="D13" s="2" t="s">
        <v>23</v>
      </c>
      <c r="E13" s="2" t="s">
        <v>24</v>
      </c>
      <c r="F13" s="2" t="s">
        <v>25</v>
      </c>
      <c r="G13" s="20" t="s">
        <v>26</v>
      </c>
      <c r="H13" s="20" t="s">
        <v>27</v>
      </c>
      <c r="I13" s="20" t="s">
        <v>28</v>
      </c>
      <c r="J13" s="20" t="s">
        <v>29</v>
      </c>
      <c r="K13" s="20" t="s">
        <v>30</v>
      </c>
      <c r="L13" s="20" t="s">
        <v>31</v>
      </c>
      <c r="M13" s="20" t="s">
        <v>32</v>
      </c>
      <c r="N13" s="20" t="s">
        <v>33</v>
      </c>
      <c r="O13" s="20" t="s">
        <v>34</v>
      </c>
      <c r="P13" s="20" t="s">
        <v>35</v>
      </c>
      <c r="Q13" s="20" t="s">
        <v>36</v>
      </c>
      <c r="R13" s="2" t="s">
        <v>37</v>
      </c>
      <c r="S13" s="2" t="s">
        <v>38</v>
      </c>
      <c r="T13" s="2" t="s">
        <v>39</v>
      </c>
      <c r="U13" s="2" t="s">
        <v>40</v>
      </c>
      <c r="V13" s="3" t="s">
        <v>41</v>
      </c>
      <c r="W13" s="3" t="s">
        <v>42</v>
      </c>
      <c r="X13" s="3" t="s">
        <v>43</v>
      </c>
      <c r="Y13" s="3" t="s">
        <v>44</v>
      </c>
      <c r="Z13" s="3" t="s">
        <v>45</v>
      </c>
      <c r="AA13" s="23" t="s">
        <v>41</v>
      </c>
      <c r="AB13" s="23" t="s">
        <v>42</v>
      </c>
      <c r="AC13" s="23" t="s">
        <v>43</v>
      </c>
      <c r="AD13" s="23" t="s">
        <v>44</v>
      </c>
      <c r="AE13" s="23" t="s">
        <v>45</v>
      </c>
      <c r="AF13" s="24" t="s">
        <v>41</v>
      </c>
      <c r="AG13" s="24" t="s">
        <v>42</v>
      </c>
      <c r="AH13" s="24" t="s">
        <v>43</v>
      </c>
      <c r="AI13" s="24" t="s">
        <v>44</v>
      </c>
      <c r="AJ13" s="24" t="s">
        <v>45</v>
      </c>
      <c r="AK13" s="25" t="s">
        <v>41</v>
      </c>
      <c r="AL13" s="25" t="s">
        <v>42</v>
      </c>
      <c r="AM13" s="25" t="s">
        <v>43</v>
      </c>
      <c r="AN13" s="25" t="s">
        <v>44</v>
      </c>
      <c r="AO13" s="25" t="s">
        <v>45</v>
      </c>
      <c r="AP13" s="4" t="s">
        <v>41</v>
      </c>
      <c r="AQ13" s="4" t="s">
        <v>42</v>
      </c>
      <c r="AR13" s="4" t="s">
        <v>43</v>
      </c>
      <c r="AS13" s="4" t="s">
        <v>44</v>
      </c>
    </row>
    <row r="14" spans="1:45" s="28" customFormat="1" ht="195" x14ac:dyDescent="0.25">
      <c r="A14" s="22">
        <v>4</v>
      </c>
      <c r="B14" s="21" t="s">
        <v>46</v>
      </c>
      <c r="C14" s="22" t="s">
        <v>47</v>
      </c>
      <c r="D14" s="26" t="s">
        <v>48</v>
      </c>
      <c r="E14" s="21" t="s">
        <v>49</v>
      </c>
      <c r="F14" s="21" t="s">
        <v>50</v>
      </c>
      <c r="G14" s="21" t="s">
        <v>51</v>
      </c>
      <c r="H14" s="40" t="s">
        <v>52</v>
      </c>
      <c r="I14" s="34" t="s">
        <v>53</v>
      </c>
      <c r="J14" s="35" t="s">
        <v>54</v>
      </c>
      <c r="K14" s="46" t="s">
        <v>55</v>
      </c>
      <c r="L14" s="41">
        <v>0</v>
      </c>
      <c r="M14" s="41">
        <v>0.4</v>
      </c>
      <c r="N14" s="41">
        <v>0.48</v>
      </c>
      <c r="O14" s="41">
        <v>0.55000000000000004</v>
      </c>
      <c r="P14" s="41">
        <v>0.55000000000000004</v>
      </c>
      <c r="Q14" s="47" t="s">
        <v>56</v>
      </c>
      <c r="R14" s="52" t="s">
        <v>57</v>
      </c>
      <c r="S14" s="40" t="s">
        <v>58</v>
      </c>
      <c r="T14" s="46" t="s">
        <v>59</v>
      </c>
      <c r="U14" s="58" t="s">
        <v>60</v>
      </c>
      <c r="V14" s="63">
        <f t="shared" ref="V14:V29" si="0">L14</f>
        <v>0</v>
      </c>
      <c r="W14" s="21" t="s">
        <v>61</v>
      </c>
      <c r="X14" s="64" t="s">
        <v>61</v>
      </c>
      <c r="Y14" s="21" t="s">
        <v>61</v>
      </c>
      <c r="Z14" s="21" t="s">
        <v>61</v>
      </c>
      <c r="AA14" s="108">
        <v>0.4</v>
      </c>
      <c r="AB14" s="115">
        <v>0.54700000000000004</v>
      </c>
      <c r="AC14" s="64">
        <f>IF(AB14/AA14&gt;100%,100%,AB14/AA14)</f>
        <v>1</v>
      </c>
      <c r="AD14" s="101" t="s">
        <v>62</v>
      </c>
      <c r="AE14" s="42" t="s">
        <v>63</v>
      </c>
      <c r="AF14" s="127">
        <f t="shared" ref="AF14:AF29" si="1">N14</f>
        <v>0.48</v>
      </c>
      <c r="AG14" s="128">
        <v>0.621</v>
      </c>
      <c r="AH14" s="64">
        <f>IF(AG14/AF14&gt;100%,100%,AG14/AF14)</f>
        <v>1</v>
      </c>
      <c r="AI14" s="129" t="s">
        <v>267</v>
      </c>
      <c r="AJ14" s="130" t="s">
        <v>268</v>
      </c>
      <c r="AK14" s="27">
        <f t="shared" ref="AK14:AK29" si="2">O14</f>
        <v>0.55000000000000004</v>
      </c>
      <c r="AL14" s="21"/>
      <c r="AM14" s="65">
        <f>IF(AL14/AK14&gt;100%,100%,AL14/AK14)</f>
        <v>0</v>
      </c>
      <c r="AN14" s="21"/>
      <c r="AO14" s="21"/>
      <c r="AP14" s="62">
        <f t="shared" ref="AP14:AP29" si="3">P14</f>
        <v>0.55000000000000004</v>
      </c>
      <c r="AQ14" s="115">
        <v>0.54700000000000004</v>
      </c>
      <c r="AR14" s="64">
        <f>IF(AQ14/AP14&gt;100%,100%,AQ14/AP14)</f>
        <v>0.99454545454545451</v>
      </c>
      <c r="AS14" s="101" t="s">
        <v>62</v>
      </c>
    </row>
    <row r="15" spans="1:45" s="28" customFormat="1" ht="90" x14ac:dyDescent="0.25">
      <c r="A15" s="22">
        <v>4</v>
      </c>
      <c r="B15" s="21" t="s">
        <v>46</v>
      </c>
      <c r="C15" s="22" t="s">
        <v>64</v>
      </c>
      <c r="D15" s="26" t="s">
        <v>65</v>
      </c>
      <c r="E15" s="21" t="s">
        <v>66</v>
      </c>
      <c r="F15" s="21" t="s">
        <v>50</v>
      </c>
      <c r="G15" s="21" t="s">
        <v>67</v>
      </c>
      <c r="H15" s="36" t="s">
        <v>68</v>
      </c>
      <c r="I15" s="37">
        <v>0.6</v>
      </c>
      <c r="J15" s="38" t="s">
        <v>54</v>
      </c>
      <c r="K15" s="46" t="s">
        <v>55</v>
      </c>
      <c r="L15" s="48">
        <v>0.12</v>
      </c>
      <c r="M15" s="48">
        <v>0.34</v>
      </c>
      <c r="N15" s="48">
        <v>0.51</v>
      </c>
      <c r="O15" s="48">
        <v>0.69</v>
      </c>
      <c r="P15" s="48">
        <v>0.69</v>
      </c>
      <c r="Q15" s="49" t="s">
        <v>69</v>
      </c>
      <c r="R15" s="53" t="s">
        <v>70</v>
      </c>
      <c r="S15" s="36" t="s">
        <v>71</v>
      </c>
      <c r="T15" s="46" t="s">
        <v>59</v>
      </c>
      <c r="U15" s="50" t="s">
        <v>60</v>
      </c>
      <c r="V15" s="63">
        <f t="shared" si="0"/>
        <v>0.12</v>
      </c>
      <c r="W15" s="66">
        <v>0.161</v>
      </c>
      <c r="X15" s="64">
        <f t="shared" ref="X15:X28" si="4">IF(W15/V15&gt;100%,100%,W15/V15)</f>
        <v>1</v>
      </c>
      <c r="Y15" s="21" t="s">
        <v>72</v>
      </c>
      <c r="Z15" s="21" t="s">
        <v>73</v>
      </c>
      <c r="AA15" s="109">
        <v>0.34</v>
      </c>
      <c r="AB15" s="119">
        <v>0.29199999999999998</v>
      </c>
      <c r="AC15" s="64">
        <f t="shared" ref="AC15:AC29" si="5">IF(AB15/AA15&gt;100%,100%,AB15/AA15)</f>
        <v>0.85882352941176454</v>
      </c>
      <c r="AD15" s="21" t="s">
        <v>74</v>
      </c>
      <c r="AE15" s="42" t="s">
        <v>63</v>
      </c>
      <c r="AF15" s="127">
        <f t="shared" si="1"/>
        <v>0.51</v>
      </c>
      <c r="AG15" s="128">
        <v>0.6502</v>
      </c>
      <c r="AH15" s="64">
        <f t="shared" ref="AH15:AH29" si="6">IF(AG15/AF15&gt;100%,100%,AG15/AF15)</f>
        <v>1</v>
      </c>
      <c r="AI15" s="131" t="s">
        <v>269</v>
      </c>
      <c r="AJ15" s="132" t="s">
        <v>71</v>
      </c>
      <c r="AK15" s="27">
        <f t="shared" si="2"/>
        <v>0.69</v>
      </c>
      <c r="AL15" s="21"/>
      <c r="AM15" s="65">
        <f t="shared" ref="AM15:AM29" si="7">IF(AL15/AK15&gt;100%,100%,AL15/AK15)</f>
        <v>0</v>
      </c>
      <c r="AN15" s="21"/>
      <c r="AO15" s="21"/>
      <c r="AP15" s="62">
        <f t="shared" si="3"/>
        <v>0.69</v>
      </c>
      <c r="AQ15" s="110">
        <v>0.29199999999999998</v>
      </c>
      <c r="AR15" s="64">
        <f t="shared" ref="AR15:AR29" si="8">IF(AQ15/AP15&gt;100%,100%,AQ15/AP15)</f>
        <v>0.42318840579710143</v>
      </c>
      <c r="AS15" s="21" t="s">
        <v>74</v>
      </c>
    </row>
    <row r="16" spans="1:45" s="28" customFormat="1" ht="105" x14ac:dyDescent="0.25">
      <c r="A16" s="22">
        <v>4</v>
      </c>
      <c r="B16" s="21" t="s">
        <v>46</v>
      </c>
      <c r="C16" s="22" t="s">
        <v>64</v>
      </c>
      <c r="D16" s="26" t="s">
        <v>75</v>
      </c>
      <c r="E16" s="21" t="s">
        <v>76</v>
      </c>
      <c r="F16" s="21" t="s">
        <v>50</v>
      </c>
      <c r="G16" s="21" t="s">
        <v>77</v>
      </c>
      <c r="H16" s="36" t="s">
        <v>78</v>
      </c>
      <c r="I16" s="37">
        <v>0.6</v>
      </c>
      <c r="J16" s="38" t="s">
        <v>54</v>
      </c>
      <c r="K16" s="46" t="s">
        <v>55</v>
      </c>
      <c r="L16" s="41">
        <v>0.12</v>
      </c>
      <c r="M16" s="41">
        <v>0.3</v>
      </c>
      <c r="N16" s="41">
        <v>0.48</v>
      </c>
      <c r="O16" s="41">
        <v>0.67</v>
      </c>
      <c r="P16" s="41">
        <v>0.67</v>
      </c>
      <c r="Q16" s="49" t="s">
        <v>69</v>
      </c>
      <c r="R16" s="53" t="s">
        <v>70</v>
      </c>
      <c r="S16" s="36" t="s">
        <v>71</v>
      </c>
      <c r="T16" s="46" t="s">
        <v>59</v>
      </c>
      <c r="U16" s="50" t="s">
        <v>60</v>
      </c>
      <c r="V16" s="63">
        <f t="shared" si="0"/>
        <v>0.12</v>
      </c>
      <c r="W16" s="67">
        <v>0.248</v>
      </c>
      <c r="X16" s="64">
        <f t="shared" si="4"/>
        <v>1</v>
      </c>
      <c r="Y16" s="21" t="s">
        <v>79</v>
      </c>
      <c r="Z16" s="21" t="s">
        <v>73</v>
      </c>
      <c r="AA16" s="108">
        <v>0.3</v>
      </c>
      <c r="AB16" s="119">
        <v>0.32200000000000001</v>
      </c>
      <c r="AC16" s="64">
        <f t="shared" si="5"/>
        <v>1</v>
      </c>
      <c r="AD16" s="21" t="s">
        <v>80</v>
      </c>
      <c r="AE16" s="42" t="s">
        <v>63</v>
      </c>
      <c r="AF16" s="127">
        <f t="shared" si="1"/>
        <v>0.48</v>
      </c>
      <c r="AG16" s="128">
        <v>0.48049999999999998</v>
      </c>
      <c r="AH16" s="64">
        <f t="shared" si="6"/>
        <v>1</v>
      </c>
      <c r="AI16" s="133" t="s">
        <v>270</v>
      </c>
      <c r="AJ16" s="132" t="s">
        <v>71</v>
      </c>
      <c r="AK16" s="27">
        <f t="shared" si="2"/>
        <v>0.67</v>
      </c>
      <c r="AL16" s="21"/>
      <c r="AM16" s="65">
        <f t="shared" si="7"/>
        <v>0</v>
      </c>
      <c r="AN16" s="21"/>
      <c r="AO16" s="21"/>
      <c r="AP16" s="62">
        <f t="shared" si="3"/>
        <v>0.67</v>
      </c>
      <c r="AQ16" s="110">
        <v>0.32200000000000001</v>
      </c>
      <c r="AR16" s="64">
        <f t="shared" si="8"/>
        <v>0.4805970149253731</v>
      </c>
      <c r="AS16" s="21" t="s">
        <v>80</v>
      </c>
    </row>
    <row r="17" spans="1:45" s="28" customFormat="1" ht="105" x14ac:dyDescent="0.25">
      <c r="A17" s="22">
        <v>4</v>
      </c>
      <c r="B17" s="21" t="s">
        <v>46</v>
      </c>
      <c r="C17" s="22" t="s">
        <v>64</v>
      </c>
      <c r="D17" s="26" t="s">
        <v>81</v>
      </c>
      <c r="E17" s="21" t="s">
        <v>82</v>
      </c>
      <c r="F17" s="21" t="s">
        <v>50</v>
      </c>
      <c r="G17" s="21" t="s">
        <v>83</v>
      </c>
      <c r="H17" s="36" t="s">
        <v>84</v>
      </c>
      <c r="I17" s="39">
        <v>0.96489999999999998</v>
      </c>
      <c r="J17" s="38" t="s">
        <v>54</v>
      </c>
      <c r="K17" s="46" t="s">
        <v>55</v>
      </c>
      <c r="L17" s="41">
        <v>0.25</v>
      </c>
      <c r="M17" s="41">
        <v>0.5</v>
      </c>
      <c r="N17" s="41">
        <v>0.7</v>
      </c>
      <c r="O17" s="61">
        <v>0.98499999999999999</v>
      </c>
      <c r="P17" s="61">
        <v>0.98499999999999999</v>
      </c>
      <c r="Q17" s="49" t="s">
        <v>69</v>
      </c>
      <c r="R17" s="53" t="s">
        <v>70</v>
      </c>
      <c r="S17" s="36" t="s">
        <v>71</v>
      </c>
      <c r="T17" s="46" t="s">
        <v>59</v>
      </c>
      <c r="U17" s="50" t="s">
        <v>60</v>
      </c>
      <c r="V17" s="63">
        <f t="shared" si="0"/>
        <v>0.25</v>
      </c>
      <c r="W17" s="68">
        <v>0.2979</v>
      </c>
      <c r="X17" s="64">
        <f t="shared" si="4"/>
        <v>1</v>
      </c>
      <c r="Y17" s="21" t="s">
        <v>85</v>
      </c>
      <c r="Z17" s="21" t="s">
        <v>73</v>
      </c>
      <c r="AA17" s="108">
        <v>0.5</v>
      </c>
      <c r="AB17" s="120">
        <v>0.58630000000000004</v>
      </c>
      <c r="AC17" s="64">
        <f t="shared" si="5"/>
        <v>1</v>
      </c>
      <c r="AD17" s="21" t="s">
        <v>86</v>
      </c>
      <c r="AE17" s="42" t="s">
        <v>63</v>
      </c>
      <c r="AF17" s="127">
        <f t="shared" si="1"/>
        <v>0.7</v>
      </c>
      <c r="AG17" s="128">
        <v>0.2979</v>
      </c>
      <c r="AH17" s="64">
        <f t="shared" si="6"/>
        <v>0.4255714285714286</v>
      </c>
      <c r="AI17" s="133" t="s">
        <v>271</v>
      </c>
      <c r="AJ17" s="132" t="s">
        <v>71</v>
      </c>
      <c r="AK17" s="27">
        <f t="shared" si="2"/>
        <v>0.98499999999999999</v>
      </c>
      <c r="AL17" s="21"/>
      <c r="AM17" s="65">
        <f t="shared" si="7"/>
        <v>0</v>
      </c>
      <c r="AN17" s="21"/>
      <c r="AO17" s="21"/>
      <c r="AP17" s="62">
        <f t="shared" si="3"/>
        <v>0.98499999999999999</v>
      </c>
      <c r="AQ17" s="110">
        <v>0.58630000000000004</v>
      </c>
      <c r="AR17" s="64">
        <f t="shared" si="8"/>
        <v>0.59522842639593909</v>
      </c>
      <c r="AS17" s="21" t="s">
        <v>86</v>
      </c>
    </row>
    <row r="18" spans="1:45" s="28" customFormat="1" ht="90" x14ac:dyDescent="0.25">
      <c r="A18" s="22">
        <v>4</v>
      </c>
      <c r="B18" s="21" t="s">
        <v>46</v>
      </c>
      <c r="C18" s="22" t="s">
        <v>64</v>
      </c>
      <c r="D18" s="26" t="s">
        <v>87</v>
      </c>
      <c r="E18" s="21" t="s">
        <v>88</v>
      </c>
      <c r="F18" s="21" t="s">
        <v>50</v>
      </c>
      <c r="G18" s="21" t="s">
        <v>89</v>
      </c>
      <c r="H18" s="40" t="s">
        <v>90</v>
      </c>
      <c r="I18" s="41">
        <v>0.25</v>
      </c>
      <c r="J18" s="42" t="s">
        <v>54</v>
      </c>
      <c r="K18" s="46" t="s">
        <v>55</v>
      </c>
      <c r="L18" s="41">
        <v>0.08</v>
      </c>
      <c r="M18" s="41">
        <v>0.2</v>
      </c>
      <c r="N18" s="41">
        <v>0.3</v>
      </c>
      <c r="O18" s="41">
        <v>0.55000000000000004</v>
      </c>
      <c r="P18" s="41">
        <v>0.55000000000000004</v>
      </c>
      <c r="Q18" s="47" t="s">
        <v>69</v>
      </c>
      <c r="R18" s="52" t="s">
        <v>70</v>
      </c>
      <c r="S18" s="36" t="s">
        <v>71</v>
      </c>
      <c r="T18" s="46" t="s">
        <v>59</v>
      </c>
      <c r="U18" s="50" t="s">
        <v>60</v>
      </c>
      <c r="V18" s="63">
        <f t="shared" si="0"/>
        <v>0.08</v>
      </c>
      <c r="W18" s="68">
        <v>1.0200000000000001E-2</v>
      </c>
      <c r="X18" s="64">
        <f t="shared" si="4"/>
        <v>0.1275</v>
      </c>
      <c r="Y18" s="21" t="s">
        <v>91</v>
      </c>
      <c r="Z18" s="21" t="s">
        <v>73</v>
      </c>
      <c r="AA18" s="108">
        <v>0.2</v>
      </c>
      <c r="AB18" s="111">
        <v>0.1207</v>
      </c>
      <c r="AC18" s="64">
        <f t="shared" si="5"/>
        <v>0.60349999999999993</v>
      </c>
      <c r="AD18" s="101" t="s">
        <v>92</v>
      </c>
      <c r="AE18" s="42" t="s">
        <v>63</v>
      </c>
      <c r="AF18" s="127">
        <f t="shared" si="1"/>
        <v>0.3</v>
      </c>
      <c r="AG18" s="128">
        <v>0.32</v>
      </c>
      <c r="AH18" s="64">
        <f t="shared" si="6"/>
        <v>1</v>
      </c>
      <c r="AI18" s="132" t="s">
        <v>272</v>
      </c>
      <c r="AJ18" s="132" t="s">
        <v>71</v>
      </c>
      <c r="AK18" s="27">
        <f t="shared" si="2"/>
        <v>0.55000000000000004</v>
      </c>
      <c r="AL18" s="21"/>
      <c r="AM18" s="65">
        <f t="shared" si="7"/>
        <v>0</v>
      </c>
      <c r="AN18" s="21"/>
      <c r="AO18" s="21"/>
      <c r="AP18" s="62">
        <f t="shared" si="3"/>
        <v>0.55000000000000004</v>
      </c>
      <c r="AQ18" s="110">
        <v>0.1207</v>
      </c>
      <c r="AR18" s="64">
        <f t="shared" si="8"/>
        <v>0.21945454545454543</v>
      </c>
      <c r="AS18" s="101" t="s">
        <v>92</v>
      </c>
    </row>
    <row r="19" spans="1:45" s="28" customFormat="1" ht="90" x14ac:dyDescent="0.25">
      <c r="A19" s="22">
        <v>4</v>
      </c>
      <c r="B19" s="21" t="s">
        <v>46</v>
      </c>
      <c r="C19" s="22" t="s">
        <v>64</v>
      </c>
      <c r="D19" s="26" t="s">
        <v>93</v>
      </c>
      <c r="E19" s="21" t="s">
        <v>94</v>
      </c>
      <c r="F19" s="21" t="s">
        <v>95</v>
      </c>
      <c r="G19" s="21" t="s">
        <v>96</v>
      </c>
      <c r="H19" s="36" t="s">
        <v>97</v>
      </c>
      <c r="I19" s="37">
        <v>0.95</v>
      </c>
      <c r="J19" s="38" t="s">
        <v>98</v>
      </c>
      <c r="K19" s="46" t="s">
        <v>55</v>
      </c>
      <c r="L19" s="41">
        <v>0.98</v>
      </c>
      <c r="M19" s="41">
        <v>1</v>
      </c>
      <c r="N19" s="41">
        <v>1</v>
      </c>
      <c r="O19" s="41">
        <v>1</v>
      </c>
      <c r="P19" s="41">
        <v>1</v>
      </c>
      <c r="Q19" s="49" t="s">
        <v>69</v>
      </c>
      <c r="R19" s="53" t="s">
        <v>99</v>
      </c>
      <c r="S19" s="36" t="s">
        <v>100</v>
      </c>
      <c r="T19" s="46" t="s">
        <v>59</v>
      </c>
      <c r="U19" s="50" t="s">
        <v>60</v>
      </c>
      <c r="V19" s="63">
        <f t="shared" si="0"/>
        <v>0.98</v>
      </c>
      <c r="W19" s="68">
        <v>0.89</v>
      </c>
      <c r="X19" s="64">
        <f t="shared" si="4"/>
        <v>0.90816326530612246</v>
      </c>
      <c r="Y19" s="21" t="s">
        <v>101</v>
      </c>
      <c r="Z19" s="21" t="s">
        <v>102</v>
      </c>
      <c r="AA19" s="108">
        <v>1</v>
      </c>
      <c r="AB19" s="111">
        <v>0.94130000000000003</v>
      </c>
      <c r="AC19" s="64">
        <f t="shared" si="5"/>
        <v>0.94130000000000003</v>
      </c>
      <c r="AD19" s="101" t="s">
        <v>103</v>
      </c>
      <c r="AE19" s="42" t="s">
        <v>63</v>
      </c>
      <c r="AF19" s="127">
        <f t="shared" si="1"/>
        <v>1</v>
      </c>
      <c r="AG19" s="128">
        <v>0.89</v>
      </c>
      <c r="AH19" s="64">
        <f t="shared" si="6"/>
        <v>0.89</v>
      </c>
      <c r="AI19" s="132" t="s">
        <v>273</v>
      </c>
      <c r="AJ19" s="132" t="s">
        <v>100</v>
      </c>
      <c r="AK19" s="27">
        <f t="shared" si="2"/>
        <v>1</v>
      </c>
      <c r="AL19" s="21"/>
      <c r="AM19" s="65">
        <f t="shared" si="7"/>
        <v>0</v>
      </c>
      <c r="AN19" s="21"/>
      <c r="AO19" s="21"/>
      <c r="AP19" s="62">
        <f t="shared" si="3"/>
        <v>1</v>
      </c>
      <c r="AQ19" s="110">
        <f>AVERAGE(W19,AB19,AG19,AL19)</f>
        <v>0.90710000000000013</v>
      </c>
      <c r="AR19" s="64">
        <f t="shared" si="8"/>
        <v>0.90710000000000013</v>
      </c>
      <c r="AS19" s="101" t="s">
        <v>103</v>
      </c>
    </row>
    <row r="20" spans="1:45" s="28" customFormat="1" ht="120" x14ac:dyDescent="0.25">
      <c r="A20" s="22">
        <v>4</v>
      </c>
      <c r="B20" s="21" t="s">
        <v>46</v>
      </c>
      <c r="C20" s="22" t="s">
        <v>64</v>
      </c>
      <c r="D20" s="26" t="s">
        <v>104</v>
      </c>
      <c r="E20" s="21" t="s">
        <v>105</v>
      </c>
      <c r="F20" s="21" t="s">
        <v>50</v>
      </c>
      <c r="G20" s="21" t="s">
        <v>106</v>
      </c>
      <c r="H20" s="36" t="s">
        <v>107</v>
      </c>
      <c r="I20" s="37">
        <v>1</v>
      </c>
      <c r="J20" s="38" t="s">
        <v>98</v>
      </c>
      <c r="K20" s="46" t="s">
        <v>55</v>
      </c>
      <c r="L20" s="48">
        <v>1</v>
      </c>
      <c r="M20" s="48">
        <v>1</v>
      </c>
      <c r="N20" s="48">
        <v>1</v>
      </c>
      <c r="O20" s="48">
        <v>1</v>
      </c>
      <c r="P20" s="48">
        <v>1</v>
      </c>
      <c r="Q20" s="49" t="s">
        <v>69</v>
      </c>
      <c r="R20" s="53" t="s">
        <v>99</v>
      </c>
      <c r="S20" s="54" t="s">
        <v>108</v>
      </c>
      <c r="T20" s="46" t="s">
        <v>59</v>
      </c>
      <c r="U20" s="50" t="s">
        <v>60</v>
      </c>
      <c r="V20" s="63">
        <f t="shared" si="0"/>
        <v>1</v>
      </c>
      <c r="W20" s="68">
        <v>0.73029999999999995</v>
      </c>
      <c r="X20" s="64">
        <f t="shared" si="4"/>
        <v>0.73029999999999995</v>
      </c>
      <c r="Y20" s="21" t="s">
        <v>109</v>
      </c>
      <c r="Z20" s="21"/>
      <c r="AA20" s="109">
        <v>1</v>
      </c>
      <c r="AB20" s="111">
        <v>0.86529999999999996</v>
      </c>
      <c r="AC20" s="64">
        <f t="shared" si="5"/>
        <v>0.86529999999999996</v>
      </c>
      <c r="AD20" s="101" t="s">
        <v>103</v>
      </c>
      <c r="AE20" s="42" t="s">
        <v>63</v>
      </c>
      <c r="AF20" s="127">
        <f t="shared" si="1"/>
        <v>1</v>
      </c>
      <c r="AG20" s="128">
        <v>0.99829999999999997</v>
      </c>
      <c r="AH20" s="64">
        <f t="shared" si="6"/>
        <v>0.99829999999999997</v>
      </c>
      <c r="AI20" s="132" t="s">
        <v>273</v>
      </c>
      <c r="AJ20" s="134" t="s">
        <v>108</v>
      </c>
      <c r="AK20" s="27">
        <f t="shared" si="2"/>
        <v>1</v>
      </c>
      <c r="AL20" s="21"/>
      <c r="AM20" s="65">
        <f t="shared" si="7"/>
        <v>0</v>
      </c>
      <c r="AN20" s="21"/>
      <c r="AO20" s="21"/>
      <c r="AP20" s="62">
        <f t="shared" si="3"/>
        <v>1</v>
      </c>
      <c r="AQ20" s="110">
        <f>AVERAGE(W20,AB20,AG20,AL20)</f>
        <v>0.86463333333333325</v>
      </c>
      <c r="AR20" s="64">
        <f t="shared" si="8"/>
        <v>0.86463333333333325</v>
      </c>
      <c r="AS20" s="101" t="s">
        <v>103</v>
      </c>
    </row>
    <row r="21" spans="1:45" s="28" customFormat="1" ht="135" x14ac:dyDescent="0.25">
      <c r="A21" s="22">
        <v>4</v>
      </c>
      <c r="B21" s="21" t="s">
        <v>46</v>
      </c>
      <c r="C21" s="22" t="s">
        <v>64</v>
      </c>
      <c r="D21" s="26" t="s">
        <v>110</v>
      </c>
      <c r="E21" s="21" t="s">
        <v>111</v>
      </c>
      <c r="F21" s="21" t="s">
        <v>50</v>
      </c>
      <c r="G21" s="21" t="s">
        <v>112</v>
      </c>
      <c r="H21" s="36" t="s">
        <v>113</v>
      </c>
      <c r="I21" s="37" t="s">
        <v>114</v>
      </c>
      <c r="J21" s="38" t="s">
        <v>54</v>
      </c>
      <c r="K21" s="46" t="s">
        <v>55</v>
      </c>
      <c r="L21" s="48">
        <v>0</v>
      </c>
      <c r="M21" s="48">
        <v>0.4</v>
      </c>
      <c r="N21" s="48">
        <v>0.6</v>
      </c>
      <c r="O21" s="48">
        <v>0.8</v>
      </c>
      <c r="P21" s="48">
        <v>0.8</v>
      </c>
      <c r="Q21" s="49" t="s">
        <v>69</v>
      </c>
      <c r="R21" s="55" t="s">
        <v>115</v>
      </c>
      <c r="S21" s="36" t="s">
        <v>108</v>
      </c>
      <c r="T21" s="46" t="s">
        <v>59</v>
      </c>
      <c r="U21" s="50" t="s">
        <v>116</v>
      </c>
      <c r="V21" s="63">
        <f t="shared" si="0"/>
        <v>0</v>
      </c>
      <c r="W21" s="67" t="s">
        <v>61</v>
      </c>
      <c r="X21" s="64" t="s">
        <v>61</v>
      </c>
      <c r="Y21" s="21" t="s">
        <v>117</v>
      </c>
      <c r="Z21" s="21" t="s">
        <v>61</v>
      </c>
      <c r="AA21" s="109">
        <v>0.4</v>
      </c>
      <c r="AB21" s="111">
        <v>0.8</v>
      </c>
      <c r="AC21" s="64">
        <f t="shared" si="5"/>
        <v>1</v>
      </c>
      <c r="AD21" s="101" t="s">
        <v>118</v>
      </c>
      <c r="AE21" s="40" t="s">
        <v>119</v>
      </c>
      <c r="AF21" s="127">
        <f t="shared" si="1"/>
        <v>0.6</v>
      </c>
      <c r="AG21" s="128">
        <v>0.6</v>
      </c>
      <c r="AH21" s="64">
        <f t="shared" si="6"/>
        <v>1</v>
      </c>
      <c r="AI21" s="133" t="s">
        <v>274</v>
      </c>
      <c r="AJ21" s="132" t="s">
        <v>108</v>
      </c>
      <c r="AK21" s="27">
        <f t="shared" si="2"/>
        <v>0.8</v>
      </c>
      <c r="AL21" s="21"/>
      <c r="AM21" s="65">
        <f t="shared" si="7"/>
        <v>0</v>
      </c>
      <c r="AN21" s="21"/>
      <c r="AO21" s="21"/>
      <c r="AP21" s="62">
        <f t="shared" si="3"/>
        <v>0.8</v>
      </c>
      <c r="AQ21" s="116">
        <v>0.8</v>
      </c>
      <c r="AR21" s="64">
        <f>IF(AQ21/AP21&gt;100%,100%,AQ21/AP21)</f>
        <v>1</v>
      </c>
      <c r="AS21" s="101" t="s">
        <v>118</v>
      </c>
    </row>
    <row r="22" spans="1:45" s="28" customFormat="1" ht="75" x14ac:dyDescent="0.25">
      <c r="A22" s="22">
        <v>4</v>
      </c>
      <c r="B22" s="21" t="s">
        <v>46</v>
      </c>
      <c r="C22" s="22" t="s">
        <v>120</v>
      </c>
      <c r="D22" s="26" t="s">
        <v>121</v>
      </c>
      <c r="E22" s="21" t="s">
        <v>122</v>
      </c>
      <c r="F22" s="21" t="s">
        <v>95</v>
      </c>
      <c r="G22" s="21" t="s">
        <v>123</v>
      </c>
      <c r="H22" s="36" t="s">
        <v>124</v>
      </c>
      <c r="I22" s="42" t="s">
        <v>125</v>
      </c>
      <c r="J22" s="38" t="s">
        <v>126</v>
      </c>
      <c r="K22" s="36" t="s">
        <v>127</v>
      </c>
      <c r="L22" s="42">
        <v>1890</v>
      </c>
      <c r="M22" s="42">
        <v>1890</v>
      </c>
      <c r="N22" s="42">
        <v>1890</v>
      </c>
      <c r="O22" s="42">
        <v>1890</v>
      </c>
      <c r="P22" s="60">
        <f t="shared" ref="P22:P23" si="9">SUM(L22:O22)</f>
        <v>7560</v>
      </c>
      <c r="Q22" s="49" t="s">
        <v>69</v>
      </c>
      <c r="R22" s="55" t="s">
        <v>128</v>
      </c>
      <c r="S22" s="36" t="s">
        <v>129</v>
      </c>
      <c r="T22" s="36" t="s">
        <v>130</v>
      </c>
      <c r="U22" s="50" t="s">
        <v>131</v>
      </c>
      <c r="V22" s="27">
        <f t="shared" si="0"/>
        <v>1890</v>
      </c>
      <c r="W22" s="69">
        <v>8459</v>
      </c>
      <c r="X22" s="64">
        <f t="shared" si="4"/>
        <v>1</v>
      </c>
      <c r="Y22" s="21" t="s">
        <v>132</v>
      </c>
      <c r="Z22" s="21" t="s">
        <v>133</v>
      </c>
      <c r="AA22" s="27">
        <f t="shared" ref="AA22:AA29" si="10">M22</f>
        <v>1890</v>
      </c>
      <c r="AB22" s="112">
        <v>9210</v>
      </c>
      <c r="AC22" s="64">
        <f t="shared" si="5"/>
        <v>1</v>
      </c>
      <c r="AD22" s="21" t="s">
        <v>134</v>
      </c>
      <c r="AE22" s="104" t="s">
        <v>135</v>
      </c>
      <c r="AF22" s="27">
        <f t="shared" si="1"/>
        <v>1890</v>
      </c>
      <c r="AG22" s="21">
        <v>5728</v>
      </c>
      <c r="AH22" s="64">
        <f t="shared" si="6"/>
        <v>1</v>
      </c>
      <c r="AI22" s="132" t="s">
        <v>275</v>
      </c>
      <c r="AJ22" s="132" t="s">
        <v>129</v>
      </c>
      <c r="AK22" s="27">
        <f t="shared" si="2"/>
        <v>1890</v>
      </c>
      <c r="AL22" s="21"/>
      <c r="AM22" s="65">
        <f t="shared" si="7"/>
        <v>0</v>
      </c>
      <c r="AN22" s="21"/>
      <c r="AO22" s="21"/>
      <c r="AP22" s="21">
        <f t="shared" si="3"/>
        <v>7560</v>
      </c>
      <c r="AQ22" s="123">
        <f>SUM(W22,AB22,AG22,AL22)</f>
        <v>23397</v>
      </c>
      <c r="AR22" s="64">
        <f t="shared" si="8"/>
        <v>1</v>
      </c>
      <c r="AS22" s="21" t="s">
        <v>134</v>
      </c>
    </row>
    <row r="23" spans="1:45" s="28" customFormat="1" ht="60" x14ac:dyDescent="0.25">
      <c r="A23" s="22">
        <v>4</v>
      </c>
      <c r="B23" s="21" t="s">
        <v>46</v>
      </c>
      <c r="C23" s="22" t="s">
        <v>120</v>
      </c>
      <c r="D23" s="26" t="s">
        <v>136</v>
      </c>
      <c r="E23" s="21" t="s">
        <v>137</v>
      </c>
      <c r="F23" s="21" t="s">
        <v>50</v>
      </c>
      <c r="G23" s="21" t="s">
        <v>138</v>
      </c>
      <c r="H23" s="36" t="s">
        <v>139</v>
      </c>
      <c r="I23" s="42" t="s">
        <v>125</v>
      </c>
      <c r="J23" s="38" t="s">
        <v>126</v>
      </c>
      <c r="K23" s="36" t="s">
        <v>140</v>
      </c>
      <c r="L23" s="42">
        <v>945</v>
      </c>
      <c r="M23" s="42">
        <v>945</v>
      </c>
      <c r="N23" s="42">
        <v>945</v>
      </c>
      <c r="O23" s="42">
        <v>945</v>
      </c>
      <c r="P23" s="60">
        <f t="shared" si="9"/>
        <v>3780</v>
      </c>
      <c r="Q23" s="49" t="s">
        <v>69</v>
      </c>
      <c r="R23" s="55" t="s">
        <v>141</v>
      </c>
      <c r="S23" s="36" t="s">
        <v>129</v>
      </c>
      <c r="T23" s="36" t="s">
        <v>130</v>
      </c>
      <c r="U23" s="50" t="s">
        <v>131</v>
      </c>
      <c r="V23" s="27">
        <f t="shared" si="0"/>
        <v>945</v>
      </c>
      <c r="W23" s="69">
        <v>1521</v>
      </c>
      <c r="X23" s="64">
        <f t="shared" si="4"/>
        <v>1</v>
      </c>
      <c r="Y23" s="21" t="s">
        <v>142</v>
      </c>
      <c r="Z23" s="21"/>
      <c r="AA23" s="27">
        <f t="shared" si="10"/>
        <v>945</v>
      </c>
      <c r="AB23" s="112">
        <v>1979</v>
      </c>
      <c r="AC23" s="64">
        <f t="shared" si="5"/>
        <v>1</v>
      </c>
      <c r="AD23" s="21" t="s">
        <v>143</v>
      </c>
      <c r="AE23" s="104" t="s">
        <v>135</v>
      </c>
      <c r="AF23" s="27">
        <f t="shared" si="1"/>
        <v>945</v>
      </c>
      <c r="AG23" s="21">
        <v>1178</v>
      </c>
      <c r="AH23" s="64">
        <f t="shared" si="6"/>
        <v>1</v>
      </c>
      <c r="AI23" s="132" t="s">
        <v>276</v>
      </c>
      <c r="AJ23" s="132" t="s">
        <v>129</v>
      </c>
      <c r="AK23" s="27">
        <f t="shared" si="2"/>
        <v>945</v>
      </c>
      <c r="AL23" s="21"/>
      <c r="AM23" s="65">
        <f t="shared" si="7"/>
        <v>0</v>
      </c>
      <c r="AN23" s="21"/>
      <c r="AO23" s="21"/>
      <c r="AP23" s="21">
        <f t="shared" si="3"/>
        <v>3780</v>
      </c>
      <c r="AQ23" s="123">
        <f t="shared" ref="AQ23:AQ29" si="11">SUM(W23,AB23,AG23,AL23)</f>
        <v>4678</v>
      </c>
      <c r="AR23" s="64">
        <f t="shared" si="8"/>
        <v>1</v>
      </c>
      <c r="AS23" s="21" t="s">
        <v>143</v>
      </c>
    </row>
    <row r="24" spans="1:45" s="28" customFormat="1" ht="90" x14ac:dyDescent="0.25">
      <c r="A24" s="22">
        <v>4</v>
      </c>
      <c r="B24" s="21" t="s">
        <v>46</v>
      </c>
      <c r="C24" s="22" t="s">
        <v>120</v>
      </c>
      <c r="D24" s="26" t="s">
        <v>144</v>
      </c>
      <c r="E24" s="21" t="s">
        <v>145</v>
      </c>
      <c r="F24" s="21" t="s">
        <v>50</v>
      </c>
      <c r="G24" s="21" t="s">
        <v>146</v>
      </c>
      <c r="H24" s="36" t="s">
        <v>147</v>
      </c>
      <c r="I24" s="42" t="s">
        <v>125</v>
      </c>
      <c r="J24" s="38" t="s">
        <v>126</v>
      </c>
      <c r="K24" s="36" t="s">
        <v>148</v>
      </c>
      <c r="L24" s="42">
        <v>159</v>
      </c>
      <c r="M24" s="42">
        <v>264</v>
      </c>
      <c r="N24" s="42">
        <v>369</v>
      </c>
      <c r="O24" s="42">
        <v>262</v>
      </c>
      <c r="P24" s="60">
        <f>SUM(L24:O24)</f>
        <v>1054</v>
      </c>
      <c r="Q24" s="49" t="s">
        <v>69</v>
      </c>
      <c r="R24" s="55" t="s">
        <v>149</v>
      </c>
      <c r="S24" s="36" t="s">
        <v>150</v>
      </c>
      <c r="T24" s="36" t="s">
        <v>130</v>
      </c>
      <c r="U24" s="50" t="s">
        <v>131</v>
      </c>
      <c r="V24" s="27">
        <f t="shared" si="0"/>
        <v>159</v>
      </c>
      <c r="W24" s="69">
        <v>173</v>
      </c>
      <c r="X24" s="64">
        <f t="shared" si="4"/>
        <v>1</v>
      </c>
      <c r="Y24" s="21" t="s">
        <v>151</v>
      </c>
      <c r="Z24" s="21"/>
      <c r="AA24" s="27">
        <f t="shared" si="10"/>
        <v>264</v>
      </c>
      <c r="AB24" s="112">
        <v>251</v>
      </c>
      <c r="AC24" s="64">
        <f t="shared" si="5"/>
        <v>0.9507575757575758</v>
      </c>
      <c r="AD24" s="21" t="s">
        <v>152</v>
      </c>
      <c r="AE24" s="36" t="s">
        <v>153</v>
      </c>
      <c r="AF24" s="27">
        <f t="shared" si="1"/>
        <v>369</v>
      </c>
      <c r="AG24" s="21">
        <v>245</v>
      </c>
      <c r="AH24" s="64">
        <f t="shared" si="6"/>
        <v>0.66395663956639561</v>
      </c>
      <c r="AI24" s="132" t="s">
        <v>277</v>
      </c>
      <c r="AJ24" s="132" t="s">
        <v>150</v>
      </c>
      <c r="AK24" s="27">
        <f t="shared" si="2"/>
        <v>262</v>
      </c>
      <c r="AL24" s="21"/>
      <c r="AM24" s="65">
        <f t="shared" si="7"/>
        <v>0</v>
      </c>
      <c r="AN24" s="21"/>
      <c r="AO24" s="21"/>
      <c r="AP24" s="21">
        <f t="shared" si="3"/>
        <v>1054</v>
      </c>
      <c r="AQ24" s="123">
        <f t="shared" si="11"/>
        <v>669</v>
      </c>
      <c r="AR24" s="64">
        <f t="shared" si="8"/>
        <v>0.63472485768500952</v>
      </c>
      <c r="AS24" s="21" t="s">
        <v>152</v>
      </c>
    </row>
    <row r="25" spans="1:45" s="28" customFormat="1" ht="90" x14ac:dyDescent="0.25">
      <c r="A25" s="22">
        <v>4</v>
      </c>
      <c r="B25" s="21" t="s">
        <v>46</v>
      </c>
      <c r="C25" s="22" t="s">
        <v>120</v>
      </c>
      <c r="D25" s="26" t="s">
        <v>154</v>
      </c>
      <c r="E25" s="21" t="s">
        <v>155</v>
      </c>
      <c r="F25" s="21" t="s">
        <v>95</v>
      </c>
      <c r="G25" s="21" t="s">
        <v>156</v>
      </c>
      <c r="H25" s="36" t="s">
        <v>157</v>
      </c>
      <c r="I25" s="42" t="s">
        <v>125</v>
      </c>
      <c r="J25" s="38" t="s">
        <v>126</v>
      </c>
      <c r="K25" s="36" t="s">
        <v>158</v>
      </c>
      <c r="L25" s="42">
        <v>120</v>
      </c>
      <c r="M25" s="42">
        <v>201</v>
      </c>
      <c r="N25" s="42">
        <v>282</v>
      </c>
      <c r="O25" s="42">
        <v>207</v>
      </c>
      <c r="P25" s="60">
        <f t="shared" ref="P25:P29" si="12">SUM(L25:O25)</f>
        <v>810</v>
      </c>
      <c r="Q25" s="49" t="s">
        <v>69</v>
      </c>
      <c r="R25" s="55" t="s">
        <v>149</v>
      </c>
      <c r="S25" s="36" t="s">
        <v>150</v>
      </c>
      <c r="T25" s="36" t="s">
        <v>130</v>
      </c>
      <c r="U25" s="50" t="s">
        <v>131</v>
      </c>
      <c r="V25" s="27">
        <f t="shared" si="0"/>
        <v>120</v>
      </c>
      <c r="W25" s="69">
        <v>128</v>
      </c>
      <c r="X25" s="64">
        <f t="shared" si="4"/>
        <v>1</v>
      </c>
      <c r="Y25" s="21" t="s">
        <v>159</v>
      </c>
      <c r="Z25" s="21"/>
      <c r="AA25" s="27">
        <f t="shared" si="10"/>
        <v>201</v>
      </c>
      <c r="AB25" s="112">
        <v>201</v>
      </c>
      <c r="AC25" s="64">
        <f t="shared" si="5"/>
        <v>1</v>
      </c>
      <c r="AD25" s="21" t="s">
        <v>152</v>
      </c>
      <c r="AE25" s="36" t="s">
        <v>160</v>
      </c>
      <c r="AF25" s="27">
        <f t="shared" si="1"/>
        <v>282</v>
      </c>
      <c r="AG25" s="21">
        <v>277</v>
      </c>
      <c r="AH25" s="64">
        <f t="shared" si="6"/>
        <v>0.98226950354609932</v>
      </c>
      <c r="AI25" s="132" t="s">
        <v>278</v>
      </c>
      <c r="AJ25" s="132" t="s">
        <v>150</v>
      </c>
      <c r="AK25" s="27">
        <f t="shared" si="2"/>
        <v>207</v>
      </c>
      <c r="AL25" s="21"/>
      <c r="AM25" s="65">
        <f t="shared" si="7"/>
        <v>0</v>
      </c>
      <c r="AN25" s="21"/>
      <c r="AO25" s="21"/>
      <c r="AP25" s="21">
        <f t="shared" si="3"/>
        <v>810</v>
      </c>
      <c r="AQ25" s="123">
        <f t="shared" si="11"/>
        <v>606</v>
      </c>
      <c r="AR25" s="64">
        <f t="shared" si="8"/>
        <v>0.74814814814814812</v>
      </c>
      <c r="AS25" s="21" t="s">
        <v>152</v>
      </c>
    </row>
    <row r="26" spans="1:45" s="28" customFormat="1" ht="60" x14ac:dyDescent="0.25">
      <c r="A26" s="22">
        <v>4</v>
      </c>
      <c r="B26" s="21" t="s">
        <v>46</v>
      </c>
      <c r="C26" s="22" t="s">
        <v>120</v>
      </c>
      <c r="D26" s="26" t="s">
        <v>161</v>
      </c>
      <c r="E26" s="21" t="s">
        <v>162</v>
      </c>
      <c r="F26" s="21" t="s">
        <v>95</v>
      </c>
      <c r="G26" s="21" t="s">
        <v>163</v>
      </c>
      <c r="H26" s="36" t="s">
        <v>164</v>
      </c>
      <c r="I26" s="42" t="s">
        <v>125</v>
      </c>
      <c r="J26" s="38" t="s">
        <v>126</v>
      </c>
      <c r="K26" s="36" t="s">
        <v>165</v>
      </c>
      <c r="L26" s="42">
        <v>17</v>
      </c>
      <c r="M26" s="42">
        <v>33</v>
      </c>
      <c r="N26" s="42">
        <v>32</v>
      </c>
      <c r="O26" s="42">
        <v>21</v>
      </c>
      <c r="P26" s="60">
        <f t="shared" si="12"/>
        <v>103</v>
      </c>
      <c r="Q26" s="49" t="s">
        <v>69</v>
      </c>
      <c r="R26" s="56" t="s">
        <v>166</v>
      </c>
      <c r="S26" s="36" t="s">
        <v>167</v>
      </c>
      <c r="T26" s="36" t="s">
        <v>130</v>
      </c>
      <c r="U26" s="50" t="s">
        <v>116</v>
      </c>
      <c r="V26" s="27">
        <f t="shared" si="0"/>
        <v>17</v>
      </c>
      <c r="W26" s="69">
        <v>47</v>
      </c>
      <c r="X26" s="64">
        <f t="shared" si="4"/>
        <v>1</v>
      </c>
      <c r="Y26" s="21" t="s">
        <v>168</v>
      </c>
      <c r="Z26" s="21"/>
      <c r="AA26" s="27">
        <f t="shared" si="10"/>
        <v>33</v>
      </c>
      <c r="AB26" s="112">
        <v>48</v>
      </c>
      <c r="AC26" s="64">
        <f t="shared" si="5"/>
        <v>1</v>
      </c>
      <c r="AD26" s="21" t="s">
        <v>169</v>
      </c>
      <c r="AE26" s="36" t="s">
        <v>167</v>
      </c>
      <c r="AF26" s="27">
        <f t="shared" si="1"/>
        <v>32</v>
      </c>
      <c r="AG26" s="136">
        <v>54</v>
      </c>
      <c r="AH26" s="64">
        <f t="shared" si="6"/>
        <v>1</v>
      </c>
      <c r="AI26" s="132" t="s">
        <v>279</v>
      </c>
      <c r="AJ26" s="132" t="s">
        <v>167</v>
      </c>
      <c r="AK26" s="27">
        <f t="shared" si="2"/>
        <v>21</v>
      </c>
      <c r="AL26" s="21"/>
      <c r="AM26" s="65">
        <f t="shared" si="7"/>
        <v>0</v>
      </c>
      <c r="AN26" s="21"/>
      <c r="AO26" s="21"/>
      <c r="AP26" s="21">
        <f t="shared" si="3"/>
        <v>103</v>
      </c>
      <c r="AQ26" s="123">
        <f t="shared" si="11"/>
        <v>149</v>
      </c>
      <c r="AR26" s="64">
        <f t="shared" si="8"/>
        <v>1</v>
      </c>
      <c r="AS26" s="21" t="s">
        <v>169</v>
      </c>
    </row>
    <row r="27" spans="1:45" s="28" customFormat="1" ht="60" x14ac:dyDescent="0.25">
      <c r="A27" s="22">
        <v>4</v>
      </c>
      <c r="B27" s="21" t="s">
        <v>46</v>
      </c>
      <c r="C27" s="22" t="s">
        <v>120</v>
      </c>
      <c r="D27" s="26" t="s">
        <v>170</v>
      </c>
      <c r="E27" s="21" t="s">
        <v>171</v>
      </c>
      <c r="F27" s="21" t="s">
        <v>95</v>
      </c>
      <c r="G27" s="21" t="s">
        <v>172</v>
      </c>
      <c r="H27" s="36" t="s">
        <v>173</v>
      </c>
      <c r="I27" s="42" t="s">
        <v>125</v>
      </c>
      <c r="J27" s="38" t="s">
        <v>126</v>
      </c>
      <c r="K27" s="36" t="s">
        <v>165</v>
      </c>
      <c r="L27" s="42">
        <v>35</v>
      </c>
      <c r="M27" s="42">
        <v>60</v>
      </c>
      <c r="N27" s="42">
        <v>60</v>
      </c>
      <c r="O27" s="42">
        <v>35</v>
      </c>
      <c r="P27" s="60">
        <f t="shared" si="12"/>
        <v>190</v>
      </c>
      <c r="Q27" s="49" t="s">
        <v>69</v>
      </c>
      <c r="R27" s="56" t="s">
        <v>166</v>
      </c>
      <c r="S27" s="36" t="s">
        <v>167</v>
      </c>
      <c r="T27" s="36" t="s">
        <v>130</v>
      </c>
      <c r="U27" s="50" t="s">
        <v>116</v>
      </c>
      <c r="V27" s="27">
        <f t="shared" si="0"/>
        <v>35</v>
      </c>
      <c r="W27" s="69">
        <v>72</v>
      </c>
      <c r="X27" s="64">
        <f t="shared" si="4"/>
        <v>1</v>
      </c>
      <c r="Y27" s="21" t="s">
        <v>174</v>
      </c>
      <c r="Z27" s="21"/>
      <c r="AA27" s="27">
        <f t="shared" si="10"/>
        <v>60</v>
      </c>
      <c r="AB27" s="112">
        <v>81</v>
      </c>
      <c r="AC27" s="64">
        <f t="shared" si="5"/>
        <v>1</v>
      </c>
      <c r="AD27" s="21" t="s">
        <v>175</v>
      </c>
      <c r="AE27" s="36" t="s">
        <v>167</v>
      </c>
      <c r="AF27" s="27">
        <f t="shared" si="1"/>
        <v>60</v>
      </c>
      <c r="AG27" s="136">
        <v>81</v>
      </c>
      <c r="AH27" s="64">
        <f t="shared" si="6"/>
        <v>1</v>
      </c>
      <c r="AI27" s="132" t="s">
        <v>280</v>
      </c>
      <c r="AJ27" s="132" t="s">
        <v>167</v>
      </c>
      <c r="AK27" s="27">
        <f t="shared" si="2"/>
        <v>35</v>
      </c>
      <c r="AL27" s="21"/>
      <c r="AM27" s="65">
        <f t="shared" si="7"/>
        <v>0</v>
      </c>
      <c r="AN27" s="21"/>
      <c r="AO27" s="21"/>
      <c r="AP27" s="21">
        <f t="shared" si="3"/>
        <v>190</v>
      </c>
      <c r="AQ27" s="123">
        <f t="shared" si="11"/>
        <v>234</v>
      </c>
      <c r="AR27" s="64">
        <f t="shared" si="8"/>
        <v>1</v>
      </c>
      <c r="AS27" s="21" t="s">
        <v>175</v>
      </c>
    </row>
    <row r="28" spans="1:45" s="28" customFormat="1" ht="60" x14ac:dyDescent="0.25">
      <c r="A28" s="22">
        <v>4</v>
      </c>
      <c r="B28" s="21" t="s">
        <v>46</v>
      </c>
      <c r="C28" s="22" t="s">
        <v>120</v>
      </c>
      <c r="D28" s="26" t="s">
        <v>176</v>
      </c>
      <c r="E28" s="21" t="s">
        <v>177</v>
      </c>
      <c r="F28" s="21" t="s">
        <v>95</v>
      </c>
      <c r="G28" s="21" t="s">
        <v>178</v>
      </c>
      <c r="H28" s="43" t="s">
        <v>179</v>
      </c>
      <c r="I28" s="42" t="s">
        <v>125</v>
      </c>
      <c r="J28" s="38" t="s">
        <v>126</v>
      </c>
      <c r="K28" s="36" t="s">
        <v>165</v>
      </c>
      <c r="L28" s="42">
        <v>2</v>
      </c>
      <c r="M28" s="42">
        <v>3</v>
      </c>
      <c r="N28" s="42">
        <v>3</v>
      </c>
      <c r="O28" s="42">
        <v>3</v>
      </c>
      <c r="P28" s="60">
        <f t="shared" si="12"/>
        <v>11</v>
      </c>
      <c r="Q28" s="50" t="s">
        <v>69</v>
      </c>
      <c r="R28" s="56" t="s">
        <v>166</v>
      </c>
      <c r="S28" s="36" t="s">
        <v>167</v>
      </c>
      <c r="T28" s="36" t="s">
        <v>130</v>
      </c>
      <c r="U28" s="50" t="s">
        <v>116</v>
      </c>
      <c r="V28" s="27">
        <f t="shared" si="0"/>
        <v>2</v>
      </c>
      <c r="W28" s="69">
        <v>8</v>
      </c>
      <c r="X28" s="64">
        <f t="shared" si="4"/>
        <v>1</v>
      </c>
      <c r="Y28" s="21" t="s">
        <v>180</v>
      </c>
      <c r="Z28" s="21"/>
      <c r="AA28" s="27">
        <f t="shared" si="10"/>
        <v>3</v>
      </c>
      <c r="AB28" s="112">
        <v>3</v>
      </c>
      <c r="AC28" s="64">
        <f t="shared" si="5"/>
        <v>1</v>
      </c>
      <c r="AD28" s="21" t="s">
        <v>181</v>
      </c>
      <c r="AE28" s="36" t="s">
        <v>167</v>
      </c>
      <c r="AF28" s="27">
        <f t="shared" si="1"/>
        <v>3</v>
      </c>
      <c r="AG28" s="136">
        <v>3</v>
      </c>
      <c r="AH28" s="64">
        <f t="shared" si="6"/>
        <v>1</v>
      </c>
      <c r="AI28" s="132" t="s">
        <v>281</v>
      </c>
      <c r="AJ28" s="132" t="s">
        <v>167</v>
      </c>
      <c r="AK28" s="27">
        <f t="shared" si="2"/>
        <v>3</v>
      </c>
      <c r="AL28" s="21"/>
      <c r="AM28" s="65">
        <f t="shared" si="7"/>
        <v>0</v>
      </c>
      <c r="AN28" s="21"/>
      <c r="AO28" s="21"/>
      <c r="AP28" s="21">
        <f t="shared" si="3"/>
        <v>11</v>
      </c>
      <c r="AQ28" s="123">
        <f t="shared" si="11"/>
        <v>14</v>
      </c>
      <c r="AR28" s="64">
        <f t="shared" si="8"/>
        <v>1</v>
      </c>
      <c r="AS28" s="21" t="s">
        <v>181</v>
      </c>
    </row>
    <row r="29" spans="1:45" s="28" customFormat="1" ht="75" x14ac:dyDescent="0.25">
      <c r="A29" s="22">
        <v>4</v>
      </c>
      <c r="B29" s="21" t="s">
        <v>46</v>
      </c>
      <c r="C29" s="22" t="s">
        <v>120</v>
      </c>
      <c r="D29" s="26" t="s">
        <v>182</v>
      </c>
      <c r="E29" s="21" t="s">
        <v>183</v>
      </c>
      <c r="F29" s="21" t="s">
        <v>95</v>
      </c>
      <c r="G29" s="21" t="s">
        <v>184</v>
      </c>
      <c r="H29" s="43" t="s">
        <v>185</v>
      </c>
      <c r="I29" s="44" t="s">
        <v>125</v>
      </c>
      <c r="J29" s="45" t="s">
        <v>126</v>
      </c>
      <c r="K29" s="43" t="s">
        <v>165</v>
      </c>
      <c r="L29" s="44">
        <v>3</v>
      </c>
      <c r="M29" s="44">
        <v>12</v>
      </c>
      <c r="N29" s="44">
        <v>12</v>
      </c>
      <c r="O29" s="44">
        <v>3</v>
      </c>
      <c r="P29" s="60">
        <f t="shared" si="12"/>
        <v>30</v>
      </c>
      <c r="Q29" s="51" t="s">
        <v>69</v>
      </c>
      <c r="R29" s="57" t="s">
        <v>166</v>
      </c>
      <c r="S29" s="43" t="s">
        <v>167</v>
      </c>
      <c r="T29" s="43" t="s">
        <v>130</v>
      </c>
      <c r="U29" s="59" t="s">
        <v>116</v>
      </c>
      <c r="V29" s="27">
        <f t="shared" si="0"/>
        <v>3</v>
      </c>
      <c r="W29" s="69">
        <v>17</v>
      </c>
      <c r="X29" s="64">
        <f>IF(W29/V29&gt;100%,100%,W29/V29)</f>
        <v>1</v>
      </c>
      <c r="Y29" s="21" t="s">
        <v>186</v>
      </c>
      <c r="Z29" s="21"/>
      <c r="AA29" s="27">
        <f t="shared" si="10"/>
        <v>12</v>
      </c>
      <c r="AB29" s="112">
        <v>21</v>
      </c>
      <c r="AC29" s="64">
        <f t="shared" si="5"/>
        <v>1</v>
      </c>
      <c r="AD29" s="21" t="s">
        <v>187</v>
      </c>
      <c r="AE29" s="43" t="s">
        <v>167</v>
      </c>
      <c r="AF29" s="27">
        <f t="shared" si="1"/>
        <v>12</v>
      </c>
      <c r="AG29" s="136">
        <v>52</v>
      </c>
      <c r="AH29" s="64">
        <f t="shared" si="6"/>
        <v>1</v>
      </c>
      <c r="AI29" s="132" t="s">
        <v>282</v>
      </c>
      <c r="AJ29" s="135" t="s">
        <v>167</v>
      </c>
      <c r="AK29" s="27">
        <f t="shared" si="2"/>
        <v>3</v>
      </c>
      <c r="AL29" s="21"/>
      <c r="AM29" s="65">
        <f t="shared" si="7"/>
        <v>0</v>
      </c>
      <c r="AN29" s="21"/>
      <c r="AO29" s="21"/>
      <c r="AP29" s="21">
        <f t="shared" si="3"/>
        <v>30</v>
      </c>
      <c r="AQ29" s="123">
        <f t="shared" si="11"/>
        <v>90</v>
      </c>
      <c r="AR29" s="64">
        <f t="shared" si="8"/>
        <v>1</v>
      </c>
      <c r="AS29" s="21" t="s">
        <v>187</v>
      </c>
    </row>
    <row r="30" spans="1:45" s="5" customFormat="1" ht="15.75" x14ac:dyDescent="0.25">
      <c r="A30" s="10"/>
      <c r="B30" s="10"/>
      <c r="C30" s="10"/>
      <c r="D30" s="10"/>
      <c r="E30" s="13" t="s">
        <v>188</v>
      </c>
      <c r="F30" s="10"/>
      <c r="G30" s="10"/>
      <c r="H30" s="10"/>
      <c r="I30" s="10"/>
      <c r="J30" s="10"/>
      <c r="K30" s="10"/>
      <c r="L30" s="15"/>
      <c r="M30" s="15"/>
      <c r="N30" s="15"/>
      <c r="O30" s="15"/>
      <c r="P30" s="15"/>
      <c r="Q30" s="10"/>
      <c r="R30" s="10"/>
      <c r="S30" s="10"/>
      <c r="T30" s="10"/>
      <c r="U30" s="10"/>
      <c r="V30" s="15"/>
      <c r="W30" s="15"/>
      <c r="X30" s="15">
        <f>AVERAGE(X14:X29)*80%</f>
        <v>0.72948361516034987</v>
      </c>
      <c r="Y30" s="15"/>
      <c r="Z30" s="15"/>
      <c r="AA30" s="97"/>
      <c r="AB30" s="97"/>
      <c r="AC30" s="121">
        <f>AVERAGE(AC14:AC29)*80%</f>
        <v>0.76098405525846702</v>
      </c>
      <c r="AD30" s="97"/>
      <c r="AE30" s="15"/>
      <c r="AF30" s="15"/>
      <c r="AG30" s="15"/>
      <c r="AH30" s="122">
        <f>AVERAGE(AH14:AH29)*80%</f>
        <v>0.74800487858419618</v>
      </c>
      <c r="AI30" s="15"/>
      <c r="AJ30" s="15"/>
      <c r="AK30" s="15"/>
      <c r="AL30" s="15"/>
      <c r="AM30" s="15">
        <f>AVERAGE(AM14:AM29)*80%</f>
        <v>0</v>
      </c>
      <c r="AN30" s="10"/>
      <c r="AO30" s="10"/>
      <c r="AP30" s="16"/>
      <c r="AQ30" s="16"/>
      <c r="AR30" s="122">
        <f>AVERAGE(AR14:AR29)*80%</f>
        <v>0.64338100931424524</v>
      </c>
      <c r="AS30" s="10"/>
    </row>
    <row r="31" spans="1:45" s="28" customFormat="1" ht="203.25" customHeight="1" x14ac:dyDescent="0.25">
      <c r="A31" s="29">
        <v>7</v>
      </c>
      <c r="B31" s="70" t="s">
        <v>189</v>
      </c>
      <c r="C31" s="70" t="s">
        <v>190</v>
      </c>
      <c r="D31" s="71" t="s">
        <v>191</v>
      </c>
      <c r="E31" s="72" t="s">
        <v>192</v>
      </c>
      <c r="F31" s="72" t="s">
        <v>193</v>
      </c>
      <c r="G31" s="72" t="s">
        <v>194</v>
      </c>
      <c r="H31" s="72" t="s">
        <v>195</v>
      </c>
      <c r="I31" s="73" t="s">
        <v>196</v>
      </c>
      <c r="J31" s="72" t="s">
        <v>197</v>
      </c>
      <c r="K31" s="72" t="s">
        <v>198</v>
      </c>
      <c r="L31" s="74" t="s">
        <v>199</v>
      </c>
      <c r="M31" s="75">
        <v>0.8</v>
      </c>
      <c r="N31" s="74" t="s">
        <v>199</v>
      </c>
      <c r="O31" s="76">
        <v>0.8</v>
      </c>
      <c r="P31" s="76">
        <v>0.8</v>
      </c>
      <c r="Q31" s="77" t="s">
        <v>69</v>
      </c>
      <c r="R31" s="77" t="s">
        <v>200</v>
      </c>
      <c r="S31" s="72" t="s">
        <v>201</v>
      </c>
      <c r="T31" s="72" t="s">
        <v>202</v>
      </c>
      <c r="U31" s="78" t="s">
        <v>203</v>
      </c>
      <c r="V31" s="79" t="str">
        <f>L31</f>
        <v>No programada</v>
      </c>
      <c r="W31" s="80" t="s">
        <v>61</v>
      </c>
      <c r="X31" s="70" t="s">
        <v>61</v>
      </c>
      <c r="Y31" s="70"/>
      <c r="Z31" s="70"/>
      <c r="AA31" s="81">
        <f>M31</f>
        <v>0.8</v>
      </c>
      <c r="AB31" s="113">
        <v>0.92</v>
      </c>
      <c r="AC31" s="82">
        <f t="shared" ref="AC31:AC35" si="13">IF(AB31/AA31&gt;100%,100%,AB31/AA31)</f>
        <v>1</v>
      </c>
      <c r="AD31" s="105" t="s">
        <v>204</v>
      </c>
      <c r="AE31" s="70"/>
      <c r="AF31" s="79" t="str">
        <f>N31</f>
        <v>No programada</v>
      </c>
      <c r="AG31" s="70" t="s">
        <v>199</v>
      </c>
      <c r="AH31" s="82" t="s">
        <v>199</v>
      </c>
      <c r="AI31" s="70" t="s">
        <v>199</v>
      </c>
      <c r="AJ31" s="70" t="s">
        <v>199</v>
      </c>
      <c r="AK31" s="81">
        <f>O31</f>
        <v>0.8</v>
      </c>
      <c r="AL31" s="70"/>
      <c r="AM31" s="83">
        <f t="shared" ref="AM31" si="14">IF(AL31/AK31&gt;100%,100%,AL31/AK31)</f>
        <v>0</v>
      </c>
      <c r="AN31" s="70"/>
      <c r="AO31" s="70"/>
      <c r="AP31" s="81">
        <f>P31</f>
        <v>0.8</v>
      </c>
      <c r="AQ31" s="113">
        <f>AVERAGE(AB31,AL31)</f>
        <v>0.92</v>
      </c>
      <c r="AR31" s="82">
        <f>IF(AQ31/AP31&gt;100%,100%,AQ31/AP31)</f>
        <v>1</v>
      </c>
      <c r="AS31" s="105" t="s">
        <v>204</v>
      </c>
    </row>
    <row r="32" spans="1:45" s="28" customFormat="1" ht="111" customHeight="1" x14ac:dyDescent="0.25">
      <c r="A32" s="29">
        <v>7</v>
      </c>
      <c r="B32" s="70" t="s">
        <v>189</v>
      </c>
      <c r="C32" s="70" t="s">
        <v>190</v>
      </c>
      <c r="D32" s="85" t="s">
        <v>205</v>
      </c>
      <c r="E32" s="77" t="s">
        <v>206</v>
      </c>
      <c r="F32" s="77" t="s">
        <v>193</v>
      </c>
      <c r="G32" s="77" t="s">
        <v>207</v>
      </c>
      <c r="H32" s="77" t="s">
        <v>208</v>
      </c>
      <c r="I32" s="77" t="s">
        <v>209</v>
      </c>
      <c r="J32" s="77" t="s">
        <v>197</v>
      </c>
      <c r="K32" s="77" t="s">
        <v>210</v>
      </c>
      <c r="L32" s="86">
        <v>1</v>
      </c>
      <c r="M32" s="86">
        <v>1</v>
      </c>
      <c r="N32" s="86">
        <v>1</v>
      </c>
      <c r="O32" s="87">
        <v>1</v>
      </c>
      <c r="P32" s="87">
        <v>1</v>
      </c>
      <c r="Q32" s="77" t="s">
        <v>69</v>
      </c>
      <c r="R32" s="77" t="s">
        <v>211</v>
      </c>
      <c r="S32" s="77" t="s">
        <v>212</v>
      </c>
      <c r="T32" s="72" t="s">
        <v>202</v>
      </c>
      <c r="U32" s="78" t="s">
        <v>213</v>
      </c>
      <c r="V32" s="81">
        <f t="shared" ref="V32:V37" si="15">L32</f>
        <v>1</v>
      </c>
      <c r="W32" s="80">
        <v>1</v>
      </c>
      <c r="X32" s="82">
        <f>IF(W32/V32&gt;100%,100%,W32/V32)</f>
        <v>1</v>
      </c>
      <c r="Y32" s="70" t="s">
        <v>214</v>
      </c>
      <c r="Z32" s="70"/>
      <c r="AA32" s="81">
        <f t="shared" ref="AA32:AA37" si="16">M32</f>
        <v>1</v>
      </c>
      <c r="AB32" s="113">
        <v>1</v>
      </c>
      <c r="AC32" s="82">
        <f t="shared" si="13"/>
        <v>1</v>
      </c>
      <c r="AD32" s="70" t="s">
        <v>215</v>
      </c>
      <c r="AE32" s="70"/>
      <c r="AF32" s="81">
        <f t="shared" ref="AF32:AF37" si="17">N32</f>
        <v>1</v>
      </c>
      <c r="AG32" s="82">
        <v>1</v>
      </c>
      <c r="AH32" s="137">
        <f>IF(AG32/AF32&gt;100%,100%,AG32/AF32)</f>
        <v>1</v>
      </c>
      <c r="AI32" s="70" t="s">
        <v>283</v>
      </c>
      <c r="AJ32" s="70" t="s">
        <v>284</v>
      </c>
      <c r="AK32" s="81">
        <f t="shared" ref="AK32:AK37" si="18">O32</f>
        <v>1</v>
      </c>
      <c r="AL32" s="70"/>
      <c r="AM32" s="83"/>
      <c r="AN32" s="70"/>
      <c r="AO32" s="70"/>
      <c r="AP32" s="81">
        <f t="shared" ref="AP32:AP37" si="19">P32</f>
        <v>1</v>
      </c>
      <c r="AQ32" s="113">
        <f>AVERAGE(W32,AB32,AG32,AL32)</f>
        <v>1</v>
      </c>
      <c r="AR32" s="82">
        <f>IF(AQ32/AP32&gt;100%,100%,AQ32/AP32)</f>
        <v>1</v>
      </c>
      <c r="AS32" s="70" t="s">
        <v>215</v>
      </c>
    </row>
    <row r="33" spans="1:45" s="28" customFormat="1" ht="150" x14ac:dyDescent="0.25">
      <c r="A33" s="29">
        <v>7</v>
      </c>
      <c r="B33" s="70" t="s">
        <v>189</v>
      </c>
      <c r="C33" s="70" t="s">
        <v>216</v>
      </c>
      <c r="D33" s="85" t="s">
        <v>217</v>
      </c>
      <c r="E33" s="77" t="s">
        <v>218</v>
      </c>
      <c r="F33" s="77" t="s">
        <v>193</v>
      </c>
      <c r="G33" s="77" t="s">
        <v>219</v>
      </c>
      <c r="H33" s="77" t="s">
        <v>220</v>
      </c>
      <c r="I33" s="77" t="s">
        <v>221</v>
      </c>
      <c r="J33" s="77" t="s">
        <v>197</v>
      </c>
      <c r="K33" s="77" t="s">
        <v>222</v>
      </c>
      <c r="L33" s="74" t="s">
        <v>199</v>
      </c>
      <c r="M33" s="75">
        <v>1</v>
      </c>
      <c r="N33" s="75">
        <v>1</v>
      </c>
      <c r="O33" s="76">
        <v>1</v>
      </c>
      <c r="P33" s="76">
        <v>1</v>
      </c>
      <c r="Q33" s="77" t="s">
        <v>69</v>
      </c>
      <c r="R33" s="77" t="s">
        <v>223</v>
      </c>
      <c r="S33" s="77" t="s">
        <v>224</v>
      </c>
      <c r="T33" s="72" t="s">
        <v>202</v>
      </c>
      <c r="U33" s="78" t="s">
        <v>225</v>
      </c>
      <c r="V33" s="79" t="str">
        <f t="shared" si="15"/>
        <v>No programada</v>
      </c>
      <c r="W33" s="80" t="s">
        <v>61</v>
      </c>
      <c r="X33" s="70" t="s">
        <v>61</v>
      </c>
      <c r="Y33" s="70" t="s">
        <v>117</v>
      </c>
      <c r="Z33" s="70"/>
      <c r="AA33" s="81">
        <f t="shared" si="16"/>
        <v>1</v>
      </c>
      <c r="AB33" s="114">
        <v>0.93910000000000005</v>
      </c>
      <c r="AC33" s="82">
        <f t="shared" si="13"/>
        <v>0.93910000000000005</v>
      </c>
      <c r="AD33" s="70" t="s">
        <v>226</v>
      </c>
      <c r="AE33" s="105" t="s">
        <v>227</v>
      </c>
      <c r="AF33" s="81">
        <f t="shared" si="17"/>
        <v>1</v>
      </c>
      <c r="AG33" s="91">
        <v>0.96519999999999995</v>
      </c>
      <c r="AH33" s="137">
        <f t="shared" ref="AH33" si="20">IF(AG33/AF33&gt;100%,100%,AG33/AF33)</f>
        <v>0.96519999999999995</v>
      </c>
      <c r="AI33" s="70" t="s">
        <v>285</v>
      </c>
      <c r="AJ33" s="70" t="s">
        <v>286</v>
      </c>
      <c r="AK33" s="81">
        <f t="shared" si="18"/>
        <v>1</v>
      </c>
      <c r="AL33" s="70"/>
      <c r="AM33" s="83"/>
      <c r="AN33" s="70"/>
      <c r="AO33" s="70"/>
      <c r="AP33" s="81">
        <f t="shared" si="19"/>
        <v>1</v>
      </c>
      <c r="AQ33" s="113">
        <f>AVERAGE(AB33,AG33,AL33)</f>
        <v>0.95215000000000005</v>
      </c>
      <c r="AR33" s="82">
        <f>IF(AQ33/AP33&gt;100%,100%,AQ33/AP33)</f>
        <v>0.95215000000000005</v>
      </c>
      <c r="AS33" s="70" t="s">
        <v>226</v>
      </c>
    </row>
    <row r="34" spans="1:45" s="28" customFormat="1" ht="105" x14ac:dyDescent="0.25">
      <c r="A34" s="29">
        <v>7</v>
      </c>
      <c r="B34" s="70" t="s">
        <v>189</v>
      </c>
      <c r="C34" s="70" t="s">
        <v>190</v>
      </c>
      <c r="D34" s="85" t="s">
        <v>228</v>
      </c>
      <c r="E34" s="77" t="s">
        <v>229</v>
      </c>
      <c r="F34" s="77" t="s">
        <v>193</v>
      </c>
      <c r="G34" s="77" t="s">
        <v>230</v>
      </c>
      <c r="H34" s="77" t="s">
        <v>231</v>
      </c>
      <c r="I34" s="77" t="s">
        <v>209</v>
      </c>
      <c r="J34" s="77" t="s">
        <v>98</v>
      </c>
      <c r="K34" s="77" t="s">
        <v>230</v>
      </c>
      <c r="L34" s="75">
        <v>1</v>
      </c>
      <c r="M34" s="75">
        <v>1</v>
      </c>
      <c r="N34" s="74" t="s">
        <v>199</v>
      </c>
      <c r="O34" s="76" t="s">
        <v>199</v>
      </c>
      <c r="P34" s="76">
        <v>1</v>
      </c>
      <c r="Q34" s="77" t="s">
        <v>232</v>
      </c>
      <c r="R34" s="77" t="s">
        <v>233</v>
      </c>
      <c r="S34" s="77" t="s">
        <v>233</v>
      </c>
      <c r="T34" s="72" t="s">
        <v>202</v>
      </c>
      <c r="U34" s="78" t="s">
        <v>213</v>
      </c>
      <c r="V34" s="81">
        <f t="shared" si="15"/>
        <v>1</v>
      </c>
      <c r="W34" s="80">
        <v>1</v>
      </c>
      <c r="X34" s="82">
        <f>IF(W34/V34&gt;100%,100%,W34/V34)</f>
        <v>1</v>
      </c>
      <c r="Y34" s="70" t="s">
        <v>234</v>
      </c>
      <c r="Z34" s="70" t="s">
        <v>235</v>
      </c>
      <c r="AA34" s="81">
        <f t="shared" si="16"/>
        <v>1</v>
      </c>
      <c r="AB34" s="113">
        <v>1</v>
      </c>
      <c r="AC34" s="82">
        <f t="shared" si="13"/>
        <v>1</v>
      </c>
      <c r="AD34" s="70" t="s">
        <v>236</v>
      </c>
      <c r="AE34" s="105" t="s">
        <v>237</v>
      </c>
      <c r="AF34" s="79" t="str">
        <f t="shared" si="17"/>
        <v>No programada</v>
      </c>
      <c r="AG34" s="80" t="s">
        <v>199</v>
      </c>
      <c r="AH34" s="82" t="s">
        <v>199</v>
      </c>
      <c r="AI34" s="70" t="s">
        <v>199</v>
      </c>
      <c r="AJ34" s="70" t="s">
        <v>199</v>
      </c>
      <c r="AK34" s="79" t="str">
        <f t="shared" si="18"/>
        <v>No programada</v>
      </c>
      <c r="AL34" s="84">
        <v>0</v>
      </c>
      <c r="AM34" s="82">
        <v>0</v>
      </c>
      <c r="AN34" s="70"/>
      <c r="AO34" s="70"/>
      <c r="AP34" s="81">
        <f t="shared" si="19"/>
        <v>1</v>
      </c>
      <c r="AQ34" s="113">
        <f>AVERAGE(W34,AB34)</f>
        <v>1</v>
      </c>
      <c r="AR34" s="82">
        <f t="shared" ref="AR34" si="21">IF(AQ34/AP34&gt;100%,100%,AQ34/AP34)</f>
        <v>1</v>
      </c>
      <c r="AS34" s="70" t="s">
        <v>236</v>
      </c>
    </row>
    <row r="35" spans="1:45" s="28" customFormat="1" ht="120" x14ac:dyDescent="0.25">
      <c r="A35" s="29">
        <v>7</v>
      </c>
      <c r="B35" s="70" t="s">
        <v>189</v>
      </c>
      <c r="C35" s="70" t="s">
        <v>190</v>
      </c>
      <c r="D35" s="85" t="s">
        <v>238</v>
      </c>
      <c r="E35" s="77" t="s">
        <v>239</v>
      </c>
      <c r="F35" s="77" t="s">
        <v>193</v>
      </c>
      <c r="G35" s="77" t="s">
        <v>240</v>
      </c>
      <c r="H35" s="77" t="s">
        <v>241</v>
      </c>
      <c r="I35" s="77" t="s">
        <v>114</v>
      </c>
      <c r="J35" s="77" t="s">
        <v>126</v>
      </c>
      <c r="K35" s="77" t="s">
        <v>240</v>
      </c>
      <c r="L35" s="88">
        <v>0</v>
      </c>
      <c r="M35" s="88">
        <v>1</v>
      </c>
      <c r="N35" s="89">
        <v>1</v>
      </c>
      <c r="O35" s="90">
        <v>0</v>
      </c>
      <c r="P35" s="90">
        <v>2</v>
      </c>
      <c r="Q35" s="77" t="s">
        <v>232</v>
      </c>
      <c r="R35" s="77" t="s">
        <v>233</v>
      </c>
      <c r="S35" s="77" t="s">
        <v>233</v>
      </c>
      <c r="T35" s="72" t="s">
        <v>202</v>
      </c>
      <c r="U35" s="72" t="s">
        <v>202</v>
      </c>
      <c r="V35" s="79">
        <f t="shared" si="15"/>
        <v>0</v>
      </c>
      <c r="W35" s="80" t="s">
        <v>61</v>
      </c>
      <c r="X35" s="70" t="s">
        <v>61</v>
      </c>
      <c r="Y35" s="70" t="s">
        <v>117</v>
      </c>
      <c r="Z35" s="70" t="s">
        <v>242</v>
      </c>
      <c r="AA35" s="79">
        <f t="shared" si="16"/>
        <v>1</v>
      </c>
      <c r="AB35" s="113">
        <v>1</v>
      </c>
      <c r="AC35" s="82">
        <f t="shared" si="13"/>
        <v>1</v>
      </c>
      <c r="AD35" s="106" t="s">
        <v>243</v>
      </c>
      <c r="AE35" s="105" t="s">
        <v>244</v>
      </c>
      <c r="AF35" s="79">
        <f t="shared" si="17"/>
        <v>1</v>
      </c>
      <c r="AG35" s="70">
        <v>1</v>
      </c>
      <c r="AH35" s="137">
        <f t="shared" ref="AH35:AH37" si="22">IF(AG35/AF35&gt;100%,100%,AG35/AF35)</f>
        <v>1</v>
      </c>
      <c r="AI35" s="70" t="s">
        <v>287</v>
      </c>
      <c r="AJ35" s="70" t="s">
        <v>288</v>
      </c>
      <c r="AK35" s="79">
        <f t="shared" si="18"/>
        <v>0</v>
      </c>
      <c r="AL35" s="70"/>
      <c r="AM35" s="83"/>
      <c r="AN35" s="70"/>
      <c r="AO35" s="70"/>
      <c r="AP35" s="70">
        <f t="shared" si="19"/>
        <v>2</v>
      </c>
      <c r="AQ35" s="138">
        <f>SUM(AB35,AG35)</f>
        <v>2</v>
      </c>
      <c r="AR35" s="82">
        <f>IF(AQ35/AP35&gt;100%,100%,AQ35/AP35)</f>
        <v>1</v>
      </c>
      <c r="AS35" s="105" t="s">
        <v>244</v>
      </c>
    </row>
    <row r="36" spans="1:45" s="28" customFormat="1" ht="135" x14ac:dyDescent="0.25">
      <c r="A36" s="29">
        <v>5</v>
      </c>
      <c r="B36" s="70" t="s">
        <v>245</v>
      </c>
      <c r="C36" s="70" t="s">
        <v>246</v>
      </c>
      <c r="D36" s="85" t="s">
        <v>247</v>
      </c>
      <c r="E36" s="77" t="s">
        <v>248</v>
      </c>
      <c r="F36" s="77" t="s">
        <v>193</v>
      </c>
      <c r="G36" s="77" t="s">
        <v>249</v>
      </c>
      <c r="H36" s="77" t="s">
        <v>250</v>
      </c>
      <c r="I36" s="77" t="s">
        <v>209</v>
      </c>
      <c r="J36" s="77" t="s">
        <v>54</v>
      </c>
      <c r="K36" s="77" t="s">
        <v>249</v>
      </c>
      <c r="L36" s="75">
        <v>0.33</v>
      </c>
      <c r="M36" s="75">
        <v>0.67</v>
      </c>
      <c r="N36" s="75">
        <v>0.84</v>
      </c>
      <c r="O36" s="76">
        <v>1</v>
      </c>
      <c r="P36" s="76">
        <v>1</v>
      </c>
      <c r="Q36" s="77" t="s">
        <v>69</v>
      </c>
      <c r="R36" s="77" t="s">
        <v>251</v>
      </c>
      <c r="S36" s="77" t="s">
        <v>252</v>
      </c>
      <c r="T36" s="72" t="s">
        <v>202</v>
      </c>
      <c r="U36" s="78" t="s">
        <v>253</v>
      </c>
      <c r="V36" s="81">
        <f t="shared" si="15"/>
        <v>0.33</v>
      </c>
      <c r="W36" s="91">
        <v>1</v>
      </c>
      <c r="X36" s="91">
        <f>IF(W36/V36&gt;100%,100%,W36/V36)</f>
        <v>1</v>
      </c>
      <c r="Y36" s="81" t="s">
        <v>290</v>
      </c>
      <c r="Z36" s="81" t="s">
        <v>289</v>
      </c>
      <c r="AA36" s="81">
        <v>0</v>
      </c>
      <c r="AB36" s="114" t="s">
        <v>261</v>
      </c>
      <c r="AC36" s="118" t="s">
        <v>262</v>
      </c>
      <c r="AD36" s="117" t="s">
        <v>263</v>
      </c>
      <c r="AE36" s="117" t="s">
        <v>258</v>
      </c>
      <c r="AF36" s="117">
        <v>0</v>
      </c>
      <c r="AG36" s="117" t="s">
        <v>61</v>
      </c>
      <c r="AH36" s="137" t="s">
        <v>199</v>
      </c>
      <c r="AI36" s="117" t="s">
        <v>199</v>
      </c>
      <c r="AJ36" s="117" t="s">
        <v>199</v>
      </c>
      <c r="AK36" s="117">
        <f t="shared" si="18"/>
        <v>1</v>
      </c>
      <c r="AL36" s="117"/>
      <c r="AM36" s="124"/>
      <c r="AN36" s="117"/>
      <c r="AO36" s="117"/>
      <c r="AP36" s="117">
        <f t="shared" si="19"/>
        <v>1</v>
      </c>
      <c r="AQ36" s="113">
        <v>1</v>
      </c>
      <c r="AR36" s="82">
        <f t="shared" ref="AR36:AR37" si="23">IF(AQ36/AP36&gt;100%,100%,AQ36/AP36)</f>
        <v>1</v>
      </c>
      <c r="AS36" s="125" t="s">
        <v>263</v>
      </c>
    </row>
    <row r="37" spans="1:45" s="28" customFormat="1" ht="122.25" customHeight="1" x14ac:dyDescent="0.25">
      <c r="A37" s="29">
        <v>5</v>
      </c>
      <c r="B37" s="70" t="s">
        <v>245</v>
      </c>
      <c r="C37" s="70" t="s">
        <v>246</v>
      </c>
      <c r="D37" s="85" t="s">
        <v>254</v>
      </c>
      <c r="E37" s="77" t="s">
        <v>255</v>
      </c>
      <c r="F37" s="77" t="s">
        <v>193</v>
      </c>
      <c r="G37" s="77" t="s">
        <v>249</v>
      </c>
      <c r="H37" s="77" t="s">
        <v>256</v>
      </c>
      <c r="I37" s="77" t="s">
        <v>114</v>
      </c>
      <c r="J37" s="77" t="s">
        <v>54</v>
      </c>
      <c r="K37" s="77" t="s">
        <v>249</v>
      </c>
      <c r="L37" s="75">
        <v>0.2</v>
      </c>
      <c r="M37" s="75">
        <v>0.4</v>
      </c>
      <c r="N37" s="75">
        <v>0.6</v>
      </c>
      <c r="O37" s="76">
        <v>0.8</v>
      </c>
      <c r="P37" s="76">
        <v>0.8</v>
      </c>
      <c r="Q37" s="77" t="s">
        <v>69</v>
      </c>
      <c r="R37" s="77" t="s">
        <v>251</v>
      </c>
      <c r="S37" s="77" t="s">
        <v>257</v>
      </c>
      <c r="T37" s="72" t="s">
        <v>202</v>
      </c>
      <c r="U37" s="78" t="s">
        <v>253</v>
      </c>
      <c r="V37" s="81">
        <f t="shared" si="15"/>
        <v>0.2</v>
      </c>
      <c r="W37" s="91">
        <v>0.72</v>
      </c>
      <c r="X37" s="91">
        <f>IF(W37/V37&gt;100%,100%,W37/V37)</f>
        <v>1</v>
      </c>
      <c r="Y37" s="81" t="s">
        <v>291</v>
      </c>
      <c r="Z37" s="81" t="s">
        <v>289</v>
      </c>
      <c r="AA37" s="81">
        <f t="shared" si="16"/>
        <v>0.4</v>
      </c>
      <c r="AB37" s="114">
        <v>0.83</v>
      </c>
      <c r="AC37" s="82">
        <f>IF(AB37/AA37&gt;100%,100%,AB37/AA37)</f>
        <v>1</v>
      </c>
      <c r="AD37" s="81" t="s">
        <v>263</v>
      </c>
      <c r="AE37" s="107" t="s">
        <v>258</v>
      </c>
      <c r="AF37" s="81">
        <f t="shared" si="17"/>
        <v>0.6</v>
      </c>
      <c r="AG37" s="114">
        <v>0.86</v>
      </c>
      <c r="AH37" s="137">
        <f t="shared" si="22"/>
        <v>1</v>
      </c>
      <c r="AI37" s="81" t="s">
        <v>292</v>
      </c>
      <c r="AJ37" s="81" t="s">
        <v>293</v>
      </c>
      <c r="AK37" s="81">
        <f t="shared" si="18"/>
        <v>0.8</v>
      </c>
      <c r="AL37" s="81"/>
      <c r="AM37" s="92"/>
      <c r="AN37" s="81"/>
      <c r="AO37" s="81"/>
      <c r="AP37" s="81">
        <f t="shared" si="19"/>
        <v>0.8</v>
      </c>
      <c r="AQ37" s="113">
        <v>0.86</v>
      </c>
      <c r="AR37" s="82">
        <f t="shared" si="23"/>
        <v>1</v>
      </c>
      <c r="AS37" s="81" t="s">
        <v>264</v>
      </c>
    </row>
    <row r="38" spans="1:45" s="5" customFormat="1" ht="15.75" x14ac:dyDescent="0.25">
      <c r="A38" s="10"/>
      <c r="B38" s="10"/>
      <c r="C38" s="10"/>
      <c r="D38" s="10"/>
      <c r="E38" s="11" t="s">
        <v>259</v>
      </c>
      <c r="F38" s="11"/>
      <c r="G38" s="11"/>
      <c r="H38" s="11"/>
      <c r="I38" s="11"/>
      <c r="J38" s="11"/>
      <c r="K38" s="11"/>
      <c r="L38" s="12"/>
      <c r="M38" s="12"/>
      <c r="N38" s="12"/>
      <c r="O38" s="12"/>
      <c r="P38" s="12"/>
      <c r="Q38" s="11"/>
      <c r="R38" s="10"/>
      <c r="S38" s="10"/>
      <c r="T38" s="10"/>
      <c r="U38" s="10"/>
      <c r="V38" s="12"/>
      <c r="W38" s="12"/>
      <c r="X38" s="95">
        <f>AVERAGE(X31:X37)*20%</f>
        <v>0.2</v>
      </c>
      <c r="Y38" s="10"/>
      <c r="Z38" s="10"/>
      <c r="AA38" s="98"/>
      <c r="AB38" s="98"/>
      <c r="AC38" s="94">
        <f>AVERAGE(AC31:AC37)*20%</f>
        <v>0.19797000000000001</v>
      </c>
      <c r="AD38" s="102"/>
      <c r="AE38" s="10"/>
      <c r="AF38" s="12"/>
      <c r="AG38" s="12"/>
      <c r="AH38" s="94">
        <f>AVERAGE(AH31:AH37)*20%</f>
        <v>0.19825999999999999</v>
      </c>
      <c r="AI38" s="10"/>
      <c r="AJ38" s="10"/>
      <c r="AK38" s="12"/>
      <c r="AL38" s="12"/>
      <c r="AM38" s="14" t="e">
        <f>AVERAGE(#REF!)*20%</f>
        <v>#REF!</v>
      </c>
      <c r="AN38" s="10"/>
      <c r="AO38" s="10"/>
      <c r="AP38" s="17"/>
      <c r="AQ38" s="17"/>
      <c r="AR38" s="94">
        <f>AVERAGE(AR31:AR37)*20%</f>
        <v>0.19863285714285714</v>
      </c>
      <c r="AS38" s="10"/>
    </row>
    <row r="39" spans="1:45" s="9" customFormat="1" ht="18.75" x14ac:dyDescent="0.3">
      <c r="A39" s="6"/>
      <c r="B39" s="6"/>
      <c r="C39" s="6"/>
      <c r="D39" s="6"/>
      <c r="E39" s="7" t="s">
        <v>260</v>
      </c>
      <c r="F39" s="6"/>
      <c r="G39" s="6"/>
      <c r="H39" s="6"/>
      <c r="I39" s="6"/>
      <c r="J39" s="6"/>
      <c r="K39" s="6"/>
      <c r="L39" s="8"/>
      <c r="M39" s="8"/>
      <c r="N39" s="8"/>
      <c r="O39" s="8"/>
      <c r="P39" s="8"/>
      <c r="Q39" s="6"/>
      <c r="R39" s="6"/>
      <c r="S39" s="6"/>
      <c r="T39" s="6"/>
      <c r="U39" s="6"/>
      <c r="V39" s="8"/>
      <c r="W39" s="8"/>
      <c r="X39" s="96">
        <f>X30+X38</f>
        <v>0.92948361516034983</v>
      </c>
      <c r="Y39" s="6"/>
      <c r="Z39" s="6"/>
      <c r="AA39" s="99"/>
      <c r="AB39" s="99"/>
      <c r="AC39" s="126">
        <f>AC30+AC38</f>
        <v>0.958954055258467</v>
      </c>
      <c r="AD39" s="103"/>
      <c r="AE39" s="6"/>
      <c r="AF39" s="8"/>
      <c r="AG39" s="8"/>
      <c r="AH39" s="96">
        <f>AH30+AH38</f>
        <v>0.94626487858419617</v>
      </c>
      <c r="AI39" s="6"/>
      <c r="AJ39" s="6"/>
      <c r="AK39" s="8"/>
      <c r="AL39" s="8"/>
      <c r="AM39" s="19" t="e">
        <f>AM30+AM38</f>
        <v>#REF!</v>
      </c>
      <c r="AN39" s="6"/>
      <c r="AO39" s="6"/>
      <c r="AP39" s="18"/>
      <c r="AQ39" s="18"/>
      <c r="AR39" s="96">
        <f>AR30+AR38</f>
        <v>0.84201386645710241</v>
      </c>
      <c r="AS39" s="6"/>
    </row>
    <row r="44" spans="1:45" x14ac:dyDescent="0.25">
      <c r="Y44" s="93">
        <f>217/274</f>
        <v>0.79197080291970801</v>
      </c>
      <c r="Z44" s="93">
        <f>72/79</f>
        <v>0.91139240506329111</v>
      </c>
    </row>
  </sheetData>
  <mergeCells count="19">
    <mergeCell ref="R11:U12"/>
    <mergeCell ref="F4:K4"/>
    <mergeCell ref="H5:K5"/>
    <mergeCell ref="H6:K6"/>
    <mergeCell ref="H7:K7"/>
    <mergeCell ref="H8:K8"/>
    <mergeCell ref="A11:B12"/>
    <mergeCell ref="C11:C13"/>
    <mergeCell ref="A1:K1"/>
    <mergeCell ref="L1:P1"/>
    <mergeCell ref="D11:F12"/>
    <mergeCell ref="G11:Q12"/>
    <mergeCell ref="A2:K2"/>
    <mergeCell ref="H9:K9"/>
    <mergeCell ref="V11:Z12"/>
    <mergeCell ref="AA11:AE12"/>
    <mergeCell ref="AF11:AJ12"/>
    <mergeCell ref="AK11:AO12"/>
    <mergeCell ref="AP11:AS12"/>
  </mergeCells>
  <dataValidations disablePrompts="1" count="1">
    <dataValidation allowBlank="1" showInputMessage="1" showErrorMessage="1" error="Escriba un texto " promptTitle="Cualquier contenido" sqref="F13 F3:F10" xr:uid="{00000000-0002-0000-0000-000000000000}"/>
  </dataValidations>
  <hyperlinks>
    <hyperlink ref="AD35" r:id="rId1" display="https://gobiernobogota-my.sharepoint.com/:f:/g/personal/miguel_cardozo_gobiernobogota_gov_co/Em3Cl6hCPQhDioiu_JLgoPYBkPVfsju4ScZS7Z6vKKn1PQ?e=Q2RSJH" xr:uid="{2579C30F-9488-4D1A-AAF3-21DC6425E248}"/>
  </hyperlinks>
  <pageMargins left="0.7" right="0.7" top="0.75" bottom="0.75" header="0.3" footer="0.3"/>
  <pageSetup paperSize="9" orientation="portrait" r:id="rId2"/>
  <ignoredErrors>
    <ignoredError sqref="D14:D15" numberStoredAsText="1"/>
  </ignoredError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F11:F12 F14:F20 F22:F30 F38:F1048576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25</v>
      </c>
    </row>
    <row r="2" spans="1:1" x14ac:dyDescent="0.25">
      <c r="A2" t="s">
        <v>95</v>
      </c>
    </row>
    <row r="3" spans="1:1" x14ac:dyDescent="0.25">
      <c r="A3" t="s">
        <v>50</v>
      </c>
    </row>
    <row r="4" spans="1:1" x14ac:dyDescent="0.25">
      <c r="A4" t="s">
        <v>193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D912C2-67FF-4F74-B857-B8D2F5FE6CA6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f8dc1254-f694-4df3-a50d-d4e607c93dc9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0cb614e-b45f-4877-aa77-0fc3e5f2c8f0"/>
  </ds:schemaRefs>
</ds:datastoreItem>
</file>

<file path=customXml/itemProps2.xml><?xml version="1.0" encoding="utf-8"?>
<ds:datastoreItem xmlns:ds="http://schemas.openxmlformats.org/officeDocument/2006/customXml" ds:itemID="{AAFE7E3B-AE61-4157-97B0-DE24F9FA3E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2023-11-21T17:17:26Z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