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NC/Nivel Central/07. Gerencia TIC/"/>
    </mc:Choice>
  </mc:AlternateContent>
  <xr:revisionPtr revIDLastSave="84" documentId="8_{3E085EE2-E0C7-4DFA-B282-8F7EADE29E65}" xr6:coauthVersionLast="47" xr6:coauthVersionMax="47" xr10:uidLastSave="{8C991926-4559-4120-B0B7-8F6F9EB90436}"/>
  <bookViews>
    <workbookView showHorizontalScroll="0" showVerticalScroll="0" showSheetTabs="0" xWindow="-120" yWindow="-120" windowWidth="20730" windowHeight="110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4" i="1" l="1"/>
  <c r="AL25" i="1"/>
  <c r="AC31" i="1"/>
  <c r="AP23" i="1"/>
  <c r="AP22" i="1"/>
  <c r="AP20" i="1"/>
  <c r="AB24" i="1"/>
  <c r="AP17" i="1"/>
  <c r="AP16" i="1"/>
  <c r="AB19" i="1"/>
  <c r="Z24" i="1"/>
  <c r="Z23" i="1"/>
  <c r="AB23" i="1" s="1"/>
  <c r="Z22" i="1"/>
  <c r="AB22" i="1" s="1"/>
  <c r="AB25" i="1" s="1"/>
  <c r="AB26" i="1" s="1"/>
  <c r="Z20" i="1"/>
  <c r="AB20" i="1" s="1"/>
  <c r="Z19" i="1"/>
  <c r="Z18" i="1"/>
  <c r="Z17" i="1"/>
  <c r="AB17" i="1" s="1"/>
  <c r="Z16" i="1"/>
  <c r="AB16" i="1" s="1"/>
  <c r="AB21" i="1" s="1"/>
  <c r="AO24" i="1"/>
  <c r="AP19" i="1"/>
  <c r="AO23" i="1"/>
  <c r="AO22" i="1"/>
  <c r="AQ22" i="1"/>
  <c r="U23" i="1"/>
  <c r="AQ23" i="1" l="1"/>
  <c r="AQ24" i="1"/>
  <c r="U22" i="1"/>
  <c r="W21" i="1"/>
  <c r="O18" i="1"/>
  <c r="O17" i="1"/>
  <c r="AO17" i="1" s="1"/>
  <c r="AQ17" i="1" s="1"/>
  <c r="AG25" i="1"/>
  <c r="AJ19" i="1"/>
  <c r="AL19" i="1" s="1"/>
  <c r="AE19" i="1"/>
  <c r="AG19" i="1"/>
  <c r="AO19" i="1"/>
  <c r="AJ18" i="1"/>
  <c r="AL18" i="1" s="1"/>
  <c r="AO18" i="1"/>
  <c r="O16" i="1"/>
  <c r="AJ20" i="1"/>
  <c r="AL20" i="1" s="1"/>
  <c r="AJ17" i="1"/>
  <c r="AL17" i="1" s="1"/>
  <c r="AL16" i="1"/>
  <c r="AE20" i="1"/>
  <c r="AG20" i="1" s="1"/>
  <c r="W25" i="1"/>
  <c r="AQ16" i="1"/>
  <c r="AO20" i="1"/>
  <c r="AG21" i="1" l="1"/>
  <c r="AG26" i="1" s="1"/>
  <c r="W26" i="1"/>
  <c r="AQ20" i="1"/>
  <c r="AQ19" i="1"/>
  <c r="AL21" i="1"/>
  <c r="AQ25" i="1"/>
  <c r="AQ21" i="1" l="1"/>
  <c r="AQ26" i="1" s="1"/>
  <c r="AL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5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5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<sst xmlns="http://schemas.openxmlformats.org/spreadsheetml/2006/main" count="299" uniqueCount="169">
  <si>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GERENCIA DE TIC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</si>
  <si>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</si>
  <si>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</si>
  <si>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</si>
  <si>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</si>
  <si>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</si>
  <si>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</si>
  <si>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</si>
  <si>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</si>
  <si>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</si>
  <si>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292879</t>
  </si>
  <si>
    <t>29 de marzo de 2023</t>
  </si>
  <si>
    <t xml:space="preserve">De conformidad con el memorando 20234400048463 del 15 de febrero de 2023, por el que la Dirección de Tecnologías e Información presentó el cronograma de actualización documental asociado a la meta transversal No. 2 y de acuerdo con la validación de la analista del proceso Angela Patricia Cabeza, se actualiza la programación trimestral de dicha meta. Caso Hola No. </t>
  </si>
  <si>
    <t>28 de abril de 2023</t>
  </si>
  <si>
    <t>Para el primer trimtestre de la vigencia 2023, el Plan de Gestión del proceso Gerencia de TIC alcanzó un nivel de desempeño del 100,00% y 33,20% del acumulado para la vigencia.</t>
  </si>
  <si>
    <t>03 de mayo de 2023</t>
  </si>
  <si>
    <t>Para el primer trimtestre de la vigencia 2023, el Plan de Gestión del proceso Gerencia de TIC alcanzó un nivel de desempeño del 100,00% y 8,74% del acumulado para la vigencia.</t>
  </si>
  <si>
    <t>28 de julio de 2023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</si>
  <si>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</si>
  <si>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</si>
  <si>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</si>
  <si>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</si>
  <si>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</si>
  <si>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</si>
  <si>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</si>
  <si>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</si>
  <si>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</si>
  <si>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</si>
  <si>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</si>
  <si>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</si>
  <si>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</si>
  <si>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</si>
  <si>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</si>
  <si>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</si>
  <si>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</si>
  <si>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</si>
  <si>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</si>
  <si>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</si>
  <si>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</si>
  <si>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</si>
  <si>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</si>
  <si>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</si>
  <si>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</si>
  <si>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</si>
  <si>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</si>
  <si>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</si>
  <si>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</si>
  <si>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</si>
  <si>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</si>
  <si>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</si>
  <si>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</si>
  <si>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</si>
  <si>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</si>
  <si>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</si>
  <si>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</si>
  <si>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</si>
  <si>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Implementar dos (02) servicios de interoperabilidad bajo la plataforma Xroad</t>
  </si>
  <si>
    <t>Gestión</t>
  </si>
  <si>
    <t>Número de servicios implementados</t>
  </si>
  <si>
    <t>Suma</t>
  </si>
  <si>
    <t xml:space="preserve">Número de servicios de interoperabilidad </t>
  </si>
  <si>
    <t>Eficacia</t>
  </si>
  <si>
    <t>Informe de implementación del servicio</t>
  </si>
  <si>
    <t>Marco de interoperabilidad para Gobierno Digital</t>
  </si>
  <si>
    <t>Informe de actividades realizadas</t>
  </si>
  <si>
    <t>No programado</t>
  </si>
  <si>
    <t>Los productos generados del proyecto a la fecha son:
• Identificación de las fuentes de información del proceso de IVC de la SDG.
• Creación de un modelo de datos que permita la consulta de información del proceso de IVC de la SDG para compartir con el sistema SUDIVC.
• Construcción del componente técnico (servicio web) para el servicio de intercambio de información.
• Definición y validación del mensaje de datos que registrará la información en el sistema IVC de la SG.
• Despliegue en ambiente de pruebas en la plataforma de intercambio de información X-Road del componente técnico (Servicio Web).</t>
  </si>
  <si>
    <t>Informe de avance</t>
  </si>
  <si>
    <t>Meta cumplida</t>
  </si>
  <si>
    <t>Ejecutar al 100% la hoja de ruta del ejercicio de Arquitectura de TI</t>
  </si>
  <si>
    <t>Actividades ejecutadas sobre actividades planeadas</t>
  </si>
  <si>
    <t>(Actividades ejecutadas /actividades planeadas)*100</t>
  </si>
  <si>
    <t>Porcentaje de actividades del modelo de seguridad</t>
  </si>
  <si>
    <t>Informe de la implementación del ejercicio de arquitectura de TI</t>
  </si>
  <si>
    <t>Modelo de Seguridad y Privacidad de la Información</t>
  </si>
  <si>
    <t>Durante el periodo se generó la arquitectura de capacidad de los sistemas de información de apoyo requeridos para la Talento Humano, Dirección Administrativa y Financiera</t>
  </si>
  <si>
    <t>Arquitectura de capacidad TI</t>
  </si>
  <si>
    <t>Generar un tablero de indicadores estratégicos de TI</t>
  </si>
  <si>
    <t>Número de tableros implementados</t>
  </si>
  <si>
    <t xml:space="preserve">Número de tableros de indicadores </t>
  </si>
  <si>
    <t>Un tablero de indicadores publicado</t>
  </si>
  <si>
    <t>Planes estratégicos de TI</t>
  </si>
  <si>
    <t>No programada</t>
  </si>
  <si>
    <t>Garantizar el 96% de la disponibilidad de los servicios de la infraestructura TI (Procesamiento, almacenamiento, conectividad)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</si>
  <si>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</si>
  <si>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</si>
  <si>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</si>
  <si>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</si>
  <si>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</si>
  <si>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</si>
  <si>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</si>
  <si>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Durante el periodo se realizó la administración y monitoreo de la plataforma tecnológica de la entidad garantizando el 96% de la disponibilidad de la infraestructura y disponibilidad de los servicios soportados</t>
  </si>
  <si>
    <t>Informe de capacidiad infraestructura de TI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</si>
  <si>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</si>
  <si>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</si>
  <si>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</si>
  <si>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</si>
  <si>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</si>
  <si>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</si>
  <si>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Durante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</si>
  <si>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trimestre</t>
  </si>
  <si>
    <t>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</si>
  <si>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</si>
  <si>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</si>
  <si>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</si>
  <si>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</si>
  <si>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</si>
  <si>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</si>
  <si>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</si>
  <si>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</si>
  <si>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</si>
  <si>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</si>
  <si>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</si>
  <si>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</si>
  <si>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N/A</t>
  </si>
  <si>
    <t>"Dirección de Tecnologías e Información 
Consumo de papel: El reporte de consumo de papel cuenta con fecha de última actualización del mes de junio de 2023.  Participación: Crecimiento verde (0 participantes) , Día Internacional del agua (0 participante).   Jornada presencial: Obtuvó calificación de 67% en la evaluación efectuada en la jornada semana ambiental:   ciclopaseo ( 3 participante), taller de compostaje (0 participantes),   caminata ( 0 participantes),jardín vertical (0 participantes), Museo del Mar (1 participantes), feria ambiental (0 participantes),saberes ancestrales (0 participantes)"</t>
  </si>
  <si>
    <t>Reporte meta ambiental OAP</t>
  </si>
  <si>
    <t> 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</si>
  <si>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</si>
  <si>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</si>
  <si>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</si>
  <si>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</si>
  <si>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</si>
  <si>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</si>
  <si>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</si>
  <si>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 El proceso tenia programada la revisión del documento GDI-TIC-IN001 el cual luego de validación y aprobación, se eliminó el 29 de marzo 2023</t>
  </si>
  <si>
    <t xml:space="preserve">Listado maestro de documentos </t>
  </si>
  <si>
    <t xml:space="preserve"> Listado maestro de documentos internos de la Secretaría Distrital de Gobierno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</si>
  <si>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</si>
  <si>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</si>
  <si>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</si>
  <si>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</si>
  <si>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</si>
  <si>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</si>
  <si>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 xml:space="preserve"> https://gobiernobogota-my.sharepoint.com/:f:/g/personal/miguel_cardozo_gobiernobogota_gov_co/Em3Cl6hCPQhDioiu_JLgoPYBkPVfsju4ScZS7Z6vKKn1PQ?e=Q2RSJH 
</t>
  </si>
  <si>
    <t>Jornada de capacitacion dia 22 de junio de 2023</t>
  </si>
  <si>
    <t xml:space="preserve">Meta cumplida a la fecha 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</si>
  <si>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</si>
  <si>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</si>
  <si>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</si>
  <si>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</si>
  <si>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</si>
  <si>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</si>
  <si>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</si>
  <si>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</si>
  <si>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</si>
  <si>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</si>
  <si>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</si>
  <si>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</si>
  <si>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</si>
  <si>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</si>
  <si>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Para el segundo  trimtestre de la vigencia 2023, el Plan de Gestión del proceso Gerencia de TIC alcanzó un nivel de desempeño del  93,02% y 57,63% del acumulado para la vigencia.</t>
  </si>
  <si>
    <t>No  programada</t>
  </si>
  <si>
    <t> No programada</t>
  </si>
  <si>
    <t>Se dio cumplimiento a la meta programada.
Durante el periodo se realizó la administración y monitoreo de la plataforma tecnológica de la entidad garantizando el 96% de la disponibilidad de la infraestructura y disponibilidad de los servicios soportados</t>
  </si>
  <si>
    <t>Informes de capacidad de la infraestructura de TI del trimestre</t>
  </si>
  <si>
    <t>Se dio cumplimiento a la meta programada.
Durante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</si>
  <si>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Informes de cumplimiento de ANS del trimestre</t>
  </si>
  <si>
    <t xml:space="preserve">Se realizó la jornada de capacitación o entrenamiento por parte de los promotores de mejora sobre el sistema de gestión y/o los procesos,  con la participación de (16) personas. </t>
  </si>
  <si>
    <t>Listado de asistencia</t>
  </si>
  <si>
    <t>&lt;</t>
  </si>
  <si>
    <t xml:space="preserve">Porcentaje de actualizacion de documentos </t>
  </si>
  <si>
    <t xml:space="preserve">Listado maestro de documentos internos de l a Secretaria Distrital de Gobierno </t>
  </si>
  <si>
    <t xml:space="preserve">No programado </t>
  </si>
  <si>
    <t xml:space="preserve">Listado maestro de docuemtos internos de las Secretaria Distrital de Gobierno </t>
  </si>
  <si>
    <t>31 de octubre de 2023</t>
  </si>
  <si>
    <t>Reporte de cumplimiento  Meta ambiental</t>
  </si>
  <si>
    <t xml:space="preserve">Meta cumplida hasta el momento </t>
  </si>
  <si>
    <t>Para el tercer   trimtestre de la vigencia 2023, el Plan de Gestión del proceso Gerencia de TIC alcanzó un nivel de desempeño del 100,00% y 71,55%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</si>
</sst>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  <font>
      <sz val="11"/>
      <name val="Calibri"/>
      <family val="2"/>
      <scheme val="minor"/>
    </font>
    <font>
      <sz val="11"/>
      <name val="Calibri Light"/>
      <family val="2"/>
    </font>
    <font>
      <sz val="1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theme="4" tint="-0.249977111117893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41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9" fontId="14" fillId="1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9" fontId="15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3" borderId="1" xfId="1" applyFont="1" applyFill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right" vertical="center" wrapText="1"/>
    </xf>
    <xf numFmtId="9" fontId="7" fillId="2" borderId="1" xfId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9" fontId="15" fillId="0" borderId="10" xfId="0" applyNumberFormat="1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left" vertical="center" wrapText="1"/>
    </xf>
    <xf numFmtId="10" fontId="15" fillId="0" borderId="5" xfId="0" applyNumberFormat="1" applyFont="1" applyBorder="1" applyAlignment="1">
      <alignment horizontal="left" vertical="center" wrapText="1"/>
    </xf>
    <xf numFmtId="1" fontId="13" fillId="9" borderId="1" xfId="0" applyNumberFormat="1" applyFont="1" applyFill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8" fillId="2" borderId="1" xfId="1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1" fillId="0" borderId="1" xfId="0" applyNumberFormat="1" applyFont="1" applyBorder="1" applyAlignment="1">
      <alignment horizontal="right" vertical="top" wrapText="1"/>
    </xf>
    <xf numFmtId="10" fontId="4" fillId="0" borderId="1" xfId="1" applyNumberFormat="1" applyFont="1" applyBorder="1" applyAlignment="1">
      <alignment horizontal="left" vertical="center" wrapText="1"/>
    </xf>
    <xf numFmtId="9" fontId="14" fillId="0" borderId="11" xfId="0" applyNumberFormat="1" applyFont="1" applyBorder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9" fontId="1" fillId="9" borderId="1" xfId="1" applyFont="1" applyFill="1" applyBorder="1" applyAlignment="1">
      <alignment horizontal="center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0" fontId="6" fillId="3" borderId="1" xfId="1" applyNumberFormat="1" applyFont="1" applyFill="1" applyBorder="1" applyAlignment="1">
      <alignment wrapText="1"/>
    </xf>
    <xf numFmtId="0" fontId="21" fillId="0" borderId="11" xfId="0" applyFont="1" applyBorder="1" applyAlignment="1">
      <alignment vertical="center" wrapText="1"/>
    </xf>
    <xf numFmtId="10" fontId="6" fillId="3" borderId="1" xfId="0" applyNumberFormat="1" applyFont="1" applyFill="1" applyBorder="1" applyAlignment="1">
      <alignment wrapText="1"/>
    </xf>
    <xf numFmtId="10" fontId="8" fillId="3" borderId="1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14" fillId="9" borderId="10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9" fontId="14" fillId="11" borderId="5" xfId="0" applyNumberFormat="1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9" fontId="4" fillId="9" borderId="1" xfId="0" applyNumberFormat="1" applyFont="1" applyFill="1" applyBorder="1" applyAlignment="1">
      <alignment horizontal="left" vertical="center" wrapText="1"/>
    </xf>
    <xf numFmtId="164" fontId="14" fillId="9" borderId="5" xfId="1" applyNumberFormat="1" applyFont="1" applyFill="1" applyBorder="1" applyAlignment="1">
      <alignment horizontal="left" vertical="center" wrapText="1"/>
    </xf>
    <xf numFmtId="10" fontId="14" fillId="9" borderId="5" xfId="1" applyNumberFormat="1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left" vertical="center" wrapText="1"/>
    </xf>
    <xf numFmtId="9" fontId="21" fillId="9" borderId="5" xfId="0" applyNumberFormat="1" applyFont="1" applyFill="1" applyBorder="1" applyAlignment="1">
      <alignment vertical="center" wrapText="1"/>
    </xf>
    <xf numFmtId="9" fontId="14" fillId="9" borderId="11" xfId="0" applyNumberFormat="1" applyFont="1" applyFill="1" applyBorder="1" applyAlignment="1">
      <alignment vertical="center" wrapText="1"/>
    </xf>
    <xf numFmtId="0" fontId="15" fillId="9" borderId="5" xfId="0" applyFont="1" applyFill="1" applyBorder="1" applyAlignment="1">
      <alignment vertical="center" wrapText="1"/>
    </xf>
    <xf numFmtId="9" fontId="15" fillId="9" borderId="5" xfId="0" applyNumberFormat="1" applyFont="1" applyFill="1" applyBorder="1" applyAlignment="1">
      <alignment vertical="center" wrapText="1"/>
    </xf>
    <xf numFmtId="10" fontId="4" fillId="9" borderId="1" xfId="1" applyNumberFormat="1" applyFont="1" applyFill="1" applyBorder="1" applyAlignment="1">
      <alignment horizontal="left" vertical="center" wrapText="1"/>
    </xf>
    <xf numFmtId="0" fontId="4" fillId="9" borderId="0" xfId="0" applyFont="1" applyFill="1" applyAlignment="1">
      <alignment vertical="center" wrapText="1"/>
    </xf>
    <xf numFmtId="0" fontId="14" fillId="9" borderId="5" xfId="0" applyFont="1" applyFill="1" applyBorder="1" applyAlignment="1">
      <alignment horizontal="left" vertical="center" wrapText="1"/>
    </xf>
    <xf numFmtId="10" fontId="4" fillId="9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center" vertical="center" wrapText="1"/>
    </xf>
    <xf numFmtId="10" fontId="14" fillId="9" borderId="5" xfId="0" applyNumberFormat="1" applyFont="1" applyFill="1" applyBorder="1" applyAlignment="1">
      <alignment vertical="center" wrapText="1"/>
    </xf>
    <xf numFmtId="0" fontId="14" fillId="9" borderId="11" xfId="0" applyFont="1" applyFill="1" applyBorder="1" applyAlignment="1">
      <alignment vertical="center" wrapText="1"/>
    </xf>
    <xf numFmtId="10" fontId="8" fillId="2" borderId="1" xfId="0" applyNumberFormat="1" applyFont="1" applyFill="1" applyBorder="1" applyAlignment="1">
      <alignment wrapText="1"/>
    </xf>
    <xf numFmtId="10" fontId="14" fillId="0" borderId="11" xfId="1" applyNumberFormat="1" applyFont="1" applyBorder="1" applyAlignment="1">
      <alignment vertical="center" wrapText="1"/>
    </xf>
    <xf numFmtId="10" fontId="14" fillId="9" borderId="5" xfId="1" applyNumberFormat="1" applyFont="1" applyFill="1" applyBorder="1" applyAlignment="1">
      <alignment vertical="center" wrapText="1"/>
    </xf>
    <xf numFmtId="10" fontId="15" fillId="9" borderId="5" xfId="0" applyNumberFormat="1" applyFont="1" applyFill="1" applyBorder="1" applyAlignment="1">
      <alignment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/>
    </xf>
    <xf numFmtId="0" fontId="18" fillId="9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7" fillId="9" borderId="12" xfId="0" applyFont="1" applyFill="1" applyBorder="1" applyAlignment="1">
      <alignment horizontal="justify" vertical="center"/>
    </xf>
    <xf numFmtId="0" fontId="18" fillId="9" borderId="12" xfId="0" applyFont="1" applyFill="1" applyBorder="1" applyAlignment="1">
      <alignment horizontal="justify" vertical="center"/>
    </xf>
    <xf numFmtId="0" fontId="17" fillId="9" borderId="15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</cellXfs>
  <cellStyles count="4"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31"/>
  <sheetViews>
    <sheetView tabSelected="1" topLeftCell="A22" zoomScale="70" zoomScaleNormal="70" workbookViewId="0">
      <selection activeCell="O8" sqref="O8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hidden="1" customWidth="1"/>
    <col min="22" max="23" width="16.5703125" style="1" hidden="1" customWidth="1"/>
    <col min="24" max="24" width="31.28515625" style="1" hidden="1" customWidth="1"/>
    <col min="25" max="28" width="16.5703125" style="1" hidden="1" customWidth="1"/>
    <col min="29" max="29" width="39.28515625" style="1" hidden="1" customWidth="1"/>
    <col min="30" max="30" width="22.85546875" style="1" hidden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hidden="1" customWidth="1"/>
    <col min="37" max="38" width="16.5703125" style="1" hidden="1" customWidth="1"/>
    <col min="39" max="39" width="29.28515625" style="1" hidden="1" customWidth="1"/>
    <col min="40" max="40" width="21" style="1" hidden="1" customWidth="1"/>
    <col min="41" max="41" width="19.5703125" style="5" customWidth="1"/>
    <col min="42" max="42" width="16.5703125" style="5" customWidth="1"/>
    <col min="43" max="43" width="21.5703125" style="5" customWidth="1"/>
    <col min="44" max="44" width="40.7109375" style="1" customWidth="1"/>
    <col min="45" max="16384" width="10.85546875" style="1"/>
  </cols>
  <sheetData>
    <row r="1" spans="1:44" ht="70.5" customHeight="1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61" t="s">
        <v>1</v>
      </c>
      <c r="L1" s="161"/>
      <c r="M1" s="161"/>
      <c r="N1" s="161"/>
      <c r="O1" s="161"/>
      <c r="AM1" s="1" t="s">
        <v>160</v>
      </c>
    </row>
    <row r="2" spans="1:44" s="5" customFormat="1" ht="23.45" customHeight="1" x14ac:dyDescent="0.25">
      <c r="A2" s="159" t="s">
        <v>2</v>
      </c>
      <c r="B2" s="160"/>
      <c r="C2" s="160"/>
      <c r="D2" s="160"/>
      <c r="E2" s="160"/>
      <c r="F2" s="160"/>
      <c r="G2" s="160"/>
      <c r="H2" s="160"/>
      <c r="I2" s="160"/>
      <c r="J2" s="160"/>
      <c r="K2" s="40"/>
      <c r="L2" s="40"/>
      <c r="M2" s="40"/>
      <c r="N2" s="40"/>
      <c r="O2" s="40"/>
    </row>
    <row r="3" spans="1:44" x14ac:dyDescent="0.25">
      <c r="D3" s="19"/>
    </row>
    <row r="4" spans="1:44" ht="29.1" customHeight="1" x14ac:dyDescent="0.25">
      <c r="A4" s="150" t="s">
        <v>3</v>
      </c>
      <c r="B4" s="151"/>
      <c r="C4" s="152"/>
      <c r="D4" s="146" t="s">
        <v>4</v>
      </c>
      <c r="E4" s="136" t="s">
        <v>5</v>
      </c>
      <c r="F4" s="136"/>
      <c r="G4" s="136"/>
      <c r="H4" s="136"/>
      <c r="I4" s="136"/>
      <c r="J4" s="136"/>
    </row>
    <row r="5" spans="1:44" x14ac:dyDescent="0.25">
      <c r="A5" s="153"/>
      <c r="B5" s="154"/>
      <c r="C5" s="155"/>
      <c r="D5" s="147"/>
      <c r="E5" s="2" t="s">
        <v>6</v>
      </c>
      <c r="F5" s="41" t="s">
        <v>7</v>
      </c>
      <c r="G5" s="137" t="s">
        <v>8</v>
      </c>
      <c r="H5" s="137"/>
      <c r="I5" s="137"/>
      <c r="J5" s="137"/>
    </row>
    <row r="6" spans="1:44" x14ac:dyDescent="0.25">
      <c r="A6" s="153"/>
      <c r="B6" s="154"/>
      <c r="C6" s="155"/>
      <c r="D6" s="147"/>
      <c r="E6" s="23">
        <v>1</v>
      </c>
      <c r="F6" s="23" t="s">
        <v>9</v>
      </c>
      <c r="G6" s="138" t="s">
        <v>10</v>
      </c>
      <c r="H6" s="138"/>
      <c r="I6" s="138"/>
      <c r="J6" s="138"/>
    </row>
    <row r="7" spans="1:44" ht="87" customHeight="1" x14ac:dyDescent="0.25">
      <c r="A7" s="153"/>
      <c r="B7" s="154"/>
      <c r="C7" s="155"/>
      <c r="D7" s="147"/>
      <c r="E7" s="23">
        <v>2</v>
      </c>
      <c r="F7" s="23" t="s">
        <v>11</v>
      </c>
      <c r="G7" s="138" t="s">
        <v>12</v>
      </c>
      <c r="H7" s="138"/>
      <c r="I7" s="138"/>
      <c r="J7" s="138"/>
    </row>
    <row r="8" spans="1:44" ht="67.5" customHeight="1" x14ac:dyDescent="0.25">
      <c r="A8" s="156"/>
      <c r="B8" s="157"/>
      <c r="C8" s="158"/>
      <c r="D8" s="148"/>
      <c r="E8" s="80">
        <v>3</v>
      </c>
      <c r="F8" s="80" t="s">
        <v>13</v>
      </c>
      <c r="G8" s="139" t="s">
        <v>14</v>
      </c>
      <c r="H8" s="140"/>
      <c r="I8" s="140"/>
      <c r="J8" s="140"/>
    </row>
    <row r="9" spans="1:44" ht="53.25" customHeight="1" x14ac:dyDescent="0.25">
      <c r="A9" s="81"/>
      <c r="B9" s="81"/>
      <c r="C9" s="81"/>
      <c r="D9" s="82"/>
      <c r="E9" s="87">
        <v>4</v>
      </c>
      <c r="F9" s="88" t="s">
        <v>15</v>
      </c>
      <c r="G9" s="162" t="s">
        <v>16</v>
      </c>
      <c r="H9" s="163"/>
      <c r="I9" s="163"/>
      <c r="J9" s="163"/>
    </row>
    <row r="10" spans="1:44" ht="53.25" customHeight="1" x14ac:dyDescent="0.25">
      <c r="A10" s="81"/>
      <c r="B10" s="81"/>
      <c r="C10" s="81"/>
      <c r="D10" s="82"/>
      <c r="E10" s="100">
        <v>5</v>
      </c>
      <c r="F10" s="101" t="s">
        <v>17</v>
      </c>
      <c r="G10" s="164" t="s">
        <v>151</v>
      </c>
      <c r="H10" s="165"/>
      <c r="I10" s="165"/>
      <c r="J10" s="166"/>
    </row>
    <row r="11" spans="1:44" ht="53.25" customHeight="1" x14ac:dyDescent="0.25">
      <c r="A11" s="81"/>
      <c r="B11" s="81"/>
      <c r="C11" s="81"/>
      <c r="D11" s="82"/>
      <c r="E11" s="23">
        <v>6</v>
      </c>
      <c r="F11" s="80" t="s">
        <v>165</v>
      </c>
      <c r="G11" s="167" t="s">
        <v>168</v>
      </c>
      <c r="H11" s="167"/>
      <c r="I11" s="167"/>
      <c r="J11" s="167"/>
    </row>
    <row r="13" spans="1:44" s="5" customFormat="1" ht="22.5" customHeight="1" x14ac:dyDescent="0.25">
      <c r="A13" s="136" t="s">
        <v>18</v>
      </c>
      <c r="B13" s="136"/>
      <c r="C13" s="136" t="s">
        <v>19</v>
      </c>
      <c r="D13" s="136"/>
      <c r="E13" s="136"/>
      <c r="F13" s="149" t="s">
        <v>20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36" t="s">
        <v>21</v>
      </c>
      <c r="R13" s="136"/>
      <c r="S13" s="136"/>
      <c r="T13" s="136"/>
      <c r="U13" s="135" t="s">
        <v>22</v>
      </c>
      <c r="V13" s="135"/>
      <c r="W13" s="135"/>
      <c r="X13" s="135"/>
      <c r="Y13" s="135"/>
      <c r="Z13" s="141" t="s">
        <v>22</v>
      </c>
      <c r="AA13" s="141"/>
      <c r="AB13" s="141"/>
      <c r="AC13" s="141"/>
      <c r="AD13" s="141"/>
      <c r="AE13" s="142" t="s">
        <v>22</v>
      </c>
      <c r="AF13" s="142"/>
      <c r="AG13" s="142"/>
      <c r="AH13" s="142"/>
      <c r="AI13" s="142"/>
      <c r="AJ13" s="143" t="s">
        <v>22</v>
      </c>
      <c r="AK13" s="143"/>
      <c r="AL13" s="143"/>
      <c r="AM13" s="143"/>
      <c r="AN13" s="143"/>
      <c r="AO13" s="134" t="s">
        <v>23</v>
      </c>
      <c r="AP13" s="134"/>
      <c r="AQ13" s="134"/>
      <c r="AR13" s="134"/>
    </row>
    <row r="14" spans="1:44" ht="14.45" customHeight="1" x14ac:dyDescent="0.25">
      <c r="A14" s="136"/>
      <c r="B14" s="136"/>
      <c r="C14" s="136"/>
      <c r="D14" s="136"/>
      <c r="E14" s="136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36"/>
      <c r="R14" s="136"/>
      <c r="S14" s="136"/>
      <c r="T14" s="136"/>
      <c r="U14" s="135" t="s">
        <v>24</v>
      </c>
      <c r="V14" s="135"/>
      <c r="W14" s="135"/>
      <c r="X14" s="135"/>
      <c r="Y14" s="135"/>
      <c r="Z14" s="141" t="s">
        <v>25</v>
      </c>
      <c r="AA14" s="141"/>
      <c r="AB14" s="141"/>
      <c r="AC14" s="141"/>
      <c r="AD14" s="141"/>
      <c r="AE14" s="142" t="s">
        <v>26</v>
      </c>
      <c r="AF14" s="142"/>
      <c r="AG14" s="142"/>
      <c r="AH14" s="142"/>
      <c r="AI14" s="142"/>
      <c r="AJ14" s="143" t="s">
        <v>27</v>
      </c>
      <c r="AK14" s="143"/>
      <c r="AL14" s="143"/>
      <c r="AM14" s="143"/>
      <c r="AN14" s="143"/>
      <c r="AO14" s="134" t="s">
        <v>28</v>
      </c>
      <c r="AP14" s="134"/>
      <c r="AQ14" s="134"/>
      <c r="AR14" s="134"/>
    </row>
    <row r="15" spans="1:44" ht="60" x14ac:dyDescent="0.25">
      <c r="A15" s="3" t="s">
        <v>29</v>
      </c>
      <c r="B15" s="3" t="s">
        <v>30</v>
      </c>
      <c r="C15" s="3" t="s">
        <v>31</v>
      </c>
      <c r="D15" s="3" t="s">
        <v>32</v>
      </c>
      <c r="E15" s="3" t="s">
        <v>33</v>
      </c>
      <c r="F15" s="18" t="s">
        <v>34</v>
      </c>
      <c r="G15" s="18" t="s">
        <v>35</v>
      </c>
      <c r="H15" s="18" t="s">
        <v>36</v>
      </c>
      <c r="I15" s="18" t="s">
        <v>37</v>
      </c>
      <c r="J15" s="18" t="s">
        <v>38</v>
      </c>
      <c r="K15" s="18" t="s">
        <v>39</v>
      </c>
      <c r="L15" s="18" t="s">
        <v>40</v>
      </c>
      <c r="M15" s="18" t="s">
        <v>41</v>
      </c>
      <c r="N15" s="18" t="s">
        <v>42</v>
      </c>
      <c r="O15" s="18" t="s">
        <v>43</v>
      </c>
      <c r="P15" s="18" t="s">
        <v>44</v>
      </c>
      <c r="Q15" s="3" t="s">
        <v>45</v>
      </c>
      <c r="R15" s="3" t="s">
        <v>46</v>
      </c>
      <c r="S15" s="3" t="s">
        <v>47</v>
      </c>
      <c r="T15" s="3" t="s">
        <v>48</v>
      </c>
      <c r="U15" s="33" t="s">
        <v>49</v>
      </c>
      <c r="V15" s="33" t="s">
        <v>50</v>
      </c>
      <c r="W15" s="33" t="s">
        <v>51</v>
      </c>
      <c r="X15" s="33" t="s">
        <v>52</v>
      </c>
      <c r="Y15" s="33" t="s">
        <v>53</v>
      </c>
      <c r="Z15" s="34" t="s">
        <v>49</v>
      </c>
      <c r="AA15" s="34" t="s">
        <v>50</v>
      </c>
      <c r="AB15" s="34" t="s">
        <v>51</v>
      </c>
      <c r="AC15" s="34" t="s">
        <v>52</v>
      </c>
      <c r="AD15" s="34" t="s">
        <v>53</v>
      </c>
      <c r="AE15" s="35" t="s">
        <v>49</v>
      </c>
      <c r="AF15" s="35" t="s">
        <v>50</v>
      </c>
      <c r="AG15" s="35" t="s">
        <v>51</v>
      </c>
      <c r="AH15" s="35" t="s">
        <v>52</v>
      </c>
      <c r="AI15" s="35" t="s">
        <v>53</v>
      </c>
      <c r="AJ15" s="36" t="s">
        <v>49</v>
      </c>
      <c r="AK15" s="36" t="s">
        <v>50</v>
      </c>
      <c r="AL15" s="36" t="s">
        <v>51</v>
      </c>
      <c r="AM15" s="36" t="s">
        <v>52</v>
      </c>
      <c r="AN15" s="36" t="s">
        <v>53</v>
      </c>
      <c r="AO15" s="4" t="s">
        <v>49</v>
      </c>
      <c r="AP15" s="4" t="s">
        <v>50</v>
      </c>
      <c r="AQ15" s="4" t="s">
        <v>51</v>
      </c>
      <c r="AR15" s="4" t="s">
        <v>54</v>
      </c>
    </row>
    <row r="16" spans="1:44" s="6" customFormat="1" ht="153" customHeight="1" x14ac:dyDescent="0.25">
      <c r="A16" s="23">
        <v>3</v>
      </c>
      <c r="B16" s="37" t="s">
        <v>55</v>
      </c>
      <c r="C16" s="23">
        <v>1</v>
      </c>
      <c r="D16" s="31" t="s">
        <v>56</v>
      </c>
      <c r="E16" s="37" t="s">
        <v>57</v>
      </c>
      <c r="F16" s="37" t="s">
        <v>58</v>
      </c>
      <c r="G16" s="37" t="s">
        <v>58</v>
      </c>
      <c r="H16" s="27">
        <v>1</v>
      </c>
      <c r="I16" s="37" t="s">
        <v>59</v>
      </c>
      <c r="J16" s="37" t="s">
        <v>60</v>
      </c>
      <c r="K16" s="42">
        <v>0</v>
      </c>
      <c r="L16" s="42">
        <v>1</v>
      </c>
      <c r="M16" s="42">
        <v>0</v>
      </c>
      <c r="N16" s="42">
        <v>1</v>
      </c>
      <c r="O16" s="42">
        <f t="shared" ref="O16:O18" si="0">K16+L16+M16+N16</f>
        <v>2</v>
      </c>
      <c r="P16" s="37" t="s">
        <v>61</v>
      </c>
      <c r="Q16" s="37" t="s">
        <v>62</v>
      </c>
      <c r="R16" s="37" t="s">
        <v>63</v>
      </c>
      <c r="S16" s="38" t="s">
        <v>4</v>
      </c>
      <c r="T16" s="37" t="s">
        <v>64</v>
      </c>
      <c r="U16" s="59" t="s">
        <v>65</v>
      </c>
      <c r="V16" s="60" t="s">
        <v>65</v>
      </c>
      <c r="W16" s="60" t="s">
        <v>65</v>
      </c>
      <c r="X16" s="53" t="s">
        <v>65</v>
      </c>
      <c r="Y16" s="53" t="s">
        <v>65</v>
      </c>
      <c r="Z16" s="90">
        <f>L16</f>
        <v>1</v>
      </c>
      <c r="AA16" s="80">
        <v>1</v>
      </c>
      <c r="AB16" s="94">
        <f t="shared" ref="AB16:AB24" si="1">IF(AA16/Z16&gt;100%,100%,AA16/Z16)</f>
        <v>1</v>
      </c>
      <c r="AC16" s="37" t="s">
        <v>66</v>
      </c>
      <c r="AD16" s="23" t="s">
        <v>67</v>
      </c>
      <c r="AE16" s="89" t="s">
        <v>82</v>
      </c>
      <c r="AF16" s="102" t="s">
        <v>152</v>
      </c>
      <c r="AG16" s="89" t="s">
        <v>82</v>
      </c>
      <c r="AH16" s="49" t="s">
        <v>82</v>
      </c>
      <c r="AI16" s="49" t="s">
        <v>82</v>
      </c>
      <c r="AJ16" s="39">
        <v>1</v>
      </c>
      <c r="AK16" s="17"/>
      <c r="AL16" s="26">
        <f t="shared" ref="AL16:AL20" si="2">IF(AK16/AJ16&gt;100%,100%,AK16/AJ16)</f>
        <v>0</v>
      </c>
      <c r="AM16" s="37"/>
      <c r="AN16" s="37"/>
      <c r="AO16" s="66">
        <v>2</v>
      </c>
      <c r="AP16" s="55">
        <f>SUM(AA16,AK16)</f>
        <v>1</v>
      </c>
      <c r="AQ16" s="69">
        <f t="shared" ref="AQ16:AQ24" si="3">IF(AP16/AO16&gt;100%,100%,AP16/AO16)</f>
        <v>0.5</v>
      </c>
      <c r="AR16" s="53" t="s">
        <v>167</v>
      </c>
    </row>
    <row r="17" spans="1:44" s="6" customFormat="1" ht="90" x14ac:dyDescent="0.25">
      <c r="A17" s="23">
        <v>3</v>
      </c>
      <c r="B17" s="37" t="s">
        <v>55</v>
      </c>
      <c r="C17" s="23">
        <v>2</v>
      </c>
      <c r="D17" s="31" t="s">
        <v>69</v>
      </c>
      <c r="E17" s="37" t="s">
        <v>57</v>
      </c>
      <c r="F17" s="37" t="s">
        <v>70</v>
      </c>
      <c r="G17" s="37" t="s">
        <v>71</v>
      </c>
      <c r="H17" s="44">
        <v>1</v>
      </c>
      <c r="I17" s="37" t="s">
        <v>59</v>
      </c>
      <c r="J17" s="37" t="s">
        <v>72</v>
      </c>
      <c r="K17" s="42">
        <v>0</v>
      </c>
      <c r="L17" s="28">
        <v>0.5</v>
      </c>
      <c r="M17" s="42">
        <v>0</v>
      </c>
      <c r="N17" s="28">
        <v>0.5</v>
      </c>
      <c r="O17" s="43">
        <f t="shared" si="0"/>
        <v>1</v>
      </c>
      <c r="P17" s="37" t="s">
        <v>61</v>
      </c>
      <c r="Q17" s="37" t="s">
        <v>73</v>
      </c>
      <c r="R17" s="37" t="s">
        <v>74</v>
      </c>
      <c r="S17" s="38" t="s">
        <v>4</v>
      </c>
      <c r="T17" s="37" t="s">
        <v>64</v>
      </c>
      <c r="U17" s="61" t="s">
        <v>65</v>
      </c>
      <c r="V17" s="62" t="s">
        <v>65</v>
      </c>
      <c r="W17" s="62" t="s">
        <v>65</v>
      </c>
      <c r="X17" s="54" t="s">
        <v>65</v>
      </c>
      <c r="Y17" s="54" t="s">
        <v>65</v>
      </c>
      <c r="Z17" s="89">
        <f>L17</f>
        <v>0.5</v>
      </c>
      <c r="AA17" s="92">
        <v>0.75</v>
      </c>
      <c r="AB17" s="94">
        <f t="shared" si="1"/>
        <v>1</v>
      </c>
      <c r="AC17" s="37" t="s">
        <v>75</v>
      </c>
      <c r="AD17" s="95" t="s">
        <v>76</v>
      </c>
      <c r="AE17" s="89" t="s">
        <v>82</v>
      </c>
      <c r="AF17" s="103" t="s">
        <v>152</v>
      </c>
      <c r="AG17" s="89" t="s">
        <v>82</v>
      </c>
      <c r="AH17" s="52" t="s">
        <v>82</v>
      </c>
      <c r="AI17" s="52" t="s">
        <v>82</v>
      </c>
      <c r="AJ17" s="29">
        <f t="shared" ref="AJ17:AJ20" si="4">N17</f>
        <v>0.5</v>
      </c>
      <c r="AK17" s="17"/>
      <c r="AL17" s="26">
        <f t="shared" si="2"/>
        <v>0</v>
      </c>
      <c r="AM17" s="37"/>
      <c r="AN17" s="37"/>
      <c r="AO17" s="67">
        <f t="shared" ref="AO17:AO20" si="5">O17</f>
        <v>1</v>
      </c>
      <c r="AP17" s="68">
        <f>SUM(AA17,AK17)</f>
        <v>0.75</v>
      </c>
      <c r="AQ17" s="69">
        <f t="shared" si="3"/>
        <v>0.75</v>
      </c>
      <c r="AR17" s="54" t="s">
        <v>68</v>
      </c>
    </row>
    <row r="18" spans="1:44" s="6" customFormat="1" ht="90" x14ac:dyDescent="0.25">
      <c r="A18" s="23">
        <v>3</v>
      </c>
      <c r="B18" s="37" t="s">
        <v>55</v>
      </c>
      <c r="C18" s="23">
        <v>3</v>
      </c>
      <c r="D18" s="31" t="s">
        <v>77</v>
      </c>
      <c r="E18" s="37" t="s">
        <v>57</v>
      </c>
      <c r="F18" s="37" t="s">
        <v>78</v>
      </c>
      <c r="G18" s="37" t="s">
        <v>78</v>
      </c>
      <c r="H18" s="27">
        <v>1</v>
      </c>
      <c r="I18" s="37" t="s">
        <v>59</v>
      </c>
      <c r="J18" s="37" t="s">
        <v>79</v>
      </c>
      <c r="K18" s="42">
        <v>0</v>
      </c>
      <c r="L18" s="42">
        <v>0</v>
      </c>
      <c r="M18" s="42">
        <v>0</v>
      </c>
      <c r="N18" s="42">
        <v>1</v>
      </c>
      <c r="O18" s="42">
        <f t="shared" si="0"/>
        <v>1</v>
      </c>
      <c r="P18" s="37" t="s">
        <v>61</v>
      </c>
      <c r="Q18" s="37" t="s">
        <v>80</v>
      </c>
      <c r="R18" s="37" t="s">
        <v>81</v>
      </c>
      <c r="S18" s="38" t="s">
        <v>4</v>
      </c>
      <c r="T18" s="37" t="s">
        <v>64</v>
      </c>
      <c r="U18" s="61" t="s">
        <v>65</v>
      </c>
      <c r="V18" s="62" t="s">
        <v>65</v>
      </c>
      <c r="W18" s="62" t="s">
        <v>65</v>
      </c>
      <c r="X18" s="54" t="s">
        <v>65</v>
      </c>
      <c r="Y18" s="54" t="s">
        <v>65</v>
      </c>
      <c r="Z18" s="89">
        <f>L18</f>
        <v>0</v>
      </c>
      <c r="AA18" s="80" t="s">
        <v>65</v>
      </c>
      <c r="AB18" s="93" t="s">
        <v>65</v>
      </c>
      <c r="AC18" s="23" t="s">
        <v>82</v>
      </c>
      <c r="AD18" s="23" t="s">
        <v>82</v>
      </c>
      <c r="AE18" s="89" t="s">
        <v>82</v>
      </c>
      <c r="AF18" s="103" t="s">
        <v>153</v>
      </c>
      <c r="AG18" s="89" t="s">
        <v>82</v>
      </c>
      <c r="AH18" s="52" t="s">
        <v>82</v>
      </c>
      <c r="AI18" s="52" t="s">
        <v>82</v>
      </c>
      <c r="AJ18" s="29">
        <f t="shared" ref="AJ18:AJ19" si="6">N18</f>
        <v>1</v>
      </c>
      <c r="AK18" s="17"/>
      <c r="AL18" s="26">
        <f t="shared" ref="AL18:AL19" si="7">IF(AK18/AJ18&gt;100%,100%,AK18/AJ18)</f>
        <v>0</v>
      </c>
      <c r="AM18" s="37"/>
      <c r="AN18" s="37"/>
      <c r="AO18" s="67">
        <f t="shared" ref="AO18:AO19" si="8">O18</f>
        <v>1</v>
      </c>
      <c r="AP18" s="68" t="s">
        <v>163</v>
      </c>
      <c r="AQ18" s="69" t="s">
        <v>65</v>
      </c>
      <c r="AR18" s="54" t="s">
        <v>65</v>
      </c>
    </row>
    <row r="19" spans="1:44" s="6" customFormat="1" ht="105" x14ac:dyDescent="0.25">
      <c r="A19" s="23">
        <v>3</v>
      </c>
      <c r="B19" s="37" t="s">
        <v>55</v>
      </c>
      <c r="C19" s="23">
        <v>4</v>
      </c>
      <c r="D19" s="31" t="s">
        <v>83</v>
      </c>
      <c r="E19" s="37" t="s">
        <v>57</v>
      </c>
      <c r="F19" s="37" t="s">
        <v>84</v>
      </c>
      <c r="G19" s="37" t="s">
        <v>85</v>
      </c>
      <c r="H19" s="27">
        <v>1</v>
      </c>
      <c r="I19" s="31" t="s">
        <v>86</v>
      </c>
      <c r="J19" s="31" t="s">
        <v>87</v>
      </c>
      <c r="K19" s="43">
        <v>0.96</v>
      </c>
      <c r="L19" s="32">
        <v>0.96</v>
      </c>
      <c r="M19" s="32">
        <v>0.96</v>
      </c>
      <c r="N19" s="32">
        <v>0.96</v>
      </c>
      <c r="O19" s="43">
        <v>0.96</v>
      </c>
      <c r="P19" s="37" t="s">
        <v>61</v>
      </c>
      <c r="Q19" s="37" t="s">
        <v>88</v>
      </c>
      <c r="R19" s="37" t="s">
        <v>89</v>
      </c>
      <c r="S19" s="38" t="s">
        <v>4</v>
      </c>
      <c r="T19" s="37" t="s">
        <v>90</v>
      </c>
      <c r="U19" s="63">
        <v>0.96</v>
      </c>
      <c r="V19" s="64">
        <v>0.99</v>
      </c>
      <c r="W19" s="65">
        <v>1</v>
      </c>
      <c r="X19" s="54" t="s">
        <v>91</v>
      </c>
      <c r="Y19" s="54" t="s">
        <v>92</v>
      </c>
      <c r="Z19" s="89">
        <f>L19</f>
        <v>0.96</v>
      </c>
      <c r="AA19" s="92">
        <v>0.96</v>
      </c>
      <c r="AB19" s="94">
        <f t="shared" si="1"/>
        <v>1</v>
      </c>
      <c r="AC19" s="37" t="s">
        <v>91</v>
      </c>
      <c r="AD19" s="37" t="s">
        <v>92</v>
      </c>
      <c r="AE19" s="29">
        <f t="shared" ref="AE19" si="9">M19</f>
        <v>0.96</v>
      </c>
      <c r="AF19" s="104">
        <v>1</v>
      </c>
      <c r="AG19" s="105">
        <f t="shared" ref="AG19" si="10">IF(AF19/AE19&gt;100%,100%,AF19/AE19)</f>
        <v>1</v>
      </c>
      <c r="AH19" s="106" t="s">
        <v>154</v>
      </c>
      <c r="AI19" s="52" t="s">
        <v>155</v>
      </c>
      <c r="AJ19" s="29">
        <f t="shared" si="6"/>
        <v>0.96</v>
      </c>
      <c r="AK19" s="83">
        <v>0</v>
      </c>
      <c r="AL19" s="26">
        <f t="shared" si="7"/>
        <v>0</v>
      </c>
      <c r="AM19" s="37"/>
      <c r="AN19" s="37"/>
      <c r="AO19" s="67">
        <f t="shared" si="8"/>
        <v>0.96</v>
      </c>
      <c r="AP19" s="70">
        <f>AVERAGE(V19,AA19,AF19,AK19)</f>
        <v>0.73750000000000004</v>
      </c>
      <c r="AQ19" s="69">
        <f t="shared" ref="AQ19" si="11">IF(AP19/AO19&gt;100%,100%,AP19/AO19)</f>
        <v>0.76822916666666674</v>
      </c>
      <c r="AR19" s="54" t="s">
        <v>91</v>
      </c>
    </row>
    <row r="20" spans="1:44" s="6" customFormat="1" ht="165" x14ac:dyDescent="0.25">
      <c r="A20" s="23">
        <v>3</v>
      </c>
      <c r="B20" s="37" t="s">
        <v>55</v>
      </c>
      <c r="C20" s="23">
        <v>5</v>
      </c>
      <c r="D20" s="31" t="s">
        <v>93</v>
      </c>
      <c r="E20" s="37" t="s">
        <v>57</v>
      </c>
      <c r="F20" s="37" t="s">
        <v>94</v>
      </c>
      <c r="G20" s="37" t="s">
        <v>95</v>
      </c>
      <c r="H20" s="27">
        <v>1</v>
      </c>
      <c r="I20" s="31" t="s">
        <v>86</v>
      </c>
      <c r="J20" s="31" t="s">
        <v>96</v>
      </c>
      <c r="K20" s="43">
        <v>0.93</v>
      </c>
      <c r="L20" s="32">
        <v>0.93</v>
      </c>
      <c r="M20" s="32">
        <v>0.93</v>
      </c>
      <c r="N20" s="32">
        <v>0.93</v>
      </c>
      <c r="O20" s="43">
        <v>0.93</v>
      </c>
      <c r="P20" s="37" t="s">
        <v>61</v>
      </c>
      <c r="Q20" s="37" t="s">
        <v>97</v>
      </c>
      <c r="R20" s="37" t="s">
        <v>98</v>
      </c>
      <c r="S20" s="38" t="s">
        <v>4</v>
      </c>
      <c r="T20" s="37" t="s">
        <v>97</v>
      </c>
      <c r="U20" s="63">
        <v>0.93</v>
      </c>
      <c r="V20" s="64">
        <v>0.98</v>
      </c>
      <c r="W20" s="65">
        <v>1</v>
      </c>
      <c r="X20" s="54" t="s">
        <v>99</v>
      </c>
      <c r="Y20" s="54" t="s">
        <v>100</v>
      </c>
      <c r="Z20" s="89">
        <f>L20</f>
        <v>0.93</v>
      </c>
      <c r="AA20" s="92">
        <v>0.93</v>
      </c>
      <c r="AB20" s="94">
        <f t="shared" si="1"/>
        <v>1</v>
      </c>
      <c r="AC20" s="37" t="s">
        <v>101</v>
      </c>
      <c r="AD20" s="37" t="s">
        <v>102</v>
      </c>
      <c r="AE20" s="29">
        <f t="shared" ref="AE20" si="12">M20</f>
        <v>0.93</v>
      </c>
      <c r="AF20" s="104">
        <v>1</v>
      </c>
      <c r="AG20" s="105">
        <f t="shared" ref="AG20" si="13">IF(AF20/AE20&gt;100%,100%,AF20/AE20)</f>
        <v>1</v>
      </c>
      <c r="AH20" s="106" t="s">
        <v>156</v>
      </c>
      <c r="AI20" s="52" t="s">
        <v>157</v>
      </c>
      <c r="AJ20" s="29">
        <f t="shared" si="4"/>
        <v>0.93</v>
      </c>
      <c r="AK20" s="83">
        <v>0</v>
      </c>
      <c r="AL20" s="26">
        <f t="shared" si="2"/>
        <v>0</v>
      </c>
      <c r="AM20" s="37"/>
      <c r="AN20" s="37"/>
      <c r="AO20" s="67">
        <f t="shared" si="5"/>
        <v>0.93</v>
      </c>
      <c r="AP20" s="70">
        <f>AVERAGE(V20,AA20,AF20,AK20)</f>
        <v>0.72750000000000004</v>
      </c>
      <c r="AQ20" s="69">
        <f t="shared" si="3"/>
        <v>0.782258064516129</v>
      </c>
      <c r="AR20" s="54" t="s">
        <v>99</v>
      </c>
    </row>
    <row r="21" spans="1:44" s="7" customFormat="1" ht="15.75" x14ac:dyDescent="0.25">
      <c r="A21" s="12"/>
      <c r="B21" s="12"/>
      <c r="C21" s="30"/>
      <c r="D21" s="15" t="s">
        <v>103</v>
      </c>
      <c r="E21" s="12"/>
      <c r="F21" s="12"/>
      <c r="G21" s="12"/>
      <c r="H21" s="12"/>
      <c r="I21" s="12"/>
      <c r="J21" s="12"/>
      <c r="K21" s="16"/>
      <c r="L21" s="16"/>
      <c r="M21" s="16"/>
      <c r="N21" s="16"/>
      <c r="O21" s="16"/>
      <c r="P21" s="12"/>
      <c r="Q21" s="12"/>
      <c r="R21" s="12"/>
      <c r="S21" s="12"/>
      <c r="T21" s="12"/>
      <c r="U21" s="16"/>
      <c r="V21" s="16"/>
      <c r="W21" s="71">
        <f>AVERAGE(W16:W20)*80%</f>
        <v>0.8</v>
      </c>
      <c r="X21" s="12"/>
      <c r="Y21" s="12"/>
      <c r="Z21" s="16"/>
      <c r="AA21" s="16"/>
      <c r="AB21" s="96">
        <f>AVERAGE(AB16,AB20)*80%</f>
        <v>0.8</v>
      </c>
      <c r="AC21" s="12"/>
      <c r="AD21" s="12"/>
      <c r="AE21" s="16"/>
      <c r="AF21" s="16"/>
      <c r="AG21" s="16">
        <f>AVERAGE(AG16:AG20)*80%</f>
        <v>0.8</v>
      </c>
      <c r="AH21" s="12"/>
      <c r="AI21" s="12"/>
      <c r="AJ21" s="16"/>
      <c r="AK21" s="16"/>
      <c r="AL21" s="16">
        <f>AVERAGE(AL16:AL20)*80%</f>
        <v>0</v>
      </c>
      <c r="AM21" s="12"/>
      <c r="AN21" s="12"/>
      <c r="AO21" s="56"/>
      <c r="AP21" s="56"/>
      <c r="AQ21" s="72">
        <f>AVERAGE(AQ16:AQ20)*80%</f>
        <v>0.56009744623655922</v>
      </c>
      <c r="AR21" s="12"/>
    </row>
    <row r="22" spans="1:44" s="51" customFormat="1" ht="240" x14ac:dyDescent="0.25">
      <c r="A22" s="45">
        <v>7</v>
      </c>
      <c r="B22" s="46" t="s">
        <v>104</v>
      </c>
      <c r="C22" s="46" t="s">
        <v>105</v>
      </c>
      <c r="D22" s="46" t="s">
        <v>106</v>
      </c>
      <c r="E22" s="46" t="s">
        <v>107</v>
      </c>
      <c r="F22" s="46" t="s">
        <v>108</v>
      </c>
      <c r="G22" s="46" t="s">
        <v>109</v>
      </c>
      <c r="H22" s="46" t="s">
        <v>110</v>
      </c>
      <c r="I22" s="47" t="s">
        <v>86</v>
      </c>
      <c r="J22" s="46" t="s">
        <v>108</v>
      </c>
      <c r="K22" s="47" t="s">
        <v>82</v>
      </c>
      <c r="L22" s="48">
        <v>0.8</v>
      </c>
      <c r="M22" s="47" t="s">
        <v>82</v>
      </c>
      <c r="N22" s="48">
        <v>0.8</v>
      </c>
      <c r="O22" s="48">
        <v>0.8</v>
      </c>
      <c r="P22" s="46" t="s">
        <v>61</v>
      </c>
      <c r="Q22" s="46" t="s">
        <v>111</v>
      </c>
      <c r="R22" s="46" t="s">
        <v>112</v>
      </c>
      <c r="S22" s="46" t="s">
        <v>113</v>
      </c>
      <c r="T22" s="77"/>
      <c r="U22" s="73" t="str">
        <f>K22</f>
        <v>No programada</v>
      </c>
      <c r="V22" s="74">
        <v>0</v>
      </c>
      <c r="W22" s="75" t="s">
        <v>65</v>
      </c>
      <c r="X22" s="76" t="s">
        <v>82</v>
      </c>
      <c r="Y22" s="73" t="s">
        <v>114</v>
      </c>
      <c r="Z22" s="74">
        <f>L22</f>
        <v>0.8</v>
      </c>
      <c r="AA22" s="91">
        <v>0.6</v>
      </c>
      <c r="AB22" s="91">
        <f t="shared" si="1"/>
        <v>0.74999999999999989</v>
      </c>
      <c r="AC22" s="46" t="s">
        <v>115</v>
      </c>
      <c r="AD22" s="97" t="s">
        <v>116</v>
      </c>
      <c r="AE22" s="85" t="s">
        <v>82</v>
      </c>
      <c r="AF22" s="46" t="s">
        <v>152</v>
      </c>
      <c r="AG22" s="46" t="s">
        <v>153</v>
      </c>
      <c r="AH22" s="46" t="s">
        <v>153</v>
      </c>
      <c r="AI22" s="85" t="s">
        <v>82</v>
      </c>
      <c r="AJ22" s="46" t="s">
        <v>82</v>
      </c>
      <c r="AK22" s="49">
        <v>0</v>
      </c>
      <c r="AL22" s="130" t="s">
        <v>117</v>
      </c>
      <c r="AM22" s="46" t="s">
        <v>117</v>
      </c>
      <c r="AN22" s="50">
        <v>0.8</v>
      </c>
      <c r="AO22" s="73">
        <f>O22</f>
        <v>0.8</v>
      </c>
      <c r="AP22" s="74">
        <f>AVERAGE(AA20,AK20)</f>
        <v>0.46500000000000002</v>
      </c>
      <c r="AQ22" s="84">
        <f t="shared" si="3"/>
        <v>0.58125000000000004</v>
      </c>
      <c r="AR22" s="76" t="s">
        <v>166</v>
      </c>
    </row>
    <row r="23" spans="1:44" s="121" customFormat="1" ht="105" x14ac:dyDescent="0.25">
      <c r="A23" s="107">
        <v>7</v>
      </c>
      <c r="B23" s="108" t="s">
        <v>104</v>
      </c>
      <c r="C23" s="108" t="s">
        <v>118</v>
      </c>
      <c r="D23" s="108" t="s">
        <v>119</v>
      </c>
      <c r="E23" s="108" t="s">
        <v>107</v>
      </c>
      <c r="F23" s="108" t="s">
        <v>120</v>
      </c>
      <c r="G23" s="108" t="s">
        <v>121</v>
      </c>
      <c r="H23" s="108" t="s">
        <v>122</v>
      </c>
      <c r="I23" s="109" t="s">
        <v>59</v>
      </c>
      <c r="J23" s="108" t="s">
        <v>120</v>
      </c>
      <c r="K23" s="110">
        <v>0.06</v>
      </c>
      <c r="L23" s="110">
        <v>0.28999999999999998</v>
      </c>
      <c r="M23" s="110">
        <v>0.36</v>
      </c>
      <c r="N23" s="110">
        <v>0.28999999999999998</v>
      </c>
      <c r="O23" s="110">
        <v>1</v>
      </c>
      <c r="P23" s="108" t="s">
        <v>61</v>
      </c>
      <c r="Q23" s="108" t="s">
        <v>123</v>
      </c>
      <c r="R23" s="108" t="s">
        <v>124</v>
      </c>
      <c r="S23" s="108" t="s">
        <v>113</v>
      </c>
      <c r="T23" s="111"/>
      <c r="U23" s="112">
        <f>K23</f>
        <v>0.06</v>
      </c>
      <c r="V23" s="113">
        <v>0.06</v>
      </c>
      <c r="W23" s="114">
        <v>1</v>
      </c>
      <c r="X23" s="108" t="s">
        <v>125</v>
      </c>
      <c r="Y23" s="112" t="s">
        <v>114</v>
      </c>
      <c r="Z23" s="115">
        <f>L23</f>
        <v>0.28999999999999998</v>
      </c>
      <c r="AA23" s="91">
        <v>5.8999999999999997E-2</v>
      </c>
      <c r="AB23" s="91">
        <f t="shared" si="1"/>
        <v>0.20344827586206896</v>
      </c>
      <c r="AC23" s="108" t="s">
        <v>126</v>
      </c>
      <c r="AD23" s="116" t="s">
        <v>127</v>
      </c>
      <c r="AE23" s="117">
        <v>0.36</v>
      </c>
      <c r="AF23" s="132">
        <v>0.85709999999999997</v>
      </c>
      <c r="AG23" s="131">
        <v>1</v>
      </c>
      <c r="AH23" s="108" t="s">
        <v>161</v>
      </c>
      <c r="AI23" s="119" t="s">
        <v>162</v>
      </c>
      <c r="AJ23" s="108" t="s">
        <v>117</v>
      </c>
      <c r="AK23" s="118">
        <v>0</v>
      </c>
      <c r="AL23" s="131" t="s">
        <v>117</v>
      </c>
      <c r="AM23" s="108" t="s">
        <v>117</v>
      </c>
      <c r="AN23" s="119">
        <v>1</v>
      </c>
      <c r="AO23" s="112">
        <f>O23</f>
        <v>1</v>
      </c>
      <c r="AP23" s="115">
        <f>SUM(AA17,AK17)</f>
        <v>0.75</v>
      </c>
      <c r="AQ23" s="120">
        <f t="shared" si="3"/>
        <v>0.75</v>
      </c>
      <c r="AR23" s="108" t="s">
        <v>164</v>
      </c>
    </row>
    <row r="24" spans="1:44" s="121" customFormat="1" ht="120" x14ac:dyDescent="0.25">
      <c r="A24" s="107">
        <v>7</v>
      </c>
      <c r="B24" s="108" t="s">
        <v>104</v>
      </c>
      <c r="C24" s="108" t="s">
        <v>128</v>
      </c>
      <c r="D24" s="108" t="s">
        <v>129</v>
      </c>
      <c r="E24" s="108" t="s">
        <v>107</v>
      </c>
      <c r="F24" s="108" t="s">
        <v>130</v>
      </c>
      <c r="G24" s="108" t="s">
        <v>131</v>
      </c>
      <c r="H24" s="108" t="s">
        <v>114</v>
      </c>
      <c r="I24" s="109" t="s">
        <v>59</v>
      </c>
      <c r="J24" s="108" t="s">
        <v>130</v>
      </c>
      <c r="K24" s="109">
        <v>0</v>
      </c>
      <c r="L24" s="109">
        <v>1</v>
      </c>
      <c r="M24" s="109">
        <v>1</v>
      </c>
      <c r="N24" s="109">
        <v>0</v>
      </c>
      <c r="O24" s="109">
        <v>2</v>
      </c>
      <c r="P24" s="108" t="s">
        <v>61</v>
      </c>
      <c r="Q24" s="108" t="s">
        <v>132</v>
      </c>
      <c r="R24" s="108" t="s">
        <v>132</v>
      </c>
      <c r="S24" s="108" t="s">
        <v>133</v>
      </c>
      <c r="T24" s="118"/>
      <c r="U24" s="122">
        <v>0</v>
      </c>
      <c r="V24" s="122">
        <v>0</v>
      </c>
      <c r="W24" s="123" t="s">
        <v>65</v>
      </c>
      <c r="X24" s="124" t="s">
        <v>82</v>
      </c>
      <c r="Y24" s="112" t="s">
        <v>114</v>
      </c>
      <c r="Z24" s="125">
        <f>L24</f>
        <v>1</v>
      </c>
      <c r="AA24" s="126">
        <v>1</v>
      </c>
      <c r="AB24" s="127">
        <f t="shared" si="1"/>
        <v>1</v>
      </c>
      <c r="AC24" s="108" t="s">
        <v>134</v>
      </c>
      <c r="AD24" s="118" t="s">
        <v>135</v>
      </c>
      <c r="AE24" s="108">
        <v>1</v>
      </c>
      <c r="AF24" s="133">
        <v>1</v>
      </c>
      <c r="AG24" s="131">
        <v>1</v>
      </c>
      <c r="AH24" s="108" t="s">
        <v>158</v>
      </c>
      <c r="AI24" s="108" t="s">
        <v>159</v>
      </c>
      <c r="AJ24" s="128" t="s">
        <v>82</v>
      </c>
      <c r="AK24" s="118">
        <v>0</v>
      </c>
      <c r="AL24" s="131" t="s">
        <v>117</v>
      </c>
      <c r="AM24" s="108" t="s">
        <v>117</v>
      </c>
      <c r="AN24" s="118">
        <v>2</v>
      </c>
      <c r="AO24" s="125">
        <f>O24</f>
        <v>2</v>
      </c>
      <c r="AP24" s="125">
        <f>SUM(U24,Z24,AE24,AJ24)</f>
        <v>2</v>
      </c>
      <c r="AQ24" s="120">
        <f t="shared" si="3"/>
        <v>1</v>
      </c>
      <c r="AR24" s="124" t="s">
        <v>136</v>
      </c>
    </row>
    <row r="25" spans="1:44" s="7" customFormat="1" ht="15.75" x14ac:dyDescent="0.25">
      <c r="A25" s="12"/>
      <c r="B25" s="12"/>
      <c r="C25" s="12"/>
      <c r="D25" s="13" t="s">
        <v>137</v>
      </c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3"/>
      <c r="Q25" s="12"/>
      <c r="R25" s="12"/>
      <c r="S25" s="12"/>
      <c r="T25" s="12"/>
      <c r="U25" s="14"/>
      <c r="V25" s="24"/>
      <c r="W25" s="71">
        <f>AVERAGE(W22:W24)*20%</f>
        <v>0.2</v>
      </c>
      <c r="X25" s="12"/>
      <c r="Y25" s="12"/>
      <c r="Z25" s="14"/>
      <c r="AA25" s="14"/>
      <c r="AB25" s="98">
        <f>AVERAGE(AB22,AB23,AB24)*20%</f>
        <v>0.13022988505747127</v>
      </c>
      <c r="AC25" s="12"/>
      <c r="AD25" s="12"/>
      <c r="AE25" s="14"/>
      <c r="AF25" s="14"/>
      <c r="AG25" s="96">
        <f>AVERAGE(AG22:AG24)*20%</f>
        <v>0.2</v>
      </c>
      <c r="AH25" s="12"/>
      <c r="AI25" s="12"/>
      <c r="AJ25" s="14"/>
      <c r="AK25" s="14"/>
      <c r="AL25" s="98">
        <f>AVERAGE(AL20:AL24)*20%</f>
        <v>0</v>
      </c>
      <c r="AM25" s="12"/>
      <c r="AN25" s="12"/>
      <c r="AO25" s="57"/>
      <c r="AP25" s="57"/>
      <c r="AQ25" s="72">
        <f>AVERAGE(AQ22:AQ24)*20%</f>
        <v>0.15541666666666665</v>
      </c>
      <c r="AR25" s="12"/>
    </row>
    <row r="26" spans="1:44" s="11" customFormat="1" ht="18.75" x14ac:dyDescent="0.3">
      <c r="A26" s="8"/>
      <c r="B26" s="8"/>
      <c r="C26" s="8"/>
      <c r="D26" s="9" t="s">
        <v>138</v>
      </c>
      <c r="E26" s="8"/>
      <c r="F26" s="8"/>
      <c r="G26" s="8"/>
      <c r="H26" s="8"/>
      <c r="I26" s="8"/>
      <c r="J26" s="8"/>
      <c r="K26" s="10"/>
      <c r="L26" s="10"/>
      <c r="M26" s="10"/>
      <c r="N26" s="10"/>
      <c r="O26" s="10"/>
      <c r="P26" s="8"/>
      <c r="Q26" s="8"/>
      <c r="R26" s="8"/>
      <c r="S26" s="8"/>
      <c r="T26" s="8"/>
      <c r="U26" s="10"/>
      <c r="V26" s="25"/>
      <c r="W26" s="79">
        <f>W21+W25</f>
        <v>1</v>
      </c>
      <c r="X26" s="8"/>
      <c r="Y26" s="8"/>
      <c r="Z26" s="10"/>
      <c r="AA26" s="10"/>
      <c r="AB26" s="99">
        <f>AB21+AB25</f>
        <v>0.93022988505747128</v>
      </c>
      <c r="AC26" s="8"/>
      <c r="AD26" s="8"/>
      <c r="AE26" s="10"/>
      <c r="AF26" s="10"/>
      <c r="AG26" s="129">
        <f>AG21+AG25</f>
        <v>1</v>
      </c>
      <c r="AH26" s="8"/>
      <c r="AI26" s="8"/>
      <c r="AJ26" s="10"/>
      <c r="AK26" s="10"/>
      <c r="AL26" s="129">
        <f>AL21+AL25</f>
        <v>0</v>
      </c>
      <c r="AM26" s="8"/>
      <c r="AN26" s="8"/>
      <c r="AO26" s="58"/>
      <c r="AP26" s="58"/>
      <c r="AQ26" s="78">
        <f>AQ21+AQ25</f>
        <v>0.71551411290322586</v>
      </c>
      <c r="AR26" s="8"/>
    </row>
    <row r="30" spans="1:44" x14ac:dyDescent="0.25">
      <c r="AQ30" s="86"/>
    </row>
    <row r="31" spans="1:44" x14ac:dyDescent="0.25">
      <c r="AC31" s="1">
        <f>65.11*20%</f>
        <v>13.022</v>
      </c>
    </row>
  </sheetData>
  <mergeCells count="27">
    <mergeCell ref="C13:E14"/>
    <mergeCell ref="A13:B14"/>
    <mergeCell ref="A1:J1"/>
    <mergeCell ref="D4:D8"/>
    <mergeCell ref="F13:P14"/>
    <mergeCell ref="A4:C8"/>
    <mergeCell ref="A2:J2"/>
    <mergeCell ref="K1:O1"/>
    <mergeCell ref="G9:J9"/>
    <mergeCell ref="G10:J10"/>
    <mergeCell ref="G11:J11"/>
    <mergeCell ref="AO13:AR13"/>
    <mergeCell ref="AO14:AR14"/>
    <mergeCell ref="U13:Y13"/>
    <mergeCell ref="E4:J4"/>
    <mergeCell ref="G5:J5"/>
    <mergeCell ref="G6:J6"/>
    <mergeCell ref="G7:J7"/>
    <mergeCell ref="G8:J8"/>
    <mergeCell ref="U14:Y14"/>
    <mergeCell ref="Z14:AD14"/>
    <mergeCell ref="AE14:AI14"/>
    <mergeCell ref="AJ14:AN14"/>
    <mergeCell ref="AJ13:AN13"/>
    <mergeCell ref="AE13:AI13"/>
    <mergeCell ref="Z13:AD13"/>
    <mergeCell ref="Q13:T14"/>
  </mergeCells>
  <dataValidations count="1">
    <dataValidation allowBlank="1" showInputMessage="1" showErrorMessage="1" error="Escriba un texto " promptTitle="Cualquier contenido" sqref="E8:E11" xr:uid="{4A59D2D6-8683-4526-B803-DF4FADE4B7FA}"/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B16:B20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E16:E20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I16:I20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P16:P20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1" t="s">
        <v>29</v>
      </c>
      <c r="B1" s="20" t="s">
        <v>139</v>
      </c>
      <c r="C1" s="20" t="s">
        <v>33</v>
      </c>
      <c r="D1" s="3" t="s">
        <v>37</v>
      </c>
      <c r="E1" s="18" t="s">
        <v>44</v>
      </c>
    </row>
    <row r="2" spans="1:5" x14ac:dyDescent="0.25">
      <c r="A2" s="22">
        <v>1</v>
      </c>
      <c r="B2" s="22" t="s">
        <v>140</v>
      </c>
      <c r="C2" s="22" t="s">
        <v>141</v>
      </c>
      <c r="D2" s="22" t="s">
        <v>59</v>
      </c>
      <c r="E2" s="22" t="s">
        <v>61</v>
      </c>
    </row>
    <row r="3" spans="1:5" x14ac:dyDescent="0.25">
      <c r="A3" s="22">
        <v>2</v>
      </c>
      <c r="B3" s="22" t="s">
        <v>142</v>
      </c>
      <c r="C3" s="22" t="s">
        <v>143</v>
      </c>
      <c r="D3" s="22" t="s">
        <v>144</v>
      </c>
      <c r="E3" s="22" t="s">
        <v>145</v>
      </c>
    </row>
    <row r="4" spans="1:5" x14ac:dyDescent="0.25">
      <c r="A4" s="22">
        <v>3</v>
      </c>
      <c r="B4" s="22" t="s">
        <v>55</v>
      </c>
      <c r="C4" s="22" t="s">
        <v>57</v>
      </c>
      <c r="D4" s="22" t="s">
        <v>146</v>
      </c>
      <c r="E4" s="22" t="s">
        <v>147</v>
      </c>
    </row>
    <row r="5" spans="1:5" x14ac:dyDescent="0.25">
      <c r="A5" s="22">
        <v>4</v>
      </c>
      <c r="B5" s="22" t="s">
        <v>148</v>
      </c>
      <c r="C5" s="22" t="s">
        <v>107</v>
      </c>
      <c r="D5" s="22" t="s">
        <v>86</v>
      </c>
      <c r="E5" s="22"/>
    </row>
    <row r="6" spans="1:5" x14ac:dyDescent="0.25">
      <c r="A6" s="22">
        <v>5</v>
      </c>
      <c r="B6" s="22" t="s">
        <v>149</v>
      </c>
      <c r="C6" s="22"/>
      <c r="D6" s="22"/>
      <c r="E6" s="22"/>
    </row>
    <row r="7" spans="1:5" x14ac:dyDescent="0.25">
      <c r="A7" s="22">
        <v>6</v>
      </c>
      <c r="B7" s="22" t="s">
        <v>150</v>
      </c>
      <c r="C7" s="22"/>
      <c r="D7" s="22"/>
      <c r="E7" s="22"/>
    </row>
    <row r="8" spans="1:5" x14ac:dyDescent="0.25">
      <c r="A8" s="22">
        <v>7</v>
      </c>
      <c r="B8" s="22" t="s">
        <v>104</v>
      </c>
      <c r="C8" s="22"/>
      <c r="D8" s="22"/>
      <c r="E8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26A2A0F6402644848CF24AACF1B839" ma:contentTypeVersion="15" ma:contentTypeDescription="Crear nuevo documento." ma:contentTypeScope="" ma:versionID="301beb99c8edf0e805a8e32b52734a59">
  <xsd:schema xmlns:xsd="http://www.w3.org/2001/XMLSchema" xmlns:xs="http://www.w3.org/2001/XMLSchema" xmlns:p="http://schemas.microsoft.com/office/2006/metadata/properties" xmlns:ns2="b6eedf6e-d9fa-4bef-9d82-126dccc20168" xmlns:ns3="42a95893-5b10-4af6-84a8-c9f050e3201d" targetNamespace="http://schemas.microsoft.com/office/2006/metadata/properties" ma:root="true" ma:fieldsID="474b802823048ac5a20184b958453d50" ns2:_="" ns3:_="">
    <xsd:import namespace="b6eedf6e-d9fa-4bef-9d82-126dccc20168"/>
    <xsd:import namespace="42a95893-5b10-4af6-84a8-c9f050e32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df6e-d9fa-4bef-9d82-126dccc20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95893-5b10-4af6-84a8-c9f050e32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514abd-9cb0-400b-808c-4278cbf938e5}" ma:internalName="TaxCatchAll" ma:showField="CatchAllData" ma:web="42a95893-5b10-4af6-84a8-c9f050e320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2a95893-5b10-4af6-84a8-c9f050e3201d">
      <UserInfo>
        <DisplayName>Orlando Benavides Santacruz</DisplayName>
        <AccountId>153</AccountId>
        <AccountType/>
      </UserInfo>
    </SharedWithUsers>
    <lcf76f155ced4ddcb4097134ff3c332f xmlns="b6eedf6e-d9fa-4bef-9d82-126dccc20168">
      <Terms xmlns="http://schemas.microsoft.com/office/infopath/2007/PartnerControls"/>
    </lcf76f155ced4ddcb4097134ff3c332f>
    <TaxCatchAll xmlns="42a95893-5b10-4af6-84a8-c9f050e320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2EE07-9291-4BD9-B63A-7C1B5C5CF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edf6e-d9fa-4bef-9d82-126dccc20168"/>
    <ds:schemaRef ds:uri="42a95893-5b10-4af6-84a8-c9f050e32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A2DA-9330-46C1-AF40-6ADFAB1D41CA}">
  <ds:schemaRefs>
    <ds:schemaRef ds:uri="b6eedf6e-d9fa-4bef-9d82-126dccc20168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42a95893-5b10-4af6-84a8-c9f050e3201d"/>
  </ds:schemaRefs>
</ds:datastoreItem>
</file>

<file path=customXml/itemProps3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2023-11-14T17:14:01Z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0x010100C026A2A0F6402644848CF24AACF1B839</vt:lpwstr>
  </property>
  <property fmtid="{D5CDD505-2E9C-101B-9397-08002B2CF9AE}" pid="3" name="MediaServiceImageTags">
    <vt:lpwstr/>
  </property>
</Properties>
</file>