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dora_guevara_gobiernobogota_gov_co/Documents/1.OAP/PLAN DE GESTION 2023_AL/Alcaldias Locales/17_Candelaria/"/>
    </mc:Choice>
  </mc:AlternateContent>
  <xr:revisionPtr revIDLastSave="119" documentId="8_{E9D1D1BD-7D23-42F9-A578-CD06996C4F21}" xr6:coauthVersionLast="47" xr6:coauthVersionMax="47" xr10:uidLastSave="{1B3C54AB-2029-480E-B803-D89AEFA1ED44}"/>
  <bookViews>
    <workbookView xWindow="-120" yWindow="-120" windowWidth="20730" windowHeight="110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7" i="1" l="1"/>
  <c r="AR36" i="1"/>
  <c r="AR37" i="1"/>
  <c r="AH33" i="1"/>
  <c r="AH35" i="1"/>
  <c r="AH37" i="1"/>
  <c r="AH38" i="1" s="1"/>
  <c r="AH32" i="1"/>
  <c r="AH29" i="1"/>
  <c r="AQ35" i="1" l="1"/>
  <c r="AQ34" i="1"/>
  <c r="AQ33" i="1"/>
  <c r="AQ32" i="1"/>
  <c r="AQ31" i="1" l="1"/>
  <c r="AQ24" i="1"/>
  <c r="AQ25" i="1"/>
  <c r="AQ26" i="1"/>
  <c r="AQ27" i="1"/>
  <c r="AQ28" i="1"/>
  <c r="AQ29" i="1"/>
  <c r="AQ23" i="1"/>
  <c r="AQ21" i="1"/>
  <c r="AQ20" i="1"/>
  <c r="AP37" i="1"/>
  <c r="AK37" i="1"/>
  <c r="AF37" i="1"/>
  <c r="AA37" i="1"/>
  <c r="V37" i="1"/>
  <c r="X37" i="1" s="1"/>
  <c r="AP36" i="1"/>
  <c r="AK36" i="1"/>
  <c r="AF36" i="1"/>
  <c r="AA36" i="1"/>
  <c r="V36" i="1"/>
  <c r="AP35" i="1"/>
  <c r="AR35" i="1" s="1"/>
  <c r="AK35" i="1"/>
  <c r="AF35" i="1"/>
  <c r="AA35" i="1"/>
  <c r="AC35" i="1" s="1"/>
  <c r="V35" i="1"/>
  <c r="AP34" i="1"/>
  <c r="AR34" i="1" s="1"/>
  <c r="AK34" i="1"/>
  <c r="AF34" i="1"/>
  <c r="AA34" i="1"/>
  <c r="AC34" i="1" s="1"/>
  <c r="V34" i="1"/>
  <c r="X34" i="1" s="1"/>
  <c r="AP33" i="1"/>
  <c r="AR33" i="1" s="1"/>
  <c r="AK33" i="1"/>
  <c r="AF33" i="1"/>
  <c r="AA33" i="1"/>
  <c r="AC33" i="1" s="1"/>
  <c r="V33" i="1"/>
  <c r="AP32" i="1"/>
  <c r="AK32" i="1"/>
  <c r="AF32" i="1"/>
  <c r="AA32" i="1"/>
  <c r="AC32" i="1" s="1"/>
  <c r="V32" i="1"/>
  <c r="X32" i="1" s="1"/>
  <c r="AP31" i="1"/>
  <c r="AR31" i="1" s="1"/>
  <c r="AK31" i="1"/>
  <c r="AM31" i="1" s="1"/>
  <c r="AF31" i="1"/>
  <c r="AA31" i="1"/>
  <c r="AC31" i="1" s="1"/>
  <c r="V31" i="1"/>
  <c r="P23" i="1"/>
  <c r="P24" i="1"/>
  <c r="P29" i="1"/>
  <c r="P26" i="1"/>
  <c r="P27" i="1"/>
  <c r="P28" i="1"/>
  <c r="P25" i="1"/>
  <c r="AC38" i="1" l="1"/>
  <c r="X38" i="1"/>
  <c r="AR32" i="1"/>
  <c r="AR38" i="1" s="1"/>
  <c r="AP15" i="1"/>
  <c r="AR15" i="1" s="1"/>
  <c r="AK15" i="1"/>
  <c r="AM15" i="1" s="1"/>
  <c r="AM38" i="1"/>
  <c r="AP29" i="1"/>
  <c r="AR29" i="1" s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K29" i="1"/>
  <c r="AM29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F29" i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A29" i="1"/>
  <c r="AC29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/>
  <c r="AA17" i="1"/>
  <c r="AC17" i="1" s="1"/>
  <c r="AA16" i="1"/>
  <c r="AC16" i="1" s="1"/>
  <c r="AA15" i="1"/>
  <c r="AC15" i="1" s="1"/>
  <c r="V29" i="1"/>
  <c r="X29" i="1" s="1"/>
  <c r="V28" i="1"/>
  <c r="X28" i="1" s="1"/>
  <c r="V27" i="1"/>
  <c r="X27" i="1" s="1"/>
  <c r="V26" i="1"/>
  <c r="V25" i="1"/>
  <c r="X25" i="1" s="1"/>
  <c r="V24" i="1"/>
  <c r="X24" i="1" s="1"/>
  <c r="V23" i="1"/>
  <c r="X23" i="1" s="1"/>
  <c r="V22" i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30" i="1" l="1"/>
  <c r="AR30" i="1"/>
  <c r="AR39" i="1" s="1"/>
  <c r="AM30" i="1"/>
  <c r="AM39" i="1" s="1"/>
  <c r="AH30" i="1"/>
  <c r="AH39" i="1" s="1"/>
  <c r="AC30" i="1"/>
  <c r="AC39" i="1" s="1"/>
  <c r="X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4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4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4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4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4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4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4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4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4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4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4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4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4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4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4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4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4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4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4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4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4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4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4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4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4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4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4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4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4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4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4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4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4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4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30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8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9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<sst xmlns="http://schemas.openxmlformats.org/spreadsheetml/2006/main" count="564" uniqueCount="291">
  <si>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LA CANDELARIA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</si>
  <si>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</si>
  <si>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</si>
  <si>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</si>
  <si>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</si>
  <si>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</si>
  <si>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</si>
  <si>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</si>
  <si>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292360</t>
  </si>
  <si>
    <t>26 de enero de 2023</t>
  </si>
  <si>
    <r>
      <rPr>
        <sz val="11"/>
        <color rgb="FF000000"/>
        <rFont val="Calibri Light"/>
        <family val="2"/>
      </rPr>
      <t>Para el primer trimteste de la vigencia 2023, el Plan de Gestión de la Alcaldia Local alcanzó un nivel de desempeño del 86 % y del 34 % acumulado para la vigencia. Se corrige responsable de las metas No</t>
    </r>
    <r>
      <rPr>
        <sz val="11"/>
        <color rgb="FFFF0000"/>
        <rFont val="Calibri Light"/>
        <family val="2"/>
      </rPr>
      <t xml:space="preserve"> </t>
    </r>
    <r>
      <rPr>
        <sz val="11"/>
        <color rgb="FF000000"/>
        <rFont val="Calibri Light"/>
        <family val="2"/>
      </rPr>
      <t>8 y de la 13 a la 15 a cargo de la alcaldia Local.</t>
    </r>
  </si>
  <si>
    <t>02 de mayo de 2023</t>
  </si>
  <si>
    <t xml:space="preserve">Para el primer trimteste de la vigencia 2023, el Plan de Gestión de la Alcaldia Local alcanzó un nivel de desempeño del 87,96% y del 34,32% acumulado para la vigencia. </t>
  </si>
  <si>
    <t>31 de julio de 2023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</si>
  <si>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</si>
  <si>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</si>
  <si>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</si>
  <si>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</si>
  <si>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</si>
  <si>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</si>
  <si>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</si>
  <si>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</si>
  <si>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</si>
  <si>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</si>
  <si>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</si>
  <si>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</si>
  <si>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</si>
  <si>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</si>
  <si>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</si>
  <si>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</si>
  <si>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</si>
  <si>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</si>
  <si>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</si>
  <si>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</si>
  <si>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</si>
  <si>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</si>
  <si>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</si>
  <si>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</si>
  <si>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</si>
  <si>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</si>
  <si>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</si>
  <si>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</si>
  <si>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</si>
  <si>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</si>
  <si>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</si>
  <si>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</si>
  <si>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</si>
  <si>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</si>
  <si>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</si>
  <si>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</si>
  <si>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</si>
  <si>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</si>
  <si>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</si>
  <si>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</si>
  <si>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</si>
  <si>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</si>
  <si>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Resultados a 31 de diciembre de 2022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</si>
  <si>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</si>
  <si>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</si>
  <si>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</si>
  <si>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</si>
  <si>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</si>
  <si>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</si>
  <si>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</si>
  <si>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 xml:space="preserve">No programado </t>
  </si>
  <si>
    <t>No programado para el primer tirmestre</t>
  </si>
  <si>
    <t xml:space="preserve">No programado para el primer trimestre </t>
  </si>
  <si>
    <t>Se evidencia que se supera la meta para el segundo trimestre</t>
  </si>
  <si>
    <t>Reporte DGDL</t>
  </si>
  <si>
    <t>Gestión Corporativa Institucional</t>
  </si>
  <si>
    <t>2</t>
  </si>
  <si>
    <t>Girar mínimo el 70%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</si>
  <si>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</si>
  <si>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</si>
  <si>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</si>
  <si>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</si>
  <si>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</si>
  <si>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Al corte de 31 de marzo de 2023, se realizó el pago del 15,1% de las obligaciones por pagar constituidas de la vigencia 2022, se pagaron $1.265.460.559</t>
  </si>
  <si>
    <t xml:space="preserve">Reporte Plan de Gestion Alcaldias locales primer trimestre </t>
  </si>
  <si>
    <t>Se evidencia el cumplimieto de la meta, según el reporte de registros presupuestales.</t>
  </si>
  <si>
    <t>Reporte certificado de Registros Presupuestales y Giros</t>
  </si>
  <si>
    <t>3</t>
  </si>
  <si>
    <t>Girar mínimo el 70 %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</si>
  <si>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</si>
  <si>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</si>
  <si>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El corte de 31 de marzo de 2023, se realizó el pago del 15,90% de las obligaciones por pagar de la vigencia 2021 y anteriores, se pagaron $ 135.732.764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</si>
  <si>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</si>
  <si>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</si>
  <si>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</si>
  <si>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</si>
  <si>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Se evidencia el cumplimieto de la meta , según el reporte de registros presupuestales.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</si>
  <si>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</si>
  <si>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</si>
  <si>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</si>
  <si>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</si>
  <si>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Al corte de 31 de marzo de 2023, se giró el 4,94% del valor apropiado por valor de $ 870.897.154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</si>
  <si>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</si>
  <si>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</si>
  <si>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</si>
  <si>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</si>
  <si>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</si>
  <si>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</si>
  <si>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</si>
  <si>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</si>
  <si>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SIPSE Local, de los 171  contratos publicados en la plataforma SECOP I y II, lo que representa una ejecución de la meta del 100% para el periodo.</t>
  </si>
  <si>
    <t>Se evidencia según el reporte de SIPSE, los contratos registrados y en ejecución en la plataforama .</t>
  </si>
  <si>
    <t>reporte SIPSE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</si>
  <si>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</si>
  <si>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</si>
  <si>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</si>
  <si>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</si>
  <si>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</si>
  <si>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 xml:space="preserve">De 171 registros Sipse: 171 se encuentran en ejecución </t>
  </si>
  <si>
    <t>Reporte SIPSE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</si>
  <si>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</si>
  <si>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</si>
  <si>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</si>
  <si>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</si>
  <si>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</si>
  <si>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seguimiento
consolidado</t>
  </si>
  <si>
    <t>Alcaldía local</t>
  </si>
  <si>
    <t>Inspección, Vigilancia y Control</t>
  </si>
  <si>
    <t>9</t>
  </si>
  <si>
    <t>Realizar 2.880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</si>
  <si>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</si>
  <si>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</si>
  <si>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</si>
  <si>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</si>
  <si>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</si>
  <si>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</si>
  <si>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</si>
  <si>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</si>
  <si>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Se lograron 591 impulso procesales , es posible que la meta sea demaciado alta y se deba modificar .</t>
  </si>
  <si>
    <t xml:space="preserve">La Secretaría de Gobierno entregó archivo debido a un plan de contingencia  realizado por la misma,el archivo es correspondiente a querellas y comparendos  del el año 2018 al 2022, la inspección de policía tuvo que cerrar en legal forma los procesos devueltos por solicitud de la Secretaría de Gobierno, estos cierres y cargues de la información se realizaron durante los meses de mayo y junio se tramitaron correctamente , lo único que faltaba para estos procesos era cargarlo y cerrarlos debido a esto se muestra un incremento anormal en la meta . </t>
  </si>
  <si>
    <t>10</t>
  </si>
  <si>
    <t>Proferir 960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</si>
  <si>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</si>
  <si>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</si>
  <si>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</si>
  <si>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</si>
  <si>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Se lograron 70 fallos , es posible que la meta sea demaciado alta y se deba modificar .</t>
  </si>
  <si>
    <t xml:space="preserve">la secretaria de gobierno entrego archivo debido a un plan de contingencia  realizado por la misma,el archivo es correspondiente a querellas y comparendos  del el año 2018 al 2022 , la inspeccion de policia tuvo que cerrar en legal forma los procesos devueltos por solicitud de la secretaria de gobierno, estos cierres y cargues de la iformacion se realizaron durantes los mese de mayo y junio se tramitaron correctamente , lo unico que faltaba para estos procesos era cargarlo y cerrarlos debido a esto se muestra un incremento anormal en la meta . </t>
  </si>
  <si>
    <t>11</t>
  </si>
  <si>
    <t>Terminar (archivar) 13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</si>
  <si>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</si>
  <si>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</si>
  <si>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</si>
  <si>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</si>
  <si>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</si>
  <si>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 xml:space="preserve">Se archivaron en el aplicativo si actua las actuaciones administrativas 015 de 015 y 034 de 2003 de ley 810 de regimen de obras y urbanismo. </t>
  </si>
  <si>
    <t xml:space="preserve">Se archivaron en el aplicativo SIACTÚA las actuaciones administrativas 014 de 202,006 de 2014, 017 de 2011 de Ley 810 de Régimen de obras y urbanismo durante el II Trimestre. 
</t>
  </si>
  <si>
    <t>12</t>
  </si>
  <si>
    <t>Terminar 8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</si>
  <si>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</si>
  <si>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</si>
  <si>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</si>
  <si>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Se programó dentro de la meta 3 actos administrativos para segunda instancia y se ejecutaron los 3 durante el II trimestre.</t>
  </si>
  <si>
    <t>13</t>
  </si>
  <si>
    <t>Realizar 60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</si>
  <si>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</si>
  <si>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</si>
  <si>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</si>
  <si>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</si>
  <si>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</si>
  <si>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Se programaron 12 operativos de recuperación de espacio público y se realizaron 15 durante el trimestre</t>
  </si>
  <si>
    <t xml:space="preserve">Se programaron 16 operativos de recuperación de espacio público y se realizaron 16 durante el II Trimestre. </t>
  </si>
  <si>
    <t>14</t>
  </si>
  <si>
    <t>Realizar 109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</si>
  <si>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</si>
  <si>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</si>
  <si>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Se programaron 15 operativos de recuperación de espacio público y se realizaron 22 durante el trimestre</t>
  </si>
  <si>
    <t>Se programaron 38 operativos de actividad económica y se realizaron 39 durante el II Trimestre.</t>
  </si>
  <si>
    <t>15</t>
  </si>
  <si>
    <t>Realizar 9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</si>
  <si>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</si>
  <si>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</si>
  <si>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>Se programo 1 operativo de recuperación de espacio público en materia de actividad ambiental , esto debido a que , se solicitaron más acciones debido a directriz de gobierno y durante los operativos se evidenciaron puntos donde también se debían realizar estos operativos.</t>
  </si>
  <si>
    <t xml:space="preserve">Se programaron 3 operativos de recuperación de espacio público en materia de actividad ambiental y se realizaron 14, esto debido a que se solicitaron más acciones debido a directriz de Gobierno y durante los operativos se evidenciaron puntos donde también se debían realizar estos operativos. 
 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</si>
  <si>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</si>
  <si>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</si>
  <si>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</si>
  <si>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</si>
  <si>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</si>
  <si>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</si>
  <si>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</si>
  <si>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</si>
  <si>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</si>
  <si>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</si>
  <si>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</si>
  <si>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</si>
  <si>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</si>
  <si>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</si>
  <si>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Oficina Asesora de Planeación Institucional - Equipo de gestión ambiental</t>
  </si>
  <si>
    <t>La calificación se otorga teniendo en cuenta los siguientes parámetros: 
*Inspección ambiental ( ponderación 60%): La Alcaldía obtiene calificación de   .
*Indicadores agua, energía ( ponderación 20%): Al mes de junio
* Reporte consumo de papel ( ponderación 10%):  Se evidencia hasta el mes de junio
*Reporte ciclistas ( ponderación 10%): información hasta el mes de marzo</t>
  </si>
  <si>
    <t>Seguimiento Metas Ambientales OAP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</si>
  <si>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</si>
  <si>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</si>
  <si>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</si>
  <si>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</si>
  <si>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</si>
  <si>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</si>
  <si>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</si>
  <si>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</si>
  <si>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</si>
  <si>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La alcaldía local cuenta con 10 acciones de mejora vencidas de las 14 acciones de mejora abiertas, lo que representa una ejecución de la meta del 28,57%. </t>
  </si>
  <si>
    <t>Reporte  MIMEC</t>
  </si>
  <si>
    <t>Informe planes de mejora II Trimestre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</si>
  <si>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</si>
  <si>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</si>
  <si>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</si>
  <si>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</si>
  <si>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</si>
  <si>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</si>
  <si>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</si>
  <si>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</si>
  <si>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</si>
  <si>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</si>
  <si>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No. de Requisitos de la Ley 1712 de 2014 de publicación de la información cumplidos en la página web</t>
  </si>
  <si>
    <t>Informe comunicaciones II Trimestre 2023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</si>
  <si>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</si>
  <si>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</si>
  <si>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</si>
  <si>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</si>
  <si>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</si>
  <si>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</si>
  <si>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Se realizó capacitación el 27 de marzo con los promotores de mejora sobre el Sistema de Gestión.</t>
  </si>
  <si>
    <t>Jornada de capacitación del 17 Mayo de 2023</t>
  </si>
  <si>
    <t>Listado de Asistencia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</si>
  <si>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</si>
  <si>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</si>
  <si>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</si>
  <si>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</si>
  <si>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https://gobiernobogota-my.sharepoint.com/:f:/g/personal/miguel_cardozo_gobiernobogota_gov_co/Em3Cl6hCPQhDioiu_JLgoPYBkPVfsju4ScZS7Z6vKKn1PQ?e=Q2RSJH</t>
  </si>
  <si>
    <t>Jornada de capacitación día del Sistema de Gestión 22 Junio-2023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</si>
  <si>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</si>
  <si>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</si>
  <si>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</si>
  <si>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</si>
  <si>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</si>
  <si>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</si>
  <si>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</si>
  <si>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</si>
  <si>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</si>
  <si>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 xml:space="preserve">Se atendieron 42  requerimientos ciudadanos de la vigencia 2022, equivalentes al 100% de la meta
</t>
  </si>
  <si>
    <t>Reporte SGI</t>
  </si>
  <si>
    <t xml:space="preserve">Meta no programada </t>
  </si>
  <si>
    <t xml:space="preserve">Debido a las inconsistencias presentadas entre el reporte recibido en los  memorandos 20231300110163 ,20234600272223y 20234600252283 , no se reporta esta meta en este periodo y el mismo se realizara en el proximo periodo de acuerdo con las indicaciones 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</si>
  <si>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</si>
  <si>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</si>
  <si>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</si>
  <si>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</si>
  <si>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 xml:space="preserve">Se atendieron 84 requerimientos ciudadanos de la vigencia 2023, equivalente al 58,74%
</t>
  </si>
  <si>
    <t>Total metas transversales (20%)</t>
  </si>
  <si>
    <t xml:space="preserve">Total plan de gestión </t>
  </si>
  <si>
    <t>Se realizaron giros al 30 de septiembre de 2023 por valor de a $3049'911.424 equivalente a 46,91%, Se evidencia el cumplimieto de la meta</t>
  </si>
  <si>
    <t>Se realizaron giros al 30 de septiembre de 2023 por valor de a $638'711.946equivalente a 79,36% ,Se evidencia el cumplimieto de la meta</t>
  </si>
  <si>
    <t>Se comprometio al 30 de septiembre de 2023 presupuesto por valor de a $26.399'346.244equivalente a 82,,48%, Se evidencia el cumplimieto de la meta</t>
  </si>
  <si>
    <t>Se realizaron giros al 30 de septiembre de 2023 por valor de a $17.865'226.162equivalente a 67,67% ,Se evidencia el cumplimieto de la meta</t>
  </si>
  <si>
    <t>se evidencia según el reporte de sipse , los contratos registrados y en ejecucion en la plataforama .</t>
  </si>
  <si>
    <t>SE ARCHIVARON EN EL APLICATIVO SI ACTUA LAS ACTUACIONE ADMINISTRATIVA 037 DE 2015, 039DE 2011, 017 DE 2011, 003 DE 2014 , 035 DE 2015 . 007 DE 2014 , 041 DE 2011DE LEY 810 DE REGIMEN DE OBRAS Y URBANISMO DURANTE EL III TRIMESTRE</t>
  </si>
  <si>
    <t>SE PROGRAMO DENTRO DE LA META 3 ACTOS ADMINISTRATIVOS PARA SEGUNDA INSTANCIA Y SE EJECUTARON LOS 3 DURANTE EL III TRIMESTRE</t>
  </si>
  <si>
    <t>SE PROGRAMARON 16 OPERATIVOS DE RECUPERACION DE ESPACIO PUBLICO Y SE REALIZARON 17 DURANTE EL III TRIMESTRE.</t>
  </si>
  <si>
    <t>ACTAS DE EVIDENCIAS DE REUNION Y APLICATIVO IVC DE LA SECRETARIA DISTRITAL DE GOBIERNO.</t>
  </si>
  <si>
    <t>SE PROGRAMARON 38 OPERATIVOS DE ACTIVIDAD ECONOMICA Y SE REALIZARON 43 DURANTE EL II TRIMESTRE.</t>
  </si>
  <si>
    <t>SE PROGRAMARON 3 OPERATIVOS  DE RECUPERACION DE ESPACIO PUBLICO EN MATERIA DE ACTIVIDAD AMBIENTAL Y SE REALIZARON 11, ESTO DEBIDO A QUE, SE SOLICITARON MAS ACCIONES DEBIDO A DIRECTRIZ DE GOBIERNO Y DURANTE LOS OPERATIVOS SE EVIDENCIARON PUNTOS DONDE TAMBIEN SE DEBIAN RALIZAR ESTOS OPERATIVOS.</t>
  </si>
  <si>
    <t>Reporte DGDL para el tercer trimestre de 2023</t>
  </si>
  <si>
    <t xml:space="preserve">Reporte DGDL </t>
  </si>
  <si>
    <t>Reporte DGDL
REPORTE CERTIFICADO DE REGISTROS PRESUPESTALES Y GIROS</t>
  </si>
  <si>
    <t>Reporte DGDL
REPORTE CERTIFICADO DE REGISTROS PRESUPESTALES Y GIROS</t>
  </si>
  <si>
    <t>Reporte IVC</t>
  </si>
  <si>
    <t xml:space="preserve">No programada </t>
  </si>
  <si>
    <t>Reporte MIMEC</t>
  </si>
  <si>
    <t xml:space="preserve">Reporte de comunicaciones </t>
  </si>
  <si>
    <t xml:space="preserve">Capacitacion del dia 20 de septiembre </t>
  </si>
  <si>
    <t xml:space="preserve">Listado de asistencia </t>
  </si>
  <si>
    <t xml:space="preserve">Reporte DGDL 
REPORTE CERTIFICADO DE REGISTROS PRESUPESTALES Y GIROS.  </t>
  </si>
  <si>
    <t>Se evidencia que se supera la meta para el segundo trimestre.
Reporte DGDL para el tercer trimestre de 2023</t>
  </si>
  <si>
    <t>Se evidencia el cumplimieto de la meta, según el reporte de registros presupuestales.
Se realizaron giros al 30 de septiembre de 2023 por valor de a $3049'911.424 equivalente a 46,91%, Se evidencia el cumplimieto de la meta</t>
  </si>
  <si>
    <t>Se evidencia el cumplimieto de la meta, según el reporte de registros presupuestales.
Se realizaron giros al 30 de septiembre de 2023 por valor de a $638'711.946equivalente a 79,36% ,Se evidencia el cumplimieto de la meta</t>
  </si>
  <si>
    <t>Se evidencia el cumplimieto de la meta, según el reporte de registros presupuestales.
Se comprometio al 30 de septiembre de 2023 presupuesto por valor de a $26.399'346.244equivalente a 82,,48%, Se evidencia el cumplimieto de la meta</t>
  </si>
  <si>
    <t>Se evidencia el cumplimieto de la meta, según el reporte de registros presupuestales.
Se realizaron giros al 30 de septiembre de 2023 por valor de a $17.865'226.162equivalente a 67,67% ,Se evidencia el cumplimieto de la meta</t>
  </si>
  <si>
    <t>Se evidencia según el reporte de SIPSE, los contratos registrados y en ejecución en la plataforama .
se evidencia según el reporte de sipse , los contratos registrados y en ejecucion en la plataforama .</t>
  </si>
  <si>
    <t>Se evidencia según el reporte de SIPSE, los contratos registrados y en ejecución en la plataforama .
se evidencia según el reporte de sipse , los contratos registrados y en ejecucion en la plataforama .</t>
  </si>
  <si>
    <t>No  programada ya que la meta se cumplio en el primer trimestre según radicado No 20234600272223*</t>
  </si>
  <si>
    <t xml:space="preserve">Rta a requerimientos ciudadanos memorando NO 20234600272223 </t>
  </si>
  <si>
    <t>Respuesta a requerimientos ciudadanos No 20234600378473</t>
  </si>
  <si>
    <t>Para el tercer  trimteste de la vigencia 2023, el Plan de Gestión de la Alcaldia Local alcanzó un nivel de desempeño del  93,14% y del 84,39% acumulado para la vigencia.</t>
  </si>
  <si>
    <t>31 de octubre de 2023</t>
  </si>
  <si>
    <t>Reporte de Requerimientos ciudadanos II Trimestre rádicado No. 20234600252283 y radicado No . 20234600378473</t>
  </si>
  <si>
    <t>Reporte de Requerimientos ciudadanos II Trimestre rádicado No. 20234600252283 y 20234600272223*</t>
  </si>
  <si>
    <t xml:space="preserve">Para el segundo trimteste de la vigencia 2023, el Plan de Gestión de la Alcaldia Local alcanzó un nivel de desempeño del  95,71% y del 73,38% acumulado para la vigencia.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</si>
</sst>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FF0000"/>
      <name val="Calibri Light"/>
      <family val="2"/>
    </font>
    <font>
      <sz val="11"/>
      <color rgb="FF4472C4"/>
      <name val="Calibri Light"/>
      <family val="2"/>
      <scheme val="major"/>
    </font>
    <font>
      <sz val="11"/>
      <color rgb="FF4472C4"/>
      <name val="Calibri Light"/>
      <family val="2"/>
    </font>
    <font>
      <u/>
      <sz val="11"/>
      <color rgb="FF4472C4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12" fillId="10" borderId="0" applyNumberFormat="0" applyBorder="0" applyAlignment="0" applyProtection="0"/>
    <xf numFmtId="41" fontId="3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54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9" fontId="6" fillId="2" borderId="1" xfId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4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9" fontId="8" fillId="3" borderId="1" xfId="0" applyNumberFormat="1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9" fontId="5" fillId="3" borderId="1" xfId="1" applyFont="1" applyFill="1" applyBorder="1" applyAlignment="1">
      <alignment wrapText="1"/>
    </xf>
    <xf numFmtId="9" fontId="5" fillId="3" borderId="1" xfId="1" applyFont="1" applyFill="1" applyBorder="1" applyAlignment="1">
      <alignment horizontal="right" wrapText="1"/>
    </xf>
    <xf numFmtId="9" fontId="8" fillId="3" borderId="1" xfId="0" applyNumberFormat="1" applyFont="1" applyFill="1" applyBorder="1" applyAlignment="1">
      <alignment horizontal="right" wrapText="1"/>
    </xf>
    <xf numFmtId="9" fontId="6" fillId="2" borderId="1" xfId="1" applyFont="1" applyFill="1" applyBorder="1" applyAlignment="1">
      <alignment horizontal="right" wrapText="1"/>
    </xf>
    <xf numFmtId="9" fontId="7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  <protection hidden="1"/>
    </xf>
    <xf numFmtId="9" fontId="14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10" fontId="14" fillId="0" borderId="1" xfId="0" applyNumberFormat="1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>
      <alignment horizontal="left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left" vertical="center" wrapText="1"/>
      <protection hidden="1"/>
    </xf>
    <xf numFmtId="0" fontId="14" fillId="0" borderId="1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5" fillId="0" borderId="3" xfId="2" applyFont="1" applyFill="1" applyBorder="1" applyAlignment="1" applyProtection="1">
      <alignment horizontal="left" vertical="center" wrapText="1"/>
      <protection hidden="1"/>
    </xf>
    <xf numFmtId="0" fontId="13" fillId="0" borderId="14" xfId="0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9" fontId="1" fillId="0" borderId="0" xfId="0" applyNumberFormat="1" applyFont="1" applyAlignment="1">
      <alignment wrapText="1"/>
    </xf>
    <xf numFmtId="10" fontId="1" fillId="0" borderId="0" xfId="0" applyNumberFormat="1" applyFont="1" applyAlignment="1">
      <alignment wrapText="1"/>
    </xf>
    <xf numFmtId="10" fontId="5" fillId="3" borderId="1" xfId="0" applyNumberFormat="1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9" fontId="18" fillId="0" borderId="12" xfId="0" applyNumberFormat="1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9" fontId="18" fillId="0" borderId="11" xfId="1" applyFont="1" applyBorder="1" applyAlignment="1">
      <alignment horizontal="center" vertical="center" wrapText="1"/>
    </xf>
    <xf numFmtId="9" fontId="18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justify" vertical="center" wrapText="1"/>
    </xf>
    <xf numFmtId="9" fontId="17" fillId="0" borderId="1" xfId="1" applyFont="1" applyBorder="1" applyAlignment="1">
      <alignment horizontal="justify" vertical="center" wrapText="1"/>
    </xf>
    <xf numFmtId="10" fontId="17" fillId="0" borderId="1" xfId="0" applyNumberFormat="1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9" fontId="18" fillId="0" borderId="11" xfId="1" applyFont="1" applyFill="1" applyBorder="1" applyAlignment="1">
      <alignment horizontal="center" vertical="center" wrapText="1"/>
    </xf>
    <xf numFmtId="9" fontId="18" fillId="0" borderId="1" xfId="1" applyFont="1" applyFill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justify" vertical="center" wrapText="1"/>
    </xf>
    <xf numFmtId="1" fontId="18" fillId="0" borderId="11" xfId="1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1" fontId="18" fillId="0" borderId="1" xfId="1" applyNumberFormat="1" applyFont="1" applyBorder="1" applyAlignment="1">
      <alignment horizontal="center" vertical="center" wrapText="1"/>
    </xf>
    <xf numFmtId="10" fontId="17" fillId="0" borderId="1" xfId="1" applyNumberFormat="1" applyFont="1" applyBorder="1" applyAlignment="1">
      <alignment horizontal="justify" vertical="center" wrapText="1"/>
    </xf>
    <xf numFmtId="9" fontId="19" fillId="0" borderId="1" xfId="1" applyFont="1" applyBorder="1" applyAlignment="1">
      <alignment horizontal="justify" vertical="center" wrapText="1"/>
    </xf>
    <xf numFmtId="10" fontId="7" fillId="2" borderId="1" xfId="0" applyNumberFormat="1" applyFont="1" applyFill="1" applyBorder="1" applyAlignment="1">
      <alignment wrapText="1"/>
    </xf>
    <xf numFmtId="0" fontId="1" fillId="9" borderId="1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20" fillId="0" borderId="15" xfId="4" applyBorder="1" applyAlignment="1">
      <alignment vertical="center" wrapText="1"/>
    </xf>
    <xf numFmtId="0" fontId="17" fillId="0" borderId="11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justify" vertical="center" wrapText="1"/>
    </xf>
    <xf numFmtId="9" fontId="17" fillId="9" borderId="1" xfId="1" applyFont="1" applyFill="1" applyBorder="1" applyAlignment="1">
      <alignment horizontal="justify" vertical="center" wrapText="1"/>
    </xf>
    <xf numFmtId="164" fontId="17" fillId="9" borderId="1" xfId="0" applyNumberFormat="1" applyFont="1" applyFill="1" applyBorder="1" applyAlignment="1">
      <alignment horizontal="justify" vertical="center" wrapText="1"/>
    </xf>
    <xf numFmtId="0" fontId="17" fillId="9" borderId="1" xfId="0" applyFont="1" applyFill="1" applyBorder="1" applyAlignment="1">
      <alignment horizontal="justify" vertical="center" wrapText="1"/>
    </xf>
    <xf numFmtId="164" fontId="17" fillId="0" borderId="1" xfId="1" applyNumberFormat="1" applyFont="1" applyBorder="1" applyAlignment="1">
      <alignment horizontal="justify" vertical="center" wrapText="1"/>
    </xf>
    <xf numFmtId="164" fontId="17" fillId="0" borderId="1" xfId="1" applyNumberFormat="1" applyFont="1" applyFill="1" applyBorder="1" applyAlignment="1">
      <alignment horizontal="justify" vertical="center" wrapText="1"/>
    </xf>
    <xf numFmtId="10" fontId="5" fillId="3" borderId="1" xfId="1" applyNumberFormat="1" applyFont="1" applyFill="1" applyBorder="1" applyAlignment="1">
      <alignment wrapText="1"/>
    </xf>
    <xf numFmtId="0" fontId="13" fillId="0" borderId="0" xfId="0" applyFont="1" applyAlignment="1">
      <alignment vertical="center"/>
    </xf>
    <xf numFmtId="0" fontId="1" fillId="9" borderId="16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164" fontId="1" fillId="0" borderId="1" xfId="1" applyNumberFormat="1" applyFont="1" applyBorder="1" applyAlignment="1">
      <alignment horizontal="justify" vertical="center" wrapText="1"/>
    </xf>
    <xf numFmtId="164" fontId="1" fillId="9" borderId="1" xfId="1" applyNumberFormat="1" applyFont="1" applyFill="1" applyBorder="1" applyAlignment="1">
      <alignment horizontal="justify" vertical="center" wrapText="1"/>
    </xf>
    <xf numFmtId="10" fontId="1" fillId="9" borderId="1" xfId="0" applyNumberFormat="1" applyFont="1" applyFill="1" applyBorder="1" applyAlignment="1">
      <alignment horizontal="justify" vertical="center" wrapText="1"/>
    </xf>
    <xf numFmtId="164" fontId="17" fillId="9" borderId="1" xfId="1" applyNumberFormat="1" applyFont="1" applyFill="1" applyBorder="1" applyAlignment="1">
      <alignment horizontal="justify" vertical="center" wrapText="1"/>
    </xf>
    <xf numFmtId="10" fontId="17" fillId="9" borderId="1" xfId="1" applyNumberFormat="1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4" fillId="9" borderId="1" xfId="0" applyFont="1" applyFill="1" applyBorder="1" applyAlignment="1">
      <alignment horizontal="justify" vertical="center" wrapText="1"/>
    </xf>
    <xf numFmtId="0" fontId="13" fillId="9" borderId="11" xfId="0" applyFont="1" applyFill="1" applyBorder="1" applyAlignment="1">
      <alignment horizontal="justify" vertical="center" wrapText="1"/>
    </xf>
    <xf numFmtId="0" fontId="1" fillId="9" borderId="11" xfId="0" applyFont="1" applyFill="1" applyBorder="1" applyAlignment="1">
      <alignment horizontal="justify" vertical="center" wrapText="1"/>
    </xf>
    <xf numFmtId="0" fontId="13" fillId="9" borderId="16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13" fillId="9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</cellXfs>
  <cellStyles count="5">
    <cellStyle name="Hyperlink" xfId="4" xr:uid="{00000000-000B-0000-0000-000008000000}"/>
    <cellStyle name="Incorrecto" xfId="2" builtinId="27"/>
    <cellStyle name="Millares [0] 2" xfId="3" xr:uid="{4E82C283-658D-41B1-84C7-0E757EC4441F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:f:/g/personal/miguel_cardozo_gobiernobogota_gov_co/Em3Cl6hCPQhDioiu_JLgoPYBkPVfsju4ScZS7Z6vKKn1PQ?e=Q2RSJ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2"/>
  <sheetViews>
    <sheetView tabSelected="1" topLeftCell="AB28" zoomScale="60" zoomScaleNormal="60" workbookViewId="0">
      <selection activeCell="AQ31" sqref="AQ31:AS37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hidden="1" customWidth="1"/>
    <col min="39" max="39" width="16.5703125" style="1" hidden="1" customWidth="1"/>
    <col min="40" max="40" width="34.85546875" style="1" hidden="1" customWidth="1"/>
    <col min="41" max="41" width="16.5703125" style="1" hidden="1" customWidth="1"/>
    <col min="42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29" customFormat="1" ht="70.5" customHeight="1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22" t="s">
        <v>1</v>
      </c>
      <c r="M1" s="122"/>
      <c r="N1" s="122"/>
      <c r="O1" s="122"/>
      <c r="P1" s="122"/>
    </row>
    <row r="2" spans="1:45" s="31" customFormat="1" ht="23.45" customHeight="1" x14ac:dyDescent="0.25">
      <c r="A2" s="120" t="s">
        <v>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30"/>
      <c r="M2" s="30"/>
      <c r="N2" s="30"/>
      <c r="O2" s="30"/>
      <c r="P2" s="30"/>
    </row>
    <row r="3" spans="1:45" s="29" customFormat="1" x14ac:dyDescent="0.25"/>
    <row r="4" spans="1:45" s="29" customFormat="1" ht="29.1" customHeight="1" x14ac:dyDescent="0.25">
      <c r="F4" s="109" t="s">
        <v>3</v>
      </c>
      <c r="G4" s="110"/>
      <c r="H4" s="110"/>
      <c r="I4" s="110"/>
      <c r="J4" s="110"/>
      <c r="K4" s="111"/>
    </row>
    <row r="5" spans="1:45" s="29" customFormat="1" ht="15" customHeight="1" x14ac:dyDescent="0.25">
      <c r="F5" s="2" t="s">
        <v>4</v>
      </c>
      <c r="G5" s="2" t="s">
        <v>5</v>
      </c>
      <c r="H5" s="109" t="s">
        <v>6</v>
      </c>
      <c r="I5" s="110"/>
      <c r="J5" s="110"/>
      <c r="K5" s="111"/>
    </row>
    <row r="6" spans="1:45" s="29" customFormat="1" x14ac:dyDescent="0.25">
      <c r="F6" s="32">
        <v>1</v>
      </c>
      <c r="G6" s="32" t="s">
        <v>7</v>
      </c>
      <c r="H6" s="112" t="s">
        <v>8</v>
      </c>
      <c r="I6" s="112"/>
      <c r="J6" s="112"/>
      <c r="K6" s="112"/>
    </row>
    <row r="7" spans="1:45" s="29" customFormat="1" ht="67.5" customHeight="1" x14ac:dyDescent="0.25">
      <c r="F7" s="32">
        <v>2</v>
      </c>
      <c r="G7" s="32" t="s">
        <v>9</v>
      </c>
      <c r="H7" s="113" t="s">
        <v>10</v>
      </c>
      <c r="I7" s="112"/>
      <c r="J7" s="112"/>
      <c r="K7" s="112"/>
    </row>
    <row r="8" spans="1:45" s="29" customFormat="1" ht="48.75" customHeight="1" x14ac:dyDescent="0.25">
      <c r="F8" s="83">
        <v>3</v>
      </c>
      <c r="G8" s="83" t="s">
        <v>11</v>
      </c>
      <c r="H8" s="114" t="s">
        <v>12</v>
      </c>
      <c r="I8" s="115"/>
      <c r="J8" s="115"/>
      <c r="K8" s="115"/>
    </row>
    <row r="9" spans="1:45" s="29" customFormat="1" ht="48.75" customHeight="1" x14ac:dyDescent="0.25">
      <c r="F9" s="101">
        <v>4</v>
      </c>
      <c r="G9" s="101" t="s">
        <v>13</v>
      </c>
      <c r="H9" s="116" t="s">
        <v>290</v>
      </c>
      <c r="I9" s="116"/>
      <c r="J9" s="116"/>
      <c r="K9" s="116"/>
    </row>
    <row r="10" spans="1:45" s="29" customFormat="1" ht="48.75" customHeight="1" x14ac:dyDescent="0.25">
      <c r="F10" s="32">
        <v>5</v>
      </c>
      <c r="G10" s="32" t="s">
        <v>287</v>
      </c>
      <c r="H10" s="123" t="s">
        <v>286</v>
      </c>
      <c r="I10" s="123"/>
      <c r="J10" s="123"/>
      <c r="K10" s="123"/>
    </row>
    <row r="11" spans="1:45" s="29" customFormat="1" x14ac:dyDescent="0.25"/>
    <row r="12" spans="1:45" ht="14.45" customHeight="1" x14ac:dyDescent="0.25">
      <c r="A12" s="108" t="s">
        <v>14</v>
      </c>
      <c r="B12" s="108"/>
      <c r="C12" s="108" t="s">
        <v>15</v>
      </c>
      <c r="D12" s="108" t="s">
        <v>16</v>
      </c>
      <c r="E12" s="108"/>
      <c r="F12" s="108"/>
      <c r="G12" s="119" t="s">
        <v>17</v>
      </c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08" t="s">
        <v>18</v>
      </c>
      <c r="S12" s="108"/>
      <c r="T12" s="108"/>
      <c r="U12" s="108"/>
      <c r="V12" s="124" t="s">
        <v>19</v>
      </c>
      <c r="W12" s="125"/>
      <c r="X12" s="125"/>
      <c r="Y12" s="125"/>
      <c r="Z12" s="126"/>
      <c r="AA12" s="130" t="s">
        <v>20</v>
      </c>
      <c r="AB12" s="131"/>
      <c r="AC12" s="131"/>
      <c r="AD12" s="131"/>
      <c r="AE12" s="132"/>
      <c r="AF12" s="136" t="s">
        <v>21</v>
      </c>
      <c r="AG12" s="137"/>
      <c r="AH12" s="137"/>
      <c r="AI12" s="137"/>
      <c r="AJ12" s="138"/>
      <c r="AK12" s="142" t="s">
        <v>22</v>
      </c>
      <c r="AL12" s="143"/>
      <c r="AM12" s="143"/>
      <c r="AN12" s="143"/>
      <c r="AO12" s="144"/>
      <c r="AP12" s="148" t="s">
        <v>23</v>
      </c>
      <c r="AQ12" s="149"/>
      <c r="AR12" s="149"/>
      <c r="AS12" s="150"/>
    </row>
    <row r="13" spans="1:45" ht="14.45" customHeight="1" x14ac:dyDescent="0.25">
      <c r="A13" s="108"/>
      <c r="B13" s="108"/>
      <c r="C13" s="108"/>
      <c r="D13" s="108"/>
      <c r="E13" s="108"/>
      <c r="F13" s="108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08"/>
      <c r="S13" s="108"/>
      <c r="T13" s="108"/>
      <c r="U13" s="108"/>
      <c r="V13" s="127"/>
      <c r="W13" s="128"/>
      <c r="X13" s="128"/>
      <c r="Y13" s="128"/>
      <c r="Z13" s="129"/>
      <c r="AA13" s="133"/>
      <c r="AB13" s="134"/>
      <c r="AC13" s="134"/>
      <c r="AD13" s="134"/>
      <c r="AE13" s="135"/>
      <c r="AF13" s="139"/>
      <c r="AG13" s="140"/>
      <c r="AH13" s="140"/>
      <c r="AI13" s="140"/>
      <c r="AJ13" s="141"/>
      <c r="AK13" s="145"/>
      <c r="AL13" s="146"/>
      <c r="AM13" s="146"/>
      <c r="AN13" s="146"/>
      <c r="AO13" s="147"/>
      <c r="AP13" s="151"/>
      <c r="AQ13" s="152"/>
      <c r="AR13" s="152"/>
      <c r="AS13" s="153"/>
    </row>
    <row r="14" spans="1:45" ht="45.75" thickBot="1" x14ac:dyDescent="0.3">
      <c r="A14" s="2" t="s">
        <v>24</v>
      </c>
      <c r="B14" s="2" t="s">
        <v>25</v>
      </c>
      <c r="C14" s="108"/>
      <c r="D14" s="2" t="s">
        <v>26</v>
      </c>
      <c r="E14" s="2" t="s">
        <v>27</v>
      </c>
      <c r="F14" s="2" t="s">
        <v>28</v>
      </c>
      <c r="G14" s="20" t="s">
        <v>29</v>
      </c>
      <c r="H14" s="20" t="s">
        <v>30</v>
      </c>
      <c r="I14" s="20" t="s">
        <v>31</v>
      </c>
      <c r="J14" s="20" t="s">
        <v>32</v>
      </c>
      <c r="K14" s="20" t="s">
        <v>33</v>
      </c>
      <c r="L14" s="20" t="s">
        <v>34</v>
      </c>
      <c r="M14" s="20" t="s">
        <v>35</v>
      </c>
      <c r="N14" s="20" t="s">
        <v>36</v>
      </c>
      <c r="O14" s="20" t="s">
        <v>37</v>
      </c>
      <c r="P14" s="20" t="s">
        <v>38</v>
      </c>
      <c r="Q14" s="20" t="s">
        <v>39</v>
      </c>
      <c r="R14" s="2" t="s">
        <v>40</v>
      </c>
      <c r="S14" s="2" t="s">
        <v>41</v>
      </c>
      <c r="T14" s="2" t="s">
        <v>42</v>
      </c>
      <c r="U14" s="2" t="s">
        <v>43</v>
      </c>
      <c r="V14" s="3" t="s">
        <v>44</v>
      </c>
      <c r="W14" s="3" t="s">
        <v>45</v>
      </c>
      <c r="X14" s="3" t="s">
        <v>46</v>
      </c>
      <c r="Y14" s="3" t="s">
        <v>47</v>
      </c>
      <c r="Z14" s="3" t="s">
        <v>48</v>
      </c>
      <c r="AA14" s="23" t="s">
        <v>44</v>
      </c>
      <c r="AB14" s="23" t="s">
        <v>45</v>
      </c>
      <c r="AC14" s="23" t="s">
        <v>46</v>
      </c>
      <c r="AD14" s="23" t="s">
        <v>47</v>
      </c>
      <c r="AE14" s="23" t="s">
        <v>48</v>
      </c>
      <c r="AF14" s="24" t="s">
        <v>44</v>
      </c>
      <c r="AG14" s="24" t="s">
        <v>45</v>
      </c>
      <c r="AH14" s="24" t="s">
        <v>46</v>
      </c>
      <c r="AI14" s="24" t="s">
        <v>47</v>
      </c>
      <c r="AJ14" s="24" t="s">
        <v>48</v>
      </c>
      <c r="AK14" s="25" t="s">
        <v>44</v>
      </c>
      <c r="AL14" s="25" t="s">
        <v>45</v>
      </c>
      <c r="AM14" s="25" t="s">
        <v>46</v>
      </c>
      <c r="AN14" s="25" t="s">
        <v>47</v>
      </c>
      <c r="AO14" s="25" t="s">
        <v>48</v>
      </c>
      <c r="AP14" s="4" t="s">
        <v>44</v>
      </c>
      <c r="AQ14" s="4" t="s">
        <v>45</v>
      </c>
      <c r="AR14" s="4" t="s">
        <v>46</v>
      </c>
      <c r="AS14" s="4" t="s">
        <v>47</v>
      </c>
    </row>
    <row r="15" spans="1:45" s="28" customFormat="1" ht="75" x14ac:dyDescent="0.25">
      <c r="A15" s="22">
        <v>4</v>
      </c>
      <c r="B15" s="21" t="s">
        <v>49</v>
      </c>
      <c r="C15" s="22" t="s">
        <v>50</v>
      </c>
      <c r="D15" s="26" t="s">
        <v>51</v>
      </c>
      <c r="E15" s="21" t="s">
        <v>52</v>
      </c>
      <c r="F15" s="21" t="s">
        <v>53</v>
      </c>
      <c r="G15" s="21" t="s">
        <v>54</v>
      </c>
      <c r="H15" s="38" t="s">
        <v>55</v>
      </c>
      <c r="I15" s="40" t="s">
        <v>56</v>
      </c>
      <c r="J15" s="33" t="s">
        <v>57</v>
      </c>
      <c r="K15" s="41" t="s">
        <v>58</v>
      </c>
      <c r="L15" s="39">
        <v>0</v>
      </c>
      <c r="M15" s="39">
        <v>0.35</v>
      </c>
      <c r="N15" s="39">
        <v>0.45</v>
      </c>
      <c r="O15" s="39">
        <v>0.55000000000000004</v>
      </c>
      <c r="P15" s="39">
        <v>0.55000000000000004</v>
      </c>
      <c r="Q15" s="42" t="s">
        <v>59</v>
      </c>
      <c r="R15" s="46" t="s">
        <v>60</v>
      </c>
      <c r="S15" s="38" t="s">
        <v>61</v>
      </c>
      <c r="T15" s="41" t="s">
        <v>62</v>
      </c>
      <c r="U15" s="51" t="s">
        <v>63</v>
      </c>
      <c r="V15" s="55">
        <f t="shared" ref="V15:V29" si="0">L15</f>
        <v>0</v>
      </c>
      <c r="W15" s="21" t="s">
        <v>64</v>
      </c>
      <c r="X15" s="54" t="s">
        <v>64</v>
      </c>
      <c r="Y15" s="21" t="s">
        <v>65</v>
      </c>
      <c r="Z15" s="21" t="s">
        <v>66</v>
      </c>
      <c r="AA15" s="55">
        <f t="shared" ref="AA15:AA29" si="1">M15</f>
        <v>0.35</v>
      </c>
      <c r="AB15" s="56">
        <v>0.35899999999999999</v>
      </c>
      <c r="AC15" s="54">
        <f>IF(AB15/AA15&gt;100%,100%,AB15/AA15)</f>
        <v>1</v>
      </c>
      <c r="AD15" s="84" t="s">
        <v>67</v>
      </c>
      <c r="AE15" s="85" t="s">
        <v>68</v>
      </c>
      <c r="AF15" s="55">
        <f t="shared" ref="AF15:AF29" si="2">N15</f>
        <v>0.45</v>
      </c>
      <c r="AG15" s="104">
        <v>0.32600000000000001</v>
      </c>
      <c r="AH15" s="105">
        <f>IF(AG15/AF15&gt;100%,100%,AG15/AF15)</f>
        <v>0.72444444444444445</v>
      </c>
      <c r="AI15" s="21" t="s">
        <v>265</v>
      </c>
      <c r="AJ15" s="102" t="s">
        <v>266</v>
      </c>
      <c r="AK15" s="55">
        <f t="shared" ref="AK15:AK29" si="3">O15</f>
        <v>0.55000000000000004</v>
      </c>
      <c r="AL15" s="21"/>
      <c r="AM15" s="54">
        <f>IF(AL15/AK15&gt;100%,100%,AL15/AK15)</f>
        <v>0</v>
      </c>
      <c r="AN15" s="21"/>
      <c r="AO15" s="21"/>
      <c r="AP15" s="55">
        <f t="shared" ref="AP15:AP29" si="4">P15</f>
        <v>0.55000000000000004</v>
      </c>
      <c r="AQ15" s="56">
        <v>0.35899999999999999</v>
      </c>
      <c r="AR15" s="54">
        <f>IF(AQ15/AP15&gt;100%,100%,AQ15/AP15)</f>
        <v>0.6527272727272726</v>
      </c>
      <c r="AS15" s="84" t="s">
        <v>276</v>
      </c>
    </row>
    <row r="16" spans="1:45" s="28" customFormat="1" ht="105" x14ac:dyDescent="0.25">
      <c r="A16" s="22">
        <v>4</v>
      </c>
      <c r="B16" s="21" t="s">
        <v>49</v>
      </c>
      <c r="C16" s="22" t="s">
        <v>69</v>
      </c>
      <c r="D16" s="26" t="s">
        <v>70</v>
      </c>
      <c r="E16" s="21" t="s">
        <v>71</v>
      </c>
      <c r="F16" s="21" t="s">
        <v>53</v>
      </c>
      <c r="G16" s="21" t="s">
        <v>72</v>
      </c>
      <c r="H16" s="34" t="s">
        <v>73</v>
      </c>
      <c r="I16" s="35">
        <v>0.6</v>
      </c>
      <c r="J16" s="36" t="s">
        <v>57</v>
      </c>
      <c r="K16" s="41" t="s">
        <v>58</v>
      </c>
      <c r="L16" s="43">
        <v>0.12</v>
      </c>
      <c r="M16" s="43">
        <v>0.3</v>
      </c>
      <c r="N16" s="43">
        <v>0.45</v>
      </c>
      <c r="O16" s="43">
        <v>0.7</v>
      </c>
      <c r="P16" s="43">
        <v>0.7</v>
      </c>
      <c r="Q16" s="44" t="s">
        <v>74</v>
      </c>
      <c r="R16" s="47" t="s">
        <v>75</v>
      </c>
      <c r="S16" s="34" t="s">
        <v>76</v>
      </c>
      <c r="T16" s="41" t="s">
        <v>62</v>
      </c>
      <c r="U16" s="45" t="s">
        <v>63</v>
      </c>
      <c r="V16" s="55">
        <f t="shared" si="0"/>
        <v>0.12</v>
      </c>
      <c r="W16" s="54">
        <v>0.151</v>
      </c>
      <c r="X16" s="54">
        <f t="shared" ref="X16:X29" si="5">IF(W16/V16&gt;100%,100%,W16/V16)</f>
        <v>1</v>
      </c>
      <c r="Y16" s="21" t="s">
        <v>77</v>
      </c>
      <c r="Z16" s="21" t="s">
        <v>78</v>
      </c>
      <c r="AA16" s="55">
        <f t="shared" si="1"/>
        <v>0.3</v>
      </c>
      <c r="AB16" s="56">
        <v>0.36599999999999999</v>
      </c>
      <c r="AC16" s="54">
        <f t="shared" ref="AC16:AC29" si="6">IF(AB16/AA16&gt;100%,100%,AB16/AA16)</f>
        <v>1</v>
      </c>
      <c r="AD16" s="86" t="s">
        <v>79</v>
      </c>
      <c r="AE16" s="87" t="s">
        <v>80</v>
      </c>
      <c r="AF16" s="55">
        <f t="shared" si="2"/>
        <v>0.45</v>
      </c>
      <c r="AG16" s="103">
        <v>0.47020000000000001</v>
      </c>
      <c r="AH16" s="54">
        <f t="shared" ref="AH16:AH28" si="7">IF(AG16/AF16&gt;100%,100%,AG16/AF16)</f>
        <v>1</v>
      </c>
      <c r="AI16" s="21" t="s">
        <v>254</v>
      </c>
      <c r="AJ16" s="21" t="s">
        <v>275</v>
      </c>
      <c r="AK16" s="55">
        <f t="shared" si="3"/>
        <v>0.7</v>
      </c>
      <c r="AL16" s="21"/>
      <c r="AM16" s="54">
        <f t="shared" ref="AM16:AM29" si="8">IF(AL16/AK16&gt;100%,100%,AL16/AK16)</f>
        <v>0</v>
      </c>
      <c r="AN16" s="21"/>
      <c r="AO16" s="21"/>
      <c r="AP16" s="55">
        <f t="shared" si="4"/>
        <v>0.7</v>
      </c>
      <c r="AQ16" s="56">
        <v>0.36599999999999999</v>
      </c>
      <c r="AR16" s="54">
        <f t="shared" ref="AR16:AR29" si="9">IF(AQ16/AP16&gt;100%,100%,AQ16/AP16)</f>
        <v>0.52285714285714291</v>
      </c>
      <c r="AS16" s="86" t="s">
        <v>277</v>
      </c>
    </row>
    <row r="17" spans="1:45" s="28" customFormat="1" ht="120" x14ac:dyDescent="0.25">
      <c r="A17" s="22">
        <v>4</v>
      </c>
      <c r="B17" s="21" t="s">
        <v>49</v>
      </c>
      <c r="C17" s="22" t="s">
        <v>69</v>
      </c>
      <c r="D17" s="26" t="s">
        <v>81</v>
      </c>
      <c r="E17" s="21" t="s">
        <v>82</v>
      </c>
      <c r="F17" s="21" t="s">
        <v>53</v>
      </c>
      <c r="G17" s="21" t="s">
        <v>83</v>
      </c>
      <c r="H17" s="34" t="s">
        <v>84</v>
      </c>
      <c r="I17" s="35">
        <v>0.6</v>
      </c>
      <c r="J17" s="36" t="s">
        <v>57</v>
      </c>
      <c r="K17" s="41" t="s">
        <v>58</v>
      </c>
      <c r="L17" s="39">
        <v>0.12</v>
      </c>
      <c r="M17" s="39">
        <v>0.3</v>
      </c>
      <c r="N17" s="39">
        <v>0.49</v>
      </c>
      <c r="O17" s="39">
        <v>0.7</v>
      </c>
      <c r="P17" s="39">
        <v>0.7</v>
      </c>
      <c r="Q17" s="44" t="s">
        <v>74</v>
      </c>
      <c r="R17" s="47" t="s">
        <v>75</v>
      </c>
      <c r="S17" s="34" t="s">
        <v>76</v>
      </c>
      <c r="T17" s="41" t="s">
        <v>62</v>
      </c>
      <c r="U17" s="45" t="s">
        <v>63</v>
      </c>
      <c r="V17" s="55">
        <f t="shared" si="0"/>
        <v>0.12</v>
      </c>
      <c r="W17" s="54">
        <v>0.159</v>
      </c>
      <c r="X17" s="54">
        <f t="shared" si="5"/>
        <v>1</v>
      </c>
      <c r="Y17" s="21" t="s">
        <v>85</v>
      </c>
      <c r="Z17" s="21" t="s">
        <v>78</v>
      </c>
      <c r="AA17" s="55">
        <f t="shared" si="1"/>
        <v>0.3</v>
      </c>
      <c r="AB17" s="56">
        <v>0.628</v>
      </c>
      <c r="AC17" s="54">
        <f t="shared" si="6"/>
        <v>1</v>
      </c>
      <c r="AD17" s="86" t="s">
        <v>79</v>
      </c>
      <c r="AE17" s="87" t="s">
        <v>80</v>
      </c>
      <c r="AF17" s="55">
        <f t="shared" si="2"/>
        <v>0.49</v>
      </c>
      <c r="AG17" s="103">
        <v>0.81530000000000002</v>
      </c>
      <c r="AH17" s="54">
        <f t="shared" si="7"/>
        <v>1</v>
      </c>
      <c r="AI17" s="21" t="s">
        <v>255</v>
      </c>
      <c r="AJ17" s="21" t="s">
        <v>267</v>
      </c>
      <c r="AK17" s="55">
        <f t="shared" si="3"/>
        <v>0.7</v>
      </c>
      <c r="AL17" s="21"/>
      <c r="AM17" s="54">
        <f t="shared" si="8"/>
        <v>0</v>
      </c>
      <c r="AN17" s="21"/>
      <c r="AO17" s="21"/>
      <c r="AP17" s="55">
        <f t="shared" si="4"/>
        <v>0.7</v>
      </c>
      <c r="AQ17" s="56">
        <v>0.628</v>
      </c>
      <c r="AR17" s="54">
        <f t="shared" si="9"/>
        <v>0.89714285714285724</v>
      </c>
      <c r="AS17" s="86" t="s">
        <v>278</v>
      </c>
    </row>
    <row r="18" spans="1:45" s="28" customFormat="1" ht="105" x14ac:dyDescent="0.25">
      <c r="A18" s="22">
        <v>4</v>
      </c>
      <c r="B18" s="21" t="s">
        <v>49</v>
      </c>
      <c r="C18" s="22" t="s">
        <v>69</v>
      </c>
      <c r="D18" s="26" t="s">
        <v>86</v>
      </c>
      <c r="E18" s="21" t="s">
        <v>87</v>
      </c>
      <c r="F18" s="21" t="s">
        <v>53</v>
      </c>
      <c r="G18" s="21" t="s">
        <v>88</v>
      </c>
      <c r="H18" s="34" t="s">
        <v>89</v>
      </c>
      <c r="I18" s="37">
        <v>0.96489999999999998</v>
      </c>
      <c r="J18" s="36" t="s">
        <v>57</v>
      </c>
      <c r="K18" s="41" t="s">
        <v>58</v>
      </c>
      <c r="L18" s="39">
        <v>0.25</v>
      </c>
      <c r="M18" s="39">
        <v>0.5</v>
      </c>
      <c r="N18" s="39">
        <v>0.7</v>
      </c>
      <c r="O18" s="53">
        <v>0.98499999999999999</v>
      </c>
      <c r="P18" s="53">
        <v>0.98499999999999999</v>
      </c>
      <c r="Q18" s="44" t="s">
        <v>74</v>
      </c>
      <c r="R18" s="47" t="s">
        <v>75</v>
      </c>
      <c r="S18" s="34" t="s">
        <v>76</v>
      </c>
      <c r="T18" s="41" t="s">
        <v>62</v>
      </c>
      <c r="U18" s="45" t="s">
        <v>63</v>
      </c>
      <c r="V18" s="55">
        <f t="shared" si="0"/>
        <v>0.25</v>
      </c>
      <c r="W18" s="54">
        <v>0.39489999999999997</v>
      </c>
      <c r="X18" s="54">
        <f t="shared" si="5"/>
        <v>1</v>
      </c>
      <c r="Y18" s="21" t="s">
        <v>90</v>
      </c>
      <c r="Z18" s="21" t="s">
        <v>78</v>
      </c>
      <c r="AA18" s="55">
        <f t="shared" si="1"/>
        <v>0.5</v>
      </c>
      <c r="AB18" s="56">
        <v>0.69550000000000001</v>
      </c>
      <c r="AC18" s="54">
        <f t="shared" si="6"/>
        <v>1</v>
      </c>
      <c r="AD18" s="86" t="s">
        <v>79</v>
      </c>
      <c r="AE18" s="87" t="s">
        <v>80</v>
      </c>
      <c r="AF18" s="55">
        <f t="shared" si="2"/>
        <v>0.7</v>
      </c>
      <c r="AG18" s="103">
        <v>0.82</v>
      </c>
      <c r="AH18" s="54">
        <f t="shared" si="7"/>
        <v>1</v>
      </c>
      <c r="AI18" s="21" t="s">
        <v>256</v>
      </c>
      <c r="AJ18" s="21" t="s">
        <v>267</v>
      </c>
      <c r="AK18" s="55">
        <f t="shared" si="3"/>
        <v>0.98499999999999999</v>
      </c>
      <c r="AL18" s="21"/>
      <c r="AM18" s="54">
        <f t="shared" si="8"/>
        <v>0</v>
      </c>
      <c r="AN18" s="21"/>
      <c r="AO18" s="21"/>
      <c r="AP18" s="55">
        <f t="shared" si="4"/>
        <v>0.98499999999999999</v>
      </c>
      <c r="AQ18" s="56">
        <v>0.69550000000000001</v>
      </c>
      <c r="AR18" s="54">
        <f t="shared" si="9"/>
        <v>0.70609137055837567</v>
      </c>
      <c r="AS18" s="86" t="s">
        <v>279</v>
      </c>
    </row>
    <row r="19" spans="1:45" s="28" customFormat="1" ht="120" x14ac:dyDescent="0.25">
      <c r="A19" s="22">
        <v>4</v>
      </c>
      <c r="B19" s="21" t="s">
        <v>49</v>
      </c>
      <c r="C19" s="22" t="s">
        <v>69</v>
      </c>
      <c r="D19" s="26" t="s">
        <v>91</v>
      </c>
      <c r="E19" s="21" t="s">
        <v>92</v>
      </c>
      <c r="F19" s="21" t="s">
        <v>53</v>
      </c>
      <c r="G19" s="21" t="s">
        <v>93</v>
      </c>
      <c r="H19" s="38" t="s">
        <v>94</v>
      </c>
      <c r="I19" s="39">
        <v>0.25</v>
      </c>
      <c r="J19" s="40" t="s">
        <v>57</v>
      </c>
      <c r="K19" s="41" t="s">
        <v>58</v>
      </c>
      <c r="L19" s="39">
        <v>0.08</v>
      </c>
      <c r="M19" s="39">
        <v>0.2</v>
      </c>
      <c r="N19" s="39">
        <v>0.3</v>
      </c>
      <c r="O19" s="39">
        <v>0.55000000000000004</v>
      </c>
      <c r="P19" s="39">
        <v>0.55000000000000004</v>
      </c>
      <c r="Q19" s="42" t="s">
        <v>74</v>
      </c>
      <c r="R19" s="46" t="s">
        <v>75</v>
      </c>
      <c r="S19" s="34" t="s">
        <v>76</v>
      </c>
      <c r="T19" s="41" t="s">
        <v>62</v>
      </c>
      <c r="U19" s="45" t="s">
        <v>63</v>
      </c>
      <c r="V19" s="55">
        <f t="shared" si="0"/>
        <v>0.08</v>
      </c>
      <c r="W19" s="54">
        <v>4.9399999999999999E-2</v>
      </c>
      <c r="X19" s="54">
        <f t="shared" si="5"/>
        <v>0.61749999999999994</v>
      </c>
      <c r="Y19" s="21" t="s">
        <v>95</v>
      </c>
      <c r="Z19" s="21"/>
      <c r="AA19" s="55">
        <f t="shared" si="1"/>
        <v>0.2</v>
      </c>
      <c r="AB19" s="56">
        <v>0.13339999999999999</v>
      </c>
      <c r="AC19" s="54">
        <f t="shared" si="6"/>
        <v>0.66699999999999993</v>
      </c>
      <c r="AD19" s="86" t="s">
        <v>79</v>
      </c>
      <c r="AE19" s="87" t="s">
        <v>80</v>
      </c>
      <c r="AF19" s="55">
        <f t="shared" si="2"/>
        <v>0.3</v>
      </c>
      <c r="AG19" s="103">
        <v>0.56000000000000005</v>
      </c>
      <c r="AH19" s="54">
        <f t="shared" si="7"/>
        <v>1</v>
      </c>
      <c r="AI19" s="21" t="s">
        <v>257</v>
      </c>
      <c r="AJ19" s="21" t="s">
        <v>268</v>
      </c>
      <c r="AK19" s="55">
        <f t="shared" si="3"/>
        <v>0.55000000000000004</v>
      </c>
      <c r="AL19" s="21"/>
      <c r="AM19" s="54">
        <f t="shared" si="8"/>
        <v>0</v>
      </c>
      <c r="AN19" s="21"/>
      <c r="AO19" s="21"/>
      <c r="AP19" s="55">
        <f t="shared" si="4"/>
        <v>0.55000000000000004</v>
      </c>
      <c r="AQ19" s="56">
        <v>0.13339999999999999</v>
      </c>
      <c r="AR19" s="54">
        <f t="shared" si="9"/>
        <v>0.24254545454545451</v>
      </c>
      <c r="AS19" s="86" t="s">
        <v>280</v>
      </c>
    </row>
    <row r="20" spans="1:45" s="28" customFormat="1" ht="105" x14ac:dyDescent="0.25">
      <c r="A20" s="22">
        <v>4</v>
      </c>
      <c r="B20" s="21" t="s">
        <v>49</v>
      </c>
      <c r="C20" s="22" t="s">
        <v>69</v>
      </c>
      <c r="D20" s="26" t="s">
        <v>96</v>
      </c>
      <c r="E20" s="21" t="s">
        <v>97</v>
      </c>
      <c r="F20" s="21" t="s">
        <v>98</v>
      </c>
      <c r="G20" s="21" t="s">
        <v>99</v>
      </c>
      <c r="H20" s="34" t="s">
        <v>100</v>
      </c>
      <c r="I20" s="35">
        <v>0.95</v>
      </c>
      <c r="J20" s="36" t="s">
        <v>101</v>
      </c>
      <c r="K20" s="41" t="s">
        <v>58</v>
      </c>
      <c r="L20" s="39">
        <v>0.98</v>
      </c>
      <c r="M20" s="39">
        <v>1</v>
      </c>
      <c r="N20" s="39">
        <v>1</v>
      </c>
      <c r="O20" s="39">
        <v>1</v>
      </c>
      <c r="P20" s="39">
        <v>1</v>
      </c>
      <c r="Q20" s="44" t="s">
        <v>74</v>
      </c>
      <c r="R20" s="47" t="s">
        <v>102</v>
      </c>
      <c r="S20" s="34" t="s">
        <v>103</v>
      </c>
      <c r="T20" s="41" t="s">
        <v>62</v>
      </c>
      <c r="U20" s="45" t="s">
        <v>63</v>
      </c>
      <c r="V20" s="55">
        <f t="shared" si="0"/>
        <v>0.98</v>
      </c>
      <c r="W20" s="55">
        <v>1</v>
      </c>
      <c r="X20" s="54">
        <f t="shared" si="5"/>
        <v>1</v>
      </c>
      <c r="Y20" s="21" t="s">
        <v>104</v>
      </c>
      <c r="Z20" s="21"/>
      <c r="AA20" s="55">
        <f t="shared" si="1"/>
        <v>1</v>
      </c>
      <c r="AB20" s="56">
        <v>1</v>
      </c>
      <c r="AC20" s="54">
        <f t="shared" si="6"/>
        <v>1</v>
      </c>
      <c r="AD20" s="86" t="s">
        <v>105</v>
      </c>
      <c r="AE20" s="87" t="s">
        <v>106</v>
      </c>
      <c r="AF20" s="55">
        <f t="shared" si="2"/>
        <v>1</v>
      </c>
      <c r="AG20" s="103">
        <v>1</v>
      </c>
      <c r="AH20" s="54">
        <f t="shared" si="7"/>
        <v>1</v>
      </c>
      <c r="AI20" s="21" t="s">
        <v>258</v>
      </c>
      <c r="AJ20" s="21" t="s">
        <v>106</v>
      </c>
      <c r="AK20" s="55">
        <f t="shared" si="3"/>
        <v>1</v>
      </c>
      <c r="AL20" s="21"/>
      <c r="AM20" s="54">
        <f t="shared" si="8"/>
        <v>0</v>
      </c>
      <c r="AN20" s="21"/>
      <c r="AO20" s="21"/>
      <c r="AP20" s="55">
        <f t="shared" si="4"/>
        <v>1</v>
      </c>
      <c r="AQ20" s="56">
        <f>AVERAGE(W20,AB20,AG20,AL20)</f>
        <v>1</v>
      </c>
      <c r="AR20" s="54">
        <f t="shared" si="9"/>
        <v>1</v>
      </c>
      <c r="AS20" s="86" t="s">
        <v>281</v>
      </c>
    </row>
    <row r="21" spans="1:45" s="28" customFormat="1" ht="120" x14ac:dyDescent="0.25">
      <c r="A21" s="22">
        <v>4</v>
      </c>
      <c r="B21" s="21" t="s">
        <v>49</v>
      </c>
      <c r="C21" s="22" t="s">
        <v>69</v>
      </c>
      <c r="D21" s="26" t="s">
        <v>107</v>
      </c>
      <c r="E21" s="21" t="s">
        <v>108</v>
      </c>
      <c r="F21" s="21" t="s">
        <v>53</v>
      </c>
      <c r="G21" s="21" t="s">
        <v>109</v>
      </c>
      <c r="H21" s="34" t="s">
        <v>110</v>
      </c>
      <c r="I21" s="35">
        <v>1</v>
      </c>
      <c r="J21" s="36" t="s">
        <v>101</v>
      </c>
      <c r="K21" s="41" t="s">
        <v>58</v>
      </c>
      <c r="L21" s="43">
        <v>1</v>
      </c>
      <c r="M21" s="43">
        <v>1</v>
      </c>
      <c r="N21" s="43">
        <v>1</v>
      </c>
      <c r="O21" s="43">
        <v>1</v>
      </c>
      <c r="P21" s="43">
        <v>1</v>
      </c>
      <c r="Q21" s="44" t="s">
        <v>74</v>
      </c>
      <c r="R21" s="47" t="s">
        <v>102</v>
      </c>
      <c r="S21" s="48" t="s">
        <v>111</v>
      </c>
      <c r="T21" s="41" t="s">
        <v>62</v>
      </c>
      <c r="U21" s="45" t="s">
        <v>63</v>
      </c>
      <c r="V21" s="55">
        <f t="shared" si="0"/>
        <v>1</v>
      </c>
      <c r="W21" s="55">
        <v>1</v>
      </c>
      <c r="X21" s="54">
        <f t="shared" si="5"/>
        <v>1</v>
      </c>
      <c r="Y21" s="21" t="s">
        <v>112</v>
      </c>
      <c r="Z21" s="21"/>
      <c r="AA21" s="55">
        <f t="shared" si="1"/>
        <v>1</v>
      </c>
      <c r="AB21" s="56">
        <v>0.98</v>
      </c>
      <c r="AC21" s="54">
        <f t="shared" si="6"/>
        <v>0.98</v>
      </c>
      <c r="AD21" s="86" t="s">
        <v>105</v>
      </c>
      <c r="AE21" s="87" t="s">
        <v>113</v>
      </c>
      <c r="AF21" s="55">
        <f t="shared" si="2"/>
        <v>1</v>
      </c>
      <c r="AG21" s="103">
        <v>1</v>
      </c>
      <c r="AH21" s="54">
        <f t="shared" si="7"/>
        <v>1</v>
      </c>
      <c r="AI21" s="21" t="s">
        <v>258</v>
      </c>
      <c r="AJ21" s="21" t="s">
        <v>106</v>
      </c>
      <c r="AK21" s="55">
        <f t="shared" si="3"/>
        <v>1</v>
      </c>
      <c r="AL21" s="21"/>
      <c r="AM21" s="54">
        <f t="shared" si="8"/>
        <v>0</v>
      </c>
      <c r="AN21" s="21"/>
      <c r="AO21" s="21"/>
      <c r="AP21" s="55">
        <f t="shared" si="4"/>
        <v>1</v>
      </c>
      <c r="AQ21" s="56">
        <f>AVERAGE(W21,AB21,AG21,AL21)</f>
        <v>0.99333333333333329</v>
      </c>
      <c r="AR21" s="54">
        <f t="shared" si="9"/>
        <v>0.99333333333333329</v>
      </c>
      <c r="AS21" s="86" t="s">
        <v>281</v>
      </c>
    </row>
    <row r="22" spans="1:45" s="28" customFormat="1" ht="135" x14ac:dyDescent="0.25">
      <c r="A22" s="22">
        <v>4</v>
      </c>
      <c r="B22" s="21" t="s">
        <v>49</v>
      </c>
      <c r="C22" s="22" t="s">
        <v>69</v>
      </c>
      <c r="D22" s="26" t="s">
        <v>114</v>
      </c>
      <c r="E22" s="21" t="s">
        <v>115</v>
      </c>
      <c r="F22" s="21" t="s">
        <v>53</v>
      </c>
      <c r="G22" s="21" t="s">
        <v>116</v>
      </c>
      <c r="H22" s="34" t="s">
        <v>117</v>
      </c>
      <c r="I22" s="35" t="s">
        <v>118</v>
      </c>
      <c r="J22" s="36" t="s">
        <v>57</v>
      </c>
      <c r="K22" s="41" t="s">
        <v>58</v>
      </c>
      <c r="L22" s="43">
        <v>0</v>
      </c>
      <c r="M22" s="43">
        <v>0.4</v>
      </c>
      <c r="N22" s="43">
        <v>0.6</v>
      </c>
      <c r="O22" s="43">
        <v>0.8</v>
      </c>
      <c r="P22" s="43">
        <v>0.8</v>
      </c>
      <c r="Q22" s="44" t="s">
        <v>74</v>
      </c>
      <c r="R22" s="49" t="s">
        <v>119</v>
      </c>
      <c r="S22" s="34" t="s">
        <v>111</v>
      </c>
      <c r="T22" s="41" t="s">
        <v>62</v>
      </c>
      <c r="U22" s="45" t="s">
        <v>120</v>
      </c>
      <c r="V22" s="55">
        <f t="shared" si="0"/>
        <v>0</v>
      </c>
      <c r="W22" s="21" t="s">
        <v>64</v>
      </c>
      <c r="X22" s="54" t="s">
        <v>64</v>
      </c>
      <c r="Y22" s="21" t="s">
        <v>65</v>
      </c>
      <c r="Z22" s="21" t="s">
        <v>66</v>
      </c>
      <c r="AA22" s="55">
        <f t="shared" si="1"/>
        <v>0.4</v>
      </c>
      <c r="AB22" s="56">
        <v>1</v>
      </c>
      <c r="AC22" s="54">
        <f t="shared" si="6"/>
        <v>1</v>
      </c>
      <c r="AD22" s="86" t="s">
        <v>105</v>
      </c>
      <c r="AE22" s="87" t="s">
        <v>113</v>
      </c>
      <c r="AF22" s="55">
        <f t="shared" si="2"/>
        <v>0.6</v>
      </c>
      <c r="AG22" s="103">
        <v>0.6</v>
      </c>
      <c r="AH22" s="54">
        <f t="shared" si="7"/>
        <v>1</v>
      </c>
      <c r="AI22" s="21" t="s">
        <v>258</v>
      </c>
      <c r="AJ22" s="21" t="s">
        <v>106</v>
      </c>
      <c r="AK22" s="55">
        <f t="shared" si="3"/>
        <v>0.8</v>
      </c>
      <c r="AL22" s="21"/>
      <c r="AM22" s="54">
        <f t="shared" si="8"/>
        <v>0</v>
      </c>
      <c r="AN22" s="21"/>
      <c r="AO22" s="21"/>
      <c r="AP22" s="55">
        <f t="shared" si="4"/>
        <v>0.8</v>
      </c>
      <c r="AQ22" s="56">
        <v>1</v>
      </c>
      <c r="AR22" s="54">
        <f t="shared" si="9"/>
        <v>1</v>
      </c>
      <c r="AS22" s="86" t="s">
        <v>282</v>
      </c>
    </row>
    <row r="23" spans="1:45" s="28" customFormat="1" ht="240" x14ac:dyDescent="0.25">
      <c r="A23" s="22">
        <v>4</v>
      </c>
      <c r="B23" s="21" t="s">
        <v>49</v>
      </c>
      <c r="C23" s="22" t="s">
        <v>121</v>
      </c>
      <c r="D23" s="26" t="s">
        <v>122</v>
      </c>
      <c r="E23" s="21" t="s">
        <v>123</v>
      </c>
      <c r="F23" s="21" t="s">
        <v>98</v>
      </c>
      <c r="G23" s="21" t="s">
        <v>124</v>
      </c>
      <c r="H23" s="34" t="s">
        <v>125</v>
      </c>
      <c r="I23" s="40" t="s">
        <v>56</v>
      </c>
      <c r="J23" s="36" t="s">
        <v>126</v>
      </c>
      <c r="K23" s="34" t="s">
        <v>127</v>
      </c>
      <c r="L23" s="40">
        <v>720</v>
      </c>
      <c r="M23" s="40">
        <v>720</v>
      </c>
      <c r="N23" s="40">
        <v>720</v>
      </c>
      <c r="O23" s="40">
        <v>720</v>
      </c>
      <c r="P23" s="52">
        <f t="shared" ref="P23:P24" si="10">SUM(L23:O23)</f>
        <v>2880</v>
      </c>
      <c r="Q23" s="44" t="s">
        <v>74</v>
      </c>
      <c r="R23" s="49" t="s">
        <v>128</v>
      </c>
      <c r="S23" s="34" t="s">
        <v>129</v>
      </c>
      <c r="T23" s="34" t="s">
        <v>130</v>
      </c>
      <c r="U23" s="45" t="s">
        <v>131</v>
      </c>
      <c r="V23" s="27">
        <f t="shared" si="0"/>
        <v>720</v>
      </c>
      <c r="W23" s="21">
        <v>591</v>
      </c>
      <c r="X23" s="54">
        <f t="shared" si="5"/>
        <v>0.8208333333333333</v>
      </c>
      <c r="Y23" s="21" t="s">
        <v>132</v>
      </c>
      <c r="Z23" s="21"/>
      <c r="AA23" s="27">
        <f t="shared" si="1"/>
        <v>720</v>
      </c>
      <c r="AB23" s="21">
        <v>3483</v>
      </c>
      <c r="AC23" s="54">
        <f t="shared" si="6"/>
        <v>1</v>
      </c>
      <c r="AD23" s="86" t="s">
        <v>133</v>
      </c>
      <c r="AE23" s="21"/>
      <c r="AF23" s="27">
        <f t="shared" si="2"/>
        <v>720</v>
      </c>
      <c r="AG23" s="21">
        <v>2473</v>
      </c>
      <c r="AH23" s="54">
        <f t="shared" si="7"/>
        <v>1</v>
      </c>
      <c r="AI23" s="21" t="s">
        <v>141</v>
      </c>
      <c r="AJ23" s="21" t="s">
        <v>269</v>
      </c>
      <c r="AK23" s="27">
        <f t="shared" si="3"/>
        <v>720</v>
      </c>
      <c r="AL23" s="21"/>
      <c r="AM23" s="54">
        <f t="shared" si="8"/>
        <v>0</v>
      </c>
      <c r="AN23" s="21"/>
      <c r="AO23" s="21"/>
      <c r="AP23" s="21">
        <f t="shared" si="4"/>
        <v>2880</v>
      </c>
      <c r="AQ23" s="21">
        <f>SUM(W23,AB23,AG23,AL23)</f>
        <v>6547</v>
      </c>
      <c r="AR23" s="54">
        <f t="shared" si="9"/>
        <v>1</v>
      </c>
      <c r="AS23" s="86" t="s">
        <v>133</v>
      </c>
    </row>
    <row r="24" spans="1:45" s="28" customFormat="1" ht="240" x14ac:dyDescent="0.25">
      <c r="A24" s="22">
        <v>4</v>
      </c>
      <c r="B24" s="21" t="s">
        <v>49</v>
      </c>
      <c r="C24" s="22" t="s">
        <v>121</v>
      </c>
      <c r="D24" s="26" t="s">
        <v>134</v>
      </c>
      <c r="E24" s="21" t="s">
        <v>135</v>
      </c>
      <c r="F24" s="21" t="s">
        <v>53</v>
      </c>
      <c r="G24" s="21" t="s">
        <v>136</v>
      </c>
      <c r="H24" s="34" t="s">
        <v>137</v>
      </c>
      <c r="I24" s="40" t="s">
        <v>56</v>
      </c>
      <c r="J24" s="36" t="s">
        <v>126</v>
      </c>
      <c r="K24" s="34" t="s">
        <v>138</v>
      </c>
      <c r="L24" s="40">
        <v>240</v>
      </c>
      <c r="M24" s="40">
        <v>240</v>
      </c>
      <c r="N24" s="40">
        <v>240</v>
      </c>
      <c r="O24" s="40">
        <v>240</v>
      </c>
      <c r="P24" s="52">
        <f t="shared" si="10"/>
        <v>960</v>
      </c>
      <c r="Q24" s="44" t="s">
        <v>74</v>
      </c>
      <c r="R24" s="49" t="s">
        <v>139</v>
      </c>
      <c r="S24" s="34" t="s">
        <v>129</v>
      </c>
      <c r="T24" s="34" t="s">
        <v>130</v>
      </c>
      <c r="U24" s="45" t="s">
        <v>131</v>
      </c>
      <c r="V24" s="27">
        <f t="shared" si="0"/>
        <v>240</v>
      </c>
      <c r="W24" s="21">
        <v>70</v>
      </c>
      <c r="X24" s="54">
        <f t="shared" si="5"/>
        <v>0.29166666666666669</v>
      </c>
      <c r="Y24" s="21" t="s">
        <v>140</v>
      </c>
      <c r="Z24" s="21"/>
      <c r="AA24" s="27">
        <f t="shared" si="1"/>
        <v>240</v>
      </c>
      <c r="AB24" s="21">
        <v>786</v>
      </c>
      <c r="AC24" s="54">
        <f t="shared" si="6"/>
        <v>1</v>
      </c>
      <c r="AD24" s="86" t="s">
        <v>141</v>
      </c>
      <c r="AE24" s="21"/>
      <c r="AF24" s="27">
        <f t="shared" si="2"/>
        <v>240</v>
      </c>
      <c r="AG24" s="21">
        <v>349</v>
      </c>
      <c r="AH24" s="54">
        <f t="shared" si="7"/>
        <v>1</v>
      </c>
      <c r="AI24" s="21" t="s">
        <v>141</v>
      </c>
      <c r="AJ24" s="21" t="s">
        <v>269</v>
      </c>
      <c r="AK24" s="27">
        <f t="shared" si="3"/>
        <v>240</v>
      </c>
      <c r="AL24" s="21"/>
      <c r="AM24" s="54">
        <f t="shared" si="8"/>
        <v>0</v>
      </c>
      <c r="AN24" s="21"/>
      <c r="AO24" s="21"/>
      <c r="AP24" s="21">
        <f t="shared" si="4"/>
        <v>960</v>
      </c>
      <c r="AQ24" s="21">
        <f t="shared" ref="AQ24:AQ29" si="11">SUM(W24,AB24,AG24,AL24)</f>
        <v>1205</v>
      </c>
      <c r="AR24" s="54">
        <f t="shared" si="9"/>
        <v>1</v>
      </c>
      <c r="AS24" s="86" t="s">
        <v>141</v>
      </c>
    </row>
    <row r="25" spans="1:45" s="28" customFormat="1" ht="105" x14ac:dyDescent="0.25">
      <c r="A25" s="22">
        <v>4</v>
      </c>
      <c r="B25" s="21" t="s">
        <v>49</v>
      </c>
      <c r="C25" s="22" t="s">
        <v>121</v>
      </c>
      <c r="D25" s="26" t="s">
        <v>142</v>
      </c>
      <c r="E25" s="21" t="s">
        <v>143</v>
      </c>
      <c r="F25" s="21" t="s">
        <v>53</v>
      </c>
      <c r="G25" s="21" t="s">
        <v>144</v>
      </c>
      <c r="H25" s="34" t="s">
        <v>145</v>
      </c>
      <c r="I25" s="40" t="s">
        <v>56</v>
      </c>
      <c r="J25" s="36" t="s">
        <v>126</v>
      </c>
      <c r="K25" s="34" t="s">
        <v>146</v>
      </c>
      <c r="L25" s="40">
        <v>2</v>
      </c>
      <c r="M25" s="40">
        <v>3</v>
      </c>
      <c r="N25" s="40">
        <v>6</v>
      </c>
      <c r="O25" s="40">
        <v>2</v>
      </c>
      <c r="P25" s="52">
        <f>SUM(L25:O25)</f>
        <v>13</v>
      </c>
      <c r="Q25" s="44" t="s">
        <v>74</v>
      </c>
      <c r="R25" s="49" t="s">
        <v>147</v>
      </c>
      <c r="S25" s="34" t="s">
        <v>148</v>
      </c>
      <c r="T25" s="34" t="s">
        <v>130</v>
      </c>
      <c r="U25" s="45" t="s">
        <v>131</v>
      </c>
      <c r="V25" s="27">
        <f t="shared" si="0"/>
        <v>2</v>
      </c>
      <c r="W25" s="21">
        <v>2</v>
      </c>
      <c r="X25" s="54">
        <f t="shared" si="5"/>
        <v>1</v>
      </c>
      <c r="Y25" s="21" t="s">
        <v>149</v>
      </c>
      <c r="Z25" s="21"/>
      <c r="AA25" s="27">
        <f t="shared" si="1"/>
        <v>3</v>
      </c>
      <c r="AB25" s="21">
        <v>3</v>
      </c>
      <c r="AC25" s="54">
        <f t="shared" si="6"/>
        <v>1</v>
      </c>
      <c r="AD25" s="86" t="s">
        <v>150</v>
      </c>
      <c r="AE25" s="21"/>
      <c r="AF25" s="27">
        <f t="shared" si="2"/>
        <v>6</v>
      </c>
      <c r="AG25" s="21">
        <v>4</v>
      </c>
      <c r="AH25" s="54">
        <f t="shared" si="7"/>
        <v>0.66666666666666663</v>
      </c>
      <c r="AI25" s="21" t="s">
        <v>259</v>
      </c>
      <c r="AJ25" s="21" t="s">
        <v>269</v>
      </c>
      <c r="AK25" s="27">
        <f t="shared" si="3"/>
        <v>2</v>
      </c>
      <c r="AL25" s="21"/>
      <c r="AM25" s="54">
        <f t="shared" si="8"/>
        <v>0</v>
      </c>
      <c r="AN25" s="21"/>
      <c r="AO25" s="21"/>
      <c r="AP25" s="21">
        <f t="shared" si="4"/>
        <v>13</v>
      </c>
      <c r="AQ25" s="21">
        <f t="shared" si="11"/>
        <v>9</v>
      </c>
      <c r="AR25" s="54">
        <f t="shared" si="9"/>
        <v>0.69230769230769229</v>
      </c>
      <c r="AS25" s="86" t="s">
        <v>150</v>
      </c>
    </row>
    <row r="26" spans="1:45" s="28" customFormat="1" ht="90" x14ac:dyDescent="0.25">
      <c r="A26" s="22">
        <v>4</v>
      </c>
      <c r="B26" s="21" t="s">
        <v>49</v>
      </c>
      <c r="C26" s="22" t="s">
        <v>121</v>
      </c>
      <c r="D26" s="26" t="s">
        <v>151</v>
      </c>
      <c r="E26" s="21" t="s">
        <v>152</v>
      </c>
      <c r="F26" s="21" t="s">
        <v>98</v>
      </c>
      <c r="G26" s="21" t="s">
        <v>153</v>
      </c>
      <c r="H26" s="34" t="s">
        <v>154</v>
      </c>
      <c r="I26" s="40" t="s">
        <v>56</v>
      </c>
      <c r="J26" s="36" t="s">
        <v>126</v>
      </c>
      <c r="K26" s="34" t="s">
        <v>155</v>
      </c>
      <c r="L26" s="40">
        <v>0</v>
      </c>
      <c r="M26" s="40">
        <v>3</v>
      </c>
      <c r="N26" s="40">
        <v>3</v>
      </c>
      <c r="O26" s="40">
        <v>2</v>
      </c>
      <c r="P26" s="52">
        <f t="shared" ref="P26:P28" si="12">SUM(L26:O26)</f>
        <v>8</v>
      </c>
      <c r="Q26" s="44" t="s">
        <v>74</v>
      </c>
      <c r="R26" s="49" t="s">
        <v>147</v>
      </c>
      <c r="S26" s="34" t="s">
        <v>148</v>
      </c>
      <c r="T26" s="34" t="s">
        <v>130</v>
      </c>
      <c r="U26" s="45" t="s">
        <v>131</v>
      </c>
      <c r="V26" s="27">
        <f t="shared" si="0"/>
        <v>0</v>
      </c>
      <c r="W26" s="56" t="s">
        <v>64</v>
      </c>
      <c r="X26" s="54" t="s">
        <v>64</v>
      </c>
      <c r="Y26" s="21" t="s">
        <v>65</v>
      </c>
      <c r="Z26" s="21" t="s">
        <v>66</v>
      </c>
      <c r="AA26" s="27">
        <f t="shared" si="1"/>
        <v>3</v>
      </c>
      <c r="AB26" s="21">
        <v>3</v>
      </c>
      <c r="AC26" s="54">
        <f t="shared" si="6"/>
        <v>1</v>
      </c>
      <c r="AD26" s="86" t="s">
        <v>156</v>
      </c>
      <c r="AE26" s="21"/>
      <c r="AF26" s="27">
        <f t="shared" si="2"/>
        <v>3</v>
      </c>
      <c r="AG26" s="21">
        <v>10</v>
      </c>
      <c r="AH26" s="54">
        <f t="shared" si="7"/>
        <v>1</v>
      </c>
      <c r="AI26" s="21" t="s">
        <v>260</v>
      </c>
      <c r="AJ26" s="21" t="s">
        <v>269</v>
      </c>
      <c r="AK26" s="27">
        <f t="shared" si="3"/>
        <v>2</v>
      </c>
      <c r="AL26" s="21"/>
      <c r="AM26" s="54">
        <f t="shared" si="8"/>
        <v>0</v>
      </c>
      <c r="AN26" s="21"/>
      <c r="AO26" s="21"/>
      <c r="AP26" s="21">
        <f t="shared" si="4"/>
        <v>8</v>
      </c>
      <c r="AQ26" s="21">
        <f t="shared" si="11"/>
        <v>13</v>
      </c>
      <c r="AR26" s="54">
        <f t="shared" si="9"/>
        <v>1</v>
      </c>
      <c r="AS26" s="86" t="s">
        <v>156</v>
      </c>
    </row>
    <row r="27" spans="1:45" s="28" customFormat="1" ht="105" x14ac:dyDescent="0.25">
      <c r="A27" s="22">
        <v>4</v>
      </c>
      <c r="B27" s="21" t="s">
        <v>49</v>
      </c>
      <c r="C27" s="22" t="s">
        <v>121</v>
      </c>
      <c r="D27" s="26" t="s">
        <v>157</v>
      </c>
      <c r="E27" s="21" t="s">
        <v>158</v>
      </c>
      <c r="F27" s="21" t="s">
        <v>98</v>
      </c>
      <c r="G27" s="21" t="s">
        <v>159</v>
      </c>
      <c r="H27" s="34" t="s">
        <v>160</v>
      </c>
      <c r="I27" s="40" t="s">
        <v>56</v>
      </c>
      <c r="J27" s="36" t="s">
        <v>126</v>
      </c>
      <c r="K27" s="34" t="s">
        <v>161</v>
      </c>
      <c r="L27" s="40">
        <v>12</v>
      </c>
      <c r="M27" s="40">
        <v>16</v>
      </c>
      <c r="N27" s="40">
        <v>16</v>
      </c>
      <c r="O27" s="40">
        <v>16</v>
      </c>
      <c r="P27" s="52">
        <f t="shared" si="12"/>
        <v>60</v>
      </c>
      <c r="Q27" s="44" t="s">
        <v>74</v>
      </c>
      <c r="R27" s="50" t="s">
        <v>162</v>
      </c>
      <c r="S27" s="34" t="s">
        <v>163</v>
      </c>
      <c r="T27" s="34" t="s">
        <v>130</v>
      </c>
      <c r="U27" s="100" t="s">
        <v>120</v>
      </c>
      <c r="V27" s="27">
        <f t="shared" si="0"/>
        <v>12</v>
      </c>
      <c r="W27" s="21">
        <v>15</v>
      </c>
      <c r="X27" s="54">
        <f t="shared" si="5"/>
        <v>1</v>
      </c>
      <c r="Y27" s="21" t="s">
        <v>164</v>
      </c>
      <c r="Z27" s="21"/>
      <c r="AA27" s="27">
        <f t="shared" si="1"/>
        <v>16</v>
      </c>
      <c r="AB27" s="21">
        <v>16</v>
      </c>
      <c r="AC27" s="54">
        <f t="shared" si="6"/>
        <v>1</v>
      </c>
      <c r="AD27" s="86" t="s">
        <v>165</v>
      </c>
      <c r="AE27" s="21"/>
      <c r="AF27" s="27">
        <f t="shared" si="2"/>
        <v>16</v>
      </c>
      <c r="AG27" s="21">
        <v>17</v>
      </c>
      <c r="AH27" s="54">
        <f t="shared" si="7"/>
        <v>1</v>
      </c>
      <c r="AI27" s="21" t="s">
        <v>261</v>
      </c>
      <c r="AJ27" s="21" t="s">
        <v>262</v>
      </c>
      <c r="AK27" s="27">
        <f t="shared" si="3"/>
        <v>16</v>
      </c>
      <c r="AL27" s="21"/>
      <c r="AM27" s="54">
        <f t="shared" si="8"/>
        <v>0</v>
      </c>
      <c r="AN27" s="21"/>
      <c r="AO27" s="21"/>
      <c r="AP27" s="21">
        <f t="shared" si="4"/>
        <v>60</v>
      </c>
      <c r="AQ27" s="21">
        <f t="shared" si="11"/>
        <v>48</v>
      </c>
      <c r="AR27" s="54">
        <f t="shared" si="9"/>
        <v>0.8</v>
      </c>
      <c r="AS27" s="86" t="s">
        <v>165</v>
      </c>
    </row>
    <row r="28" spans="1:45" s="28" customFormat="1" ht="105" x14ac:dyDescent="0.25">
      <c r="A28" s="22">
        <v>4</v>
      </c>
      <c r="B28" s="21" t="s">
        <v>49</v>
      </c>
      <c r="C28" s="22" t="s">
        <v>121</v>
      </c>
      <c r="D28" s="26" t="s">
        <v>166</v>
      </c>
      <c r="E28" s="21" t="s">
        <v>167</v>
      </c>
      <c r="F28" s="21" t="s">
        <v>98</v>
      </c>
      <c r="G28" s="21" t="s">
        <v>168</v>
      </c>
      <c r="H28" s="34" t="s">
        <v>169</v>
      </c>
      <c r="I28" s="40" t="s">
        <v>56</v>
      </c>
      <c r="J28" s="36" t="s">
        <v>126</v>
      </c>
      <c r="K28" s="34" t="s">
        <v>161</v>
      </c>
      <c r="L28" s="40">
        <v>15</v>
      </c>
      <c r="M28" s="40">
        <v>38</v>
      </c>
      <c r="N28" s="40">
        <v>38</v>
      </c>
      <c r="O28" s="40">
        <v>18</v>
      </c>
      <c r="P28" s="52">
        <f t="shared" si="12"/>
        <v>109</v>
      </c>
      <c r="Q28" s="44" t="s">
        <v>74</v>
      </c>
      <c r="R28" s="50" t="s">
        <v>162</v>
      </c>
      <c r="S28" s="34" t="s">
        <v>163</v>
      </c>
      <c r="T28" s="34" t="s">
        <v>130</v>
      </c>
      <c r="U28" s="100" t="s">
        <v>120</v>
      </c>
      <c r="V28" s="27">
        <f t="shared" si="0"/>
        <v>15</v>
      </c>
      <c r="W28" s="21">
        <v>22</v>
      </c>
      <c r="X28" s="54">
        <f t="shared" si="5"/>
        <v>1</v>
      </c>
      <c r="Y28" s="21" t="s">
        <v>170</v>
      </c>
      <c r="Z28" s="21"/>
      <c r="AA28" s="27">
        <f t="shared" si="1"/>
        <v>38</v>
      </c>
      <c r="AB28" s="21">
        <v>39</v>
      </c>
      <c r="AC28" s="54">
        <f t="shared" si="6"/>
        <v>1</v>
      </c>
      <c r="AD28" s="86" t="s">
        <v>171</v>
      </c>
      <c r="AE28" s="21"/>
      <c r="AF28" s="27">
        <f t="shared" si="2"/>
        <v>38</v>
      </c>
      <c r="AG28" s="21">
        <v>43</v>
      </c>
      <c r="AH28" s="54">
        <f t="shared" si="7"/>
        <v>1</v>
      </c>
      <c r="AI28" s="21" t="s">
        <v>263</v>
      </c>
      <c r="AJ28" s="21" t="s">
        <v>262</v>
      </c>
      <c r="AK28" s="27">
        <f t="shared" si="3"/>
        <v>18</v>
      </c>
      <c r="AL28" s="21"/>
      <c r="AM28" s="54">
        <f t="shared" si="8"/>
        <v>0</v>
      </c>
      <c r="AN28" s="21"/>
      <c r="AO28" s="21"/>
      <c r="AP28" s="21">
        <f t="shared" si="4"/>
        <v>109</v>
      </c>
      <c r="AQ28" s="21">
        <f t="shared" si="11"/>
        <v>104</v>
      </c>
      <c r="AR28" s="54">
        <f t="shared" si="9"/>
        <v>0.95412844036697253</v>
      </c>
      <c r="AS28" s="86" t="s">
        <v>171</v>
      </c>
    </row>
    <row r="29" spans="1:45" s="28" customFormat="1" ht="150" x14ac:dyDescent="0.25">
      <c r="A29" s="22">
        <v>4</v>
      </c>
      <c r="B29" s="21" t="s">
        <v>49</v>
      </c>
      <c r="C29" s="22" t="s">
        <v>121</v>
      </c>
      <c r="D29" s="26" t="s">
        <v>172</v>
      </c>
      <c r="E29" s="21" t="s">
        <v>173</v>
      </c>
      <c r="F29" s="21" t="s">
        <v>98</v>
      </c>
      <c r="G29" s="21" t="s">
        <v>174</v>
      </c>
      <c r="H29" s="34" t="s">
        <v>175</v>
      </c>
      <c r="I29" s="40" t="s">
        <v>56</v>
      </c>
      <c r="J29" s="36" t="s">
        <v>126</v>
      </c>
      <c r="K29" s="34" t="s">
        <v>161</v>
      </c>
      <c r="L29" s="40">
        <v>1</v>
      </c>
      <c r="M29" s="40">
        <v>3</v>
      </c>
      <c r="N29" s="40">
        <v>3</v>
      </c>
      <c r="O29" s="40">
        <v>2</v>
      </c>
      <c r="P29" s="52">
        <f>SUM(L29:O29)</f>
        <v>9</v>
      </c>
      <c r="Q29" s="45" t="s">
        <v>74</v>
      </c>
      <c r="R29" s="50" t="s">
        <v>162</v>
      </c>
      <c r="S29" s="34" t="s">
        <v>163</v>
      </c>
      <c r="T29" s="34" t="s">
        <v>130</v>
      </c>
      <c r="U29" s="100" t="s">
        <v>120</v>
      </c>
      <c r="V29" s="27">
        <f t="shared" si="0"/>
        <v>1</v>
      </c>
      <c r="W29" s="21">
        <v>14</v>
      </c>
      <c r="X29" s="54">
        <f t="shared" si="5"/>
        <v>1</v>
      </c>
      <c r="Y29" s="21" t="s">
        <v>176</v>
      </c>
      <c r="Z29" s="21"/>
      <c r="AA29" s="27">
        <f t="shared" si="1"/>
        <v>3</v>
      </c>
      <c r="AB29" s="21">
        <v>14</v>
      </c>
      <c r="AC29" s="54">
        <f t="shared" si="6"/>
        <v>1</v>
      </c>
      <c r="AD29" s="86" t="s">
        <v>177</v>
      </c>
      <c r="AE29" s="21"/>
      <c r="AF29" s="27">
        <f t="shared" si="2"/>
        <v>3</v>
      </c>
      <c r="AG29" s="21">
        <v>11</v>
      </c>
      <c r="AH29" s="54">
        <f>IF(AG29/AF29&gt;100%,100%,AG29/AF29)</f>
        <v>1</v>
      </c>
      <c r="AI29" s="21" t="s">
        <v>264</v>
      </c>
      <c r="AJ29" s="21" t="s">
        <v>262</v>
      </c>
      <c r="AK29" s="27">
        <f t="shared" si="3"/>
        <v>2</v>
      </c>
      <c r="AL29" s="21"/>
      <c r="AM29" s="54">
        <f t="shared" si="8"/>
        <v>0</v>
      </c>
      <c r="AN29" s="21"/>
      <c r="AO29" s="21"/>
      <c r="AP29" s="21">
        <f t="shared" si="4"/>
        <v>9</v>
      </c>
      <c r="AQ29" s="21">
        <f t="shared" si="11"/>
        <v>39</v>
      </c>
      <c r="AR29" s="54">
        <f t="shared" si="9"/>
        <v>1</v>
      </c>
      <c r="AS29" s="86" t="s">
        <v>177</v>
      </c>
    </row>
    <row r="30" spans="1:45" s="5" customFormat="1" ht="15.75" x14ac:dyDescent="0.25">
      <c r="A30" s="10"/>
      <c r="B30" s="10"/>
      <c r="C30" s="10"/>
      <c r="D30" s="10"/>
      <c r="E30" s="13" t="s">
        <v>178</v>
      </c>
      <c r="F30" s="10"/>
      <c r="G30" s="10"/>
      <c r="H30" s="10"/>
      <c r="I30" s="10"/>
      <c r="J30" s="10"/>
      <c r="K30" s="10"/>
      <c r="L30" s="15"/>
      <c r="M30" s="15"/>
      <c r="N30" s="15"/>
      <c r="O30" s="15"/>
      <c r="P30" s="15"/>
      <c r="Q30" s="10"/>
      <c r="R30" s="10"/>
      <c r="S30" s="10"/>
      <c r="T30" s="10"/>
      <c r="U30" s="10"/>
      <c r="V30" s="15"/>
      <c r="W30" s="15"/>
      <c r="X30" s="15">
        <f>AVERAGE(X15:X29)*80%</f>
        <v>0.71533333333333338</v>
      </c>
      <c r="Y30" s="15"/>
      <c r="Z30" s="15"/>
      <c r="AA30" s="15"/>
      <c r="AB30" s="15"/>
      <c r="AC30" s="99">
        <f>AVERAGE(AC15:AC29)*80%</f>
        <v>0.78117333333333339</v>
      </c>
      <c r="AD30" s="15"/>
      <c r="AE30" s="15"/>
      <c r="AF30" s="15"/>
      <c r="AG30" s="15"/>
      <c r="AH30" s="15">
        <f>AVERAGE(AH15:AH29)*80%</f>
        <v>0.76752592592592594</v>
      </c>
      <c r="AI30" s="15"/>
      <c r="AJ30" s="15"/>
      <c r="AK30" s="15"/>
      <c r="AL30" s="15"/>
      <c r="AM30" s="15">
        <f>AVERAGE(AM15:AM29)*80%</f>
        <v>0</v>
      </c>
      <c r="AN30" s="10"/>
      <c r="AO30" s="10"/>
      <c r="AP30" s="16"/>
      <c r="AQ30" s="16"/>
      <c r="AR30" s="99">
        <f>AVERAGE(AR15:AR29)*80%</f>
        <v>0.66459379007141872</v>
      </c>
      <c r="AS30" s="10"/>
    </row>
    <row r="31" spans="1:45" s="28" customFormat="1" ht="180" customHeight="1" x14ac:dyDescent="0.25">
      <c r="A31" s="60">
        <v>7</v>
      </c>
      <c r="B31" s="61" t="s">
        <v>179</v>
      </c>
      <c r="C31" s="61" t="s">
        <v>180</v>
      </c>
      <c r="D31" s="62" t="s">
        <v>181</v>
      </c>
      <c r="E31" s="63" t="s">
        <v>182</v>
      </c>
      <c r="F31" s="63" t="s">
        <v>183</v>
      </c>
      <c r="G31" s="63" t="s">
        <v>184</v>
      </c>
      <c r="H31" s="63" t="s">
        <v>185</v>
      </c>
      <c r="I31" s="64" t="s">
        <v>186</v>
      </c>
      <c r="J31" s="63" t="s">
        <v>187</v>
      </c>
      <c r="K31" s="63" t="s">
        <v>188</v>
      </c>
      <c r="L31" s="65" t="s">
        <v>189</v>
      </c>
      <c r="M31" s="66">
        <v>0.8</v>
      </c>
      <c r="N31" s="65" t="s">
        <v>189</v>
      </c>
      <c r="O31" s="67">
        <v>0.8</v>
      </c>
      <c r="P31" s="67">
        <v>0.8</v>
      </c>
      <c r="Q31" s="68" t="s">
        <v>74</v>
      </c>
      <c r="R31" s="68" t="s">
        <v>190</v>
      </c>
      <c r="S31" s="63" t="s">
        <v>191</v>
      </c>
      <c r="T31" s="63" t="s">
        <v>120</v>
      </c>
      <c r="U31" s="69" t="s">
        <v>192</v>
      </c>
      <c r="V31" s="70" t="str">
        <f>L31</f>
        <v>No programada</v>
      </c>
      <c r="W31" s="61" t="s">
        <v>64</v>
      </c>
      <c r="X31" s="61" t="s">
        <v>64</v>
      </c>
      <c r="Y31" s="61" t="s">
        <v>65</v>
      </c>
      <c r="Z31" s="61" t="s">
        <v>66</v>
      </c>
      <c r="AA31" s="97">
        <f>M31</f>
        <v>0.8</v>
      </c>
      <c r="AB31" s="93">
        <v>0.95</v>
      </c>
      <c r="AC31" s="80">
        <f>IF(AB31/AA31&gt;100%,100%,AB31/AA31)</f>
        <v>1</v>
      </c>
      <c r="AD31" s="88" t="s">
        <v>193</v>
      </c>
      <c r="AE31" s="60" t="s">
        <v>194</v>
      </c>
      <c r="AF31" s="70" t="str">
        <f>N31</f>
        <v>No programada</v>
      </c>
      <c r="AG31" s="97" t="s">
        <v>270</v>
      </c>
      <c r="AH31" s="80" t="s">
        <v>270</v>
      </c>
      <c r="AI31" s="61" t="s">
        <v>270</v>
      </c>
      <c r="AJ31" s="61" t="s">
        <v>189</v>
      </c>
      <c r="AK31" s="71">
        <f>O31</f>
        <v>0.8</v>
      </c>
      <c r="AL31" s="61"/>
      <c r="AM31" s="61">
        <f t="shared" ref="AM31" si="13">IF(AL31/AK31&gt;100%,100%,AL31/AK31)</f>
        <v>0</v>
      </c>
      <c r="AN31" s="61"/>
      <c r="AO31" s="61"/>
      <c r="AP31" s="71">
        <f>P31</f>
        <v>0.8</v>
      </c>
      <c r="AQ31" s="93">
        <f>AVERAGE(AB31,AL31)</f>
        <v>0.95</v>
      </c>
      <c r="AR31" s="72">
        <f t="shared" ref="AR31" si="14">IF(AQ31/AP31&gt;100%,100%,AQ31/AP31)</f>
        <v>1</v>
      </c>
      <c r="AS31" s="88" t="s">
        <v>193</v>
      </c>
    </row>
    <row r="32" spans="1:45" s="28" customFormat="1" ht="105" x14ac:dyDescent="0.25">
      <c r="A32" s="60">
        <v>7</v>
      </c>
      <c r="B32" s="61" t="s">
        <v>179</v>
      </c>
      <c r="C32" s="61" t="s">
        <v>180</v>
      </c>
      <c r="D32" s="73" t="s">
        <v>195</v>
      </c>
      <c r="E32" s="68" t="s">
        <v>196</v>
      </c>
      <c r="F32" s="68" t="s">
        <v>183</v>
      </c>
      <c r="G32" s="68" t="s">
        <v>197</v>
      </c>
      <c r="H32" s="68" t="s">
        <v>198</v>
      </c>
      <c r="I32" s="68" t="s">
        <v>199</v>
      </c>
      <c r="J32" s="68" t="s">
        <v>187</v>
      </c>
      <c r="K32" s="68" t="s">
        <v>200</v>
      </c>
      <c r="L32" s="74">
        <v>1</v>
      </c>
      <c r="M32" s="74">
        <v>1</v>
      </c>
      <c r="N32" s="74">
        <v>1</v>
      </c>
      <c r="O32" s="75">
        <v>1</v>
      </c>
      <c r="P32" s="75">
        <v>1</v>
      </c>
      <c r="Q32" s="68" t="s">
        <v>74</v>
      </c>
      <c r="R32" s="68" t="s">
        <v>201</v>
      </c>
      <c r="S32" s="68" t="s">
        <v>202</v>
      </c>
      <c r="T32" s="63" t="s">
        <v>120</v>
      </c>
      <c r="U32" s="69" t="s">
        <v>203</v>
      </c>
      <c r="V32" s="71">
        <f t="shared" ref="V32:V37" si="15">L32</f>
        <v>1</v>
      </c>
      <c r="W32" s="72">
        <v>0.28570000000000001</v>
      </c>
      <c r="X32" s="72">
        <f t="shared" ref="X32" si="16">IF(W32/V32&gt;100%,100%,W32/V32)</f>
        <v>0.28570000000000001</v>
      </c>
      <c r="Y32" s="61" t="s">
        <v>204</v>
      </c>
      <c r="Z32" s="61" t="s">
        <v>205</v>
      </c>
      <c r="AA32" s="97">
        <f t="shared" ref="AA32:AA37" si="17">M32</f>
        <v>1</v>
      </c>
      <c r="AB32" s="93">
        <v>0.28570000000000001</v>
      </c>
      <c r="AC32" s="80">
        <f t="shared" ref="AC32:AC37" si="18">IF(AB32/AA32&gt;100%,100%,AB32/AA32)</f>
        <v>0.28570000000000001</v>
      </c>
      <c r="AD32" s="61" t="s">
        <v>204</v>
      </c>
      <c r="AE32" s="60" t="s">
        <v>206</v>
      </c>
      <c r="AF32" s="71">
        <f t="shared" ref="AF32:AF37" si="19">N32</f>
        <v>1</v>
      </c>
      <c r="AG32" s="97">
        <v>0.28570000000000001</v>
      </c>
      <c r="AH32" s="80">
        <f>IF(AG32/AF32&gt;100%,100%,AG32/AF32)</f>
        <v>0.28570000000000001</v>
      </c>
      <c r="AI32" s="61" t="s">
        <v>204</v>
      </c>
      <c r="AJ32" s="61" t="s">
        <v>271</v>
      </c>
      <c r="AK32" s="71">
        <f t="shared" ref="AK32:AK37" si="20">O32</f>
        <v>1</v>
      </c>
      <c r="AL32" s="61"/>
      <c r="AM32" s="61"/>
      <c r="AN32" s="61"/>
      <c r="AO32" s="61"/>
      <c r="AP32" s="71">
        <f t="shared" ref="AP32:AP37" si="21">P32</f>
        <v>1</v>
      </c>
      <c r="AQ32" s="93">
        <f>AVERAGE(W32,AB32,AG32,AL32)</f>
        <v>0.28570000000000001</v>
      </c>
      <c r="AR32" s="72">
        <f>IF(AQ32/AP32&gt;100%,100%,AQ32/AP32)</f>
        <v>0.28570000000000001</v>
      </c>
      <c r="AS32" s="61" t="s">
        <v>204</v>
      </c>
    </row>
    <row r="33" spans="1:45" s="28" customFormat="1" ht="150" x14ac:dyDescent="0.25">
      <c r="A33" s="60">
        <v>7</v>
      </c>
      <c r="B33" s="61" t="s">
        <v>179</v>
      </c>
      <c r="C33" s="61" t="s">
        <v>207</v>
      </c>
      <c r="D33" s="73" t="s">
        <v>208</v>
      </c>
      <c r="E33" s="68" t="s">
        <v>209</v>
      </c>
      <c r="F33" s="68" t="s">
        <v>183</v>
      </c>
      <c r="G33" s="68" t="s">
        <v>210</v>
      </c>
      <c r="H33" s="68" t="s">
        <v>211</v>
      </c>
      <c r="I33" s="68" t="s">
        <v>212</v>
      </c>
      <c r="J33" s="68" t="s">
        <v>187</v>
      </c>
      <c r="K33" s="68" t="s">
        <v>213</v>
      </c>
      <c r="L33" s="65" t="s">
        <v>189</v>
      </c>
      <c r="M33" s="66">
        <v>1</v>
      </c>
      <c r="N33" s="66">
        <v>1</v>
      </c>
      <c r="O33" s="67">
        <v>1</v>
      </c>
      <c r="P33" s="67">
        <v>1</v>
      </c>
      <c r="Q33" s="68" t="s">
        <v>74</v>
      </c>
      <c r="R33" s="68" t="s">
        <v>214</v>
      </c>
      <c r="S33" s="68" t="s">
        <v>215</v>
      </c>
      <c r="T33" s="63" t="s">
        <v>120</v>
      </c>
      <c r="U33" s="69" t="s">
        <v>216</v>
      </c>
      <c r="V33" s="70" t="str">
        <f t="shared" si="15"/>
        <v>No programada</v>
      </c>
      <c r="W33" s="61" t="s">
        <v>64</v>
      </c>
      <c r="X33" s="61" t="s">
        <v>64</v>
      </c>
      <c r="Y33" s="61" t="s">
        <v>65</v>
      </c>
      <c r="Z33" s="61" t="s">
        <v>66</v>
      </c>
      <c r="AA33" s="97">
        <f t="shared" si="17"/>
        <v>1</v>
      </c>
      <c r="AB33" s="93">
        <v>0.99129999999999996</v>
      </c>
      <c r="AC33" s="80">
        <f t="shared" si="18"/>
        <v>0.99129999999999996</v>
      </c>
      <c r="AD33" s="61" t="s">
        <v>217</v>
      </c>
      <c r="AE33" s="60" t="s">
        <v>218</v>
      </c>
      <c r="AF33" s="71">
        <f t="shared" si="19"/>
        <v>1</v>
      </c>
      <c r="AG33" s="97">
        <v>0.99129999999999996</v>
      </c>
      <c r="AH33" s="80">
        <f t="shared" ref="AH33:AH37" si="22">IF(AG33/AF33&gt;100%,100%,AG33/AF33)</f>
        <v>0.99129999999999996</v>
      </c>
      <c r="AI33" s="61" t="s">
        <v>214</v>
      </c>
      <c r="AJ33" s="61" t="s">
        <v>272</v>
      </c>
      <c r="AK33" s="71">
        <f t="shared" si="20"/>
        <v>1</v>
      </c>
      <c r="AL33" s="61"/>
      <c r="AM33" s="61"/>
      <c r="AN33" s="61"/>
      <c r="AO33" s="61"/>
      <c r="AP33" s="71">
        <f t="shared" si="21"/>
        <v>1</v>
      </c>
      <c r="AQ33" s="93">
        <f>AVERAGE(AB33,AG33,AL33)</f>
        <v>0.99129999999999996</v>
      </c>
      <c r="AR33" s="72">
        <f>IF(AQ33/AP33&gt;100%,100%,AQ33/AP33)</f>
        <v>0.99129999999999996</v>
      </c>
      <c r="AS33" s="61" t="s">
        <v>217</v>
      </c>
    </row>
    <row r="34" spans="1:45" s="28" customFormat="1" ht="105" x14ac:dyDescent="0.25">
      <c r="A34" s="60">
        <v>7</v>
      </c>
      <c r="B34" s="61" t="s">
        <v>179</v>
      </c>
      <c r="C34" s="61" t="s">
        <v>180</v>
      </c>
      <c r="D34" s="73" t="s">
        <v>219</v>
      </c>
      <c r="E34" s="68" t="s">
        <v>220</v>
      </c>
      <c r="F34" s="68" t="s">
        <v>183</v>
      </c>
      <c r="G34" s="68" t="s">
        <v>221</v>
      </c>
      <c r="H34" s="68" t="s">
        <v>222</v>
      </c>
      <c r="I34" s="68" t="s">
        <v>199</v>
      </c>
      <c r="J34" s="68" t="s">
        <v>101</v>
      </c>
      <c r="K34" s="68" t="s">
        <v>221</v>
      </c>
      <c r="L34" s="66">
        <v>1</v>
      </c>
      <c r="M34" s="66">
        <v>1</v>
      </c>
      <c r="N34" s="65" t="s">
        <v>189</v>
      </c>
      <c r="O34" s="67" t="s">
        <v>189</v>
      </c>
      <c r="P34" s="67">
        <v>1</v>
      </c>
      <c r="Q34" s="68" t="s">
        <v>223</v>
      </c>
      <c r="R34" s="68" t="s">
        <v>224</v>
      </c>
      <c r="S34" s="68" t="s">
        <v>224</v>
      </c>
      <c r="T34" s="63" t="s">
        <v>120</v>
      </c>
      <c r="U34" s="69" t="s">
        <v>203</v>
      </c>
      <c r="V34" s="71">
        <f t="shared" si="15"/>
        <v>1</v>
      </c>
      <c r="W34" s="76">
        <v>1</v>
      </c>
      <c r="X34" s="72">
        <f>IF(W34/V34&gt;100%,100%,W34/V34)</f>
        <v>1</v>
      </c>
      <c r="Y34" s="61" t="s">
        <v>225</v>
      </c>
      <c r="Z34" s="61"/>
      <c r="AA34" s="97">
        <f t="shared" si="17"/>
        <v>1</v>
      </c>
      <c r="AB34" s="93">
        <v>1</v>
      </c>
      <c r="AC34" s="80">
        <f t="shared" si="18"/>
        <v>1</v>
      </c>
      <c r="AD34" s="90" t="s">
        <v>226</v>
      </c>
      <c r="AE34" s="60" t="s">
        <v>227</v>
      </c>
      <c r="AF34" s="70" t="str">
        <f t="shared" si="19"/>
        <v>No programada</v>
      </c>
      <c r="AG34" s="97" t="s">
        <v>270</v>
      </c>
      <c r="AH34" s="80" t="s">
        <v>270</v>
      </c>
      <c r="AI34" s="61" t="s">
        <v>270</v>
      </c>
      <c r="AJ34" s="61" t="s">
        <v>189</v>
      </c>
      <c r="AK34" s="70" t="str">
        <f t="shared" si="20"/>
        <v>No programada</v>
      </c>
      <c r="AL34" s="61"/>
      <c r="AM34" s="61"/>
      <c r="AN34" s="61"/>
      <c r="AO34" s="61"/>
      <c r="AP34" s="71">
        <f t="shared" si="21"/>
        <v>1</v>
      </c>
      <c r="AQ34" s="93">
        <f>AVERAGE(W34,AB34)</f>
        <v>1</v>
      </c>
      <c r="AR34" s="72">
        <f>IF(AQ34/AP34&gt;100%,100%,AQ34/AP34)</f>
        <v>1</v>
      </c>
      <c r="AS34" s="61" t="s">
        <v>226</v>
      </c>
    </row>
    <row r="35" spans="1:45" s="28" customFormat="1" ht="120" x14ac:dyDescent="0.25">
      <c r="A35" s="60">
        <v>7</v>
      </c>
      <c r="B35" s="61" t="s">
        <v>179</v>
      </c>
      <c r="C35" s="61" t="s">
        <v>180</v>
      </c>
      <c r="D35" s="73" t="s">
        <v>228</v>
      </c>
      <c r="E35" s="68" t="s">
        <v>229</v>
      </c>
      <c r="F35" s="68" t="s">
        <v>183</v>
      </c>
      <c r="G35" s="68" t="s">
        <v>230</v>
      </c>
      <c r="H35" s="68" t="s">
        <v>231</v>
      </c>
      <c r="I35" s="68" t="s">
        <v>118</v>
      </c>
      <c r="J35" s="68" t="s">
        <v>126</v>
      </c>
      <c r="K35" s="68" t="s">
        <v>230</v>
      </c>
      <c r="L35" s="77">
        <v>0</v>
      </c>
      <c r="M35" s="77">
        <v>1</v>
      </c>
      <c r="N35" s="78">
        <v>1</v>
      </c>
      <c r="O35" s="79">
        <v>0</v>
      </c>
      <c r="P35" s="79">
        <v>2</v>
      </c>
      <c r="Q35" s="68" t="s">
        <v>223</v>
      </c>
      <c r="R35" s="68" t="s">
        <v>224</v>
      </c>
      <c r="S35" s="68" t="s">
        <v>224</v>
      </c>
      <c r="T35" s="63" t="s">
        <v>120</v>
      </c>
      <c r="U35" s="63" t="s">
        <v>120</v>
      </c>
      <c r="V35" s="70">
        <f t="shared" si="15"/>
        <v>0</v>
      </c>
      <c r="W35" s="61" t="s">
        <v>64</v>
      </c>
      <c r="X35" s="61" t="s">
        <v>64</v>
      </c>
      <c r="Y35" s="61" t="s">
        <v>65</v>
      </c>
      <c r="Z35" s="61" t="s">
        <v>66</v>
      </c>
      <c r="AA35" s="70">
        <f t="shared" si="17"/>
        <v>1</v>
      </c>
      <c r="AB35" s="61">
        <v>1</v>
      </c>
      <c r="AC35" s="80">
        <f t="shared" si="18"/>
        <v>1</v>
      </c>
      <c r="AD35" s="89" t="s">
        <v>232</v>
      </c>
      <c r="AE35" s="91" t="s">
        <v>233</v>
      </c>
      <c r="AF35" s="70">
        <f t="shared" si="19"/>
        <v>1</v>
      </c>
      <c r="AG35" s="61">
        <v>1</v>
      </c>
      <c r="AH35" s="80">
        <f t="shared" si="22"/>
        <v>1</v>
      </c>
      <c r="AI35" s="61" t="s">
        <v>273</v>
      </c>
      <c r="AJ35" s="61" t="s">
        <v>274</v>
      </c>
      <c r="AK35" s="70">
        <f t="shared" si="20"/>
        <v>0</v>
      </c>
      <c r="AL35" s="61"/>
      <c r="AM35" s="61"/>
      <c r="AN35" s="61"/>
      <c r="AO35" s="61"/>
      <c r="AP35" s="61">
        <f t="shared" si="21"/>
        <v>2</v>
      </c>
      <c r="AQ35" s="70">
        <f>SUM(AB35,AG35)</f>
        <v>2</v>
      </c>
      <c r="AR35" s="72">
        <f>IF(AQ35/AP35&gt;100%,100%,AQ35/AP35)</f>
        <v>1</v>
      </c>
      <c r="AS35" s="91" t="s">
        <v>233</v>
      </c>
    </row>
    <row r="36" spans="1:45" s="28" customFormat="1" ht="135" x14ac:dyDescent="0.25">
      <c r="A36" s="60">
        <v>5</v>
      </c>
      <c r="B36" s="61" t="s">
        <v>234</v>
      </c>
      <c r="C36" s="61" t="s">
        <v>235</v>
      </c>
      <c r="D36" s="73" t="s">
        <v>236</v>
      </c>
      <c r="E36" s="68" t="s">
        <v>237</v>
      </c>
      <c r="F36" s="68" t="s">
        <v>183</v>
      </c>
      <c r="G36" s="68" t="s">
        <v>238</v>
      </c>
      <c r="H36" s="68" t="s">
        <v>239</v>
      </c>
      <c r="I36" s="68" t="s">
        <v>199</v>
      </c>
      <c r="J36" s="68" t="s">
        <v>57</v>
      </c>
      <c r="K36" s="68" t="s">
        <v>238</v>
      </c>
      <c r="L36" s="66">
        <v>0.33</v>
      </c>
      <c r="M36" s="66">
        <v>0.67</v>
      </c>
      <c r="N36" s="66">
        <v>0.84</v>
      </c>
      <c r="O36" s="67">
        <v>1</v>
      </c>
      <c r="P36" s="67">
        <v>1</v>
      </c>
      <c r="Q36" s="68" t="s">
        <v>74</v>
      </c>
      <c r="R36" s="68" t="s">
        <v>240</v>
      </c>
      <c r="S36" s="68" t="s">
        <v>241</v>
      </c>
      <c r="T36" s="63" t="s">
        <v>120</v>
      </c>
      <c r="U36" s="69" t="s">
        <v>242</v>
      </c>
      <c r="V36" s="71">
        <f t="shared" si="15"/>
        <v>0.33</v>
      </c>
      <c r="W36" s="71">
        <v>1</v>
      </c>
      <c r="X36" s="80">
        <v>1</v>
      </c>
      <c r="Y36" s="71" t="s">
        <v>243</v>
      </c>
      <c r="Z36" s="71" t="s">
        <v>244</v>
      </c>
      <c r="AA36" s="97">
        <f t="shared" si="17"/>
        <v>0.67</v>
      </c>
      <c r="AB36" s="94" t="s">
        <v>245</v>
      </c>
      <c r="AC36" s="80" t="s">
        <v>189</v>
      </c>
      <c r="AD36" s="94" t="s">
        <v>246</v>
      </c>
      <c r="AE36" s="94" t="s">
        <v>289</v>
      </c>
      <c r="AF36" s="94">
        <f t="shared" si="19"/>
        <v>0.84</v>
      </c>
      <c r="AG36" s="106" t="s">
        <v>270</v>
      </c>
      <c r="AH36" s="107" t="s">
        <v>270</v>
      </c>
      <c r="AI36" s="94" t="s">
        <v>283</v>
      </c>
      <c r="AJ36" s="94" t="s">
        <v>284</v>
      </c>
      <c r="AK36" s="94">
        <f t="shared" si="20"/>
        <v>1</v>
      </c>
      <c r="AL36" s="94"/>
      <c r="AM36" s="94"/>
      <c r="AN36" s="94"/>
      <c r="AO36" s="94"/>
      <c r="AP36" s="94">
        <f t="shared" si="21"/>
        <v>1</v>
      </c>
      <c r="AQ36" s="95">
        <v>1</v>
      </c>
      <c r="AR36" s="72">
        <f t="shared" ref="AR36:AR37" si="23">IF(AQ36/AP36&gt;100%,100%,AQ36/AP36)</f>
        <v>1</v>
      </c>
      <c r="AS36" s="96" t="s">
        <v>283</v>
      </c>
    </row>
    <row r="37" spans="1:45" s="28" customFormat="1" ht="122.25" customHeight="1" x14ac:dyDescent="0.25">
      <c r="A37" s="60">
        <v>5</v>
      </c>
      <c r="B37" s="61" t="s">
        <v>234</v>
      </c>
      <c r="C37" s="61" t="s">
        <v>235</v>
      </c>
      <c r="D37" s="73" t="s">
        <v>247</v>
      </c>
      <c r="E37" s="68" t="s">
        <v>248</v>
      </c>
      <c r="F37" s="68" t="s">
        <v>183</v>
      </c>
      <c r="G37" s="68" t="s">
        <v>238</v>
      </c>
      <c r="H37" s="68" t="s">
        <v>249</v>
      </c>
      <c r="I37" s="68" t="s">
        <v>118</v>
      </c>
      <c r="J37" s="68" t="s">
        <v>57</v>
      </c>
      <c r="K37" s="68" t="s">
        <v>238</v>
      </c>
      <c r="L37" s="66">
        <v>0.2</v>
      </c>
      <c r="M37" s="66">
        <v>0.4</v>
      </c>
      <c r="N37" s="66">
        <v>0.6</v>
      </c>
      <c r="O37" s="67">
        <v>0.8</v>
      </c>
      <c r="P37" s="67">
        <v>0.8</v>
      </c>
      <c r="Q37" s="68" t="s">
        <v>74</v>
      </c>
      <c r="R37" s="68" t="s">
        <v>240</v>
      </c>
      <c r="S37" s="68" t="s">
        <v>250</v>
      </c>
      <c r="T37" s="63" t="s">
        <v>120</v>
      </c>
      <c r="U37" s="69" t="s">
        <v>242</v>
      </c>
      <c r="V37" s="71">
        <f t="shared" si="15"/>
        <v>0.2</v>
      </c>
      <c r="W37" s="80">
        <v>0.58740000000000003</v>
      </c>
      <c r="X37" s="72">
        <f>IF(W37/V37&gt;100%,100%,W37/V37)</f>
        <v>1</v>
      </c>
      <c r="Y37" s="71" t="s">
        <v>251</v>
      </c>
      <c r="Z37" s="81" t="s">
        <v>244</v>
      </c>
      <c r="AA37" s="97">
        <f t="shared" si="17"/>
        <v>0.4</v>
      </c>
      <c r="AB37" s="98">
        <v>0.9</v>
      </c>
      <c r="AC37" s="80">
        <f t="shared" si="18"/>
        <v>1</v>
      </c>
      <c r="AD37" s="71" t="s">
        <v>246</v>
      </c>
      <c r="AE37" s="92" t="s">
        <v>288</v>
      </c>
      <c r="AF37" s="71">
        <f t="shared" si="19"/>
        <v>0.6</v>
      </c>
      <c r="AG37" s="106">
        <v>0.84</v>
      </c>
      <c r="AH37" s="107">
        <f t="shared" si="22"/>
        <v>1</v>
      </c>
      <c r="AI37" s="94" t="s">
        <v>285</v>
      </c>
      <c r="AJ37" s="94" t="s">
        <v>285</v>
      </c>
      <c r="AK37" s="71">
        <f t="shared" si="20"/>
        <v>0.8</v>
      </c>
      <c r="AL37" s="71"/>
      <c r="AM37" s="71"/>
      <c r="AN37" s="71"/>
      <c r="AO37" s="71"/>
      <c r="AP37" s="71">
        <f t="shared" si="21"/>
        <v>0.8</v>
      </c>
      <c r="AQ37" s="93">
        <v>0.84</v>
      </c>
      <c r="AR37" s="72">
        <f t="shared" si="23"/>
        <v>1</v>
      </c>
      <c r="AS37" s="71" t="s">
        <v>285</v>
      </c>
    </row>
    <row r="38" spans="1:45" s="5" customFormat="1" ht="15.75" x14ac:dyDescent="0.25">
      <c r="A38" s="10"/>
      <c r="B38" s="10"/>
      <c r="C38" s="10"/>
      <c r="D38" s="10"/>
      <c r="E38" s="11" t="s">
        <v>252</v>
      </c>
      <c r="F38" s="11"/>
      <c r="G38" s="11"/>
      <c r="H38" s="11"/>
      <c r="I38" s="11"/>
      <c r="J38" s="11"/>
      <c r="K38" s="11"/>
      <c r="L38" s="12"/>
      <c r="M38" s="12"/>
      <c r="N38" s="12"/>
      <c r="O38" s="12"/>
      <c r="P38" s="12"/>
      <c r="Q38" s="11"/>
      <c r="R38" s="10"/>
      <c r="S38" s="10"/>
      <c r="T38" s="10"/>
      <c r="U38" s="10"/>
      <c r="V38" s="12"/>
      <c r="W38" s="12"/>
      <c r="X38" s="59">
        <f>AVERAGE(X31:X37)*20%</f>
        <v>0.16428500000000001</v>
      </c>
      <c r="Y38" s="10"/>
      <c r="Z38" s="10"/>
      <c r="AA38" s="12"/>
      <c r="AB38" s="12"/>
      <c r="AC38" s="59">
        <f>AVERAGE(AC31:AC37)*20%</f>
        <v>0.17590000000000003</v>
      </c>
      <c r="AD38" s="10"/>
      <c r="AE38" s="10"/>
      <c r="AF38" s="12"/>
      <c r="AG38" s="12"/>
      <c r="AH38" s="99">
        <f>AVERAGE(AH31:AH37)*20%</f>
        <v>0.16385000000000002</v>
      </c>
      <c r="AI38" s="10"/>
      <c r="AJ38" s="10"/>
      <c r="AK38" s="12"/>
      <c r="AL38" s="12"/>
      <c r="AM38" s="14" t="e">
        <f>AVERAGE(#REF!)*20%</f>
        <v>#REF!</v>
      </c>
      <c r="AN38" s="10"/>
      <c r="AO38" s="10"/>
      <c r="AP38" s="17"/>
      <c r="AQ38" s="17"/>
      <c r="AR38" s="59">
        <f>AVERAGE(AR31:AR37)*20%</f>
        <v>0.17934285714285714</v>
      </c>
      <c r="AS38" s="10"/>
    </row>
    <row r="39" spans="1:45" s="9" customFormat="1" ht="18.75" x14ac:dyDescent="0.3">
      <c r="A39" s="6"/>
      <c r="B39" s="6"/>
      <c r="C39" s="6"/>
      <c r="D39" s="6"/>
      <c r="E39" s="7" t="s">
        <v>253</v>
      </c>
      <c r="F39" s="6"/>
      <c r="G39" s="6"/>
      <c r="H39" s="6"/>
      <c r="I39" s="6"/>
      <c r="J39" s="6"/>
      <c r="K39" s="6"/>
      <c r="L39" s="8"/>
      <c r="M39" s="8"/>
      <c r="N39" s="8"/>
      <c r="O39" s="8"/>
      <c r="P39" s="8"/>
      <c r="Q39" s="6"/>
      <c r="R39" s="6"/>
      <c r="S39" s="6"/>
      <c r="T39" s="6"/>
      <c r="U39" s="6"/>
      <c r="V39" s="8"/>
      <c r="W39" s="8"/>
      <c r="X39" s="82">
        <f>X30+X38</f>
        <v>0.87961833333333339</v>
      </c>
      <c r="Y39" s="6"/>
      <c r="Z39" s="6"/>
      <c r="AA39" s="8"/>
      <c r="AB39" s="8"/>
      <c r="AC39" s="82">
        <f>AC30+AC38</f>
        <v>0.95707333333333344</v>
      </c>
      <c r="AD39" s="6"/>
      <c r="AE39" s="6"/>
      <c r="AF39" s="8"/>
      <c r="AG39" s="8"/>
      <c r="AH39" s="82">
        <f>AH30+AH38</f>
        <v>0.931375925925926</v>
      </c>
      <c r="AI39" s="6"/>
      <c r="AJ39" s="6"/>
      <c r="AK39" s="8"/>
      <c r="AL39" s="8"/>
      <c r="AM39" s="19" t="e">
        <f>AM30+AM38</f>
        <v>#REF!</v>
      </c>
      <c r="AN39" s="6"/>
      <c r="AO39" s="6"/>
      <c r="AP39" s="18"/>
      <c r="AQ39" s="18"/>
      <c r="AR39" s="82">
        <f>AR30+AR38</f>
        <v>0.84393664721427586</v>
      </c>
      <c r="AS39" s="6"/>
    </row>
    <row r="42" spans="1:45" x14ac:dyDescent="0.25">
      <c r="W42" s="57"/>
      <c r="X42" s="58"/>
    </row>
  </sheetData>
  <mergeCells count="20">
    <mergeCell ref="V12:Z13"/>
    <mergeCell ref="AA12:AE13"/>
    <mergeCell ref="AF12:AJ13"/>
    <mergeCell ref="AK12:AO13"/>
    <mergeCell ref="AP12:AS13"/>
    <mergeCell ref="A12:B13"/>
    <mergeCell ref="C12:C14"/>
    <mergeCell ref="A1:K1"/>
    <mergeCell ref="D12:F13"/>
    <mergeCell ref="G12:Q13"/>
    <mergeCell ref="A2:K2"/>
    <mergeCell ref="L1:P1"/>
    <mergeCell ref="H10:K10"/>
    <mergeCell ref="R12:U13"/>
    <mergeCell ref="F4:K4"/>
    <mergeCell ref="H5:K5"/>
    <mergeCell ref="H6:K6"/>
    <mergeCell ref="H7:K7"/>
    <mergeCell ref="H8:K8"/>
    <mergeCell ref="H9:K9"/>
  </mergeCells>
  <dataValidations disablePrompts="1" count="1">
    <dataValidation allowBlank="1" showInputMessage="1" showErrorMessage="1" error="Escriba un texto " promptTitle="Cualquier contenido" sqref="F14 F3:F11" xr:uid="{00000000-0002-0000-0000-000000000000}"/>
  </dataValidations>
  <hyperlinks>
    <hyperlink ref="AD35" r:id="rId1" xr:uid="{B54304A7-4A94-446B-AE44-283324618D17}"/>
  </hyperlinks>
  <pageMargins left="0.7" right="0.7" top="0.75" bottom="0.75" header="0.3" footer="0.3"/>
  <pageSetup paperSize="9" orientation="portrait" r:id="rId2"/>
  <ignoredErrors>
    <ignoredError sqref="D15:D16" numberStoredAsText="1"/>
  </ignoredError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F12:F13 F15:F21 F23:F30 F38:F1048576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28</v>
      </c>
    </row>
    <row r="2" spans="1:1" x14ac:dyDescent="0.25">
      <c r="A2" t="s">
        <v>98</v>
      </c>
    </row>
    <row r="3" spans="1:1" x14ac:dyDescent="0.25">
      <c r="A3" t="s">
        <v>53</v>
      </c>
    </row>
    <row r="4" spans="1:1" x14ac:dyDescent="0.25">
      <c r="A4" t="s">
        <v>183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99E948-2C78-4BD2-A7EE-59266D3E0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D912C2-67FF-4F74-B857-B8D2F5FE6CA6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20cb614e-b45f-4877-aa77-0fc3e5f2c8f0"/>
    <ds:schemaRef ds:uri="f8dc1254-f694-4df3-a50d-d4e607c93dc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Dora Elcy Guevara Agudelo</cp:lastModifiedBy>
  <cp:revision/>
  <dcterms:created xsi:type="dcterms:W3CDTF">2021-01-25T18:44:53Z</dcterms:created>
  <dcterms:modified xsi:type="dcterms:W3CDTF">2023-11-16T20:21:38Z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