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12_Barrios Unidos/"/>
    </mc:Choice>
  </mc:AlternateContent>
  <xr:revisionPtr revIDLastSave="50" documentId="13_ncr:1_{91EBBE5E-BB8B-4064-9AF3-1BB331E3B2F1}" xr6:coauthVersionLast="47" xr6:coauthVersionMax="47" xr10:uidLastSave="{BD3529B0-D1FA-4EB3-BB5B-6461558E6EF7}"/>
  <bookViews>
    <workbookView xWindow="-120" yWindow="-120" windowWidth="20730" windowHeight="11040" xr2:uid="{00000000-000D-0000-FFFF-FFFF00000000}"/>
  </bookViews>
  <sheets>
    <sheet name="Hoja1" sheetId="1" r:id="rId1"/>
    <sheet name="Listas" sheetId="2" r:id="rId2"/>
  </sheets>
  <definedNames>
    <definedName name="_xlnm._FilterDatabase" localSheetId="0" hidden="1">Hoja1!$A$15:$AS$15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8" i="1" l="1"/>
  <c r="AR37" i="1"/>
  <c r="AR38" i="1"/>
  <c r="AH36" i="1"/>
  <c r="AH38" i="1"/>
  <c r="AH34" i="1"/>
  <c r="AH33" i="1"/>
  <c r="AG22" i="1"/>
  <c r="AG21" i="1"/>
  <c r="AQ35" i="1" l="1"/>
  <c r="AQ34" i="1"/>
  <c r="AQ33" i="1"/>
  <c r="AQ32" i="1"/>
  <c r="AQ28" i="1"/>
  <c r="AQ29" i="1"/>
  <c r="AQ30" i="1"/>
  <c r="AQ25" i="1"/>
  <c r="AQ26" i="1"/>
  <c r="AQ27" i="1"/>
  <c r="AQ24" i="1"/>
  <c r="AA17" i="1"/>
  <c r="AQ23" i="1"/>
  <c r="AQ16" i="1"/>
  <c r="AB36" i="1" l="1"/>
  <c r="AQ36" i="1" s="1"/>
  <c r="AB22" i="1" l="1"/>
  <c r="AQ22" i="1" s="1"/>
  <c r="AB21" i="1"/>
  <c r="AQ21" i="1" s="1"/>
  <c r="AB20" i="1"/>
  <c r="AQ20" i="1" s="1"/>
  <c r="AQ19" i="1"/>
  <c r="AB18" i="1"/>
  <c r="AQ18" i="1" s="1"/>
  <c r="AB17" i="1"/>
  <c r="AQ17" i="1" s="1"/>
  <c r="AP38" i="1"/>
  <c r="AF38" i="1"/>
  <c r="AA38" i="1"/>
  <c r="V38" i="1"/>
  <c r="X38" i="1" s="1"/>
  <c r="AP37" i="1"/>
  <c r="AA37" i="1"/>
  <c r="V37" i="1"/>
  <c r="X37" i="1" s="1"/>
  <c r="AP36" i="1"/>
  <c r="AR36" i="1" s="1"/>
  <c r="AK36" i="1"/>
  <c r="AF36" i="1"/>
  <c r="AA36" i="1"/>
  <c r="AC36" i="1" s="1"/>
  <c r="V36" i="1"/>
  <c r="AP35" i="1"/>
  <c r="AR35" i="1" s="1"/>
  <c r="AK35" i="1"/>
  <c r="AF35" i="1"/>
  <c r="AA35" i="1"/>
  <c r="AC35" i="1" s="1"/>
  <c r="V35" i="1"/>
  <c r="X35" i="1" s="1"/>
  <c r="AP34" i="1"/>
  <c r="AR34" i="1" s="1"/>
  <c r="AK34" i="1"/>
  <c r="AF34" i="1"/>
  <c r="AA34" i="1"/>
  <c r="AC34" i="1" s="1"/>
  <c r="V34" i="1"/>
  <c r="AP33" i="1"/>
  <c r="AR33" i="1" s="1"/>
  <c r="AK33" i="1"/>
  <c r="AF33" i="1"/>
  <c r="AA33" i="1"/>
  <c r="AC33" i="1" s="1"/>
  <c r="V33" i="1"/>
  <c r="X33" i="1" s="1"/>
  <c r="AP32" i="1"/>
  <c r="AR32" i="1" s="1"/>
  <c r="AK32" i="1"/>
  <c r="AM32" i="1" s="1"/>
  <c r="AF32" i="1"/>
  <c r="AH39" i="1" s="1"/>
  <c r="AA32" i="1"/>
  <c r="AC32" i="1" s="1"/>
  <c r="V32" i="1"/>
  <c r="P24" i="1"/>
  <c r="P25" i="1"/>
  <c r="P27" i="1"/>
  <c r="P28" i="1"/>
  <c r="P29" i="1"/>
  <c r="P30" i="1"/>
  <c r="P26" i="1"/>
  <c r="AC39" i="1" l="1"/>
  <c r="X39" i="1"/>
  <c r="AR39" i="1"/>
  <c r="AP16" i="1"/>
  <c r="AR16" i="1" s="1"/>
  <c r="AK16" i="1"/>
  <c r="AM16" i="1" s="1"/>
  <c r="AM39" i="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F30" i="1"/>
  <c r="AH30" i="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C17" i="1"/>
  <c r="AA16" i="1"/>
  <c r="AC16" i="1" s="1"/>
  <c r="V30" i="1"/>
  <c r="X30" i="1" s="1"/>
  <c r="V29" i="1"/>
  <c r="X29" i="1" s="1"/>
  <c r="V28" i="1"/>
  <c r="X28" i="1" s="1"/>
  <c r="V27" i="1"/>
  <c r="X27" i="1" s="1"/>
  <c r="V26" i="1"/>
  <c r="X26" i="1" s="1"/>
  <c r="V25" i="1"/>
  <c r="X25" i="1" s="1"/>
  <c r="V24" i="1"/>
  <c r="X24" i="1" s="1"/>
  <c r="V23" i="1"/>
  <c r="V22" i="1"/>
  <c r="X22" i="1" s="1"/>
  <c r="V21" i="1"/>
  <c r="X21" i="1" s="1"/>
  <c r="V20" i="1"/>
  <c r="X20" i="1" s="1"/>
  <c r="V19" i="1"/>
  <c r="X19" i="1" s="1"/>
  <c r="V18" i="1"/>
  <c r="X18" i="1" s="1"/>
  <c r="V17" i="1"/>
  <c r="X17" i="1" s="1"/>
  <c r="V16" i="1"/>
  <c r="X31" i="1" l="1"/>
  <c r="X40" i="1" s="1"/>
  <c r="AH31" i="1"/>
  <c r="AH40" i="1" s="1"/>
  <c r="AR31" i="1"/>
  <c r="AR40" i="1" s="1"/>
  <c r="AM31" i="1"/>
  <c r="AM40" i="1" s="1"/>
  <c r="AC31" i="1"/>
  <c r="AC4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3" authorId="0" shapeId="0" xr:uid="{00000000-0006-0000-0000-000005000000}">
      <text>
        <r>
          <rPr>
            <b/>
            <sz val="9"/>
            <color indexed="81"/>
            <rFont val="Tahoma"/>
            <family val="2"/>
          </rPr>
          <t>Indique el nombre del proceso al cual está asociada la meta</t>
        </r>
      </text>
    </comment>
    <comment ref="A15" authorId="0" shapeId="0" xr:uid="{00000000-0006-0000-0000-000006000000}">
      <text>
        <r>
          <rPr>
            <b/>
            <sz val="9"/>
            <color indexed="81"/>
            <rFont val="Tahoma"/>
            <family val="2"/>
          </rPr>
          <t>Incluya el número del objetivo estratégico, de acuerdo con lo adoptado en el Plan Estratégico Institucional</t>
        </r>
      </text>
    </comment>
    <comment ref="B15"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5" authorId="0" shapeId="0" xr:uid="{00000000-0006-0000-0000-000008000000}">
      <text>
        <r>
          <rPr>
            <b/>
            <sz val="9"/>
            <color indexed="81"/>
            <rFont val="Tahoma"/>
            <family val="2"/>
          </rPr>
          <t>Escriba el número de la meta, en orden consecutivo</t>
        </r>
      </text>
    </comment>
    <comment ref="E15"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5" authorId="0" shapeId="0" xr:uid="{00000000-0006-0000-0000-00000A000000}">
      <text>
        <r>
          <rPr>
            <b/>
            <sz val="9"/>
            <color indexed="81"/>
            <rFont val="Tahoma"/>
            <family val="2"/>
          </rPr>
          <t xml:space="preserve">Seleccione la opción que corresponda
</t>
        </r>
      </text>
    </comment>
    <comment ref="G15" authorId="0" shapeId="0" xr:uid="{00000000-0006-0000-0000-00000B000000}">
      <text>
        <r>
          <rPr>
            <b/>
            <sz val="9"/>
            <color indexed="81"/>
            <rFont val="Tahoma"/>
            <family val="2"/>
          </rPr>
          <t>Indique un nombre corto que refleje lo que pretende medir. 
Ej. Porcentaje de giros acumulados</t>
        </r>
      </text>
    </comment>
    <comment ref="H15"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5" authorId="0" shapeId="0" xr:uid="{00000000-0006-0000-0000-00000D000000}">
      <text>
        <r>
          <rPr>
            <b/>
            <sz val="9"/>
            <color indexed="81"/>
            <rFont val="Tahoma"/>
            <family val="2"/>
          </rPr>
          <t>Valor inicial que se toma como referencia para comparar el avance de la meta. Es importante indicar la magnitud, unidad de medida y la vigencia en la cual se obtuvo</t>
        </r>
      </text>
    </comment>
    <comment ref="J15"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5"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 xml:space="preserve">Indique la magnitud programada para el trimestre. </t>
        </r>
      </text>
    </comment>
    <comment ref="P15" authorId="0" shapeId="0" xr:uid="{00000000-0006-0000-0000-000014000000}">
      <text>
        <r>
          <rPr>
            <b/>
            <sz val="9"/>
            <color indexed="81"/>
            <rFont val="Tahoma"/>
            <family val="2"/>
          </rPr>
          <t>Indique la programación total de la vigencia. 
Debe ser coherente con la meta.</t>
        </r>
      </text>
    </comment>
    <comment ref="Q15" authorId="0" shapeId="0" xr:uid="{00000000-0006-0000-0000-000015000000}">
      <text>
        <r>
          <rPr>
            <b/>
            <sz val="9"/>
            <color indexed="81"/>
            <rFont val="Tahoma"/>
            <family val="2"/>
          </rPr>
          <t xml:space="preserve">Indique el tipo de indicador: 
- Eficacia 
- Eficiencia 
- Efectividad </t>
        </r>
      </text>
    </comment>
    <comment ref="R15" authorId="0" shapeId="0" xr:uid="{00000000-0006-0000-0000-000016000000}">
      <text>
        <r>
          <rPr>
            <b/>
            <sz val="9"/>
            <color indexed="81"/>
            <rFont val="Tahoma"/>
            <family val="2"/>
          </rPr>
          <t>Indique la evidencia a presentar del cumplimiento de la meta. Se debe redactar de forma concreta y coherente con la meta</t>
        </r>
      </text>
    </comment>
    <comment ref="S15"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5" authorId="0" shapeId="0" xr:uid="{00000000-0006-0000-0000-000018000000}">
      <text>
        <r>
          <rPr>
            <b/>
            <sz val="9"/>
            <color indexed="81"/>
            <rFont val="Tahoma"/>
            <family val="2"/>
          </rPr>
          <t>Indique el área y grupo de trabajo (si se tiene), responsable de cumplir o ejecutar la meta</t>
        </r>
      </text>
    </comment>
    <comment ref="U15" authorId="0" shapeId="0" xr:uid="{00000000-0006-0000-0000-000019000000}">
      <text>
        <r>
          <rPr>
            <b/>
            <sz val="9"/>
            <color indexed="81"/>
            <rFont val="Tahoma"/>
            <family val="2"/>
          </rPr>
          <t>Indique el nombre de la dependencia responsable de reportar trimestralmente la meta a la OAP</t>
        </r>
      </text>
    </comment>
    <comment ref="V15" authorId="0" shapeId="0" xr:uid="{00000000-0006-0000-0000-00001A000000}">
      <text>
        <r>
          <rPr>
            <b/>
            <sz val="9"/>
            <color indexed="81"/>
            <rFont val="Tahoma"/>
            <family val="2"/>
          </rPr>
          <t>Indique la magnitud programada</t>
        </r>
      </text>
    </comment>
    <comment ref="W15" authorId="0" shapeId="0" xr:uid="{00000000-0006-0000-0000-00001B000000}">
      <text>
        <r>
          <rPr>
            <b/>
            <sz val="9"/>
            <color indexed="81"/>
            <rFont val="Tahoma"/>
            <family val="2"/>
          </rPr>
          <t>Indique la magnitud ejecutada. Corresponde al resultado de medir el indicador de la meta</t>
        </r>
      </text>
    </comment>
    <comment ref="X15"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5"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5" authorId="0" shapeId="0" xr:uid="{00000000-0006-0000-0000-00001E000000}">
      <text>
        <r>
          <rPr>
            <b/>
            <sz val="9"/>
            <color indexed="81"/>
            <rFont val="Tahoma"/>
            <family val="2"/>
          </rPr>
          <t xml:space="preserve">Indicar el nombre concreto de la evidencia aportada. </t>
        </r>
      </text>
    </comment>
    <comment ref="AA15" authorId="0" shapeId="0" xr:uid="{00000000-0006-0000-0000-00001F000000}">
      <text>
        <r>
          <rPr>
            <b/>
            <sz val="9"/>
            <color indexed="81"/>
            <rFont val="Tahoma"/>
            <family val="2"/>
          </rPr>
          <t>Indique la magnitud programada</t>
        </r>
      </text>
    </comment>
    <comment ref="AB15" authorId="0" shapeId="0" xr:uid="{00000000-0006-0000-0000-000020000000}">
      <text>
        <r>
          <rPr>
            <b/>
            <sz val="9"/>
            <color indexed="81"/>
            <rFont val="Tahoma"/>
            <family val="2"/>
          </rPr>
          <t>Indique la magnitud ejecutada. Corresponde al resultado de medir el indicador de la meta</t>
        </r>
      </text>
    </comment>
    <comment ref="AC15"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5"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5" authorId="0" shapeId="0" xr:uid="{00000000-0006-0000-0000-000023000000}">
      <text>
        <r>
          <rPr>
            <b/>
            <sz val="9"/>
            <color indexed="81"/>
            <rFont val="Tahoma"/>
            <family val="2"/>
          </rPr>
          <t xml:space="preserve">Indicar el nombre concreto de la evidencia aportada. </t>
        </r>
      </text>
    </comment>
    <comment ref="AF15" authorId="0" shapeId="0" xr:uid="{00000000-0006-0000-0000-000024000000}">
      <text>
        <r>
          <rPr>
            <b/>
            <sz val="9"/>
            <color indexed="81"/>
            <rFont val="Tahoma"/>
            <family val="2"/>
          </rPr>
          <t>Indique la magnitud programada</t>
        </r>
      </text>
    </comment>
    <comment ref="AG15" authorId="0" shapeId="0" xr:uid="{00000000-0006-0000-0000-000025000000}">
      <text>
        <r>
          <rPr>
            <b/>
            <sz val="9"/>
            <color indexed="81"/>
            <rFont val="Tahoma"/>
            <family val="2"/>
          </rPr>
          <t>Indique la magnitud ejecutada. Corresponde al resultado de medir el indicador de la meta</t>
        </r>
      </text>
    </comment>
    <comment ref="AH15"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5"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5" authorId="0" shapeId="0" xr:uid="{00000000-0006-0000-0000-000028000000}">
      <text>
        <r>
          <rPr>
            <b/>
            <sz val="9"/>
            <color indexed="81"/>
            <rFont val="Tahoma"/>
            <family val="2"/>
          </rPr>
          <t xml:space="preserve">Indicar el nombre concreto de la evidencia aportada. </t>
        </r>
      </text>
    </comment>
    <comment ref="AK15" authorId="0" shapeId="0" xr:uid="{00000000-0006-0000-0000-000029000000}">
      <text>
        <r>
          <rPr>
            <b/>
            <sz val="9"/>
            <color indexed="81"/>
            <rFont val="Tahoma"/>
            <family val="2"/>
          </rPr>
          <t>Indique la magnitud programada</t>
        </r>
      </text>
    </comment>
    <comment ref="AL15" authorId="0" shapeId="0" xr:uid="{00000000-0006-0000-0000-00002A000000}">
      <text>
        <r>
          <rPr>
            <b/>
            <sz val="9"/>
            <color indexed="81"/>
            <rFont val="Tahoma"/>
            <family val="2"/>
          </rPr>
          <t>Indique la magnitud ejecutada. Corresponde al resultado de medir el indicador de la meta</t>
        </r>
      </text>
    </comment>
    <comment ref="AM15"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5"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5" authorId="0" shapeId="0" xr:uid="{00000000-0006-0000-0000-00002D000000}">
      <text>
        <r>
          <rPr>
            <b/>
            <sz val="9"/>
            <color indexed="81"/>
            <rFont val="Tahoma"/>
            <family val="2"/>
          </rPr>
          <t xml:space="preserve">Indicar el nombre concreto de la evidencia aportada. </t>
        </r>
      </text>
    </comment>
    <comment ref="AP15" authorId="0" shapeId="0" xr:uid="{00000000-0006-0000-0000-00002E000000}">
      <text>
        <r>
          <rPr>
            <b/>
            <sz val="9"/>
            <color indexed="81"/>
            <rFont val="Tahoma"/>
            <family val="2"/>
          </rPr>
          <t>Indique la magnitud total programada para la vigencia</t>
        </r>
      </text>
    </comment>
    <comment ref="AQ15" authorId="0" shapeId="0" xr:uid="{00000000-0006-0000-0000-00002F000000}">
      <text>
        <r>
          <rPr>
            <b/>
            <sz val="9"/>
            <color indexed="81"/>
            <rFont val="Tahoma"/>
            <family val="2"/>
          </rPr>
          <t xml:space="preserve">Indique la magnitud ejecutada acumulada para la vigencia </t>
        </r>
      </text>
    </comment>
    <comment ref="AR15"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5" authorId="0" shapeId="0" xr:uid="{00000000-0006-0000-0000-000031000000}">
      <text>
        <r>
          <rPr>
            <b/>
            <sz val="9"/>
            <color indexed="81"/>
            <rFont val="Tahoma"/>
            <family val="2"/>
          </rPr>
          <t>Es la descripción detallada de los avances y logros obtenidos con la ejecución de la meta acumulados para la vigencia</t>
        </r>
      </text>
    </comment>
    <comment ref="E31" authorId="0" shapeId="0" xr:uid="{00000000-0006-0000-0000-000032000000}">
      <text>
        <r>
          <rPr>
            <b/>
            <sz val="9"/>
            <color indexed="81"/>
            <rFont val="Tahoma"/>
            <family val="2"/>
          </rPr>
          <t>Promedio obtenido para el periodo x 80%</t>
        </r>
      </text>
    </comment>
    <comment ref="E39" authorId="0" shapeId="0" xr:uid="{00000000-0006-0000-0000-000033000000}">
      <text>
        <r>
          <rPr>
            <b/>
            <sz val="9"/>
            <color indexed="81"/>
            <rFont val="Tahoma"/>
            <family val="2"/>
          </rPr>
          <t>Promedio obtenido en las metas transversales para el periodo x 20%</t>
        </r>
      </text>
    </comment>
    <comment ref="E40"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<sst xmlns="http://schemas.openxmlformats.org/spreadsheetml/2006/main" count="582" uniqueCount="289">
  <si>
    <r>
      <rPr>
        <b/>
        <sz val="14"/>
        <rFont val="Calibri Light"/>
        <family val="2"/>
        <scheme val="major"/>
      </rPr>
      <t>FORMULACIÓN Y SEGUIMIENTO PLANES DE GESTIÓN NIVEL LOCAL</t>
    </r>
    <r>
      <rPr>
        <b/>
        <sz val="11"/>
        <color theme="1"/>
        <rFont val="Calibri Light"/>
        <family val="2"/>
        <scheme val="major"/>
      </rPr>
      <t xml:space="preserve">
ALCALDÍA LOCAL DE BARRIOS UNIDOS</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</si>
  <si>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</si>
  <si>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</si>
  <si>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</si>
  <si>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</si>
  <si>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</si>
  <si>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</si>
  <si>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</si>
  <si>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292441</t>
  </si>
  <si>
    <t>26 de abril de 2023</t>
  </si>
  <si>
    <t>Para el primer trimestre de la vigencia 2023, el Plan de Gestión de la Alcaldía Local alcanzó un nivel de desempeño del 92 % y del 43 % acumulado para la vigencia. Se corrige responsable de las metas No 8 y de la 13 a la 15 a cargo de la alcaldía Local.</t>
  </si>
  <si>
    <t>02 de mayo de 2023</t>
  </si>
  <si>
    <t xml:space="preserve">Para el primer trimestre de la vigencia 2023, el Plan de Gestión de la Alcaldía Local alcanzó un nivel de desempeño del 92,39% y del 41,17% acumulado para la vigencia. </t>
  </si>
  <si>
    <t>14 de mayo de 2023</t>
  </si>
  <si>
    <t>Para el primer trimteste de la vigencia 2023, el Plan de Gestión de la Alcaldia Local alcanzó un nivel de desempeño del 94% y del 41,37% acumulado para la vigencia. 
Se realiza modificacion por solicitud  No 20236230032973, de la Alcaldia Local de Barrios y aprobacion mediante correo electonico de la Direccion de Gestion Policiva del 13 de junio de 2023</t>
  </si>
  <si>
    <t>28 de julio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</si>
  <si>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</si>
  <si>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</si>
  <si>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</si>
  <si>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</si>
  <si>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</si>
  <si>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</si>
  <si>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</si>
  <si>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</si>
  <si>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</si>
  <si>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</si>
  <si>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</si>
  <si>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</si>
  <si>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</si>
  <si>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</si>
  <si>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</si>
  <si>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</si>
  <si>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</si>
  <si>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</si>
  <si>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</si>
  <si>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</si>
  <si>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</si>
  <si>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</si>
  <si>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</si>
  <si>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</si>
  <si>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</si>
  <si>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</si>
  <si>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</si>
  <si>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</si>
  <si>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</si>
  <si>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</si>
  <si>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</si>
  <si>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</si>
  <si>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</si>
  <si>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</si>
  <si>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</si>
  <si>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</si>
  <si>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</si>
  <si>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</si>
  <si>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</si>
  <si>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</si>
  <si>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cumplimiento metas Plan de Desarrollo Local (metas entregadas).</t>
  </si>
  <si>
    <t>% Avance metas Plan de Desarrollo Local acumulado al periodo evaluado (marzo, junio y septiembre)</t>
  </si>
  <si>
    <t>Resultados a 31 de diciembre de 2022</t>
  </si>
  <si>
    <t>Creciente</t>
  </si>
  <si>
    <t>Porcentaje</t>
  </si>
  <si>
    <t>Efectividad</t>
  </si>
  <si>
    <t>Reporte trimestral de avance del Plan de Desarrollo Local - PDL</t>
  </si>
  <si>
    <t>MUSI</t>
  </si>
  <si>
    <t>Alcaldía Local - Área de Gestión del Desarrollo, Administrativa y Financiera</t>
  </si>
  <si>
    <t>Dirección para la Gestión del Desarrollo Local</t>
  </si>
  <si>
    <t xml:space="preserve">No programado </t>
  </si>
  <si>
    <t xml:space="preserve">No programado para esta vigencia </t>
  </si>
  <si>
    <t xml:space="preserve">Se cumple con el avance de la Meta acordada para el trimestre </t>
  </si>
  <si>
    <t>Matriz Musi</t>
  </si>
  <si>
    <t>Gestión Corporativa Institucional</t>
  </si>
  <si>
    <t>2</t>
  </si>
  <si>
    <t>Girar mínimo el 72%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</si>
  <si>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</si>
  <si>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</si>
  <si>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Eficacia</t>
  </si>
  <si>
    <t>Reporte seguimiento mensual consolidado</t>
  </si>
  <si>
    <t>BOGDATA</t>
  </si>
  <si>
    <t>Se ha realizado la terminación de los contratos de prestación de servicios que apoyan la gestión local y de acuerdo a los tramites y procesos relacionados.</t>
  </si>
  <si>
    <t xml:space="preserve">Informe DGL </t>
  </si>
  <si>
    <t>Giros de los contratos de la vigencia 2022 que han sido liquidados, en especial los giros realizados al contrato de obra de la malla vial local y su interventoría</t>
  </si>
  <si>
    <t>3</t>
  </si>
  <si>
    <t>Girar mínimo el 70 %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</si>
  <si>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</si>
  <si>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</si>
  <si>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Se realiza el seguimiento y depuración de las obligaciones por pagar y realizar las actas de liquidación teniendo en cuenta los procesos para estos pagos.</t>
  </si>
  <si>
    <t>Depuración de los contratos, realizando los giros de los contratos liquidados o las liberaciones de saldos a favor del FDL</t>
  </si>
  <si>
    <t>4</t>
  </si>
  <si>
    <t>Comprometer mínimo el 50% al 30 de junio y el 98,5%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</si>
  <si>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</si>
  <si>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</si>
  <si>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Se realiza la contratación de los contratos de prestación de servicios que apoyan la gestión de la alcaldía. Además del compromiso de recursos para el subsidio tipo c. </t>
  </si>
  <si>
    <t>Realización de los convenios interadministrativos IMG, Cultura, PNUD, SIS, ATENEA, IDIPROM. Aumento considerable de la ejecución presupuestal compromisos</t>
  </si>
  <si>
    <t>5</t>
  </si>
  <si>
    <t>Girar mínimo el 55% del presupuesto total  disponible de inversión directa de la vigencia.</t>
  </si>
  <si>
    <t>Porcentaje de giros acumulados</t>
  </si>
  <si>
    <t>(Giros acumulados de inversión directa/Presupuesto disponible de inversión directa de la vigencia)*100</t>
  </si>
  <si>
    <t>De acuerdo a los compromisos anteriormente justificados, se esta realizando el giro de los recursos de los contratos que cumplen los requisitos para este fin.</t>
  </si>
  <si>
    <t>Cumplimiento con la programación de los pagos a ATENEA y de los contratos de prestación de servicios que apoyan la gestión local</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</si>
  <si>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</si>
  <si>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</si>
  <si>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</si>
  <si>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</si>
  <si>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</si>
  <si>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</si>
  <si>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</si>
  <si>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</si>
  <si>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Falta registrar 1 contrato y 14 contratos por completar el flujo en suscrito o legalizados</t>
  </si>
  <si>
    <t>Falta registrar 3  contratos para completar el flujo en suscrito o legalizados</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</si>
  <si>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</si>
  <si>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</si>
  <si>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</si>
  <si>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ejecución o Firmado)*100%</t>
  </si>
  <si>
    <t>SIPSE LOCAL</t>
  </si>
  <si>
    <t>Sin cargar 3 contratos y 21 contratos en estado suscrito o legalizado</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</si>
  <si>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</si>
  <si>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</si>
  <si>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</si>
  <si>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</si>
  <si>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</si>
  <si>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 xml:space="preserve">Eficacia </t>
  </si>
  <si>
    <t>Reporte de seguimiento
consolidado</t>
  </si>
  <si>
    <t xml:space="preserve">Alcaldía Local </t>
  </si>
  <si>
    <t>Reporte de SIPSE Local</t>
  </si>
  <si>
    <t>Se cuenta con un profesional designado para la actualización de los proyectos, se adjunta como evidencia la matriz de seguimiento y los informes de Sipse generados  en PDF.</t>
  </si>
  <si>
    <t xml:space="preserve">Matriz preparada por la alcaldía Local </t>
  </si>
  <si>
    <t>Inspección, Vigilancia y Control</t>
  </si>
  <si>
    <t>9</t>
  </si>
  <si>
    <t>Realizar 12.960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</si>
  <si>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</si>
  <si>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</si>
  <si>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</si>
  <si>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</si>
  <si>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</si>
  <si>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</si>
  <si>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</si>
  <si>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</si>
  <si>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Se cumplió con la meta acordada para el 1er trimestre del año 2023</t>
  </si>
  <si>
    <t>Se cumplió con la meta programada, ya que se contaba con los funcionarios de planta y contratista en  cada Inspección, adicionalmente se presento un buen funcionamiento en el aplicativo Arco</t>
  </si>
  <si>
    <t xml:space="preserve">Reporte IVC </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</si>
  <si>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</si>
  <si>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</si>
  <si>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</si>
  <si>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</si>
  <si>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</si>
  <si>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</si>
  <si>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Se llego a un cumplimiento del 81% en la meta acordada para el primer trimestre</t>
  </si>
  <si>
    <t>11</t>
  </si>
  <si>
    <t>Terminar (archivar) 250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</si>
  <si>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</si>
  <si>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</si>
  <si>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</si>
  <si>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</si>
  <si>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</si>
  <si>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Se adelantaron las respectivas actuaciones administrativas de acuerdo al Decreto 01 de 1984 y Ley 1437 de 2011, llegando a 72 fallos de primera instancia, igualmente, atendiendo los preceptos procesales de las mismas normas se archivaron de forma definitiva 63 actuaciones llegando a la ejecutoria de decisiones o materialización de las mismas, según sea el caso.</t>
  </si>
  <si>
    <t>12</t>
  </si>
  <si>
    <t>Terminar 290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</si>
  <si>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</si>
  <si>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</si>
  <si>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</si>
  <si>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No se cumplió con la meta acordada para el 1er trimestre del año 2023</t>
  </si>
  <si>
    <t>13</t>
  </si>
  <si>
    <t>Realizar 82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</si>
  <si>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</si>
  <si>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</si>
  <si>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</si>
  <si>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</si>
  <si>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</si>
  <si>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Se realizan operativos conforme a lo planeado, con el soporte del equipo jurídico y el equipo de seguridad de la alcaldía local y con acompañamiento de la Policía Nacional, Gestión Policiva de SDG, secretaria de seguridad. En sectores como san Fernando, doce de octubre. En esta meta se priorizó el cumplimento de lo ordenado por medio del fallo de la acción popular de siete de agosto No. 11001-3335-012-2021-00121-01.</t>
  </si>
  <si>
    <t>Reporte DGP</t>
  </si>
  <si>
    <t>Se ejecutan operativos conforme lo planeado, con aporte significativos al fallo de acción popular en siete de agosto y quejas ciudadanas sobre el mal usos del Espacio Público.</t>
  </si>
  <si>
    <t>14</t>
  </si>
  <si>
    <t>Realizar 142 operativos de inspección, vigilancia y control en materia de actividad económica.</t>
  </si>
  <si>
    <t>Acciones de control u operativos en materia actividad económica realizadas</t>
  </si>
  <si>
    <t>Número de Acciones de control u operativos en materia actividad económica realizadas</t>
  </si>
  <si>
    <t>Se realizan operativos conforme a lo planeado, con el compromiso del equipo  de Gestión de Policía de la Alcaldía Local, la secretaria de salud y la Policía Nacional  en el cumplimento de las norma vigentes en temáticas de Bares d</t>
  </si>
  <si>
    <t>Se realizan operativos en temáticas de establecimientos de alto impacto aportando al componente de seguridad de la localidad y se cuenta con un equipo especializado en temas de metrología legal, el cual entra apoyar con gran importancia en el área de gestión policiva.</t>
  </si>
  <si>
    <t>15</t>
  </si>
  <si>
    <t>Realizar 28 operativos de inspección, vigilancia y control en materia de actividad ambiental</t>
  </si>
  <si>
    <t>Acciones de control u operativos en materia actividad ambiental realizadas</t>
  </si>
  <si>
    <t>Número de Acciones de control u operativos en materia actividad ambiental realizadas</t>
  </si>
  <si>
    <t>Se realizan más operativos, porque la Secretaria de Gobierno y Alcaldía Mayor viene trabajando un plan de choque sobre el tema de basuras en espacio publico y establecimientos de comercio en los puntos críticos de la localidad como lo son las plazas de mercado y vía férrea.</t>
  </si>
  <si>
    <t>Se evidencia un alto índice en la ejecución de operativos ambientales, ya que desde la Alcaldía Mayor y Nivel central de SDG, se ha dado prioridad a esta meta, por las situaciones que está viviendo en la ciudad y según la percepción de la comunidad. El equipo IVC ambiental y el equipo de seguridad de la alcaldía ha dado todo su esfuerzo para el cumplimiento de lo solicitado frente a este componente. Entre los factores a resaltar los acompañamientos que se han realizado a medición de niveles de ruidos, residuos de escombros, trabajo con recicladores y carreteros, despeje de cambuches</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</si>
  <si>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</si>
  <si>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</si>
  <si>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</si>
  <si>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</si>
  <si>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</si>
  <si>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</si>
  <si>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</si>
  <si>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</si>
  <si>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</si>
  <si>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</si>
  <si>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</si>
  <si>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No programada</t>
  </si>
  <si>
    <t>Reporte de resultados de medición de los criterios ambientales</t>
  </si>
  <si>
    <t>Herramienta Oficina Asesora de Planeación</t>
  </si>
  <si>
    <t>Alcaldía local</t>
  </si>
  <si>
    <t>Oficina Asesora de Planeación Institucional - Equipo de gestión ambiental</t>
  </si>
  <si>
    <t xml:space="preserve">La calificación se otorga teniendo en cuenta los siguientes parámetros: 
*Inspección ambiental ( ponderación 60%): La Alcaldía obtiene calificación de   84%.
*Indicadores agua, energía ( ponderación 20%): Se evidencia información hasta el mes de junio.
* Reporte consumo de papel ( ponderación 10%): Se evidencia información hasta el mes de junio. 
*Reporte ciclistas ( ponderación 10%): Se evidencia información hasta el mes de junio. </t>
  </si>
  <si>
    <t>Reporte seguimiento meta ambiental</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</si>
  <si>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</si>
  <si>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</si>
  <si>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</si>
  <si>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</si>
  <si>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</si>
  <si>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</si>
  <si>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</si>
  <si>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</si>
  <si>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</si>
  <si>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 xml:space="preserve">La alcaldía local cuenta con 0 acciones de mejora vencidas de las 7 acciones de mejora abiertas, lo que representa una ejecución de la meta del 100%. </t>
  </si>
  <si>
    <t>Reporte  MIMEC</t>
  </si>
  <si>
    <t xml:space="preserve">La alcaldía local cuenta con cero (0) acciones de mejora vencidas de las 14 acciones abiertas, lo que representa una ejecución de la meta del 100%. </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</si>
  <si>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</si>
  <si>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</si>
  <si>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</si>
  <si>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</si>
  <si>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</si>
  <si>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</si>
  <si>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</si>
  <si>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</si>
  <si>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</si>
  <si>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</si>
  <si>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No. total de requisitos de Ley 1712 de 2014 de publicación de la información</t>
  </si>
  <si>
    <t xml:space="preserve">Reporte de comunicaciones II Trimestre </t>
  </si>
  <si>
    <t>MT4</t>
  </si>
  <si>
    <t>Participar del 100% de las capacitaciones que se realicen por parte de la Oficina Asesora de Planeación relacionadas con el Modelo Integrado de Planeación y Gestión</t>
  </si>
  <si>
    <t>Porcentaje de participación en capacitaciones</t>
  </si>
  <si>
    <t>(Número de capacitaciones en las que se participó al menos dos personas de la alcaldía local / Número de capacitaciones convocadas) *100</t>
  </si>
  <si>
    <t>Formato Evidencia de Reunión GDI-GPD-F029 diligenciado y presentación realizada</t>
  </si>
  <si>
    <t>Se realizó capacitación el 27 de marzo con los promotores de mejora sobre el Sistema de Gestión.</t>
  </si>
  <si>
    <t xml:space="preserve">Listado de asistencia </t>
  </si>
  <si>
    <t xml:space="preserve">Capacitación 17 Mayo de 2023. </t>
  </si>
  <si>
    <t>Listado de Asistencia</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</si>
  <si>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</si>
  <si>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</si>
  <si>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</si>
  <si>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</si>
  <si>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https://gobiernobogota-my.sharepoint.com/:f:/g/personal/miguel_cardozo_gobiernobogota_gov_co/Em3Cl6hCPQhDioiu_JLgoPYBkPVfsju4ScZS7Z6vKKn1PQ?e=Q2RSJH</t>
  </si>
  <si>
    <t>Jornada de capacitación día del sistema de gestión 22 Junio 2023</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</si>
  <si>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</si>
  <si>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</si>
  <si>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</si>
  <si>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</si>
  <si>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</si>
  <si>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</si>
  <si>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ciudadanía</t>
  </si>
  <si>
    <t xml:space="preserve">Reporte Aplicativo BOGOTA TE ESCUCHA </t>
  </si>
  <si>
    <t>Subsecretaria de Gestión Institucional - Grupo Oficina de atención a la Ciudadanía</t>
  </si>
  <si>
    <t>Se atendieron 10 requerimientos ciudadanos de la vigencia 2022, equivalentes al 100% de la meta</t>
  </si>
  <si>
    <t>Reporte SGI</t>
  </si>
  <si>
    <t xml:space="preserve">Reporte de requerimientos Radicado No. 20234600252283 </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</si>
  <si>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</si>
  <si>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términos de ley.</t>
  </si>
  <si>
    <t>(No. de respuestas efectuadas / No. requerimientos instaurados en la vigencia 2023 que deben tener respuesta) X 100</t>
  </si>
  <si>
    <t>Reporte Aplicativo BOGOTA TE ESCUCHA.</t>
  </si>
  <si>
    <t>Se atendieron 39 requerimientos ciudadanos de la vigencia 2023</t>
  </si>
  <si>
    <t>Total metas transversales (20%)</t>
  </si>
  <si>
    <t xml:space="preserve">Total plan de gestión </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</si>
  <si>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</si>
  <si>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reportada </t>
  </si>
  <si>
    <t xml:space="preserve">Meta no programada </t>
  </si>
  <si>
    <t>Meta no programada</t>
  </si>
  <si>
    <t>Para el  segundo tirmestre de la vigencia 2023, el Plan de Gestión de la Alcaldia Local alcanzó un nivel de desempeño del 99,14% y del 72,58% acumulado para la vigencia.</t>
  </si>
  <si>
    <t>Giros de los contratos de la vigencia 2022 que han sido liquidados, en especial los giros realizados al contrato de obra de la malla vial local y su interventoría y los proyectos de inversión local que se encuentran en ejecución de esta vigencia</t>
  </si>
  <si>
    <t>Depuración de los contratos y seguimiento a las obligaciones por pagar vigencias anteriores al 2022, realizando los giros de los contratos liquidados o las liberaciones de saldos a favor del FDL</t>
  </si>
  <si>
    <t>Procesos de contratación de gran impacto aun no finalizada la etapa precontractual (malla vial e interventoría, parques y su interventoría), dificulta para el cumplimiento de la meta para el trimestre.</t>
  </si>
  <si>
    <t>Cumplimiento con la programación de los pagos de proyectos de inversión que están iniciando y de los contratos de prestación de servicios que apoyan la gestión local</t>
  </si>
  <si>
    <t>En Sipse se encuentra registrado 323 contratos y este mismo numero de contratos están publicados en la plataforma</t>
  </si>
  <si>
    <t>Se encuentran publicados en Sipse 318 contratos de 323 publicados en Secop</t>
  </si>
  <si>
    <t>Para el trimestre se realizó la conciliación de cada uno se los proyectos y actividades de acuerdo con lo registrado en BOGDATA, así mismo, se reporto la ejecución por cada una de las metas programadas para esta vigencia.</t>
  </si>
  <si>
    <t>Sobre la presente medición discrepamos por las siguientes razones: Como se observa en el avance acumulado hasta el 30 de septiembre la meta está cumplida a ese corte, ahora bien, en caso que en trimestres anteriores haya habido una superación de la meta debe tenerse en cuenta para el trimestre siguiente y no considerar incumplimiento por nuestra parte. Debe tenerse en cuenta que los insumos y la capacidad para meta se calcula para todo el año y se busca la meta acumulativa no esté pode debajo en el cumplimiento. Así las cosas, si en un trimestre se hace alguna estrategia especial de descongestión que promueva un pico superior, no significa que todo el año se pueda superar la meta acumulativa y puede que el trimestre siguiente se compense quedando en el cumplimiento exacto de la meta acumulativa.. En ese sentido debe calcularse para establecer un cumplimiento de la meta al 100% sin que aceptemos un calificación inferior, por lo dicho anteriormente.</t>
  </si>
  <si>
    <t>Se realizan operativos en temáticas de establecimientos de alto impacto aportando al componente de seguridad de la localidad y se cuenta con un equipo especializado en temas de metrología legal, control de precios, el cual entra apoyar con gran importancia en el área de gestión policiva. Durante este trimestre se presenta temporadas de la semana de la bicicleta y el mes del amor y la amistad, cumplimiento de fallo de acción popular en el siete de agosto. Lo que llevo a realizar operativos adicionales solicitados por la SDG y la necesidad del servicio.</t>
  </si>
  <si>
    <t>Se evidencia un alto índice en la ejecución de operativos ambientales, ya que desde la Alcaldía Mayor y Nivel central de SDG, se ha dado prioridad a esta meta, por las situaciones que está viviendo en la ciudad y según la percepción de la comunidad. El equipo IVC ambiental y el equipo de seguridad de la alcaldía han dado todo su esfuerzo para el cumplimiento de lo solicitado frente a este componente. Entre los factores a resaltar los acompañamientos que se han realizado a medición de niveles de ruidos, residuos de escombros, trabajo con recicladores y carreteros, despeje de cambuches adicionalmente se refuerza las temáticas de Bodegas de reciclaje y publicidad exterior visual.</t>
  </si>
  <si>
    <t>No Programada</t>
  </si>
  <si>
    <t>Reporte MIMEC</t>
  </si>
  <si>
    <t xml:space="preserve">La Alcaldía Local cuenta cero (0) acciones de mejora vencidas de las doce (12) que tiene abiertas. </t>
  </si>
  <si>
    <t xml:space="preserve">Cumplimiento de requisitos de la Ley 1712 de 2014 de publicación de la información,  cumplidos en la página Wewb. </t>
  </si>
  <si>
    <t>Reporte comunicaciones</t>
  </si>
  <si>
    <t xml:space="preserve">La Alcaldía Local  participó en la jornada de capacitación del día 20 de Septiembre-2023. </t>
  </si>
  <si>
    <t>Listado de asistencia</t>
  </si>
  <si>
    <t>No  programada ya que la meta se cumplio en el primer trimestre según radicado No 20234600272223*</t>
  </si>
  <si>
    <t xml:space="preserve">Rta a requerimientos ciudadanos memorando NO 20234600272223 </t>
  </si>
  <si>
    <t>Respuesta a requerimientos ciudadanos No 20234600378473</t>
  </si>
  <si>
    <t>meta No programada</t>
  </si>
  <si>
    <t>Para el  tercer trimestre de la vigencia 2023, el Plan de Gestión de la Alcaldia Local alcanzó un nivel de desempeño del 94,63% y del 84,41% acumulado para la vigencia.</t>
  </si>
  <si>
    <t>No  programada ya que la meta se cumplio en el primer trimestre según radicado No 20234600272223</t>
  </si>
  <si>
    <t>Reporte requerimiento ciudadano Radicado No. 20234600252283 y No 20234600378473</t>
  </si>
  <si>
    <t>31 de octubre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</si>
</sst>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0.0%"/>
    <numFmt numFmtId="165" formatCode="_-* #,##0_-;\-* #,##0_-;_-* &quot;-&quot;??_-;_-@_-"/>
  </numFmts>
  <fonts count="23"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4472C4"/>
      <name val="Calibri Light"/>
      <family val="2"/>
      <scheme val="major"/>
    </font>
    <font>
      <sz val="11"/>
      <color rgb="FF4472C4"/>
      <name val="Calibri Light"/>
      <family val="2"/>
    </font>
    <font>
      <sz val="11"/>
      <color rgb="FF444444"/>
      <name val="Calibri"/>
      <family val="2"/>
      <charset val="1"/>
    </font>
    <font>
      <u/>
      <sz val="11"/>
      <color theme="10"/>
      <name val="Calibri"/>
      <family val="2"/>
      <scheme val="minor"/>
    </font>
    <font>
      <sz val="11"/>
      <color rgb="FF0070C0"/>
      <name val="Calibri"/>
      <family val="2"/>
    </font>
    <font>
      <sz val="11"/>
      <color theme="4"/>
      <name val="Calibri"/>
      <family val="2"/>
      <charset val="1"/>
    </font>
    <font>
      <sz val="11"/>
      <color rgb="FF0070C0"/>
      <name val="Calibri Light"/>
      <family val="2"/>
      <scheme val="major"/>
    </font>
  </fonts>
  <fills count="11">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s>
  <cellStyleXfs count="8">
    <xf numFmtId="0" fontId="0" fillId="0" borderId="0"/>
    <xf numFmtId="9" fontId="3" fillId="0" borderId="0" applyFont="0" applyFill="0" applyBorder="0" applyAlignment="0" applyProtection="0"/>
    <xf numFmtId="0" fontId="12" fillId="10"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0" fontId="19" fillId="0" borderId="0" applyNumberFormat="0" applyFill="0" applyBorder="0" applyAlignment="0" applyProtection="0"/>
  </cellStyleXfs>
  <cellXfs count="209">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4" fillId="0" borderId="0" xfId="0" applyFont="1" applyAlignment="1">
      <alignment wrapText="1"/>
    </xf>
    <xf numFmtId="0" fontId="6" fillId="2" borderId="1" xfId="0" applyFont="1" applyFill="1" applyBorder="1" applyAlignment="1">
      <alignment wrapText="1"/>
    </xf>
    <xf numFmtId="0" fontId="7" fillId="2" borderId="1" xfId="0" applyFont="1" applyFill="1" applyBorder="1" applyAlignment="1">
      <alignment wrapText="1"/>
    </xf>
    <xf numFmtId="9" fontId="6" fillId="2" borderId="1" xfId="1" applyFont="1" applyFill="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8" fillId="3" borderId="1" xfId="0" applyFont="1" applyFill="1" applyBorder="1" applyAlignment="1">
      <alignment wrapText="1"/>
    </xf>
    <xf numFmtId="9" fontId="8" fillId="3" borderId="1" xfId="0" applyNumberFormat="1"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9" fontId="5" fillId="3" borderId="1" xfId="1" applyFont="1" applyFill="1" applyBorder="1" applyAlignment="1">
      <alignment wrapText="1"/>
    </xf>
    <xf numFmtId="9" fontId="5" fillId="3" borderId="1" xfId="1" applyFont="1" applyFill="1" applyBorder="1" applyAlignment="1">
      <alignment horizontal="right" wrapText="1"/>
    </xf>
    <xf numFmtId="9" fontId="8" fillId="3" borderId="1" xfId="0" applyNumberFormat="1" applyFont="1" applyFill="1" applyBorder="1" applyAlignment="1">
      <alignment horizontal="right" wrapText="1"/>
    </xf>
    <xf numFmtId="9" fontId="6" fillId="2" borderId="1" xfId="1" applyFont="1" applyFill="1" applyBorder="1" applyAlignment="1">
      <alignment horizontal="right" wrapText="1"/>
    </xf>
    <xf numFmtId="9" fontId="7" fillId="2" borderId="1" xfId="0" applyNumberFormat="1" applyFont="1" applyFill="1" applyBorder="1" applyAlignment="1">
      <alignmen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3" fillId="0" borderId="12" xfId="0"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9" fontId="14" fillId="0" borderId="1" xfId="0" applyNumberFormat="1" applyFont="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10" fontId="14" fillId="0" borderId="1" xfId="0" applyNumberFormat="1" applyFont="1" applyBorder="1" applyAlignment="1" applyProtection="1">
      <alignment horizontal="center" vertical="center" wrapText="1"/>
      <protection hidden="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3" xfId="0" applyFont="1" applyBorder="1" applyAlignment="1" applyProtection="1">
      <alignment horizontal="left" vertical="center" wrapText="1"/>
      <protection hidden="1"/>
    </xf>
    <xf numFmtId="0" fontId="14" fillId="0" borderId="13" xfId="0" applyFont="1" applyBorder="1" applyAlignment="1">
      <alignment horizontal="left" vertical="center" wrapText="1"/>
    </xf>
    <xf numFmtId="0" fontId="13" fillId="0" borderId="3" xfId="0" applyFont="1" applyBorder="1" applyAlignment="1">
      <alignment horizontal="left" vertical="center" wrapText="1"/>
    </xf>
    <xf numFmtId="0" fontId="14" fillId="0" borderId="3" xfId="0" applyFont="1" applyBorder="1" applyAlignment="1" applyProtection="1">
      <alignment horizontal="left" vertical="center" wrapText="1"/>
      <protection hidden="1"/>
    </xf>
    <xf numFmtId="0" fontId="15" fillId="0" borderId="1"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3" xfId="2" applyFont="1" applyFill="1" applyBorder="1" applyAlignment="1" applyProtection="1">
      <alignment horizontal="left" vertical="center" wrapText="1"/>
      <protection hidden="1"/>
    </xf>
    <xf numFmtId="1" fontId="13" fillId="0" borderId="1"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9" fontId="1" fillId="0" borderId="1" xfId="0" applyNumberFormat="1" applyFont="1" applyBorder="1" applyAlignment="1">
      <alignment horizontal="justify" vertical="center" wrapText="1"/>
    </xf>
    <xf numFmtId="164" fontId="1" fillId="0" borderId="1" xfId="0" applyNumberFormat="1" applyFont="1" applyBorder="1" applyAlignment="1">
      <alignment horizontal="justify" vertical="center" wrapText="1"/>
    </xf>
    <xf numFmtId="10" fontId="1" fillId="0" borderId="1" xfId="0" applyNumberFormat="1" applyFont="1" applyBorder="1" applyAlignment="1">
      <alignment horizontal="justify" vertical="center" wrapText="1"/>
    </xf>
    <xf numFmtId="9" fontId="1" fillId="0" borderId="0" xfId="0" applyNumberFormat="1" applyFont="1" applyAlignment="1">
      <alignment wrapText="1"/>
    </xf>
    <xf numFmtId="10" fontId="1" fillId="0" borderId="0" xfId="0" applyNumberFormat="1" applyFont="1" applyAlignment="1">
      <alignment wrapText="1"/>
    </xf>
    <xf numFmtId="10" fontId="5" fillId="3" borderId="1" xfId="0" applyNumberFormat="1" applyFont="1" applyFill="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17" fillId="0" borderId="12" xfId="0" applyFont="1" applyBorder="1" applyAlignment="1">
      <alignment horizontal="center" vertical="center" wrapText="1"/>
    </xf>
    <xf numFmtId="0" fontId="17" fillId="0" borderId="12" xfId="0" applyFont="1" applyBorder="1" applyAlignment="1">
      <alignment horizontal="left" vertical="center" wrapText="1"/>
    </xf>
    <xf numFmtId="9" fontId="17" fillId="0" borderId="12" xfId="0" applyNumberFormat="1" applyFont="1" applyBorder="1" applyAlignment="1">
      <alignment horizontal="left" vertical="center" wrapText="1"/>
    </xf>
    <xf numFmtId="0" fontId="17" fillId="0" borderId="11" xfId="0" applyFont="1" applyBorder="1" applyAlignment="1">
      <alignment horizontal="center" vertical="center" wrapText="1"/>
    </xf>
    <xf numFmtId="9" fontId="17" fillId="0" borderId="11" xfId="1" applyFont="1" applyBorder="1" applyAlignment="1">
      <alignment horizontal="center" vertical="center" wrapText="1"/>
    </xf>
    <xf numFmtId="9" fontId="17" fillId="0" borderId="1" xfId="1" applyFont="1" applyBorder="1" applyAlignment="1">
      <alignment horizontal="center" vertical="center" wrapText="1"/>
    </xf>
    <xf numFmtId="0" fontId="17" fillId="0" borderId="1" xfId="0" applyFont="1" applyBorder="1" applyAlignment="1">
      <alignment horizontal="left" vertical="center" wrapText="1"/>
    </xf>
    <xf numFmtId="0" fontId="17" fillId="0" borderId="8" xfId="0" applyFont="1" applyBorder="1" applyAlignment="1">
      <alignment horizontal="left" vertical="center" wrapText="1"/>
    </xf>
    <xf numFmtId="1" fontId="16" fillId="0" borderId="1" xfId="0" applyNumberFormat="1" applyFont="1" applyBorder="1" applyAlignment="1">
      <alignment horizontal="justify" vertical="center" wrapText="1"/>
    </xf>
    <xf numFmtId="9" fontId="16" fillId="0" borderId="1" xfId="1" applyFont="1" applyBorder="1" applyAlignment="1">
      <alignment horizontal="justify" vertical="center" wrapText="1"/>
    </xf>
    <xf numFmtId="10" fontId="16" fillId="0" borderId="1" xfId="0" applyNumberFormat="1" applyFont="1" applyBorder="1" applyAlignment="1">
      <alignment horizontal="justify" vertical="center" wrapText="1"/>
    </xf>
    <xf numFmtId="9" fontId="16" fillId="0" borderId="1" xfId="0" applyNumberFormat="1" applyFont="1" applyBorder="1" applyAlignment="1">
      <alignment horizontal="justify" vertical="center" wrapText="1"/>
    </xf>
    <xf numFmtId="0" fontId="17" fillId="0" borderId="1" xfId="0" applyFont="1" applyBorder="1" applyAlignment="1">
      <alignment horizontal="center" vertical="center" wrapText="1"/>
    </xf>
    <xf numFmtId="9" fontId="17" fillId="0" borderId="11" xfId="1" applyFont="1" applyFill="1" applyBorder="1" applyAlignment="1">
      <alignment horizontal="center" vertical="center" wrapText="1"/>
    </xf>
    <xf numFmtId="9" fontId="17" fillId="0" borderId="1" xfId="1" applyFont="1" applyFill="1" applyBorder="1" applyAlignment="1">
      <alignment horizontal="center" vertical="center" wrapText="1"/>
    </xf>
    <xf numFmtId="1" fontId="17" fillId="0" borderId="11" xfId="1"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 xfId="1" applyNumberFormat="1" applyFont="1" applyBorder="1" applyAlignment="1">
      <alignment horizontal="center" vertical="center" wrapText="1"/>
    </xf>
    <xf numFmtId="164" fontId="16" fillId="0" borderId="1" xfId="0" applyNumberFormat="1" applyFont="1" applyBorder="1" applyAlignment="1">
      <alignment horizontal="justify" vertical="center" wrapText="1"/>
    </xf>
    <xf numFmtId="10" fontId="7" fillId="2" borderId="1" xfId="0" applyNumberFormat="1" applyFont="1" applyFill="1" applyBorder="1" applyAlignment="1">
      <alignment wrapText="1"/>
    </xf>
    <xf numFmtId="9" fontId="1" fillId="9" borderId="0" xfId="1" applyFont="1" applyFill="1" applyAlignment="1">
      <alignment horizontal="right" wrapText="1"/>
    </xf>
    <xf numFmtId="9" fontId="1" fillId="9" borderId="0" xfId="1" applyFont="1" applyFill="1" applyAlignment="1">
      <alignment horizontal="right" vertical="center" wrapText="1"/>
    </xf>
    <xf numFmtId="9" fontId="2" fillId="5" borderId="1" xfId="1" applyFont="1" applyFill="1" applyBorder="1" applyAlignment="1">
      <alignment horizontal="right" vertical="center" wrapText="1"/>
    </xf>
    <xf numFmtId="9" fontId="16" fillId="0" borderId="1" xfId="1" applyFont="1" applyBorder="1" applyAlignment="1">
      <alignment horizontal="right" vertical="center" wrapText="1"/>
    </xf>
    <xf numFmtId="9" fontId="8" fillId="3" borderId="1" xfId="1" applyFont="1" applyFill="1" applyBorder="1" applyAlignment="1">
      <alignment horizontal="right" wrapText="1"/>
    </xf>
    <xf numFmtId="9" fontId="1" fillId="0" borderId="0" xfId="1" applyFont="1" applyAlignment="1">
      <alignment horizontal="right" wrapText="1"/>
    </xf>
    <xf numFmtId="0" fontId="1" fillId="9" borderId="0" xfId="0" applyFont="1" applyFill="1" applyAlignment="1">
      <alignment horizontal="right" wrapText="1"/>
    </xf>
    <xf numFmtId="0" fontId="1" fillId="9" borderId="0" xfId="0" applyFont="1" applyFill="1" applyAlignment="1">
      <alignment horizontal="right" vertical="center" wrapText="1"/>
    </xf>
    <xf numFmtId="0" fontId="2" fillId="5" borderId="1" xfId="0" applyFont="1" applyFill="1" applyBorder="1" applyAlignment="1">
      <alignment horizontal="right" vertical="center" wrapText="1"/>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1" fontId="16" fillId="0" borderId="1" xfId="0" applyNumberFormat="1" applyFont="1" applyBorder="1" applyAlignment="1">
      <alignment horizontal="right" vertical="center" wrapText="1"/>
    </xf>
    <xf numFmtId="10" fontId="5" fillId="3" borderId="1" xfId="0" applyNumberFormat="1" applyFont="1" applyFill="1" applyBorder="1" applyAlignment="1">
      <alignment horizontal="right" wrapText="1"/>
    </xf>
    <xf numFmtId="0" fontId="1" fillId="0" borderId="0" xfId="0" applyFont="1" applyAlignment="1">
      <alignment horizontal="right" wrapText="1"/>
    </xf>
    <xf numFmtId="165" fontId="1" fillId="0" borderId="1" xfId="4" applyNumberFormat="1" applyFont="1" applyBorder="1" applyAlignment="1">
      <alignment horizontal="right" vertical="center" wrapText="1"/>
    </xf>
    <xf numFmtId="165" fontId="1" fillId="0" borderId="1" xfId="4" applyNumberFormat="1" applyFont="1" applyFill="1" applyBorder="1" applyAlignment="1">
      <alignment horizontal="right" vertical="center" wrapText="1"/>
    </xf>
    <xf numFmtId="0" fontId="2" fillId="8" borderId="1" xfId="0" applyFont="1" applyFill="1" applyBorder="1" applyAlignment="1">
      <alignment vertical="center" wrapText="1"/>
    </xf>
    <xf numFmtId="9" fontId="16" fillId="0" borderId="1" xfId="1" applyFont="1" applyBorder="1" applyAlignment="1">
      <alignment vertical="center" wrapText="1"/>
    </xf>
    <xf numFmtId="0" fontId="16" fillId="0" borderId="1" xfId="0" applyFont="1" applyBorder="1" applyAlignment="1">
      <alignment vertical="center" wrapText="1"/>
    </xf>
    <xf numFmtId="0" fontId="13" fillId="0" borderId="14" xfId="0" applyFont="1" applyBorder="1" applyAlignment="1">
      <alignment horizontal="left" vertical="center" wrapText="1"/>
    </xf>
    <xf numFmtId="0" fontId="1" fillId="9" borderId="11" xfId="0" applyFont="1" applyFill="1" applyBorder="1" applyAlignment="1">
      <alignment horizontal="center" vertical="center" wrapText="1"/>
    </xf>
    <xf numFmtId="164" fontId="1" fillId="0" borderId="1" xfId="1" applyNumberFormat="1" applyFont="1" applyBorder="1" applyAlignment="1">
      <alignment horizontal="right" vertical="center" wrapText="1"/>
    </xf>
    <xf numFmtId="10" fontId="1" fillId="0" borderId="1" xfId="1" applyNumberFormat="1" applyFont="1" applyBorder="1" applyAlignment="1">
      <alignment horizontal="right" vertical="center" wrapText="1"/>
    </xf>
    <xf numFmtId="10" fontId="1" fillId="0" borderId="1" xfId="1" applyNumberFormat="1" applyFont="1" applyFill="1" applyBorder="1" applyAlignment="1">
      <alignment horizontal="right" vertical="center" wrapText="1"/>
    </xf>
    <xf numFmtId="10" fontId="5" fillId="3" borderId="1" xfId="1" applyNumberFormat="1" applyFont="1" applyFill="1" applyBorder="1" applyAlignment="1">
      <alignment horizontal="right" wrapText="1"/>
    </xf>
    <xf numFmtId="10" fontId="16" fillId="0" borderId="1" xfId="1" applyNumberFormat="1" applyFont="1" applyBorder="1" applyAlignment="1">
      <alignment horizontal="right" vertical="center" wrapText="1"/>
    </xf>
    <xf numFmtId="0" fontId="20" fillId="0" borderId="1" xfId="0" applyFont="1" applyBorder="1" applyAlignment="1">
      <alignment horizontal="left" vertical="center" wrapText="1"/>
    </xf>
    <xf numFmtId="0" fontId="16" fillId="0" borderId="15" xfId="0" applyFont="1" applyBorder="1" applyAlignment="1">
      <alignment horizontal="justify" vertical="center" wrapText="1"/>
    </xf>
    <xf numFmtId="0" fontId="19" fillId="0" borderId="15" xfId="7" applyBorder="1" applyAlignment="1">
      <alignment vertical="center" wrapText="1"/>
    </xf>
    <xf numFmtId="10" fontId="16" fillId="0" borderId="2" xfId="1" applyNumberFormat="1" applyFont="1" applyBorder="1" applyAlignment="1">
      <alignment horizontal="right" vertical="center" wrapText="1"/>
    </xf>
    <xf numFmtId="0" fontId="16" fillId="0" borderId="3" xfId="0" applyFont="1" applyBorder="1" applyAlignment="1">
      <alignment horizontal="left" vertical="center" wrapText="1"/>
    </xf>
    <xf numFmtId="0" fontId="16" fillId="0" borderId="11" xfId="0" applyFont="1" applyBorder="1" applyAlignment="1">
      <alignment horizontal="justify" vertical="center" wrapText="1"/>
    </xf>
    <xf numFmtId="164" fontId="16" fillId="9" borderId="1" xfId="1" applyNumberFormat="1" applyFont="1" applyFill="1" applyBorder="1" applyAlignment="1">
      <alignment horizontal="right" vertical="center" wrapText="1"/>
    </xf>
    <xf numFmtId="164" fontId="16" fillId="9" borderId="1" xfId="0" applyNumberFormat="1" applyFont="1" applyFill="1" applyBorder="1" applyAlignment="1">
      <alignment horizontal="right" vertical="center" wrapText="1"/>
    </xf>
    <xf numFmtId="10" fontId="7" fillId="2" borderId="1" xfId="1" applyNumberFormat="1" applyFont="1" applyFill="1" applyBorder="1" applyAlignment="1">
      <alignment horizontal="right" wrapText="1"/>
    </xf>
    <xf numFmtId="10" fontId="1" fillId="0" borderId="1" xfId="1" applyNumberFormat="1" applyFont="1" applyBorder="1" applyAlignment="1">
      <alignment horizontal="center" vertical="center" wrapText="1"/>
    </xf>
    <xf numFmtId="10" fontId="1" fillId="0" borderId="1" xfId="1" applyNumberFormat="1" applyFont="1" applyFill="1" applyBorder="1" applyAlignment="1">
      <alignment horizontal="center" vertical="center" wrapText="1"/>
    </xf>
    <xf numFmtId="10" fontId="5" fillId="3" borderId="1" xfId="1" applyNumberFormat="1" applyFont="1" applyFill="1" applyBorder="1" applyAlignment="1">
      <alignment horizontal="center" wrapText="1"/>
    </xf>
    <xf numFmtId="10" fontId="16" fillId="0" borderId="1" xfId="1" applyNumberFormat="1" applyFont="1" applyBorder="1" applyAlignment="1">
      <alignment horizontal="center" vertical="center" wrapText="1"/>
    </xf>
    <xf numFmtId="10" fontId="5" fillId="3" borderId="1" xfId="0" applyNumberFormat="1" applyFont="1" applyFill="1" applyBorder="1" applyAlignment="1">
      <alignment horizontal="center" wrapText="1"/>
    </xf>
    <xf numFmtId="10" fontId="7" fillId="2" borderId="1" xfId="0" applyNumberFormat="1" applyFont="1" applyFill="1" applyBorder="1" applyAlignment="1">
      <alignment horizontal="center" wrapText="1"/>
    </xf>
    <xf numFmtId="0" fontId="1" fillId="9" borderId="0" xfId="0" applyFont="1" applyFill="1" applyAlignment="1">
      <alignment horizontal="center" vertical="center" wrapText="1"/>
    </xf>
    <xf numFmtId="164" fontId="1" fillId="0" borderId="1" xfId="1"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164" fontId="16" fillId="9" borderId="1" xfId="0" applyNumberFormat="1" applyFont="1" applyFill="1" applyBorder="1" applyAlignment="1">
      <alignment horizontal="center" vertical="center" wrapText="1"/>
    </xf>
    <xf numFmtId="9" fontId="5" fillId="3" borderId="1" xfId="1" applyFont="1" applyFill="1" applyBorder="1" applyAlignment="1">
      <alignment horizontal="center" vertical="center" wrapText="1"/>
    </xf>
    <xf numFmtId="9" fontId="8" fillId="3" borderId="1" xfId="0" applyNumberFormat="1" applyFont="1" applyFill="1" applyBorder="1" applyAlignment="1">
      <alignment horizontal="center" vertical="center" wrapText="1"/>
    </xf>
    <xf numFmtId="9" fontId="6" fillId="2" borderId="1" xfId="1" applyFont="1" applyFill="1" applyBorder="1" applyAlignment="1">
      <alignment horizontal="center" vertical="center" wrapText="1"/>
    </xf>
    <xf numFmtId="0" fontId="1" fillId="0" borderId="0" xfId="0" applyFont="1" applyAlignment="1">
      <alignment horizontal="center" vertical="center" wrapText="1"/>
    </xf>
    <xf numFmtId="9" fontId="1" fillId="0" borderId="1" xfId="1" applyFont="1" applyBorder="1" applyAlignment="1">
      <alignment horizontal="center" vertical="center" wrapText="1"/>
    </xf>
    <xf numFmtId="9" fontId="1" fillId="0" borderId="1" xfId="0" applyNumberFormat="1" applyFont="1" applyBorder="1" applyAlignment="1">
      <alignment horizontal="center" vertical="center" wrapText="1"/>
    </xf>
    <xf numFmtId="0" fontId="1" fillId="9" borderId="17" xfId="0" applyFont="1" applyFill="1" applyBorder="1" applyAlignment="1">
      <alignment horizontal="center" vertical="center" wrapText="1"/>
    </xf>
    <xf numFmtId="0" fontId="13" fillId="0" borderId="1" xfId="0" applyFont="1" applyBorder="1" applyAlignment="1">
      <alignment horizontal="justify" vertical="center" wrapText="1"/>
    </xf>
    <xf numFmtId="10" fontId="22" fillId="0" borderId="1" xfId="0" applyNumberFormat="1" applyFont="1" applyBorder="1" applyAlignment="1">
      <alignment horizontal="right" vertical="center" wrapText="1"/>
    </xf>
    <xf numFmtId="0" fontId="16" fillId="9" borderId="1" xfId="0" applyFont="1" applyFill="1" applyBorder="1" applyAlignment="1">
      <alignment horizontal="center" vertical="center" wrapText="1"/>
    </xf>
    <xf numFmtId="0" fontId="16" fillId="9" borderId="1" xfId="0" applyFont="1" applyFill="1" applyBorder="1" applyAlignment="1">
      <alignment horizontal="justify" vertical="center" wrapText="1"/>
    </xf>
    <xf numFmtId="0" fontId="17" fillId="9" borderId="1" xfId="0" applyFont="1" applyFill="1" applyBorder="1" applyAlignment="1">
      <alignment horizontal="center" vertical="center" wrapText="1"/>
    </xf>
    <xf numFmtId="0" fontId="17" fillId="9" borderId="1" xfId="0" applyFont="1" applyFill="1" applyBorder="1" applyAlignment="1">
      <alignment horizontal="left" vertical="center" wrapText="1"/>
    </xf>
    <xf numFmtId="9" fontId="17" fillId="9" borderId="11" xfId="1" applyFont="1" applyFill="1" applyBorder="1" applyAlignment="1">
      <alignment horizontal="center" vertical="center" wrapText="1"/>
    </xf>
    <xf numFmtId="9" fontId="17" fillId="9" borderId="1" xfId="1" applyFont="1" applyFill="1" applyBorder="1" applyAlignment="1">
      <alignment horizontal="center" vertical="center" wrapText="1"/>
    </xf>
    <xf numFmtId="0" fontId="17" fillId="9" borderId="12" xfId="0" applyFont="1" applyFill="1" applyBorder="1" applyAlignment="1">
      <alignment horizontal="left" vertical="center" wrapText="1"/>
    </xf>
    <xf numFmtId="0" fontId="17" fillId="9" borderId="8" xfId="0" applyFont="1" applyFill="1" applyBorder="1" applyAlignment="1">
      <alignment horizontal="left" vertical="center" wrapText="1"/>
    </xf>
    <xf numFmtId="9" fontId="16" fillId="9" borderId="1" xfId="1" applyFont="1" applyFill="1" applyBorder="1" applyAlignment="1">
      <alignment horizontal="justify" vertical="center" wrapText="1"/>
    </xf>
    <xf numFmtId="10" fontId="16" fillId="9" borderId="1" xfId="1" applyNumberFormat="1" applyFont="1" applyFill="1" applyBorder="1" applyAlignment="1">
      <alignment horizontal="justify" vertical="center" wrapText="1"/>
    </xf>
    <xf numFmtId="9" fontId="16" fillId="9" borderId="1" xfId="1" applyFont="1" applyFill="1" applyBorder="1" applyAlignment="1">
      <alignment horizontal="right" vertical="center" wrapText="1"/>
    </xf>
    <xf numFmtId="10" fontId="16" fillId="9" borderId="2" xfId="1" applyNumberFormat="1" applyFont="1" applyFill="1" applyBorder="1" applyAlignment="1">
      <alignment horizontal="right" vertical="center" wrapText="1"/>
    </xf>
    <xf numFmtId="0" fontId="21" fillId="9" borderId="15" xfId="0" applyFont="1" applyFill="1" applyBorder="1" applyAlignment="1">
      <alignment vertical="center" wrapText="1"/>
    </xf>
    <xf numFmtId="9" fontId="16" fillId="9" borderId="3" xfId="1" applyFont="1" applyFill="1" applyBorder="1" applyAlignment="1">
      <alignment horizontal="justify" vertical="center" wrapText="1"/>
    </xf>
    <xf numFmtId="10" fontId="22" fillId="9" borderId="1" xfId="0" applyNumberFormat="1" applyFont="1" applyFill="1" applyBorder="1" applyAlignment="1">
      <alignment horizontal="right" vertical="center" wrapText="1"/>
    </xf>
    <xf numFmtId="9" fontId="16" fillId="9" borderId="1" xfId="1" applyFont="1" applyFill="1" applyBorder="1" applyAlignment="1">
      <alignment vertical="center" wrapText="1"/>
    </xf>
    <xf numFmtId="10" fontId="16" fillId="9" borderId="1" xfId="1" applyNumberFormat="1" applyFont="1" applyFill="1" applyBorder="1" applyAlignment="1">
      <alignment horizontal="center" vertical="center" wrapText="1"/>
    </xf>
    <xf numFmtId="0" fontId="1" fillId="9" borderId="0" xfId="0" applyFont="1" applyFill="1" applyAlignment="1">
      <alignment horizontal="justify" vertical="center" wrapText="1"/>
    </xf>
    <xf numFmtId="10" fontId="16" fillId="9" borderId="1" xfId="1" applyNumberFormat="1" applyFont="1" applyFill="1" applyBorder="1" applyAlignment="1">
      <alignment horizontal="right" vertical="center" wrapText="1"/>
    </xf>
    <xf numFmtId="9" fontId="16" fillId="9" borderId="12" xfId="1" applyFont="1" applyFill="1" applyBorder="1" applyAlignment="1">
      <alignment horizontal="justify" vertical="center" wrapText="1"/>
    </xf>
    <xf numFmtId="164" fontId="16" fillId="9" borderId="1" xfId="1" applyNumberFormat="1" applyFont="1" applyFill="1" applyBorder="1" applyAlignment="1">
      <alignment horizontal="justify"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8" fillId="9" borderId="17" xfId="0" applyFont="1" applyFill="1" applyBorder="1" applyAlignment="1">
      <alignment horizontal="left" vertical="center" wrapText="1"/>
    </xf>
    <xf numFmtId="0" fontId="14" fillId="9" borderId="16" xfId="0" applyFont="1" applyFill="1" applyBorder="1" applyAlignment="1">
      <alignment horizontal="left" vertical="center" wrapText="1"/>
    </xf>
    <xf numFmtId="0" fontId="14" fillId="9" borderId="18"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 fillId="9" borderId="1" xfId="0" applyFont="1" applyFill="1" applyBorder="1" applyAlignment="1">
      <alignment horizontal="left" vertical="top" wrapText="1"/>
    </xf>
    <xf numFmtId="0" fontId="14" fillId="9" borderId="5"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4" fillId="9" borderId="7" xfId="0" applyFont="1" applyFill="1" applyBorder="1" applyAlignment="1">
      <alignment horizontal="left" vertical="center" wrapText="1"/>
    </xf>
    <xf numFmtId="0" fontId="18" fillId="9"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 fontId="16" fillId="9" borderId="1"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0" fillId="0" borderId="1" xfId="1" applyNumberFormat="1" applyFont="1" applyBorder="1" applyAlignment="1">
      <alignment horizontal="left" vertical="center"/>
    </xf>
    <xf numFmtId="164" fontId="1" fillId="0" borderId="1" xfId="1" applyNumberFormat="1" applyFont="1" applyBorder="1" applyAlignment="1">
      <alignment horizontal="justify" vertical="center" wrapText="1"/>
    </xf>
  </cellXfs>
  <cellStyles count="8">
    <cellStyle name="Hyperlink" xfId="7" xr:uid="{00000000-000B-0000-0000-000008000000}"/>
    <cellStyle name="Incorrecto" xfId="2" builtinId="27"/>
    <cellStyle name="Millares" xfId="4" builtinId="3"/>
    <cellStyle name="Millares [0] 2" xfId="3" xr:uid="{37A8EC08-FBA6-4500-ADD9-8BED2F2C066C}"/>
    <cellStyle name="Millares [0] 2 2" xfId="5" xr:uid="{37DC77B4-9F56-4E43-A0ED-9E9B4348ECEC}"/>
    <cellStyle name="Millares [0] 2 3" xfId="6" xr:uid="{F447EED8-BD29-41EC-B32A-338674605DA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4"/>
  <sheetViews>
    <sheetView tabSelected="1" topLeftCell="U31" zoomScale="70" zoomScaleNormal="70" workbookViewId="0">
      <selection activeCell="AQ32" sqref="AQ32:AS3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2.140625" style="1" customWidth="1"/>
    <col min="7" max="7" width="38.28515625" style="1" customWidth="1"/>
    <col min="8" max="8" width="30.8554687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hidden="1" customWidth="1"/>
    <col min="25" max="25" width="40.28515625" style="1" hidden="1" customWidth="1"/>
    <col min="26" max="26" width="16.5703125" style="1" hidden="1" customWidth="1"/>
    <col min="27" max="27" width="16.5703125" style="94" hidden="1" customWidth="1"/>
    <col min="28" max="29" width="16.5703125" style="86" hidden="1" customWidth="1"/>
    <col min="30" max="30" width="51.140625" style="1" hidden="1" customWidth="1"/>
    <col min="31" max="31" width="16.5703125" style="1" hidden="1" customWidth="1"/>
    <col min="32" max="34" width="16.5703125" style="1" customWidth="1"/>
    <col min="35" max="35" width="43.7109375" style="1" customWidth="1"/>
    <col min="36" max="36" width="16.5703125" style="1" customWidth="1"/>
    <col min="37" max="38" width="22" style="1" hidden="1" customWidth="1"/>
    <col min="39" max="39" width="16.5703125" style="1" hidden="1" customWidth="1"/>
    <col min="40" max="40" width="34.85546875" style="1" hidden="1" customWidth="1"/>
    <col min="41" max="41" width="16.5703125" style="1" hidden="1" customWidth="1"/>
    <col min="42" max="42" width="16.5703125" style="1" customWidth="1"/>
    <col min="43" max="43" width="16.5703125" style="129" customWidth="1"/>
    <col min="44" max="44" width="21.5703125" style="1" customWidth="1"/>
    <col min="45" max="45" width="39.42578125" style="1" customWidth="1"/>
    <col min="46" max="16384" width="10.85546875" style="1"/>
  </cols>
  <sheetData>
    <row r="1" spans="1:45" s="29" customFormat="1" ht="70.5" customHeight="1" x14ac:dyDescent="0.25">
      <c r="A1" s="165" t="s">
        <v>0</v>
      </c>
      <c r="B1" s="166"/>
      <c r="C1" s="166"/>
      <c r="D1" s="166"/>
      <c r="E1" s="166"/>
      <c r="F1" s="166"/>
      <c r="G1" s="166"/>
      <c r="H1" s="166"/>
      <c r="I1" s="166"/>
      <c r="J1" s="166"/>
      <c r="K1" s="166"/>
      <c r="L1" s="170" t="s">
        <v>1</v>
      </c>
      <c r="M1" s="170"/>
      <c r="N1" s="170"/>
      <c r="O1" s="170"/>
      <c r="P1" s="170"/>
      <c r="AA1" s="87"/>
      <c r="AB1" s="81"/>
      <c r="AC1" s="81"/>
      <c r="AQ1" s="122"/>
    </row>
    <row r="2" spans="1:45" s="31" customFormat="1" ht="23.45" customHeight="1" x14ac:dyDescent="0.25">
      <c r="A2" s="168" t="s">
        <v>2</v>
      </c>
      <c r="B2" s="169"/>
      <c r="C2" s="169"/>
      <c r="D2" s="169"/>
      <c r="E2" s="169"/>
      <c r="F2" s="169"/>
      <c r="G2" s="169"/>
      <c r="H2" s="169"/>
      <c r="I2" s="169"/>
      <c r="J2" s="169"/>
      <c r="K2" s="169"/>
      <c r="L2" s="30"/>
      <c r="M2" s="30"/>
      <c r="N2" s="30"/>
      <c r="O2" s="30"/>
      <c r="P2" s="30"/>
      <c r="AA2" s="88"/>
      <c r="AB2" s="82"/>
      <c r="AC2" s="82"/>
      <c r="AQ2" s="122"/>
    </row>
    <row r="3" spans="1:45" s="29" customFormat="1" x14ac:dyDescent="0.25">
      <c r="AA3" s="87"/>
      <c r="AB3" s="81"/>
      <c r="AC3" s="81"/>
      <c r="AQ3" s="122"/>
    </row>
    <row r="4" spans="1:45" s="29" customFormat="1" ht="29.1" customHeight="1" x14ac:dyDescent="0.25">
      <c r="F4" s="157" t="s">
        <v>3</v>
      </c>
      <c r="G4" s="158"/>
      <c r="H4" s="158"/>
      <c r="I4" s="158"/>
      <c r="J4" s="158"/>
      <c r="K4" s="159"/>
      <c r="AA4" s="87"/>
      <c r="AB4" s="81"/>
      <c r="AC4" s="81"/>
      <c r="AQ4" s="122"/>
    </row>
    <row r="5" spans="1:45" s="29" customFormat="1" ht="15" customHeight="1" x14ac:dyDescent="0.25">
      <c r="F5" s="2" t="s">
        <v>4</v>
      </c>
      <c r="G5" s="2" t="s">
        <v>5</v>
      </c>
      <c r="H5" s="157" t="s">
        <v>6</v>
      </c>
      <c r="I5" s="158"/>
      <c r="J5" s="158"/>
      <c r="K5" s="159"/>
      <c r="AA5" s="87"/>
      <c r="AB5" s="81"/>
      <c r="AC5" s="81"/>
      <c r="AQ5" s="122"/>
    </row>
    <row r="6" spans="1:45" s="29" customFormat="1" x14ac:dyDescent="0.25">
      <c r="F6" s="32">
        <v>1</v>
      </c>
      <c r="G6" s="32" t="s">
        <v>7</v>
      </c>
      <c r="H6" s="160" t="s">
        <v>8</v>
      </c>
      <c r="I6" s="160"/>
      <c r="J6" s="160"/>
      <c r="K6" s="160"/>
      <c r="AA6" s="87"/>
      <c r="AB6" s="81"/>
      <c r="AC6" s="81"/>
      <c r="AQ6" s="122"/>
    </row>
    <row r="7" spans="1:45" s="29" customFormat="1" ht="63" customHeight="1" x14ac:dyDescent="0.25">
      <c r="F7" s="32">
        <v>2</v>
      </c>
      <c r="G7" s="32" t="s">
        <v>9</v>
      </c>
      <c r="H7" s="161" t="s">
        <v>10</v>
      </c>
      <c r="I7" s="160"/>
      <c r="J7" s="160"/>
      <c r="K7" s="160"/>
      <c r="AA7" s="87"/>
      <c r="AB7" s="81"/>
      <c r="AC7" s="81"/>
      <c r="AQ7" s="122"/>
    </row>
    <row r="8" spans="1:45" s="29" customFormat="1" ht="77.25" customHeight="1" x14ac:dyDescent="0.25">
      <c r="F8" s="32">
        <v>3</v>
      </c>
      <c r="G8" s="32" t="s">
        <v>11</v>
      </c>
      <c r="H8" s="161" t="s">
        <v>12</v>
      </c>
      <c r="I8" s="160"/>
      <c r="J8" s="160"/>
      <c r="K8" s="160"/>
      <c r="AA8" s="87"/>
      <c r="AB8" s="81"/>
      <c r="AC8" s="81"/>
      <c r="AQ8" s="122"/>
    </row>
    <row r="9" spans="1:45" s="29" customFormat="1" ht="77.25" customHeight="1" x14ac:dyDescent="0.25">
      <c r="F9" s="101">
        <v>4</v>
      </c>
      <c r="G9" s="101" t="s">
        <v>13</v>
      </c>
      <c r="H9" s="171" t="s">
        <v>14</v>
      </c>
      <c r="I9" s="172"/>
      <c r="J9" s="172"/>
      <c r="K9" s="173"/>
      <c r="AA9" s="87"/>
      <c r="AB9" s="81"/>
      <c r="AC9" s="81"/>
      <c r="AQ9" s="122"/>
    </row>
    <row r="10" spans="1:45" s="29" customFormat="1" ht="77.25" customHeight="1" x14ac:dyDescent="0.25">
      <c r="F10" s="132">
        <v>5</v>
      </c>
      <c r="G10" s="132" t="s">
        <v>15</v>
      </c>
      <c r="H10" s="162" t="s">
        <v>263</v>
      </c>
      <c r="I10" s="163"/>
      <c r="J10" s="163"/>
      <c r="K10" s="164"/>
      <c r="AA10" s="87"/>
      <c r="AB10" s="81"/>
      <c r="AC10" s="81"/>
      <c r="AQ10" s="122"/>
    </row>
    <row r="11" spans="1:45" s="29" customFormat="1" ht="77.25" customHeight="1" x14ac:dyDescent="0.25">
      <c r="F11" s="32">
        <v>6</v>
      </c>
      <c r="G11" s="32" t="s">
        <v>288</v>
      </c>
      <c r="H11" s="174" t="s">
        <v>285</v>
      </c>
      <c r="I11" s="174"/>
      <c r="J11" s="174"/>
      <c r="K11" s="174"/>
      <c r="AA11" s="87"/>
      <c r="AB11" s="81"/>
      <c r="AC11" s="81"/>
      <c r="AQ11" s="122"/>
    </row>
    <row r="12" spans="1:45" s="29" customFormat="1" x14ac:dyDescent="0.25">
      <c r="AA12" s="87"/>
      <c r="AB12" s="81"/>
      <c r="AC12" s="81"/>
      <c r="AQ12" s="122"/>
    </row>
    <row r="13" spans="1:45" ht="14.45" customHeight="1" x14ac:dyDescent="0.25">
      <c r="A13" s="156" t="s">
        <v>16</v>
      </c>
      <c r="B13" s="156"/>
      <c r="C13" s="156" t="s">
        <v>17</v>
      </c>
      <c r="D13" s="156" t="s">
        <v>18</v>
      </c>
      <c r="E13" s="156"/>
      <c r="F13" s="156"/>
      <c r="G13" s="167" t="s">
        <v>19</v>
      </c>
      <c r="H13" s="167"/>
      <c r="I13" s="167"/>
      <c r="J13" s="167"/>
      <c r="K13" s="167"/>
      <c r="L13" s="167"/>
      <c r="M13" s="167"/>
      <c r="N13" s="167"/>
      <c r="O13" s="167"/>
      <c r="P13" s="167"/>
      <c r="Q13" s="167"/>
      <c r="R13" s="156" t="s">
        <v>20</v>
      </c>
      <c r="S13" s="156"/>
      <c r="T13" s="156"/>
      <c r="U13" s="156"/>
      <c r="V13" s="175" t="s">
        <v>21</v>
      </c>
      <c r="W13" s="176"/>
      <c r="X13" s="176"/>
      <c r="Y13" s="176"/>
      <c r="Z13" s="177"/>
      <c r="AA13" s="181" t="s">
        <v>22</v>
      </c>
      <c r="AB13" s="182"/>
      <c r="AC13" s="182"/>
      <c r="AD13" s="182"/>
      <c r="AE13" s="183"/>
      <c r="AF13" s="187" t="s">
        <v>23</v>
      </c>
      <c r="AG13" s="188"/>
      <c r="AH13" s="188"/>
      <c r="AI13" s="188"/>
      <c r="AJ13" s="189"/>
      <c r="AK13" s="193" t="s">
        <v>24</v>
      </c>
      <c r="AL13" s="194"/>
      <c r="AM13" s="194"/>
      <c r="AN13" s="194"/>
      <c r="AO13" s="195"/>
      <c r="AP13" s="199" t="s">
        <v>25</v>
      </c>
      <c r="AQ13" s="200"/>
      <c r="AR13" s="200"/>
      <c r="AS13" s="201"/>
    </row>
    <row r="14" spans="1:45" ht="14.45" customHeight="1" x14ac:dyDescent="0.25">
      <c r="A14" s="156"/>
      <c r="B14" s="156"/>
      <c r="C14" s="156"/>
      <c r="D14" s="156"/>
      <c r="E14" s="156"/>
      <c r="F14" s="156"/>
      <c r="G14" s="167"/>
      <c r="H14" s="167"/>
      <c r="I14" s="167"/>
      <c r="J14" s="167"/>
      <c r="K14" s="167"/>
      <c r="L14" s="167"/>
      <c r="M14" s="167"/>
      <c r="N14" s="167"/>
      <c r="O14" s="167"/>
      <c r="P14" s="167"/>
      <c r="Q14" s="167"/>
      <c r="R14" s="156"/>
      <c r="S14" s="156"/>
      <c r="T14" s="156"/>
      <c r="U14" s="156"/>
      <c r="V14" s="178"/>
      <c r="W14" s="179"/>
      <c r="X14" s="179"/>
      <c r="Y14" s="179"/>
      <c r="Z14" s="180"/>
      <c r="AA14" s="184"/>
      <c r="AB14" s="185"/>
      <c r="AC14" s="185"/>
      <c r="AD14" s="185"/>
      <c r="AE14" s="186"/>
      <c r="AF14" s="190"/>
      <c r="AG14" s="191"/>
      <c r="AH14" s="191"/>
      <c r="AI14" s="191"/>
      <c r="AJ14" s="192"/>
      <c r="AK14" s="196"/>
      <c r="AL14" s="197"/>
      <c r="AM14" s="197"/>
      <c r="AN14" s="197"/>
      <c r="AO14" s="198"/>
      <c r="AP14" s="202"/>
      <c r="AQ14" s="203"/>
      <c r="AR14" s="203"/>
      <c r="AS14" s="204"/>
    </row>
    <row r="15" spans="1:45" ht="45" x14ac:dyDescent="0.25">
      <c r="A15" s="2" t="s">
        <v>26</v>
      </c>
      <c r="B15" s="2" t="s">
        <v>27</v>
      </c>
      <c r="C15" s="156"/>
      <c r="D15" s="2" t="s">
        <v>28</v>
      </c>
      <c r="E15" s="2" t="s">
        <v>29</v>
      </c>
      <c r="F15" s="2" t="s">
        <v>30</v>
      </c>
      <c r="G15" s="20" t="s">
        <v>31</v>
      </c>
      <c r="H15" s="20" t="s">
        <v>32</v>
      </c>
      <c r="I15" s="20" t="s">
        <v>33</v>
      </c>
      <c r="J15" s="20" t="s">
        <v>34</v>
      </c>
      <c r="K15" s="20" t="s">
        <v>35</v>
      </c>
      <c r="L15" s="20" t="s">
        <v>36</v>
      </c>
      <c r="M15" s="20" t="s">
        <v>37</v>
      </c>
      <c r="N15" s="20" t="s">
        <v>38</v>
      </c>
      <c r="O15" s="20" t="s">
        <v>39</v>
      </c>
      <c r="P15" s="20" t="s">
        <v>40</v>
      </c>
      <c r="Q15" s="20" t="s">
        <v>41</v>
      </c>
      <c r="R15" s="2" t="s">
        <v>42</v>
      </c>
      <c r="S15" s="2" t="s">
        <v>43</v>
      </c>
      <c r="T15" s="2" t="s">
        <v>44</v>
      </c>
      <c r="U15" s="2" t="s">
        <v>45</v>
      </c>
      <c r="V15" s="3" t="s">
        <v>46</v>
      </c>
      <c r="W15" s="3" t="s">
        <v>47</v>
      </c>
      <c r="X15" s="3" t="s">
        <v>48</v>
      </c>
      <c r="Y15" s="3" t="s">
        <v>49</v>
      </c>
      <c r="Z15" s="3" t="s">
        <v>50</v>
      </c>
      <c r="AA15" s="89" t="s">
        <v>46</v>
      </c>
      <c r="AB15" s="83" t="s">
        <v>47</v>
      </c>
      <c r="AC15" s="83" t="s">
        <v>48</v>
      </c>
      <c r="AD15" s="23" t="s">
        <v>49</v>
      </c>
      <c r="AE15" s="23" t="s">
        <v>50</v>
      </c>
      <c r="AF15" s="24" t="s">
        <v>46</v>
      </c>
      <c r="AG15" s="24" t="s">
        <v>47</v>
      </c>
      <c r="AH15" s="24" t="s">
        <v>48</v>
      </c>
      <c r="AI15" s="24" t="s">
        <v>49</v>
      </c>
      <c r="AJ15" s="24" t="s">
        <v>50</v>
      </c>
      <c r="AK15" s="25" t="s">
        <v>46</v>
      </c>
      <c r="AL15" s="25" t="s">
        <v>47</v>
      </c>
      <c r="AM15" s="25" t="s">
        <v>48</v>
      </c>
      <c r="AN15" s="25" t="s">
        <v>49</v>
      </c>
      <c r="AO15" s="25" t="s">
        <v>50</v>
      </c>
      <c r="AP15" s="97" t="s">
        <v>46</v>
      </c>
      <c r="AQ15" s="4" t="s">
        <v>47</v>
      </c>
      <c r="AR15" s="97" t="s">
        <v>48</v>
      </c>
      <c r="AS15" s="4" t="s">
        <v>49</v>
      </c>
    </row>
    <row r="16" spans="1:45" s="28" customFormat="1" ht="60" x14ac:dyDescent="0.25">
      <c r="A16" s="22">
        <v>4</v>
      </c>
      <c r="B16" s="21" t="s">
        <v>51</v>
      </c>
      <c r="C16" s="22" t="s">
        <v>52</v>
      </c>
      <c r="D16" s="26" t="s">
        <v>53</v>
      </c>
      <c r="E16" s="21" t="s">
        <v>54</v>
      </c>
      <c r="F16" s="21" t="s">
        <v>55</v>
      </c>
      <c r="G16" s="21" t="s">
        <v>56</v>
      </c>
      <c r="H16" s="38" t="s">
        <v>57</v>
      </c>
      <c r="I16" s="40" t="s">
        <v>58</v>
      </c>
      <c r="J16" s="33" t="s">
        <v>59</v>
      </c>
      <c r="K16" s="41" t="s">
        <v>60</v>
      </c>
      <c r="L16" s="39">
        <v>0</v>
      </c>
      <c r="M16" s="39">
        <v>0.3</v>
      </c>
      <c r="N16" s="39">
        <v>0.45</v>
      </c>
      <c r="O16" s="39">
        <v>0.55000000000000004</v>
      </c>
      <c r="P16" s="39">
        <v>0.55000000000000004</v>
      </c>
      <c r="Q16" s="42" t="s">
        <v>61</v>
      </c>
      <c r="R16" s="46" t="s">
        <v>62</v>
      </c>
      <c r="S16" s="38" t="s">
        <v>63</v>
      </c>
      <c r="T16" s="41" t="s">
        <v>64</v>
      </c>
      <c r="U16" s="100" t="s">
        <v>65</v>
      </c>
      <c r="V16" s="53">
        <f t="shared" ref="V16:V30" si="0">L16</f>
        <v>0</v>
      </c>
      <c r="W16" s="21" t="s">
        <v>66</v>
      </c>
      <c r="X16" s="55" t="s">
        <v>66</v>
      </c>
      <c r="Y16" s="21" t="s">
        <v>67</v>
      </c>
      <c r="Z16" s="21" t="s">
        <v>66</v>
      </c>
      <c r="AA16" s="90">
        <f t="shared" ref="AA16:AA30" si="1">M16</f>
        <v>0.3</v>
      </c>
      <c r="AB16" s="102">
        <v>0.35499999999999998</v>
      </c>
      <c r="AC16" s="103">
        <f>IF(AB16/AA16&gt;100%,100%,AB16/AA16)</f>
        <v>1</v>
      </c>
      <c r="AD16" s="21" t="s">
        <v>68</v>
      </c>
      <c r="AE16" s="21" t="s">
        <v>69</v>
      </c>
      <c r="AF16" s="53">
        <f t="shared" ref="AF16:AF30" si="2">N16</f>
        <v>0.45</v>
      </c>
      <c r="AG16" s="206">
        <v>0.52500000000000002</v>
      </c>
      <c r="AH16" s="55">
        <f>IF(AG16/AF16&gt;100%,100%,AG16/AF16)</f>
        <v>1</v>
      </c>
      <c r="AI16" s="21" t="s">
        <v>68</v>
      </c>
      <c r="AJ16" s="21" t="s">
        <v>69</v>
      </c>
      <c r="AK16" s="53">
        <f t="shared" ref="AK16:AK30" si="3">O16</f>
        <v>0.55000000000000004</v>
      </c>
      <c r="AL16" s="54">
        <v>0</v>
      </c>
      <c r="AM16" s="55">
        <f>IF(AL16/AK16&gt;100%,100%,AL16/AK16)</f>
        <v>0</v>
      </c>
      <c r="AN16" s="21"/>
      <c r="AO16" s="21"/>
      <c r="AP16" s="130">
        <f t="shared" ref="AP16:AP30" si="4">P16</f>
        <v>0.55000000000000004</v>
      </c>
      <c r="AQ16" s="123">
        <f t="shared" ref="AQ16:AQ23" si="5">+AB16</f>
        <v>0.35499999999999998</v>
      </c>
      <c r="AR16" s="116">
        <f>IF(AQ16/AP16&gt;100%,100%,AQ16/AP16)</f>
        <v>0.64545454545454539</v>
      </c>
      <c r="AS16" s="21" t="s">
        <v>68</v>
      </c>
    </row>
    <row r="17" spans="1:45" s="28" customFormat="1" ht="90" x14ac:dyDescent="0.25">
      <c r="A17" s="22">
        <v>4</v>
      </c>
      <c r="B17" s="21" t="s">
        <v>51</v>
      </c>
      <c r="C17" s="22" t="s">
        <v>70</v>
      </c>
      <c r="D17" s="26" t="s">
        <v>71</v>
      </c>
      <c r="E17" s="21" t="s">
        <v>72</v>
      </c>
      <c r="F17" s="21" t="s">
        <v>55</v>
      </c>
      <c r="G17" s="21" t="s">
        <v>73</v>
      </c>
      <c r="H17" s="34" t="s">
        <v>74</v>
      </c>
      <c r="I17" s="35">
        <v>0.6</v>
      </c>
      <c r="J17" s="36" t="s">
        <v>59</v>
      </c>
      <c r="K17" s="41" t="s">
        <v>60</v>
      </c>
      <c r="L17" s="43">
        <v>0.12</v>
      </c>
      <c r="M17" s="43">
        <v>0.35</v>
      </c>
      <c r="N17" s="43">
        <v>0.51</v>
      </c>
      <c r="O17" s="43">
        <v>0.72</v>
      </c>
      <c r="P17" s="43">
        <v>0.72</v>
      </c>
      <c r="Q17" s="44" t="s">
        <v>75</v>
      </c>
      <c r="R17" s="47" t="s">
        <v>76</v>
      </c>
      <c r="S17" s="34" t="s">
        <v>77</v>
      </c>
      <c r="T17" s="41" t="s">
        <v>64</v>
      </c>
      <c r="U17" s="45" t="s">
        <v>65</v>
      </c>
      <c r="V17" s="53">
        <f t="shared" si="0"/>
        <v>0.12</v>
      </c>
      <c r="W17" s="55">
        <v>0.34300000000000003</v>
      </c>
      <c r="X17" s="55">
        <f t="shared" ref="X17:X30" si="6">IF(W17/V17&gt;100%,100%,W17/V17)</f>
        <v>1</v>
      </c>
      <c r="Y17" s="21" t="s">
        <v>78</v>
      </c>
      <c r="Z17" s="21" t="s">
        <v>79</v>
      </c>
      <c r="AA17" s="90">
        <f t="shared" si="1"/>
        <v>0.35</v>
      </c>
      <c r="AB17" s="102">
        <f>7206685218/12187600964</f>
        <v>0.59131286290774232</v>
      </c>
      <c r="AC17" s="103">
        <f t="shared" ref="AC17:AC30" si="7">IF(AB17/AA17&gt;100%,100%,AB17/AA17)</f>
        <v>1</v>
      </c>
      <c r="AD17" s="21" t="s">
        <v>80</v>
      </c>
      <c r="AE17" s="21" t="s">
        <v>79</v>
      </c>
      <c r="AF17" s="53">
        <f t="shared" si="2"/>
        <v>0.51</v>
      </c>
      <c r="AG17" s="207">
        <v>0.76380000000000003</v>
      </c>
      <c r="AH17" s="55">
        <f t="shared" ref="AH17:AH30" si="8">IF(AG17/AF17&gt;100%,100%,AG17/AF17)</f>
        <v>1</v>
      </c>
      <c r="AI17" s="21" t="s">
        <v>264</v>
      </c>
      <c r="AJ17" s="21" t="s">
        <v>79</v>
      </c>
      <c r="AK17" s="53">
        <f t="shared" si="3"/>
        <v>0.72</v>
      </c>
      <c r="AL17" s="54">
        <v>0</v>
      </c>
      <c r="AM17" s="55">
        <f t="shared" ref="AM17:AM30" si="9">IF(AL17/AK17&gt;100%,100%,AL17/AK17)</f>
        <v>0</v>
      </c>
      <c r="AN17" s="21"/>
      <c r="AO17" s="21"/>
      <c r="AP17" s="130">
        <f t="shared" si="4"/>
        <v>0.72</v>
      </c>
      <c r="AQ17" s="123">
        <f t="shared" si="5"/>
        <v>0.59131286290774232</v>
      </c>
      <c r="AR17" s="116">
        <f t="shared" ref="AR17:AR30" si="10">IF(AQ17/AP17&gt;100%,100%,AQ17/AP17)</f>
        <v>0.82126786514964212</v>
      </c>
      <c r="AS17" s="21" t="s">
        <v>80</v>
      </c>
    </row>
    <row r="18" spans="1:45" s="28" customFormat="1" ht="75" x14ac:dyDescent="0.25">
      <c r="A18" s="22">
        <v>4</v>
      </c>
      <c r="B18" s="21" t="s">
        <v>51</v>
      </c>
      <c r="C18" s="22" t="s">
        <v>70</v>
      </c>
      <c r="D18" s="26" t="s">
        <v>81</v>
      </c>
      <c r="E18" s="21" t="s">
        <v>82</v>
      </c>
      <c r="F18" s="21" t="s">
        <v>55</v>
      </c>
      <c r="G18" s="21" t="s">
        <v>83</v>
      </c>
      <c r="H18" s="34" t="s">
        <v>84</v>
      </c>
      <c r="I18" s="35">
        <v>0.6</v>
      </c>
      <c r="J18" s="36" t="s">
        <v>59</v>
      </c>
      <c r="K18" s="41" t="s">
        <v>60</v>
      </c>
      <c r="L18" s="39">
        <v>0.12</v>
      </c>
      <c r="M18" s="39">
        <v>0.3</v>
      </c>
      <c r="N18" s="39">
        <v>0.49</v>
      </c>
      <c r="O18" s="39">
        <v>0.7</v>
      </c>
      <c r="P18" s="39">
        <v>0.7</v>
      </c>
      <c r="Q18" s="44" t="s">
        <v>75</v>
      </c>
      <c r="R18" s="47" t="s">
        <v>76</v>
      </c>
      <c r="S18" s="34" t="s">
        <v>77</v>
      </c>
      <c r="T18" s="41" t="s">
        <v>64</v>
      </c>
      <c r="U18" s="45" t="s">
        <v>65</v>
      </c>
      <c r="V18" s="53">
        <f t="shared" si="0"/>
        <v>0.12</v>
      </c>
      <c r="W18" s="54">
        <v>0.17</v>
      </c>
      <c r="X18" s="55">
        <f t="shared" si="6"/>
        <v>1</v>
      </c>
      <c r="Y18" s="21" t="s">
        <v>85</v>
      </c>
      <c r="Z18" s="21" t="s">
        <v>79</v>
      </c>
      <c r="AA18" s="90">
        <f t="shared" si="1"/>
        <v>0.3</v>
      </c>
      <c r="AB18" s="102">
        <f>263808077/833587463</f>
        <v>0.3164731821308594</v>
      </c>
      <c r="AC18" s="103">
        <f t="shared" si="7"/>
        <v>1</v>
      </c>
      <c r="AD18" s="21" t="s">
        <v>86</v>
      </c>
      <c r="AE18" s="21" t="s">
        <v>79</v>
      </c>
      <c r="AF18" s="53">
        <f t="shared" si="2"/>
        <v>0.49</v>
      </c>
      <c r="AG18" s="207">
        <v>0.5302</v>
      </c>
      <c r="AH18" s="55">
        <f t="shared" si="8"/>
        <v>1</v>
      </c>
      <c r="AI18" s="21" t="s">
        <v>265</v>
      </c>
      <c r="AJ18" s="21" t="s">
        <v>79</v>
      </c>
      <c r="AK18" s="53">
        <f t="shared" si="3"/>
        <v>0.7</v>
      </c>
      <c r="AL18" s="54">
        <v>0</v>
      </c>
      <c r="AM18" s="55">
        <f t="shared" si="9"/>
        <v>0</v>
      </c>
      <c r="AN18" s="21"/>
      <c r="AO18" s="21"/>
      <c r="AP18" s="130">
        <f t="shared" si="4"/>
        <v>0.7</v>
      </c>
      <c r="AQ18" s="123">
        <f t="shared" si="5"/>
        <v>0.3164731821308594</v>
      </c>
      <c r="AR18" s="116">
        <f t="shared" si="10"/>
        <v>0.45210454590122773</v>
      </c>
      <c r="AS18" s="21" t="s">
        <v>86</v>
      </c>
    </row>
    <row r="19" spans="1:45" s="28" customFormat="1" ht="75" x14ac:dyDescent="0.25">
      <c r="A19" s="22">
        <v>4</v>
      </c>
      <c r="B19" s="21" t="s">
        <v>51</v>
      </c>
      <c r="C19" s="22" t="s">
        <v>70</v>
      </c>
      <c r="D19" s="26" t="s">
        <v>87</v>
      </c>
      <c r="E19" s="21" t="s">
        <v>88</v>
      </c>
      <c r="F19" s="21" t="s">
        <v>55</v>
      </c>
      <c r="G19" s="21" t="s">
        <v>89</v>
      </c>
      <c r="H19" s="34" t="s">
        <v>90</v>
      </c>
      <c r="I19" s="37">
        <v>0.96489999999999998</v>
      </c>
      <c r="J19" s="36" t="s">
        <v>59</v>
      </c>
      <c r="K19" s="41" t="s">
        <v>60</v>
      </c>
      <c r="L19" s="39">
        <v>0.25</v>
      </c>
      <c r="M19" s="39">
        <v>0.5</v>
      </c>
      <c r="N19" s="39">
        <v>0.7</v>
      </c>
      <c r="O19" s="52">
        <v>0.98499999999999999</v>
      </c>
      <c r="P19" s="52">
        <v>0.98499999999999999</v>
      </c>
      <c r="Q19" s="44" t="s">
        <v>75</v>
      </c>
      <c r="R19" s="47" t="s">
        <v>76</v>
      </c>
      <c r="S19" s="34" t="s">
        <v>77</v>
      </c>
      <c r="T19" s="41" t="s">
        <v>64</v>
      </c>
      <c r="U19" s="45" t="s">
        <v>65</v>
      </c>
      <c r="V19" s="53">
        <f t="shared" si="0"/>
        <v>0.25</v>
      </c>
      <c r="W19" s="55">
        <v>0.26800000000000002</v>
      </c>
      <c r="X19" s="55">
        <f t="shared" si="6"/>
        <v>1</v>
      </c>
      <c r="Y19" s="21" t="s">
        <v>91</v>
      </c>
      <c r="Z19" s="21" t="s">
        <v>79</v>
      </c>
      <c r="AA19" s="90">
        <f t="shared" si="1"/>
        <v>0.5</v>
      </c>
      <c r="AB19" s="102">
        <v>0.46179999999999999</v>
      </c>
      <c r="AC19" s="103">
        <f t="shared" si="7"/>
        <v>0.92359999999999998</v>
      </c>
      <c r="AD19" s="21" t="s">
        <v>92</v>
      </c>
      <c r="AE19" s="21" t="s">
        <v>79</v>
      </c>
      <c r="AF19" s="53">
        <f t="shared" si="2"/>
        <v>0.7</v>
      </c>
      <c r="AG19" s="207">
        <v>0.26790000000000003</v>
      </c>
      <c r="AH19" s="55">
        <f t="shared" si="8"/>
        <v>0.38271428571428578</v>
      </c>
      <c r="AI19" s="21" t="s">
        <v>266</v>
      </c>
      <c r="AJ19" s="21" t="s">
        <v>79</v>
      </c>
      <c r="AK19" s="53">
        <f t="shared" si="3"/>
        <v>0.98499999999999999</v>
      </c>
      <c r="AL19" s="54">
        <v>0</v>
      </c>
      <c r="AM19" s="55">
        <f t="shared" si="9"/>
        <v>0</v>
      </c>
      <c r="AN19" s="21"/>
      <c r="AO19" s="21"/>
      <c r="AP19" s="130">
        <f t="shared" si="4"/>
        <v>0.98499999999999999</v>
      </c>
      <c r="AQ19" s="123">
        <f t="shared" si="5"/>
        <v>0.46179999999999999</v>
      </c>
      <c r="AR19" s="116">
        <f t="shared" si="10"/>
        <v>0.46883248730964466</v>
      </c>
      <c r="AS19" s="21" t="s">
        <v>91</v>
      </c>
    </row>
    <row r="20" spans="1:45" s="28" customFormat="1" ht="60" x14ac:dyDescent="0.25">
      <c r="A20" s="22">
        <v>4</v>
      </c>
      <c r="B20" s="21" t="s">
        <v>51</v>
      </c>
      <c r="C20" s="22" t="s">
        <v>70</v>
      </c>
      <c r="D20" s="26" t="s">
        <v>93</v>
      </c>
      <c r="E20" s="21" t="s">
        <v>94</v>
      </c>
      <c r="F20" s="21" t="s">
        <v>55</v>
      </c>
      <c r="G20" s="21" t="s">
        <v>95</v>
      </c>
      <c r="H20" s="38" t="s">
        <v>96</v>
      </c>
      <c r="I20" s="39">
        <v>0.25</v>
      </c>
      <c r="J20" s="40" t="s">
        <v>59</v>
      </c>
      <c r="K20" s="41" t="s">
        <v>60</v>
      </c>
      <c r="L20" s="39">
        <v>0.08</v>
      </c>
      <c r="M20" s="39">
        <v>0.15</v>
      </c>
      <c r="N20" s="39">
        <v>0.3</v>
      </c>
      <c r="O20" s="39">
        <v>0.55000000000000004</v>
      </c>
      <c r="P20" s="39">
        <v>0.55000000000000004</v>
      </c>
      <c r="Q20" s="44" t="s">
        <v>75</v>
      </c>
      <c r="R20" s="46" t="s">
        <v>76</v>
      </c>
      <c r="S20" s="34" t="s">
        <v>77</v>
      </c>
      <c r="T20" s="41" t="s">
        <v>64</v>
      </c>
      <c r="U20" s="45" t="s">
        <v>65</v>
      </c>
      <c r="V20" s="53">
        <f t="shared" si="0"/>
        <v>0.08</v>
      </c>
      <c r="W20" s="55">
        <v>2.5000000000000001E-2</v>
      </c>
      <c r="X20" s="55">
        <f t="shared" si="6"/>
        <v>0.3125</v>
      </c>
      <c r="Y20" s="21" t="s">
        <v>97</v>
      </c>
      <c r="Z20" s="21" t="s">
        <v>79</v>
      </c>
      <c r="AA20" s="90">
        <f t="shared" si="1"/>
        <v>0.15</v>
      </c>
      <c r="AB20" s="102">
        <f>7070677604/39219230178</f>
        <v>0.18028598654050818</v>
      </c>
      <c r="AC20" s="103">
        <f t="shared" si="7"/>
        <v>1</v>
      </c>
      <c r="AD20" s="21" t="s">
        <v>98</v>
      </c>
      <c r="AE20" s="21" t="s">
        <v>79</v>
      </c>
      <c r="AF20" s="53">
        <f t="shared" si="2"/>
        <v>0.3</v>
      </c>
      <c r="AG20" s="207">
        <v>0.34</v>
      </c>
      <c r="AH20" s="55">
        <f t="shared" si="8"/>
        <v>1</v>
      </c>
      <c r="AI20" s="21" t="s">
        <v>267</v>
      </c>
      <c r="AJ20" s="21" t="s">
        <v>79</v>
      </c>
      <c r="AK20" s="53">
        <f t="shared" si="3"/>
        <v>0.55000000000000004</v>
      </c>
      <c r="AL20" s="54">
        <v>0</v>
      </c>
      <c r="AM20" s="55">
        <f t="shared" si="9"/>
        <v>0</v>
      </c>
      <c r="AN20" s="21"/>
      <c r="AO20" s="21"/>
      <c r="AP20" s="131">
        <f t="shared" si="4"/>
        <v>0.55000000000000004</v>
      </c>
      <c r="AQ20" s="123">
        <f t="shared" si="5"/>
        <v>0.18028598654050818</v>
      </c>
      <c r="AR20" s="116">
        <f t="shared" si="10"/>
        <v>0.32779270280092393</v>
      </c>
      <c r="AS20" s="21" t="s">
        <v>98</v>
      </c>
    </row>
    <row r="21" spans="1:45" s="28" customFormat="1" ht="90" x14ac:dyDescent="0.25">
      <c r="A21" s="22">
        <v>4</v>
      </c>
      <c r="B21" s="21" t="s">
        <v>51</v>
      </c>
      <c r="C21" s="22" t="s">
        <v>70</v>
      </c>
      <c r="D21" s="26" t="s">
        <v>99</v>
      </c>
      <c r="E21" s="21" t="s">
        <v>100</v>
      </c>
      <c r="F21" s="21" t="s">
        <v>101</v>
      </c>
      <c r="G21" s="21" t="s">
        <v>102</v>
      </c>
      <c r="H21" s="34" t="s">
        <v>103</v>
      </c>
      <c r="I21" s="35">
        <v>0.95</v>
      </c>
      <c r="J21" s="36" t="s">
        <v>104</v>
      </c>
      <c r="K21" s="41" t="s">
        <v>60</v>
      </c>
      <c r="L21" s="39">
        <v>0.98</v>
      </c>
      <c r="M21" s="39">
        <v>1</v>
      </c>
      <c r="N21" s="39">
        <v>1</v>
      </c>
      <c r="O21" s="39">
        <v>1</v>
      </c>
      <c r="P21" s="39">
        <v>1</v>
      </c>
      <c r="Q21" s="44" t="s">
        <v>75</v>
      </c>
      <c r="R21" s="47" t="s">
        <v>105</v>
      </c>
      <c r="S21" s="34" t="s">
        <v>106</v>
      </c>
      <c r="T21" s="41" t="s">
        <v>64</v>
      </c>
      <c r="U21" s="45" t="s">
        <v>65</v>
      </c>
      <c r="V21" s="53">
        <f t="shared" si="0"/>
        <v>0.98</v>
      </c>
      <c r="W21" s="54">
        <v>0.94</v>
      </c>
      <c r="X21" s="55">
        <f t="shared" si="6"/>
        <v>0.95918367346938771</v>
      </c>
      <c r="Y21" s="21" t="s">
        <v>107</v>
      </c>
      <c r="Z21" s="21" t="s">
        <v>79</v>
      </c>
      <c r="AA21" s="90">
        <f t="shared" si="1"/>
        <v>1</v>
      </c>
      <c r="AB21" s="102">
        <f>317/320</f>
        <v>0.99062499999999998</v>
      </c>
      <c r="AC21" s="103">
        <f t="shared" si="7"/>
        <v>0.99062499999999998</v>
      </c>
      <c r="AD21" s="21" t="s">
        <v>108</v>
      </c>
      <c r="AE21" s="21" t="s">
        <v>79</v>
      </c>
      <c r="AF21" s="53">
        <f t="shared" si="2"/>
        <v>1</v>
      </c>
      <c r="AG21" s="208">
        <f>323/323</f>
        <v>1</v>
      </c>
      <c r="AH21" s="55">
        <f t="shared" si="8"/>
        <v>1</v>
      </c>
      <c r="AI21" s="21" t="s">
        <v>268</v>
      </c>
      <c r="AJ21" s="21" t="s">
        <v>79</v>
      </c>
      <c r="AK21" s="53">
        <f t="shared" si="3"/>
        <v>1</v>
      </c>
      <c r="AL21" s="21"/>
      <c r="AM21" s="55">
        <f t="shared" si="9"/>
        <v>0</v>
      </c>
      <c r="AN21" s="21"/>
      <c r="AO21" s="21"/>
      <c r="AP21" s="131">
        <f t="shared" si="4"/>
        <v>1</v>
      </c>
      <c r="AQ21" s="123">
        <f>AVERAGE(W21,AB21,AG21,AL21)</f>
        <v>0.97687500000000005</v>
      </c>
      <c r="AR21" s="116">
        <f t="shared" si="10"/>
        <v>0.97687500000000005</v>
      </c>
      <c r="AS21" s="21" t="s">
        <v>108</v>
      </c>
    </row>
    <row r="22" spans="1:45" s="28" customFormat="1" ht="75" x14ac:dyDescent="0.25">
      <c r="A22" s="22">
        <v>4</v>
      </c>
      <c r="B22" s="21" t="s">
        <v>51</v>
      </c>
      <c r="C22" s="22" t="s">
        <v>70</v>
      </c>
      <c r="D22" s="26" t="s">
        <v>109</v>
      </c>
      <c r="E22" s="21" t="s">
        <v>110</v>
      </c>
      <c r="F22" s="21" t="s">
        <v>55</v>
      </c>
      <c r="G22" s="21" t="s">
        <v>111</v>
      </c>
      <c r="H22" s="34" t="s">
        <v>112</v>
      </c>
      <c r="I22" s="35">
        <v>1</v>
      </c>
      <c r="J22" s="36" t="s">
        <v>104</v>
      </c>
      <c r="K22" s="41" t="s">
        <v>60</v>
      </c>
      <c r="L22" s="43">
        <v>1</v>
      </c>
      <c r="M22" s="43">
        <v>1</v>
      </c>
      <c r="N22" s="43">
        <v>1</v>
      </c>
      <c r="O22" s="43">
        <v>1</v>
      </c>
      <c r="P22" s="43">
        <v>1</v>
      </c>
      <c r="Q22" s="44" t="s">
        <v>75</v>
      </c>
      <c r="R22" s="47" t="s">
        <v>105</v>
      </c>
      <c r="S22" s="48" t="s">
        <v>113</v>
      </c>
      <c r="T22" s="41" t="s">
        <v>64</v>
      </c>
      <c r="U22" s="45" t="s">
        <v>65</v>
      </c>
      <c r="V22" s="53">
        <f t="shared" si="0"/>
        <v>1</v>
      </c>
      <c r="W22" s="53">
        <v>0.94</v>
      </c>
      <c r="X22" s="55">
        <f t="shared" si="6"/>
        <v>0.94</v>
      </c>
      <c r="Y22" s="21" t="s">
        <v>107</v>
      </c>
      <c r="Z22" s="21" t="s">
        <v>79</v>
      </c>
      <c r="AA22" s="90">
        <f t="shared" si="1"/>
        <v>1</v>
      </c>
      <c r="AB22" s="102">
        <f>296/320</f>
        <v>0.92500000000000004</v>
      </c>
      <c r="AC22" s="103">
        <f t="shared" si="7"/>
        <v>0.92500000000000004</v>
      </c>
      <c r="AD22" s="21" t="s">
        <v>114</v>
      </c>
      <c r="AE22" s="21" t="s">
        <v>79</v>
      </c>
      <c r="AF22" s="53">
        <f t="shared" si="2"/>
        <v>1</v>
      </c>
      <c r="AG22" s="208">
        <f>318/323</f>
        <v>0.98452012383900933</v>
      </c>
      <c r="AH22" s="55">
        <f t="shared" si="8"/>
        <v>0.98452012383900933</v>
      </c>
      <c r="AI22" s="21" t="s">
        <v>269</v>
      </c>
      <c r="AJ22" s="21" t="s">
        <v>79</v>
      </c>
      <c r="AK22" s="53">
        <f t="shared" si="3"/>
        <v>1</v>
      </c>
      <c r="AL22" s="21"/>
      <c r="AM22" s="55">
        <f t="shared" si="9"/>
        <v>0</v>
      </c>
      <c r="AN22" s="21"/>
      <c r="AO22" s="21"/>
      <c r="AP22" s="131">
        <f t="shared" si="4"/>
        <v>1</v>
      </c>
      <c r="AQ22" s="123">
        <f>AVERAGE(W22,AB22,AG22,AL22)</f>
        <v>0.94984004127966981</v>
      </c>
      <c r="AR22" s="116">
        <f t="shared" si="10"/>
        <v>0.94984004127966981</v>
      </c>
      <c r="AS22" s="21" t="s">
        <v>114</v>
      </c>
    </row>
    <row r="23" spans="1:45" s="28" customFormat="1" ht="105" x14ac:dyDescent="0.25">
      <c r="A23" s="22">
        <v>4</v>
      </c>
      <c r="B23" s="21" t="s">
        <v>51</v>
      </c>
      <c r="C23" s="22" t="s">
        <v>70</v>
      </c>
      <c r="D23" s="26" t="s">
        <v>115</v>
      </c>
      <c r="E23" s="21" t="s">
        <v>116</v>
      </c>
      <c r="F23" s="21" t="s">
        <v>55</v>
      </c>
      <c r="G23" s="21" t="s">
        <v>117</v>
      </c>
      <c r="H23" s="34" t="s">
        <v>118</v>
      </c>
      <c r="I23" s="35" t="s">
        <v>119</v>
      </c>
      <c r="J23" s="36" t="s">
        <v>59</v>
      </c>
      <c r="K23" s="41" t="s">
        <v>60</v>
      </c>
      <c r="L23" s="43">
        <v>0</v>
      </c>
      <c r="M23" s="43">
        <v>0.4</v>
      </c>
      <c r="N23" s="43">
        <v>0.6</v>
      </c>
      <c r="O23" s="43">
        <v>0.8</v>
      </c>
      <c r="P23" s="43">
        <v>0.8</v>
      </c>
      <c r="Q23" s="44" t="s">
        <v>120</v>
      </c>
      <c r="R23" s="49" t="s">
        <v>121</v>
      </c>
      <c r="S23" s="34" t="s">
        <v>122</v>
      </c>
      <c r="T23" s="41" t="s">
        <v>64</v>
      </c>
      <c r="U23" s="45" t="s">
        <v>123</v>
      </c>
      <c r="V23" s="53">
        <f t="shared" si="0"/>
        <v>0</v>
      </c>
      <c r="W23" s="21" t="s">
        <v>66</v>
      </c>
      <c r="X23" s="55" t="s">
        <v>66</v>
      </c>
      <c r="Y23" s="21" t="s">
        <v>67</v>
      </c>
      <c r="Z23" s="21" t="s">
        <v>66</v>
      </c>
      <c r="AA23" s="90">
        <f t="shared" si="1"/>
        <v>0.4</v>
      </c>
      <c r="AB23" s="102">
        <v>1</v>
      </c>
      <c r="AC23" s="103">
        <f t="shared" si="7"/>
        <v>1</v>
      </c>
      <c r="AD23" s="21" t="s">
        <v>124</v>
      </c>
      <c r="AE23" s="21" t="s">
        <v>125</v>
      </c>
      <c r="AF23" s="53">
        <f t="shared" si="2"/>
        <v>0.6</v>
      </c>
      <c r="AG23" s="54">
        <v>0.6</v>
      </c>
      <c r="AH23" s="55">
        <f t="shared" si="8"/>
        <v>1</v>
      </c>
      <c r="AI23" s="133" t="s">
        <v>270</v>
      </c>
      <c r="AJ23" s="21" t="s">
        <v>125</v>
      </c>
      <c r="AK23" s="53">
        <f t="shared" si="3"/>
        <v>0.8</v>
      </c>
      <c r="AL23" s="21"/>
      <c r="AM23" s="55">
        <f t="shared" si="9"/>
        <v>0</v>
      </c>
      <c r="AN23" s="21"/>
      <c r="AO23" s="21"/>
      <c r="AP23" s="131">
        <f t="shared" si="4"/>
        <v>0.8</v>
      </c>
      <c r="AQ23" s="123">
        <f t="shared" si="5"/>
        <v>1</v>
      </c>
      <c r="AR23" s="116">
        <f t="shared" si="10"/>
        <v>1</v>
      </c>
      <c r="AS23" s="21" t="s">
        <v>124</v>
      </c>
    </row>
    <row r="24" spans="1:45" s="28" customFormat="1" ht="75" x14ac:dyDescent="0.25">
      <c r="A24" s="22">
        <v>4</v>
      </c>
      <c r="B24" s="21" t="s">
        <v>51</v>
      </c>
      <c r="C24" s="22" t="s">
        <v>126</v>
      </c>
      <c r="D24" s="26" t="s">
        <v>127</v>
      </c>
      <c r="E24" s="21" t="s">
        <v>128</v>
      </c>
      <c r="F24" s="21" t="s">
        <v>101</v>
      </c>
      <c r="G24" s="21" t="s">
        <v>129</v>
      </c>
      <c r="H24" s="34" t="s">
        <v>130</v>
      </c>
      <c r="I24" s="40" t="s">
        <v>58</v>
      </c>
      <c r="J24" s="36" t="s">
        <v>131</v>
      </c>
      <c r="K24" s="34" t="s">
        <v>132</v>
      </c>
      <c r="L24" s="40">
        <v>3240</v>
      </c>
      <c r="M24" s="40">
        <v>3240</v>
      </c>
      <c r="N24" s="40">
        <v>3240</v>
      </c>
      <c r="O24" s="40">
        <v>3240</v>
      </c>
      <c r="P24" s="51">
        <f t="shared" ref="P24:P25" si="11">SUM(L24:O24)</f>
        <v>12960</v>
      </c>
      <c r="Q24" s="44" t="s">
        <v>75</v>
      </c>
      <c r="R24" s="49" t="s">
        <v>133</v>
      </c>
      <c r="S24" s="34" t="s">
        <v>134</v>
      </c>
      <c r="T24" s="34" t="s">
        <v>135</v>
      </c>
      <c r="U24" s="45" t="s">
        <v>136</v>
      </c>
      <c r="V24" s="27">
        <f t="shared" si="0"/>
        <v>3240</v>
      </c>
      <c r="W24" s="21">
        <v>10040</v>
      </c>
      <c r="X24" s="55">
        <f t="shared" si="6"/>
        <v>1</v>
      </c>
      <c r="Y24" s="21" t="s">
        <v>137</v>
      </c>
      <c r="Z24" s="21" t="s">
        <v>66</v>
      </c>
      <c r="AA24" s="91">
        <f t="shared" si="1"/>
        <v>3240</v>
      </c>
      <c r="AB24" s="95">
        <v>7036</v>
      </c>
      <c r="AC24" s="103">
        <f t="shared" si="7"/>
        <v>1</v>
      </c>
      <c r="AD24" s="21" t="s">
        <v>138</v>
      </c>
      <c r="AE24" s="21" t="s">
        <v>139</v>
      </c>
      <c r="AF24" s="27">
        <f t="shared" si="2"/>
        <v>3240</v>
      </c>
      <c r="AG24" s="21">
        <v>2948</v>
      </c>
      <c r="AH24" s="55">
        <f t="shared" si="8"/>
        <v>0.90987654320987654</v>
      </c>
      <c r="AI24" s="21" t="s">
        <v>138</v>
      </c>
      <c r="AJ24" s="21" t="s">
        <v>139</v>
      </c>
      <c r="AK24" s="27">
        <f t="shared" si="3"/>
        <v>3240</v>
      </c>
      <c r="AL24" s="21"/>
      <c r="AM24" s="55">
        <f t="shared" si="9"/>
        <v>0</v>
      </c>
      <c r="AN24" s="21"/>
      <c r="AO24" s="21"/>
      <c r="AP24" s="22">
        <f t="shared" si="4"/>
        <v>12960</v>
      </c>
      <c r="AQ24" s="124">
        <f>SUM(W24+AB24,AG24,AL24)</f>
        <v>20024</v>
      </c>
      <c r="AR24" s="116">
        <f t="shared" si="10"/>
        <v>1</v>
      </c>
      <c r="AS24" s="21" t="s">
        <v>138</v>
      </c>
    </row>
    <row r="25" spans="1:45" s="28" customFormat="1" ht="75" x14ac:dyDescent="0.25">
      <c r="A25" s="22">
        <v>4</v>
      </c>
      <c r="B25" s="21" t="s">
        <v>51</v>
      </c>
      <c r="C25" s="22" t="s">
        <v>126</v>
      </c>
      <c r="D25" s="26" t="s">
        <v>140</v>
      </c>
      <c r="E25" s="21" t="s">
        <v>141</v>
      </c>
      <c r="F25" s="21" t="s">
        <v>55</v>
      </c>
      <c r="G25" s="21" t="s">
        <v>142</v>
      </c>
      <c r="H25" s="34" t="s">
        <v>143</v>
      </c>
      <c r="I25" s="40" t="s">
        <v>58</v>
      </c>
      <c r="J25" s="36" t="s">
        <v>131</v>
      </c>
      <c r="K25" s="34" t="s">
        <v>144</v>
      </c>
      <c r="L25" s="40">
        <v>1080</v>
      </c>
      <c r="M25" s="40">
        <v>1080</v>
      </c>
      <c r="N25" s="40">
        <v>1080</v>
      </c>
      <c r="O25" s="40">
        <v>1080</v>
      </c>
      <c r="P25" s="51">
        <f t="shared" si="11"/>
        <v>4320</v>
      </c>
      <c r="Q25" s="44" t="s">
        <v>75</v>
      </c>
      <c r="R25" s="49" t="s">
        <v>145</v>
      </c>
      <c r="S25" s="34" t="s">
        <v>134</v>
      </c>
      <c r="T25" s="34" t="s">
        <v>135</v>
      </c>
      <c r="U25" s="45" t="s">
        <v>136</v>
      </c>
      <c r="V25" s="27">
        <f t="shared" si="0"/>
        <v>1080</v>
      </c>
      <c r="W25" s="21">
        <v>879</v>
      </c>
      <c r="X25" s="55">
        <f t="shared" si="6"/>
        <v>0.81388888888888888</v>
      </c>
      <c r="Y25" s="21" t="s">
        <v>146</v>
      </c>
      <c r="Z25" s="21" t="s">
        <v>139</v>
      </c>
      <c r="AA25" s="91">
        <f t="shared" si="1"/>
        <v>1080</v>
      </c>
      <c r="AB25" s="95">
        <v>1520</v>
      </c>
      <c r="AC25" s="103">
        <f t="shared" si="7"/>
        <v>1</v>
      </c>
      <c r="AD25" s="21" t="s">
        <v>138</v>
      </c>
      <c r="AE25" s="21" t="s">
        <v>139</v>
      </c>
      <c r="AF25" s="27">
        <f t="shared" si="2"/>
        <v>1080</v>
      </c>
      <c r="AG25" s="21">
        <v>2121</v>
      </c>
      <c r="AH25" s="55">
        <f t="shared" si="8"/>
        <v>1</v>
      </c>
      <c r="AI25" s="21" t="s">
        <v>138</v>
      </c>
      <c r="AJ25" s="21" t="s">
        <v>139</v>
      </c>
      <c r="AK25" s="27">
        <f t="shared" si="3"/>
        <v>1080</v>
      </c>
      <c r="AL25" s="21"/>
      <c r="AM25" s="55">
        <f t="shared" si="9"/>
        <v>0</v>
      </c>
      <c r="AN25" s="21"/>
      <c r="AO25" s="21"/>
      <c r="AP25" s="22">
        <f t="shared" si="4"/>
        <v>4320</v>
      </c>
      <c r="AQ25" s="124">
        <f t="shared" ref="AQ25:AQ30" si="12">SUM(W25+AB25,AG25,AL25)</f>
        <v>4520</v>
      </c>
      <c r="AR25" s="116">
        <f t="shared" si="10"/>
        <v>1</v>
      </c>
      <c r="AS25" s="21" t="s">
        <v>138</v>
      </c>
    </row>
    <row r="26" spans="1:45" s="28" customFormat="1" ht="330" x14ac:dyDescent="0.25">
      <c r="A26" s="22">
        <v>4</v>
      </c>
      <c r="B26" s="21" t="s">
        <v>51</v>
      </c>
      <c r="C26" s="22" t="s">
        <v>126</v>
      </c>
      <c r="D26" s="26" t="s">
        <v>147</v>
      </c>
      <c r="E26" s="21" t="s">
        <v>148</v>
      </c>
      <c r="F26" s="21" t="s">
        <v>55</v>
      </c>
      <c r="G26" s="21" t="s">
        <v>149</v>
      </c>
      <c r="H26" s="34" t="s">
        <v>150</v>
      </c>
      <c r="I26" s="40" t="s">
        <v>58</v>
      </c>
      <c r="J26" s="36" t="s">
        <v>131</v>
      </c>
      <c r="K26" s="34" t="s">
        <v>151</v>
      </c>
      <c r="L26" s="40">
        <v>42</v>
      </c>
      <c r="M26" s="40">
        <v>72</v>
      </c>
      <c r="N26" s="40">
        <v>87</v>
      </c>
      <c r="O26" s="40">
        <v>64</v>
      </c>
      <c r="P26" s="51">
        <f>SUM(L26:O26)</f>
        <v>265</v>
      </c>
      <c r="Q26" s="44" t="s">
        <v>75</v>
      </c>
      <c r="R26" s="49" t="s">
        <v>152</v>
      </c>
      <c r="S26" s="34" t="s">
        <v>153</v>
      </c>
      <c r="T26" s="34" t="s">
        <v>135</v>
      </c>
      <c r="U26" s="45" t="s">
        <v>136</v>
      </c>
      <c r="V26" s="27">
        <f t="shared" si="0"/>
        <v>42</v>
      </c>
      <c r="W26" s="21">
        <v>40</v>
      </c>
      <c r="X26" s="55">
        <f t="shared" si="6"/>
        <v>0.95238095238095233</v>
      </c>
      <c r="Y26" s="21" t="s">
        <v>137</v>
      </c>
      <c r="Z26" s="21" t="s">
        <v>139</v>
      </c>
      <c r="AA26" s="91">
        <f t="shared" si="1"/>
        <v>72</v>
      </c>
      <c r="AB26" s="95">
        <v>88</v>
      </c>
      <c r="AC26" s="103">
        <f t="shared" si="7"/>
        <v>1</v>
      </c>
      <c r="AD26" s="21" t="s">
        <v>154</v>
      </c>
      <c r="AE26" s="21" t="s">
        <v>139</v>
      </c>
      <c r="AF26" s="27">
        <f t="shared" si="2"/>
        <v>87</v>
      </c>
      <c r="AG26" s="21">
        <v>70</v>
      </c>
      <c r="AH26" s="55">
        <f t="shared" si="8"/>
        <v>0.8045977011494253</v>
      </c>
      <c r="AI26" s="133" t="s">
        <v>271</v>
      </c>
      <c r="AJ26" s="21" t="s">
        <v>139</v>
      </c>
      <c r="AK26" s="27">
        <f t="shared" si="3"/>
        <v>64</v>
      </c>
      <c r="AL26" s="21"/>
      <c r="AM26" s="55">
        <f t="shared" si="9"/>
        <v>0</v>
      </c>
      <c r="AN26" s="21"/>
      <c r="AO26" s="21"/>
      <c r="AP26" s="22">
        <f t="shared" si="4"/>
        <v>265</v>
      </c>
      <c r="AQ26" s="124">
        <f t="shared" si="12"/>
        <v>198</v>
      </c>
      <c r="AR26" s="116">
        <f t="shared" si="10"/>
        <v>0.74716981132075466</v>
      </c>
      <c r="AS26" s="21" t="s">
        <v>154</v>
      </c>
    </row>
    <row r="27" spans="1:45" s="28" customFormat="1" ht="330" x14ac:dyDescent="0.25">
      <c r="A27" s="22">
        <v>4</v>
      </c>
      <c r="B27" s="21" t="s">
        <v>51</v>
      </c>
      <c r="C27" s="22" t="s">
        <v>126</v>
      </c>
      <c r="D27" s="26" t="s">
        <v>155</v>
      </c>
      <c r="E27" s="21" t="s">
        <v>156</v>
      </c>
      <c r="F27" s="21" t="s">
        <v>101</v>
      </c>
      <c r="G27" s="21" t="s">
        <v>157</v>
      </c>
      <c r="H27" s="34" t="s">
        <v>158</v>
      </c>
      <c r="I27" s="40" t="s">
        <v>58</v>
      </c>
      <c r="J27" s="36" t="s">
        <v>131</v>
      </c>
      <c r="K27" s="34" t="s">
        <v>159</v>
      </c>
      <c r="L27" s="40">
        <v>42</v>
      </c>
      <c r="M27" s="40">
        <v>72</v>
      </c>
      <c r="N27" s="40">
        <v>102</v>
      </c>
      <c r="O27" s="40">
        <v>74</v>
      </c>
      <c r="P27" s="51">
        <f t="shared" ref="P27:P30" si="13">SUM(L27:O27)</f>
        <v>290</v>
      </c>
      <c r="Q27" s="44" t="s">
        <v>75</v>
      </c>
      <c r="R27" s="49" t="s">
        <v>152</v>
      </c>
      <c r="S27" s="34" t="s">
        <v>153</v>
      </c>
      <c r="T27" s="34" t="s">
        <v>135</v>
      </c>
      <c r="U27" s="45" t="s">
        <v>136</v>
      </c>
      <c r="V27" s="27">
        <f t="shared" si="0"/>
        <v>42</v>
      </c>
      <c r="W27" s="21">
        <v>42</v>
      </c>
      <c r="X27" s="55">
        <f t="shared" si="6"/>
        <v>1</v>
      </c>
      <c r="Y27" s="21" t="s">
        <v>160</v>
      </c>
      <c r="Z27" s="21" t="s">
        <v>139</v>
      </c>
      <c r="AA27" s="91">
        <f t="shared" si="1"/>
        <v>72</v>
      </c>
      <c r="AB27" s="95">
        <v>82</v>
      </c>
      <c r="AC27" s="103">
        <f t="shared" si="7"/>
        <v>1</v>
      </c>
      <c r="AD27" s="21" t="s">
        <v>154</v>
      </c>
      <c r="AE27" s="21" t="s">
        <v>139</v>
      </c>
      <c r="AF27" s="27">
        <f t="shared" si="2"/>
        <v>102</v>
      </c>
      <c r="AG27" s="21">
        <v>93</v>
      </c>
      <c r="AH27" s="55">
        <f t="shared" si="8"/>
        <v>0.91176470588235292</v>
      </c>
      <c r="AI27" s="133" t="s">
        <v>271</v>
      </c>
      <c r="AJ27" s="21" t="s">
        <v>139</v>
      </c>
      <c r="AK27" s="27">
        <f t="shared" si="3"/>
        <v>74</v>
      </c>
      <c r="AL27" s="21"/>
      <c r="AM27" s="55">
        <f t="shared" si="9"/>
        <v>0</v>
      </c>
      <c r="AN27" s="21"/>
      <c r="AO27" s="21"/>
      <c r="AP27" s="22">
        <f t="shared" si="4"/>
        <v>290</v>
      </c>
      <c r="AQ27" s="124">
        <f t="shared" si="12"/>
        <v>217</v>
      </c>
      <c r="AR27" s="116">
        <f t="shared" si="10"/>
        <v>0.74827586206896557</v>
      </c>
      <c r="AS27" s="21" t="s">
        <v>154</v>
      </c>
    </row>
    <row r="28" spans="1:45" s="28" customFormat="1" ht="150" x14ac:dyDescent="0.25">
      <c r="A28" s="22">
        <v>4</v>
      </c>
      <c r="B28" s="21" t="s">
        <v>51</v>
      </c>
      <c r="C28" s="22" t="s">
        <v>126</v>
      </c>
      <c r="D28" s="26" t="s">
        <v>161</v>
      </c>
      <c r="E28" s="21" t="s">
        <v>162</v>
      </c>
      <c r="F28" s="21" t="s">
        <v>101</v>
      </c>
      <c r="G28" s="21" t="s">
        <v>163</v>
      </c>
      <c r="H28" s="34" t="s">
        <v>164</v>
      </c>
      <c r="I28" s="40" t="s">
        <v>58</v>
      </c>
      <c r="J28" s="36" t="s">
        <v>131</v>
      </c>
      <c r="K28" s="34" t="s">
        <v>165</v>
      </c>
      <c r="L28" s="40">
        <v>18</v>
      </c>
      <c r="M28" s="40">
        <v>24</v>
      </c>
      <c r="N28" s="40">
        <v>22</v>
      </c>
      <c r="O28" s="40">
        <v>18</v>
      </c>
      <c r="P28" s="51">
        <f t="shared" si="13"/>
        <v>82</v>
      </c>
      <c r="Q28" s="44" t="s">
        <v>75</v>
      </c>
      <c r="R28" s="50" t="s">
        <v>166</v>
      </c>
      <c r="S28" s="34" t="s">
        <v>167</v>
      </c>
      <c r="T28" s="34" t="s">
        <v>135</v>
      </c>
      <c r="U28" s="45" t="s">
        <v>122</v>
      </c>
      <c r="V28" s="27">
        <f t="shared" si="0"/>
        <v>18</v>
      </c>
      <c r="W28" s="21">
        <v>18</v>
      </c>
      <c r="X28" s="55">
        <f t="shared" si="6"/>
        <v>1</v>
      </c>
      <c r="Y28" s="21" t="s">
        <v>168</v>
      </c>
      <c r="Z28" s="21" t="s">
        <v>169</v>
      </c>
      <c r="AA28" s="91">
        <f t="shared" si="1"/>
        <v>24</v>
      </c>
      <c r="AB28" s="96">
        <v>27</v>
      </c>
      <c r="AC28" s="104">
        <f t="shared" si="7"/>
        <v>1</v>
      </c>
      <c r="AD28" s="21" t="s">
        <v>170</v>
      </c>
      <c r="AE28" s="21" t="s">
        <v>139</v>
      </c>
      <c r="AF28" s="27">
        <f t="shared" si="2"/>
        <v>22</v>
      </c>
      <c r="AG28" s="21">
        <v>32</v>
      </c>
      <c r="AH28" s="55">
        <f t="shared" si="8"/>
        <v>1</v>
      </c>
      <c r="AI28" s="21" t="s">
        <v>170</v>
      </c>
      <c r="AJ28" s="21" t="s">
        <v>139</v>
      </c>
      <c r="AK28" s="27">
        <f t="shared" si="3"/>
        <v>18</v>
      </c>
      <c r="AL28" s="21"/>
      <c r="AM28" s="55">
        <f t="shared" si="9"/>
        <v>0</v>
      </c>
      <c r="AN28" s="21"/>
      <c r="AO28" s="21"/>
      <c r="AP28" s="22">
        <f t="shared" si="4"/>
        <v>82</v>
      </c>
      <c r="AQ28" s="124">
        <f>SUM(W28+AB28,AG28,AL28)</f>
        <v>77</v>
      </c>
      <c r="AR28" s="117">
        <f t="shared" si="10"/>
        <v>0.93902439024390238</v>
      </c>
      <c r="AS28" s="21" t="s">
        <v>170</v>
      </c>
    </row>
    <row r="29" spans="1:45" s="28" customFormat="1" ht="180" x14ac:dyDescent="0.25">
      <c r="A29" s="22">
        <v>4</v>
      </c>
      <c r="B29" s="21" t="s">
        <v>51</v>
      </c>
      <c r="C29" s="22" t="s">
        <v>126</v>
      </c>
      <c r="D29" s="26" t="s">
        <v>171</v>
      </c>
      <c r="E29" s="21" t="s">
        <v>172</v>
      </c>
      <c r="F29" s="21" t="s">
        <v>101</v>
      </c>
      <c r="G29" s="21" t="s">
        <v>173</v>
      </c>
      <c r="H29" s="34" t="s">
        <v>174</v>
      </c>
      <c r="I29" s="40" t="s">
        <v>58</v>
      </c>
      <c r="J29" s="36" t="s">
        <v>131</v>
      </c>
      <c r="K29" s="34" t="s">
        <v>165</v>
      </c>
      <c r="L29" s="40">
        <v>30</v>
      </c>
      <c r="M29" s="40">
        <v>41</v>
      </c>
      <c r="N29" s="40">
        <v>41</v>
      </c>
      <c r="O29" s="40">
        <v>30</v>
      </c>
      <c r="P29" s="51">
        <f t="shared" si="13"/>
        <v>142</v>
      </c>
      <c r="Q29" s="44" t="s">
        <v>75</v>
      </c>
      <c r="R29" s="50" t="s">
        <v>166</v>
      </c>
      <c r="S29" s="34" t="s">
        <v>167</v>
      </c>
      <c r="T29" s="34" t="s">
        <v>135</v>
      </c>
      <c r="U29" s="45" t="s">
        <v>122</v>
      </c>
      <c r="V29" s="27">
        <f t="shared" si="0"/>
        <v>30</v>
      </c>
      <c r="W29" s="21">
        <v>31</v>
      </c>
      <c r="X29" s="55">
        <f t="shared" si="6"/>
        <v>1</v>
      </c>
      <c r="Y29" s="21" t="s">
        <v>175</v>
      </c>
      <c r="Z29" s="21" t="s">
        <v>169</v>
      </c>
      <c r="AA29" s="91">
        <f t="shared" si="1"/>
        <v>41</v>
      </c>
      <c r="AB29" s="96">
        <v>55</v>
      </c>
      <c r="AC29" s="104">
        <f t="shared" si="7"/>
        <v>1</v>
      </c>
      <c r="AD29" s="21" t="s">
        <v>176</v>
      </c>
      <c r="AE29" s="21" t="s">
        <v>139</v>
      </c>
      <c r="AF29" s="27">
        <f t="shared" si="2"/>
        <v>41</v>
      </c>
      <c r="AG29" s="21">
        <v>71</v>
      </c>
      <c r="AH29" s="55">
        <f t="shared" si="8"/>
        <v>1</v>
      </c>
      <c r="AI29" s="21" t="s">
        <v>272</v>
      </c>
      <c r="AJ29" s="21" t="s">
        <v>139</v>
      </c>
      <c r="AK29" s="27">
        <f t="shared" si="3"/>
        <v>30</v>
      </c>
      <c r="AL29" s="21"/>
      <c r="AM29" s="55">
        <f t="shared" si="9"/>
        <v>0</v>
      </c>
      <c r="AN29" s="21"/>
      <c r="AO29" s="21"/>
      <c r="AP29" s="22">
        <f t="shared" si="4"/>
        <v>142</v>
      </c>
      <c r="AQ29" s="124">
        <f t="shared" si="12"/>
        <v>157</v>
      </c>
      <c r="AR29" s="117">
        <f t="shared" si="10"/>
        <v>1</v>
      </c>
      <c r="AS29" s="21" t="s">
        <v>176</v>
      </c>
    </row>
    <row r="30" spans="1:45" s="28" customFormat="1" ht="225" x14ac:dyDescent="0.25">
      <c r="A30" s="22">
        <v>4</v>
      </c>
      <c r="B30" s="21" t="s">
        <v>51</v>
      </c>
      <c r="C30" s="22" t="s">
        <v>126</v>
      </c>
      <c r="D30" s="26" t="s">
        <v>177</v>
      </c>
      <c r="E30" s="21" t="s">
        <v>178</v>
      </c>
      <c r="F30" s="21" t="s">
        <v>101</v>
      </c>
      <c r="G30" s="21" t="s">
        <v>179</v>
      </c>
      <c r="H30" s="34" t="s">
        <v>180</v>
      </c>
      <c r="I30" s="40" t="s">
        <v>58</v>
      </c>
      <c r="J30" s="36" t="s">
        <v>131</v>
      </c>
      <c r="K30" s="34" t="s">
        <v>165</v>
      </c>
      <c r="L30" s="40">
        <v>4</v>
      </c>
      <c r="M30" s="40">
        <v>9</v>
      </c>
      <c r="N30" s="40">
        <v>9</v>
      </c>
      <c r="O30" s="40">
        <v>6</v>
      </c>
      <c r="P30" s="51">
        <f t="shared" si="13"/>
        <v>28</v>
      </c>
      <c r="Q30" s="44" t="s">
        <v>75</v>
      </c>
      <c r="R30" s="50" t="s">
        <v>166</v>
      </c>
      <c r="S30" s="34" t="s">
        <v>167</v>
      </c>
      <c r="T30" s="34" t="s">
        <v>135</v>
      </c>
      <c r="U30" s="45" t="s">
        <v>122</v>
      </c>
      <c r="V30" s="27">
        <f t="shared" si="0"/>
        <v>4</v>
      </c>
      <c r="W30" s="21">
        <v>18</v>
      </c>
      <c r="X30" s="55">
        <f t="shared" si="6"/>
        <v>1</v>
      </c>
      <c r="Y30" s="21" t="s">
        <v>181</v>
      </c>
      <c r="Z30" s="21" t="s">
        <v>169</v>
      </c>
      <c r="AA30" s="91">
        <f t="shared" si="1"/>
        <v>9</v>
      </c>
      <c r="AB30" s="96">
        <v>50</v>
      </c>
      <c r="AC30" s="104">
        <f t="shared" si="7"/>
        <v>1</v>
      </c>
      <c r="AD30" s="21" t="s">
        <v>182</v>
      </c>
      <c r="AE30" s="21" t="s">
        <v>139</v>
      </c>
      <c r="AF30" s="27">
        <f t="shared" si="2"/>
        <v>9</v>
      </c>
      <c r="AG30" s="21">
        <v>66</v>
      </c>
      <c r="AH30" s="55">
        <f t="shared" si="8"/>
        <v>1</v>
      </c>
      <c r="AI30" s="21" t="s">
        <v>273</v>
      </c>
      <c r="AJ30" s="21" t="s">
        <v>139</v>
      </c>
      <c r="AK30" s="27">
        <f t="shared" si="3"/>
        <v>6</v>
      </c>
      <c r="AL30" s="21"/>
      <c r="AM30" s="55">
        <f t="shared" si="9"/>
        <v>0</v>
      </c>
      <c r="AN30" s="21"/>
      <c r="AO30" s="21"/>
      <c r="AP30" s="22">
        <f t="shared" si="4"/>
        <v>28</v>
      </c>
      <c r="AQ30" s="124">
        <f t="shared" si="12"/>
        <v>134</v>
      </c>
      <c r="AR30" s="117">
        <f t="shared" si="10"/>
        <v>1</v>
      </c>
      <c r="AS30" s="21" t="s">
        <v>182</v>
      </c>
    </row>
    <row r="31" spans="1:45" s="5" customFormat="1" ht="15.75" x14ac:dyDescent="0.25">
      <c r="A31" s="10"/>
      <c r="B31" s="10"/>
      <c r="C31" s="10"/>
      <c r="D31" s="10"/>
      <c r="E31" s="13" t="s">
        <v>183</v>
      </c>
      <c r="F31" s="10"/>
      <c r="G31" s="10"/>
      <c r="H31" s="10"/>
      <c r="I31" s="10"/>
      <c r="J31" s="10"/>
      <c r="K31" s="10"/>
      <c r="L31" s="15"/>
      <c r="M31" s="15"/>
      <c r="N31" s="15"/>
      <c r="O31" s="15"/>
      <c r="P31" s="15"/>
      <c r="Q31" s="10"/>
      <c r="R31" s="10"/>
      <c r="S31" s="10"/>
      <c r="T31" s="10"/>
      <c r="U31" s="10"/>
      <c r="V31" s="15"/>
      <c r="W31" s="15"/>
      <c r="X31" s="15">
        <f>AVERAGE(X16:X30)*80%</f>
        <v>0.73710483167626029</v>
      </c>
      <c r="Y31" s="15"/>
      <c r="Z31" s="15"/>
      <c r="AA31" s="16"/>
      <c r="AB31" s="16"/>
      <c r="AC31" s="105">
        <f>AVERAGE(AC16:AC30)*80%</f>
        <v>0.79142533333333331</v>
      </c>
      <c r="AD31" s="15"/>
      <c r="AE31" s="15"/>
      <c r="AF31" s="15"/>
      <c r="AG31" s="15"/>
      <c r="AH31" s="15">
        <f>AVERAGE(AH16:AH30)*80%</f>
        <v>0.74631857918906408</v>
      </c>
      <c r="AI31" s="15"/>
      <c r="AJ31" s="15"/>
      <c r="AK31" s="15"/>
      <c r="AL31" s="15"/>
      <c r="AM31" s="15">
        <f>AVERAGE(AM16:AM30)*80%</f>
        <v>0</v>
      </c>
      <c r="AN31" s="10"/>
      <c r="AO31" s="10"/>
      <c r="AP31" s="15"/>
      <c r="AQ31" s="126"/>
      <c r="AR31" s="118">
        <f>AVERAGE(AR16:AR30)*80%</f>
        <v>0.64408732008156144</v>
      </c>
      <c r="AS31" s="10"/>
    </row>
    <row r="32" spans="1:45" s="28" customFormat="1" ht="192.75" customHeight="1" x14ac:dyDescent="0.25">
      <c r="A32" s="59">
        <v>7</v>
      </c>
      <c r="B32" s="60" t="s">
        <v>184</v>
      </c>
      <c r="C32" s="60" t="s">
        <v>185</v>
      </c>
      <c r="D32" s="61" t="s">
        <v>186</v>
      </c>
      <c r="E32" s="62" t="s">
        <v>187</v>
      </c>
      <c r="F32" s="62" t="s">
        <v>188</v>
      </c>
      <c r="G32" s="62" t="s">
        <v>189</v>
      </c>
      <c r="H32" s="62" t="s">
        <v>190</v>
      </c>
      <c r="I32" s="63" t="s">
        <v>191</v>
      </c>
      <c r="J32" s="62" t="s">
        <v>192</v>
      </c>
      <c r="K32" s="62" t="s">
        <v>193</v>
      </c>
      <c r="L32" s="64" t="s">
        <v>194</v>
      </c>
      <c r="M32" s="65">
        <v>0.8</v>
      </c>
      <c r="N32" s="64" t="s">
        <v>194</v>
      </c>
      <c r="O32" s="66">
        <v>0.8</v>
      </c>
      <c r="P32" s="66">
        <v>0.8</v>
      </c>
      <c r="Q32" s="67" t="s">
        <v>120</v>
      </c>
      <c r="R32" s="67" t="s">
        <v>195</v>
      </c>
      <c r="S32" s="62" t="s">
        <v>196</v>
      </c>
      <c r="T32" s="62" t="s">
        <v>197</v>
      </c>
      <c r="U32" s="68" t="s">
        <v>198</v>
      </c>
      <c r="V32" s="69" t="str">
        <f>L32</f>
        <v>No programada</v>
      </c>
      <c r="W32" s="60" t="s">
        <v>66</v>
      </c>
      <c r="X32" s="60" t="s">
        <v>66</v>
      </c>
      <c r="Y32" s="60" t="s">
        <v>67</v>
      </c>
      <c r="Z32" s="60" t="s">
        <v>66</v>
      </c>
      <c r="AA32" s="84">
        <f>M32</f>
        <v>0.8</v>
      </c>
      <c r="AB32" s="113">
        <v>1</v>
      </c>
      <c r="AC32" s="106">
        <f t="shared" ref="AC32:AC36" si="14">IF(AB32/AA32&gt;100%,100%,AB32/AA32)</f>
        <v>1</v>
      </c>
      <c r="AD32" s="107" t="s">
        <v>199</v>
      </c>
      <c r="AE32" s="60" t="s">
        <v>200</v>
      </c>
      <c r="AF32" s="69" t="str">
        <f>N32</f>
        <v>No programada</v>
      </c>
      <c r="AG32" s="60" t="s">
        <v>194</v>
      </c>
      <c r="AH32" s="71" t="s">
        <v>194</v>
      </c>
      <c r="AI32" s="60" t="s">
        <v>194</v>
      </c>
      <c r="AJ32" s="60" t="s">
        <v>274</v>
      </c>
      <c r="AK32" s="70">
        <f>O32</f>
        <v>0.8</v>
      </c>
      <c r="AL32" s="60"/>
      <c r="AM32" s="71">
        <f t="shared" ref="AM32" si="15">IF(AL32/AK32&gt;100%,100%,AL32/AK32)</f>
        <v>0</v>
      </c>
      <c r="AN32" s="60"/>
      <c r="AO32" s="60"/>
      <c r="AP32" s="98">
        <f>P32</f>
        <v>0.8</v>
      </c>
      <c r="AQ32" s="125">
        <f>AVERAGE(AB32,AL32)</f>
        <v>1</v>
      </c>
      <c r="AR32" s="119">
        <f t="shared" ref="AR32:AR38" si="16">IF(AQ32/AP32&gt;100%,100%,AQ32/AP32)</f>
        <v>1</v>
      </c>
      <c r="AS32" s="107" t="s">
        <v>199</v>
      </c>
    </row>
    <row r="33" spans="1:45" s="28" customFormat="1" ht="105" x14ac:dyDescent="0.25">
      <c r="A33" s="59">
        <v>7</v>
      </c>
      <c r="B33" s="60" t="s">
        <v>184</v>
      </c>
      <c r="C33" s="60" t="s">
        <v>185</v>
      </c>
      <c r="D33" s="73" t="s">
        <v>201</v>
      </c>
      <c r="E33" s="67" t="s">
        <v>202</v>
      </c>
      <c r="F33" s="67" t="s">
        <v>188</v>
      </c>
      <c r="G33" s="67" t="s">
        <v>203</v>
      </c>
      <c r="H33" s="67" t="s">
        <v>204</v>
      </c>
      <c r="I33" s="67" t="s">
        <v>205</v>
      </c>
      <c r="J33" s="67" t="s">
        <v>192</v>
      </c>
      <c r="K33" s="67" t="s">
        <v>206</v>
      </c>
      <c r="L33" s="74">
        <v>1</v>
      </c>
      <c r="M33" s="74">
        <v>1</v>
      </c>
      <c r="N33" s="74">
        <v>1</v>
      </c>
      <c r="O33" s="75">
        <v>1</v>
      </c>
      <c r="P33" s="75">
        <v>1</v>
      </c>
      <c r="Q33" s="67" t="s">
        <v>120</v>
      </c>
      <c r="R33" s="67" t="s">
        <v>207</v>
      </c>
      <c r="S33" s="67" t="s">
        <v>208</v>
      </c>
      <c r="T33" s="62" t="s">
        <v>197</v>
      </c>
      <c r="U33" s="68" t="s">
        <v>209</v>
      </c>
      <c r="V33" s="70">
        <f t="shared" ref="V33:V38" si="17">L33</f>
        <v>1</v>
      </c>
      <c r="W33" s="72">
        <v>1</v>
      </c>
      <c r="X33" s="71">
        <f t="shared" ref="X33:X38" si="18">IF(W33/V33&gt;100%,100%,W33/V33)</f>
        <v>1</v>
      </c>
      <c r="Y33" s="60" t="s">
        <v>210</v>
      </c>
      <c r="Z33" s="60" t="s">
        <v>211</v>
      </c>
      <c r="AA33" s="84">
        <f t="shared" ref="AA33:AB38" si="19">M33</f>
        <v>1</v>
      </c>
      <c r="AB33" s="113">
        <v>1</v>
      </c>
      <c r="AC33" s="106">
        <f t="shared" si="14"/>
        <v>1</v>
      </c>
      <c r="AD33" s="60" t="s">
        <v>212</v>
      </c>
      <c r="AE33" s="60"/>
      <c r="AF33" s="70">
        <f t="shared" ref="AF33:AF38" si="20">N33</f>
        <v>1</v>
      </c>
      <c r="AG33" s="79">
        <v>1</v>
      </c>
      <c r="AH33" s="134">
        <f t="shared" ref="AH33:AH38" si="21">IF(AG33/AF33&gt;100%,100%,AG33/AF33)</f>
        <v>1</v>
      </c>
      <c r="AI33" s="60" t="s">
        <v>276</v>
      </c>
      <c r="AJ33" s="60" t="s">
        <v>275</v>
      </c>
      <c r="AK33" s="70">
        <f t="shared" ref="AK33:AK36" si="22">O33</f>
        <v>1</v>
      </c>
      <c r="AL33" s="60"/>
      <c r="AM33" s="71"/>
      <c r="AN33" s="60"/>
      <c r="AO33" s="60"/>
      <c r="AP33" s="98">
        <f t="shared" ref="AP33:AP38" si="23">P33</f>
        <v>1</v>
      </c>
      <c r="AQ33" s="125">
        <f>AVERAGE(W33,AB33,AG33,AL33)</f>
        <v>1</v>
      </c>
      <c r="AR33" s="119">
        <f t="shared" si="16"/>
        <v>1</v>
      </c>
      <c r="AS33" s="60" t="s">
        <v>212</v>
      </c>
    </row>
    <row r="34" spans="1:45" s="28" customFormat="1" ht="120" x14ac:dyDescent="0.25">
      <c r="A34" s="59">
        <v>7</v>
      </c>
      <c r="B34" s="60" t="s">
        <v>184</v>
      </c>
      <c r="C34" s="60" t="s">
        <v>213</v>
      </c>
      <c r="D34" s="73" t="s">
        <v>214</v>
      </c>
      <c r="E34" s="67" t="s">
        <v>215</v>
      </c>
      <c r="F34" s="67" t="s">
        <v>188</v>
      </c>
      <c r="G34" s="67" t="s">
        <v>216</v>
      </c>
      <c r="H34" s="67" t="s">
        <v>217</v>
      </c>
      <c r="I34" s="67" t="s">
        <v>218</v>
      </c>
      <c r="J34" s="67" t="s">
        <v>192</v>
      </c>
      <c r="K34" s="67" t="s">
        <v>219</v>
      </c>
      <c r="L34" s="64" t="s">
        <v>194</v>
      </c>
      <c r="M34" s="65">
        <v>1</v>
      </c>
      <c r="N34" s="65">
        <v>1</v>
      </c>
      <c r="O34" s="66">
        <v>1</v>
      </c>
      <c r="P34" s="66">
        <v>1</v>
      </c>
      <c r="Q34" s="67" t="s">
        <v>120</v>
      </c>
      <c r="R34" s="67" t="s">
        <v>220</v>
      </c>
      <c r="S34" s="67" t="s">
        <v>221</v>
      </c>
      <c r="T34" s="62" t="s">
        <v>197</v>
      </c>
      <c r="U34" s="68" t="s">
        <v>222</v>
      </c>
      <c r="V34" s="69" t="str">
        <f t="shared" si="17"/>
        <v>No programada</v>
      </c>
      <c r="W34" s="60" t="s">
        <v>66</v>
      </c>
      <c r="X34" s="60" t="s">
        <v>66</v>
      </c>
      <c r="Y34" s="60" t="s">
        <v>67</v>
      </c>
      <c r="Z34" s="60" t="s">
        <v>66</v>
      </c>
      <c r="AA34" s="84">
        <f t="shared" si="19"/>
        <v>1</v>
      </c>
      <c r="AB34" s="113">
        <v>1</v>
      </c>
      <c r="AC34" s="106">
        <f t="shared" si="14"/>
        <v>1</v>
      </c>
      <c r="AD34" s="112" t="s">
        <v>223</v>
      </c>
      <c r="AE34" s="60" t="s">
        <v>224</v>
      </c>
      <c r="AF34" s="70">
        <f t="shared" si="20"/>
        <v>1</v>
      </c>
      <c r="AG34" s="79">
        <v>1</v>
      </c>
      <c r="AH34" s="134">
        <f t="shared" si="21"/>
        <v>1</v>
      </c>
      <c r="AI34" s="60" t="s">
        <v>277</v>
      </c>
      <c r="AJ34" s="59" t="s">
        <v>278</v>
      </c>
      <c r="AK34" s="70">
        <f t="shared" si="22"/>
        <v>1</v>
      </c>
      <c r="AL34" s="60"/>
      <c r="AM34" s="71"/>
      <c r="AN34" s="60"/>
      <c r="AO34" s="60"/>
      <c r="AP34" s="98">
        <f t="shared" si="23"/>
        <v>1</v>
      </c>
      <c r="AQ34" s="125">
        <f>AVERAGE(AB34,AG34,AL34)</f>
        <v>1</v>
      </c>
      <c r="AR34" s="119">
        <f t="shared" si="16"/>
        <v>1</v>
      </c>
      <c r="AS34" s="60" t="s">
        <v>223</v>
      </c>
    </row>
    <row r="35" spans="1:45" s="28" customFormat="1" ht="105" x14ac:dyDescent="0.25">
      <c r="A35" s="59">
        <v>7</v>
      </c>
      <c r="B35" s="60" t="s">
        <v>184</v>
      </c>
      <c r="C35" s="60" t="s">
        <v>185</v>
      </c>
      <c r="D35" s="73" t="s">
        <v>225</v>
      </c>
      <c r="E35" s="67" t="s">
        <v>226</v>
      </c>
      <c r="F35" s="67" t="s">
        <v>188</v>
      </c>
      <c r="G35" s="67" t="s">
        <v>227</v>
      </c>
      <c r="H35" s="67" t="s">
        <v>228</v>
      </c>
      <c r="I35" s="67" t="s">
        <v>205</v>
      </c>
      <c r="J35" s="67" t="s">
        <v>104</v>
      </c>
      <c r="K35" s="67" t="s">
        <v>227</v>
      </c>
      <c r="L35" s="65">
        <v>1</v>
      </c>
      <c r="M35" s="65">
        <v>1</v>
      </c>
      <c r="N35" s="64" t="s">
        <v>194</v>
      </c>
      <c r="O35" s="66" t="s">
        <v>194</v>
      </c>
      <c r="P35" s="66">
        <v>1</v>
      </c>
      <c r="Q35" s="67" t="s">
        <v>75</v>
      </c>
      <c r="R35" s="67" t="s">
        <v>229</v>
      </c>
      <c r="S35" s="67" t="s">
        <v>229</v>
      </c>
      <c r="T35" s="62" t="s">
        <v>197</v>
      </c>
      <c r="U35" s="68" t="s">
        <v>209</v>
      </c>
      <c r="V35" s="70">
        <f t="shared" si="17"/>
        <v>1</v>
      </c>
      <c r="W35" s="72">
        <v>1</v>
      </c>
      <c r="X35" s="71">
        <f t="shared" si="18"/>
        <v>1</v>
      </c>
      <c r="Y35" s="60" t="s">
        <v>230</v>
      </c>
      <c r="Z35" s="60" t="s">
        <v>231</v>
      </c>
      <c r="AA35" s="84">
        <f t="shared" si="19"/>
        <v>1</v>
      </c>
      <c r="AB35" s="113">
        <v>1</v>
      </c>
      <c r="AC35" s="110">
        <f t="shared" si="14"/>
        <v>1</v>
      </c>
      <c r="AD35" s="108" t="s">
        <v>232</v>
      </c>
      <c r="AE35" s="111" t="s">
        <v>233</v>
      </c>
      <c r="AF35" s="69" t="str">
        <f t="shared" si="20"/>
        <v>No programada</v>
      </c>
      <c r="AG35" s="60" t="s">
        <v>194</v>
      </c>
      <c r="AH35" s="134" t="s">
        <v>194</v>
      </c>
      <c r="AI35" s="60" t="s">
        <v>194</v>
      </c>
      <c r="AJ35" s="60" t="s">
        <v>274</v>
      </c>
      <c r="AK35" s="69" t="str">
        <f t="shared" si="22"/>
        <v>No programada</v>
      </c>
      <c r="AL35" s="79">
        <v>0</v>
      </c>
      <c r="AM35" s="71">
        <v>0</v>
      </c>
      <c r="AN35" s="60"/>
      <c r="AO35" s="60"/>
      <c r="AP35" s="98">
        <f t="shared" si="23"/>
        <v>1</v>
      </c>
      <c r="AQ35" s="125">
        <f>AVERAGE(W35,AB35)</f>
        <v>1</v>
      </c>
      <c r="AR35" s="119">
        <f t="shared" si="16"/>
        <v>1</v>
      </c>
      <c r="AS35" s="60" t="s">
        <v>232</v>
      </c>
    </row>
    <row r="36" spans="1:45" s="28" customFormat="1" ht="120" x14ac:dyDescent="0.25">
      <c r="A36" s="59">
        <v>7</v>
      </c>
      <c r="B36" s="60" t="s">
        <v>184</v>
      </c>
      <c r="C36" s="60" t="s">
        <v>185</v>
      </c>
      <c r="D36" s="73" t="s">
        <v>234</v>
      </c>
      <c r="E36" s="67" t="s">
        <v>235</v>
      </c>
      <c r="F36" s="67" t="s">
        <v>188</v>
      </c>
      <c r="G36" s="67" t="s">
        <v>236</v>
      </c>
      <c r="H36" s="67" t="s">
        <v>237</v>
      </c>
      <c r="I36" s="67" t="s">
        <v>119</v>
      </c>
      <c r="J36" s="67" t="s">
        <v>131</v>
      </c>
      <c r="K36" s="67" t="s">
        <v>236</v>
      </c>
      <c r="L36" s="76">
        <v>0</v>
      </c>
      <c r="M36" s="76">
        <v>1</v>
      </c>
      <c r="N36" s="77">
        <v>1</v>
      </c>
      <c r="O36" s="78">
        <v>0</v>
      </c>
      <c r="P36" s="78">
        <v>2</v>
      </c>
      <c r="Q36" s="67" t="s">
        <v>75</v>
      </c>
      <c r="R36" s="67" t="s">
        <v>229</v>
      </c>
      <c r="S36" s="67" t="s">
        <v>229</v>
      </c>
      <c r="T36" s="62" t="s">
        <v>197</v>
      </c>
      <c r="U36" s="62" t="s">
        <v>197</v>
      </c>
      <c r="V36" s="72">
        <f t="shared" si="17"/>
        <v>0</v>
      </c>
      <c r="W36" s="60" t="s">
        <v>66</v>
      </c>
      <c r="X36" s="60" t="s">
        <v>66</v>
      </c>
      <c r="Y36" s="60" t="s">
        <v>67</v>
      </c>
      <c r="Z36" s="60" t="s">
        <v>66</v>
      </c>
      <c r="AA36" s="92">
        <f t="shared" si="19"/>
        <v>1</v>
      </c>
      <c r="AB36" s="114">
        <f t="shared" si="19"/>
        <v>1</v>
      </c>
      <c r="AC36" s="110">
        <f t="shared" si="14"/>
        <v>1</v>
      </c>
      <c r="AD36" s="109" t="s">
        <v>238</v>
      </c>
      <c r="AE36" s="111" t="s">
        <v>239</v>
      </c>
      <c r="AF36" s="69">
        <f t="shared" si="20"/>
        <v>1</v>
      </c>
      <c r="AG36" s="60">
        <v>1</v>
      </c>
      <c r="AH36" s="134">
        <f t="shared" si="21"/>
        <v>1</v>
      </c>
      <c r="AI36" s="60" t="s">
        <v>279</v>
      </c>
      <c r="AJ36" s="60" t="s">
        <v>280</v>
      </c>
      <c r="AK36" s="69">
        <f t="shared" si="22"/>
        <v>0</v>
      </c>
      <c r="AL36" s="60"/>
      <c r="AM36" s="71"/>
      <c r="AN36" s="60"/>
      <c r="AO36" s="60"/>
      <c r="AP36" s="99">
        <f t="shared" si="23"/>
        <v>2</v>
      </c>
      <c r="AQ36" s="205">
        <f>SUM(AB36,AG36)</f>
        <v>2</v>
      </c>
      <c r="AR36" s="119">
        <f t="shared" si="16"/>
        <v>1</v>
      </c>
      <c r="AS36" s="111" t="s">
        <v>239</v>
      </c>
    </row>
    <row r="37" spans="1:45" s="152" customFormat="1" ht="120" x14ac:dyDescent="0.25">
      <c r="A37" s="135">
        <v>5</v>
      </c>
      <c r="B37" s="136" t="s">
        <v>240</v>
      </c>
      <c r="C37" s="136" t="s">
        <v>241</v>
      </c>
      <c r="D37" s="137" t="s">
        <v>242</v>
      </c>
      <c r="E37" s="138" t="s">
        <v>243</v>
      </c>
      <c r="F37" s="138" t="s">
        <v>188</v>
      </c>
      <c r="G37" s="138" t="s">
        <v>244</v>
      </c>
      <c r="H37" s="138" t="s">
        <v>245</v>
      </c>
      <c r="I37" s="138" t="s">
        <v>205</v>
      </c>
      <c r="J37" s="138" t="s">
        <v>59</v>
      </c>
      <c r="K37" s="138" t="s">
        <v>244</v>
      </c>
      <c r="L37" s="139">
        <v>0.33</v>
      </c>
      <c r="M37" s="139">
        <v>0.67</v>
      </c>
      <c r="N37" s="139">
        <v>0.84</v>
      </c>
      <c r="O37" s="140">
        <v>1</v>
      </c>
      <c r="P37" s="140">
        <v>1</v>
      </c>
      <c r="Q37" s="138" t="s">
        <v>120</v>
      </c>
      <c r="R37" s="138" t="s">
        <v>246</v>
      </c>
      <c r="S37" s="138" t="s">
        <v>247</v>
      </c>
      <c r="T37" s="141" t="s">
        <v>197</v>
      </c>
      <c r="U37" s="142" t="s">
        <v>248</v>
      </c>
      <c r="V37" s="143">
        <f t="shared" si="17"/>
        <v>0.33</v>
      </c>
      <c r="W37" s="144">
        <v>0.90910000000000002</v>
      </c>
      <c r="X37" s="144">
        <f t="shared" si="18"/>
        <v>1</v>
      </c>
      <c r="Y37" s="143" t="s">
        <v>249</v>
      </c>
      <c r="Z37" s="143" t="s">
        <v>250</v>
      </c>
      <c r="AA37" s="145">
        <f t="shared" si="19"/>
        <v>0.67</v>
      </c>
      <c r="AB37" s="113" t="s">
        <v>260</v>
      </c>
      <c r="AC37" s="146" t="s">
        <v>261</v>
      </c>
      <c r="AD37" s="147" t="s">
        <v>286</v>
      </c>
      <c r="AE37" s="148" t="s">
        <v>251</v>
      </c>
      <c r="AF37" s="143">
        <v>0</v>
      </c>
      <c r="AG37" s="143" t="s">
        <v>262</v>
      </c>
      <c r="AH37" s="149" t="s">
        <v>284</v>
      </c>
      <c r="AI37" s="143" t="s">
        <v>281</v>
      </c>
      <c r="AJ37" s="143" t="s">
        <v>281</v>
      </c>
      <c r="AK37" s="143" t="s">
        <v>282</v>
      </c>
      <c r="AL37" s="143"/>
      <c r="AM37" s="144"/>
      <c r="AN37" s="143"/>
      <c r="AO37" s="143"/>
      <c r="AP37" s="150">
        <f t="shared" si="23"/>
        <v>1</v>
      </c>
      <c r="AQ37" s="125">
        <v>1</v>
      </c>
      <c r="AR37" s="151">
        <f t="shared" si="16"/>
        <v>1</v>
      </c>
      <c r="AS37" s="136" t="s">
        <v>281</v>
      </c>
    </row>
    <row r="38" spans="1:45" s="152" customFormat="1" ht="122.25" customHeight="1" x14ac:dyDescent="0.25">
      <c r="A38" s="135">
        <v>5</v>
      </c>
      <c r="B38" s="136" t="s">
        <v>240</v>
      </c>
      <c r="C38" s="136" t="s">
        <v>241</v>
      </c>
      <c r="D38" s="137" t="s">
        <v>252</v>
      </c>
      <c r="E38" s="138" t="s">
        <v>253</v>
      </c>
      <c r="F38" s="138" t="s">
        <v>188</v>
      </c>
      <c r="G38" s="138" t="s">
        <v>244</v>
      </c>
      <c r="H38" s="138" t="s">
        <v>254</v>
      </c>
      <c r="I38" s="138" t="s">
        <v>119</v>
      </c>
      <c r="J38" s="138" t="s">
        <v>59</v>
      </c>
      <c r="K38" s="138" t="s">
        <v>244</v>
      </c>
      <c r="L38" s="139">
        <v>0.2</v>
      </c>
      <c r="M38" s="139">
        <v>0.4</v>
      </c>
      <c r="N38" s="139">
        <v>0.6</v>
      </c>
      <c r="O38" s="140">
        <v>0.8</v>
      </c>
      <c r="P38" s="140">
        <v>0.8</v>
      </c>
      <c r="Q38" s="138" t="s">
        <v>120</v>
      </c>
      <c r="R38" s="138" t="s">
        <v>246</v>
      </c>
      <c r="S38" s="138" t="s">
        <v>255</v>
      </c>
      <c r="T38" s="141" t="s">
        <v>197</v>
      </c>
      <c r="U38" s="142" t="s">
        <v>248</v>
      </c>
      <c r="V38" s="143">
        <f t="shared" si="17"/>
        <v>0.2</v>
      </c>
      <c r="W38" s="144">
        <v>0.68420000000000003</v>
      </c>
      <c r="X38" s="144">
        <f t="shared" si="18"/>
        <v>1</v>
      </c>
      <c r="Y38" s="143" t="s">
        <v>256</v>
      </c>
      <c r="Z38" s="143" t="s">
        <v>250</v>
      </c>
      <c r="AA38" s="145">
        <f t="shared" si="19"/>
        <v>0.4</v>
      </c>
      <c r="AB38" s="153">
        <v>0.85</v>
      </c>
      <c r="AC38" s="153">
        <f>IF(AB38/AA38&gt;100%,100%,AB38/AA38)</f>
        <v>1</v>
      </c>
      <c r="AD38" s="154" t="s">
        <v>259</v>
      </c>
      <c r="AE38" s="143" t="s">
        <v>287</v>
      </c>
      <c r="AF38" s="143">
        <f t="shared" si="20"/>
        <v>0.6</v>
      </c>
      <c r="AG38" s="155">
        <v>0.97</v>
      </c>
      <c r="AH38" s="149">
        <f t="shared" si="21"/>
        <v>1</v>
      </c>
      <c r="AI38" s="143" t="s">
        <v>283</v>
      </c>
      <c r="AJ38" s="143" t="s">
        <v>283</v>
      </c>
      <c r="AK38" s="143" t="s">
        <v>283</v>
      </c>
      <c r="AL38" s="143"/>
      <c r="AM38" s="144"/>
      <c r="AN38" s="143"/>
      <c r="AO38" s="143"/>
      <c r="AP38" s="150">
        <f t="shared" si="23"/>
        <v>0.8</v>
      </c>
      <c r="AQ38" s="125">
        <v>0.97</v>
      </c>
      <c r="AR38" s="151">
        <f t="shared" si="16"/>
        <v>1</v>
      </c>
      <c r="AS38" s="154" t="s">
        <v>283</v>
      </c>
    </row>
    <row r="39" spans="1:45" s="5" customFormat="1" ht="15.75" x14ac:dyDescent="0.25">
      <c r="A39" s="10"/>
      <c r="B39" s="10"/>
      <c r="C39" s="10"/>
      <c r="D39" s="10"/>
      <c r="E39" s="11" t="s">
        <v>257</v>
      </c>
      <c r="F39" s="11"/>
      <c r="G39" s="11"/>
      <c r="H39" s="11"/>
      <c r="I39" s="11"/>
      <c r="J39" s="11"/>
      <c r="K39" s="11"/>
      <c r="L39" s="12"/>
      <c r="M39" s="12"/>
      <c r="N39" s="12"/>
      <c r="O39" s="12"/>
      <c r="P39" s="12"/>
      <c r="Q39" s="11"/>
      <c r="R39" s="10"/>
      <c r="S39" s="10"/>
      <c r="T39" s="10"/>
      <c r="U39" s="10"/>
      <c r="V39" s="12"/>
      <c r="W39" s="12"/>
      <c r="X39" s="58">
        <f>AVERAGE(X32:X38)*20%</f>
        <v>0.2</v>
      </c>
      <c r="Y39" s="10"/>
      <c r="Z39" s="10"/>
      <c r="AA39" s="17"/>
      <c r="AB39" s="85"/>
      <c r="AC39" s="93">
        <f>AVERAGE(AC32:AC38)*20%</f>
        <v>0.2</v>
      </c>
      <c r="AD39" s="10"/>
      <c r="AE39" s="10"/>
      <c r="AF39" s="12"/>
      <c r="AG39" s="12"/>
      <c r="AH39" s="93">
        <f>AVERAGE(AH32:AH38)*20%</f>
        <v>0.2</v>
      </c>
      <c r="AI39" s="10"/>
      <c r="AJ39" s="10"/>
      <c r="AK39" s="12"/>
      <c r="AL39" s="12"/>
      <c r="AM39" s="14" t="e">
        <f>AVERAGE(#REF!)*20%</f>
        <v>#REF!</v>
      </c>
      <c r="AN39" s="10"/>
      <c r="AO39" s="10"/>
      <c r="AP39" s="12"/>
      <c r="AQ39" s="127"/>
      <c r="AR39" s="120">
        <f>AVERAGE(AR32:AR38)*20%</f>
        <v>0.2</v>
      </c>
      <c r="AS39" s="10"/>
    </row>
    <row r="40" spans="1:45" s="9" customFormat="1" ht="18.75" x14ac:dyDescent="0.3">
      <c r="A40" s="6"/>
      <c r="B40" s="6"/>
      <c r="C40" s="6"/>
      <c r="D40" s="6"/>
      <c r="E40" s="7" t="s">
        <v>258</v>
      </c>
      <c r="F40" s="6"/>
      <c r="G40" s="6"/>
      <c r="H40" s="6"/>
      <c r="I40" s="6"/>
      <c r="J40" s="6"/>
      <c r="K40" s="6"/>
      <c r="L40" s="8"/>
      <c r="M40" s="8"/>
      <c r="N40" s="8"/>
      <c r="O40" s="8"/>
      <c r="P40" s="8"/>
      <c r="Q40" s="6"/>
      <c r="R40" s="6"/>
      <c r="S40" s="6"/>
      <c r="T40" s="6"/>
      <c r="U40" s="6"/>
      <c r="V40" s="8"/>
      <c r="W40" s="8"/>
      <c r="X40" s="80">
        <f>X31+X39</f>
        <v>0.93710483167626024</v>
      </c>
      <c r="Y40" s="6"/>
      <c r="Z40" s="6"/>
      <c r="AA40" s="18"/>
      <c r="AB40" s="18"/>
      <c r="AC40" s="115">
        <f>AC31+AC39</f>
        <v>0.99142533333333338</v>
      </c>
      <c r="AD40" s="6"/>
      <c r="AE40" s="6"/>
      <c r="AF40" s="8"/>
      <c r="AG40" s="8"/>
      <c r="AH40" s="80">
        <f>AH31+AH39</f>
        <v>0.94631857918906404</v>
      </c>
      <c r="AI40" s="6"/>
      <c r="AJ40" s="6"/>
      <c r="AK40" s="8"/>
      <c r="AL40" s="8"/>
      <c r="AM40" s="19" t="e">
        <f>AM31+AM39</f>
        <v>#REF!</v>
      </c>
      <c r="AN40" s="6"/>
      <c r="AO40" s="6"/>
      <c r="AP40" s="8"/>
      <c r="AQ40" s="128"/>
      <c r="AR40" s="121">
        <f>AR31+AR39</f>
        <v>0.84408732008156151</v>
      </c>
      <c r="AS40" s="6"/>
    </row>
    <row r="43" spans="1:45" x14ac:dyDescent="0.25">
      <c r="W43" s="57"/>
      <c r="X43" s="57"/>
    </row>
    <row r="44" spans="1:45" x14ac:dyDescent="0.25">
      <c r="W44" s="56"/>
    </row>
  </sheetData>
  <autoFilter ref="A15:AS15" xr:uid="{00000000-0001-0000-0000-000000000000}"/>
  <mergeCells count="21">
    <mergeCell ref="V13:Z14"/>
    <mergeCell ref="AA13:AE14"/>
    <mergeCell ref="AF13:AJ14"/>
    <mergeCell ref="AK13:AO14"/>
    <mergeCell ref="AP13:AS14"/>
    <mergeCell ref="A13:B14"/>
    <mergeCell ref="C13:C15"/>
    <mergeCell ref="A1:K1"/>
    <mergeCell ref="D13:F14"/>
    <mergeCell ref="G13:Q14"/>
    <mergeCell ref="A2:K2"/>
    <mergeCell ref="L1:P1"/>
    <mergeCell ref="H9:K9"/>
    <mergeCell ref="H11:K11"/>
    <mergeCell ref="R13:U14"/>
    <mergeCell ref="F4:K4"/>
    <mergeCell ref="H5:K5"/>
    <mergeCell ref="H6:K6"/>
    <mergeCell ref="H7:K7"/>
    <mergeCell ref="H8:K8"/>
    <mergeCell ref="H10:K10"/>
  </mergeCells>
  <dataValidations count="1">
    <dataValidation allowBlank="1" showInputMessage="1" showErrorMessage="1" error="Escriba un texto " promptTitle="Cualquier contenido" sqref="F15 F3:F12" xr:uid="{00000000-0002-0000-0000-000000000000}"/>
  </dataValidations>
  <hyperlinks>
    <hyperlink ref="AD36" r:id="rId1" xr:uid="{CDBB6DCA-F963-4B2A-8BA1-D2D820972D0E}"/>
  </hyperlinks>
  <pageMargins left="0.7" right="0.7" top="0.75" bottom="0.75" header="0.3" footer="0.3"/>
  <pageSetup paperSize="9" orientation="portrait" r:id="rId2"/>
  <ignoredErrors>
    <ignoredError sqref="D16:D17"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F13:F14 F16:F22 F24:F31 F39:F1048576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30</v>
      </c>
    </row>
    <row r="2" spans="1:1" x14ac:dyDescent="0.25">
      <c r="A2" t="s">
        <v>101</v>
      </c>
    </row>
    <row r="3" spans="1:1" x14ac:dyDescent="0.25">
      <c r="A3" t="s">
        <v>55</v>
      </c>
    </row>
    <row r="4" spans="1:1" x14ac:dyDescent="0.25">
      <c r="A4" t="s">
        <v>188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45ACA506-F931-48B8-B831-FE57CD5DD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D912C2-67FF-4F74-B857-B8D2F5FE6CA6}">
  <ds:schemaRefs>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www.w3.org/XML/1998/namespace"/>
    <ds:schemaRef ds:uri="f8dc1254-f694-4df3-a50d-d4e607c93dc9"/>
    <ds:schemaRef ds:uri="20cb614e-b45f-4877-aa77-0fc3e5f2c8f0"/>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2023-11-16T18:57:52Z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