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AD6BB76A-DFB3-475D-B3E2-081C1711607B}"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5" i="1" l="1"/>
  <c r="AQ34" i="1"/>
  <c r="AQ33" i="1"/>
  <c r="AQ32" i="1"/>
  <c r="AQ31" i="1"/>
  <c r="AQ29" i="1"/>
  <c r="AQ28" i="1"/>
  <c r="AQ27" i="1"/>
  <c r="AQ26" i="1"/>
  <c r="AQ25" i="1"/>
  <c r="AQ24" i="1"/>
  <c r="AQ23" i="1"/>
  <c r="AQ22" i="1"/>
  <c r="AQ20" i="1"/>
  <c r="AQ19" i="1"/>
  <c r="AC33" i="1"/>
  <c r="AP37" i="1"/>
  <c r="AK37" i="1"/>
  <c r="AF37" i="1"/>
  <c r="AA37" i="1"/>
  <c r="V37" i="1"/>
  <c r="X37" i="1" s="1"/>
  <c r="AP36" i="1"/>
  <c r="AK36" i="1"/>
  <c r="AF36" i="1"/>
  <c r="AA36" i="1"/>
  <c r="V36" i="1"/>
  <c r="X36" i="1" s="1"/>
  <c r="AP35" i="1"/>
  <c r="AR35" i="1" s="1"/>
  <c r="AK35" i="1"/>
  <c r="AF35" i="1"/>
  <c r="AA35" i="1"/>
  <c r="AC35" i="1" s="1"/>
  <c r="V35" i="1"/>
  <c r="AP34" i="1"/>
  <c r="AK34" i="1"/>
  <c r="AF34" i="1"/>
  <c r="AA34" i="1"/>
  <c r="AC34" i="1" s="1"/>
  <c r="V34" i="1"/>
  <c r="X34" i="1" s="1"/>
  <c r="AP33" i="1"/>
  <c r="AR33" i="1" s="1"/>
  <c r="AK33" i="1"/>
  <c r="AF33" i="1"/>
  <c r="AA33" i="1"/>
  <c r="V33" i="1"/>
  <c r="AP32" i="1"/>
  <c r="AK32" i="1"/>
  <c r="AF32" i="1"/>
  <c r="AA32" i="1"/>
  <c r="AC32" i="1" s="1"/>
  <c r="V32" i="1"/>
  <c r="X32" i="1" s="1"/>
  <c r="AP31" i="1"/>
  <c r="AR31" i="1" s="1"/>
  <c r="AK31" i="1"/>
  <c r="AM31" i="1" s="1"/>
  <c r="AF31" i="1"/>
  <c r="AH31" i="1" s="1"/>
  <c r="AA31" i="1"/>
  <c r="AC31" i="1" s="1"/>
  <c r="V31" i="1"/>
  <c r="P22" i="1"/>
  <c r="P23" i="1"/>
  <c r="P25" i="1"/>
  <c r="P26" i="1"/>
  <c r="P27" i="1"/>
  <c r="P28" i="1"/>
  <c r="P29" i="1"/>
  <c r="P24" i="1"/>
  <c r="AC38" i="1" l="1"/>
  <c r="AR34" i="1"/>
  <c r="X38" i="1"/>
  <c r="AR32" i="1"/>
  <c r="AP14" i="1"/>
  <c r="AR14" i="1" s="1"/>
  <c r="AK14" i="1"/>
  <c r="AM14" i="1" s="1"/>
  <c r="AM38" i="1"/>
  <c r="AP29" i="1"/>
  <c r="AR29" i="1" s="1"/>
  <c r="AP28" i="1"/>
  <c r="AR28" i="1" s="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P16" i="1"/>
  <c r="AR16" i="1" s="1"/>
  <c r="AP15" i="1"/>
  <c r="AR15"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H38" i="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V29" i="1"/>
  <c r="X29" i="1" s="1"/>
  <c r="V28" i="1"/>
  <c r="X28" i="1" s="1"/>
  <c r="V27" i="1"/>
  <c r="X27" i="1" s="1"/>
  <c r="V26" i="1"/>
  <c r="X26" i="1" s="1"/>
  <c r="V25" i="1"/>
  <c r="X25" i="1" s="1"/>
  <c r="V24" i="1"/>
  <c r="X24" i="1" s="1"/>
  <c r="V23" i="1"/>
  <c r="X23" i="1" s="1"/>
  <c r="V22" i="1"/>
  <c r="X22" i="1" s="1"/>
  <c r="V21" i="1"/>
  <c r="V20" i="1"/>
  <c r="X20" i="1" s="1"/>
  <c r="V19" i="1"/>
  <c r="X19" i="1" s="1"/>
  <c r="V18" i="1"/>
  <c r="X18" i="1" s="1"/>
  <c r="V17" i="1"/>
  <c r="X17" i="1" s="1"/>
  <c r="V16" i="1"/>
  <c r="X16" i="1" s="1"/>
  <c r="V15" i="1"/>
  <c r="X15" i="1" s="1"/>
  <c r="V14" i="1"/>
  <c r="AR30" i="1" l="1"/>
  <c r="AC30" i="1"/>
  <c r="AC39" i="1" s="1"/>
  <c r="X30" i="1"/>
  <c r="X39" i="1" s="1"/>
  <c r="AM30" i="1"/>
  <c r="AM39" i="1" s="1"/>
  <c r="AH30" i="1"/>
  <c r="AH39" i="1" s="1"/>
  <c r="AR38" i="1" l="1"/>
  <c r="AR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1" authorId="0" shapeId="0" xr:uid="{00000000-0006-0000-0000-000005000000}">
      <text>
        <r>
          <rPr>
            <b/>
            <sz val="9"/>
            <color indexed="81"/>
            <rFont val="Tahoma"/>
            <family val="2"/>
          </rPr>
          <t>Indique el nombre del proceso al cual está asociada la meta</t>
        </r>
      </text>
    </comment>
    <comment ref="A13" authorId="0" shapeId="0" xr:uid="{00000000-0006-0000-0000-000006000000}">
      <text>
        <r>
          <rPr>
            <b/>
            <sz val="9"/>
            <color indexed="81"/>
            <rFont val="Tahoma"/>
            <family val="2"/>
          </rPr>
          <t>Incluya el número del objetivo estratégico, de acuerdo con lo adoptado en el Plan Estratégico Institucional</t>
        </r>
      </text>
    </comment>
    <comment ref="B13"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3" authorId="0" shapeId="0" xr:uid="{00000000-0006-0000-0000-000008000000}">
      <text>
        <r>
          <rPr>
            <b/>
            <sz val="9"/>
            <color indexed="81"/>
            <rFont val="Tahoma"/>
            <family val="2"/>
          </rPr>
          <t>Escriba el número de la meta, en orden consecutivo</t>
        </r>
      </text>
    </comment>
    <comment ref="E13"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3" authorId="0" shapeId="0" xr:uid="{00000000-0006-0000-0000-00000A000000}">
      <text>
        <r>
          <rPr>
            <b/>
            <sz val="9"/>
            <color indexed="81"/>
            <rFont val="Tahoma"/>
            <family val="2"/>
          </rPr>
          <t xml:space="preserve">Seleccione la opción que corresponda
</t>
        </r>
      </text>
    </comment>
    <comment ref="G13" authorId="0" shapeId="0" xr:uid="{00000000-0006-0000-0000-00000B000000}">
      <text>
        <r>
          <rPr>
            <b/>
            <sz val="9"/>
            <color indexed="81"/>
            <rFont val="Tahoma"/>
            <family val="2"/>
          </rPr>
          <t>Indique un nombre corto que refleje lo que pretende medir. 
Ej. Porcentaje de giros acumulados</t>
        </r>
      </text>
    </comment>
    <comment ref="H13"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3"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3"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3"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3" authorId="0" shapeId="0" xr:uid="{00000000-0006-0000-0000-000010000000}">
      <text>
        <r>
          <rPr>
            <b/>
            <sz val="9"/>
            <color indexed="81"/>
            <rFont val="Tahoma"/>
            <family val="2"/>
          </rPr>
          <t xml:space="preserve">Indique la magnitud programada para el trimestre. </t>
        </r>
      </text>
    </comment>
    <comment ref="M13" authorId="0" shapeId="0" xr:uid="{00000000-0006-0000-0000-000011000000}">
      <text>
        <r>
          <rPr>
            <b/>
            <sz val="9"/>
            <color indexed="81"/>
            <rFont val="Tahoma"/>
            <family val="2"/>
          </rPr>
          <t xml:space="preserve">Indique la magnitud programada para el trimestre. </t>
        </r>
      </text>
    </comment>
    <comment ref="N13" authorId="0" shapeId="0" xr:uid="{00000000-0006-0000-0000-000012000000}">
      <text>
        <r>
          <rPr>
            <b/>
            <sz val="9"/>
            <color indexed="81"/>
            <rFont val="Tahoma"/>
            <family val="2"/>
          </rPr>
          <t xml:space="preserve">Indique la magnitud programada para el trimestre. </t>
        </r>
      </text>
    </comment>
    <comment ref="O13" authorId="0" shapeId="0" xr:uid="{00000000-0006-0000-0000-000013000000}">
      <text>
        <r>
          <rPr>
            <b/>
            <sz val="9"/>
            <color indexed="81"/>
            <rFont val="Tahoma"/>
            <family val="2"/>
          </rPr>
          <t xml:space="preserve">Indique la magnitud programada para el trimestre. </t>
        </r>
      </text>
    </comment>
    <comment ref="P13" authorId="0" shapeId="0" xr:uid="{00000000-0006-0000-0000-000014000000}">
      <text>
        <r>
          <rPr>
            <b/>
            <sz val="9"/>
            <color indexed="81"/>
            <rFont val="Tahoma"/>
            <family val="2"/>
          </rPr>
          <t>Indique la programación total de la vigencia. 
Debe ser coherente con la meta.</t>
        </r>
      </text>
    </comment>
    <comment ref="Q13" authorId="0" shapeId="0" xr:uid="{00000000-0006-0000-0000-000015000000}">
      <text>
        <r>
          <rPr>
            <b/>
            <sz val="9"/>
            <color indexed="81"/>
            <rFont val="Tahoma"/>
            <family val="2"/>
          </rPr>
          <t xml:space="preserve">Indique el tipo de indicador: 
- Eficancia 
- Eficiencia 
- Efectividad </t>
        </r>
      </text>
    </comment>
    <comment ref="R13" authorId="0" shapeId="0" xr:uid="{00000000-0006-0000-0000-000016000000}">
      <text>
        <r>
          <rPr>
            <b/>
            <sz val="9"/>
            <color indexed="81"/>
            <rFont val="Tahoma"/>
            <family val="2"/>
          </rPr>
          <t>Indique la evidencia a presentar del cumplimiento de la meta. Se debe redactar de forma concreta y coherente con la meta</t>
        </r>
      </text>
    </comment>
    <comment ref="S13"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3" authorId="0" shapeId="0" xr:uid="{00000000-0006-0000-0000-000018000000}">
      <text>
        <r>
          <rPr>
            <b/>
            <sz val="9"/>
            <color indexed="81"/>
            <rFont val="Tahoma"/>
            <family val="2"/>
          </rPr>
          <t>Indique el área y grupo de trabajo (si se tiene), responsable de cumplir o ejecutar la meta</t>
        </r>
      </text>
    </comment>
    <comment ref="U13" authorId="0" shapeId="0" xr:uid="{00000000-0006-0000-0000-000019000000}">
      <text>
        <r>
          <rPr>
            <b/>
            <sz val="9"/>
            <color indexed="81"/>
            <rFont val="Tahoma"/>
            <family val="2"/>
          </rPr>
          <t>Indique el nombre de la dependencia responsable de reportar trimestralmente la meta a la OAP</t>
        </r>
      </text>
    </comment>
    <comment ref="V13" authorId="0" shapeId="0" xr:uid="{00000000-0006-0000-0000-00001A000000}">
      <text>
        <r>
          <rPr>
            <b/>
            <sz val="9"/>
            <color indexed="81"/>
            <rFont val="Tahoma"/>
            <family val="2"/>
          </rPr>
          <t>Indique la magnitud programada</t>
        </r>
      </text>
    </comment>
    <comment ref="W13" authorId="0" shapeId="0" xr:uid="{00000000-0006-0000-0000-00001B000000}">
      <text>
        <r>
          <rPr>
            <b/>
            <sz val="9"/>
            <color indexed="81"/>
            <rFont val="Tahoma"/>
            <family val="2"/>
          </rPr>
          <t>Indique la magnitud ejecutada. Corresponde al resultado de medir el indicador de la meta</t>
        </r>
      </text>
    </comment>
    <comment ref="X13"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3"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3" authorId="0" shapeId="0" xr:uid="{00000000-0006-0000-0000-00001E000000}">
      <text>
        <r>
          <rPr>
            <b/>
            <sz val="9"/>
            <color indexed="81"/>
            <rFont val="Tahoma"/>
            <family val="2"/>
          </rPr>
          <t xml:space="preserve">Indicar el nombre concreto de la evidencia aportada. </t>
        </r>
      </text>
    </comment>
    <comment ref="AA13" authorId="0" shapeId="0" xr:uid="{00000000-0006-0000-0000-00001F000000}">
      <text>
        <r>
          <rPr>
            <b/>
            <sz val="9"/>
            <color indexed="81"/>
            <rFont val="Tahoma"/>
            <family val="2"/>
          </rPr>
          <t>Indique la magnitud programada</t>
        </r>
      </text>
    </comment>
    <comment ref="AB13" authorId="0" shapeId="0" xr:uid="{00000000-0006-0000-0000-000020000000}">
      <text>
        <r>
          <rPr>
            <b/>
            <sz val="9"/>
            <color indexed="81"/>
            <rFont val="Tahoma"/>
            <family val="2"/>
          </rPr>
          <t>Indique la magnitud ejecutada. Corresponde al resultado de medir el indicador de la meta</t>
        </r>
      </text>
    </comment>
    <comment ref="AC13"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3"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3" authorId="0" shapeId="0" xr:uid="{00000000-0006-0000-0000-000023000000}">
      <text>
        <r>
          <rPr>
            <b/>
            <sz val="9"/>
            <color indexed="81"/>
            <rFont val="Tahoma"/>
            <family val="2"/>
          </rPr>
          <t xml:space="preserve">Indicar el nombre concreto de la evidencia aportada. </t>
        </r>
      </text>
    </comment>
    <comment ref="AF13" authorId="0" shapeId="0" xr:uid="{00000000-0006-0000-0000-000024000000}">
      <text>
        <r>
          <rPr>
            <b/>
            <sz val="9"/>
            <color indexed="81"/>
            <rFont val="Tahoma"/>
            <family val="2"/>
          </rPr>
          <t>Indique la magnitud programada</t>
        </r>
      </text>
    </comment>
    <comment ref="AG13" authorId="0" shapeId="0" xr:uid="{00000000-0006-0000-0000-000025000000}">
      <text>
        <r>
          <rPr>
            <b/>
            <sz val="9"/>
            <color indexed="81"/>
            <rFont val="Tahoma"/>
            <family val="2"/>
          </rPr>
          <t>Indique la magnitud ejecutada. Corresponde al resultado de medir el indicador de la meta</t>
        </r>
      </text>
    </comment>
    <comment ref="AH13"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3"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3" authorId="0" shapeId="0" xr:uid="{00000000-0006-0000-0000-000028000000}">
      <text>
        <r>
          <rPr>
            <b/>
            <sz val="9"/>
            <color indexed="81"/>
            <rFont val="Tahoma"/>
            <family val="2"/>
          </rPr>
          <t xml:space="preserve">Indicar el nombre concreto de la evidencia aportada. </t>
        </r>
      </text>
    </comment>
    <comment ref="AK13" authorId="0" shapeId="0" xr:uid="{00000000-0006-0000-0000-000029000000}">
      <text>
        <r>
          <rPr>
            <b/>
            <sz val="9"/>
            <color indexed="81"/>
            <rFont val="Tahoma"/>
            <family val="2"/>
          </rPr>
          <t>Indique la magnitud programada</t>
        </r>
      </text>
    </comment>
    <comment ref="AL13" authorId="0" shapeId="0" xr:uid="{00000000-0006-0000-0000-00002A000000}">
      <text>
        <r>
          <rPr>
            <b/>
            <sz val="9"/>
            <color indexed="81"/>
            <rFont val="Tahoma"/>
            <family val="2"/>
          </rPr>
          <t>Indique la magnitud ejecutada. Corresponde al resultado de medir el indicador de la meta</t>
        </r>
      </text>
    </comment>
    <comment ref="AM13"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3"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3" authorId="0" shapeId="0" xr:uid="{00000000-0006-0000-0000-00002D000000}">
      <text>
        <r>
          <rPr>
            <b/>
            <sz val="9"/>
            <color indexed="81"/>
            <rFont val="Tahoma"/>
            <family val="2"/>
          </rPr>
          <t xml:space="preserve">Indicar el nombre concreto de la evidencia aportada. </t>
        </r>
      </text>
    </comment>
    <comment ref="AP13" authorId="0" shapeId="0" xr:uid="{00000000-0006-0000-0000-00002E000000}">
      <text>
        <r>
          <rPr>
            <b/>
            <sz val="9"/>
            <color indexed="81"/>
            <rFont val="Tahoma"/>
            <family val="2"/>
          </rPr>
          <t>Indique la magnitud total programada para la vigencia</t>
        </r>
      </text>
    </comment>
    <comment ref="AQ13" authorId="0" shapeId="0" xr:uid="{00000000-0006-0000-0000-00002F000000}">
      <text>
        <r>
          <rPr>
            <b/>
            <sz val="9"/>
            <color indexed="81"/>
            <rFont val="Tahoma"/>
            <family val="2"/>
          </rPr>
          <t xml:space="preserve">Indique la magnitud ejecutada acumulada para la vigencia </t>
        </r>
      </text>
    </comment>
    <comment ref="AR13"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3" authorId="0" shapeId="0" xr:uid="{00000000-0006-0000-0000-000031000000}">
      <text>
        <r>
          <rPr>
            <b/>
            <sz val="9"/>
            <color indexed="81"/>
            <rFont val="Tahoma"/>
            <family val="2"/>
          </rPr>
          <t>Es la descripción detallada de los avances y logros obtenidos con la ejecución de la meta acumulados para la vigencia</t>
        </r>
      </text>
    </comment>
    <comment ref="E30" authorId="0" shapeId="0" xr:uid="{00000000-0006-0000-0000-000032000000}">
      <text>
        <r>
          <rPr>
            <b/>
            <sz val="9"/>
            <color indexed="81"/>
            <rFont val="Tahoma"/>
            <family val="2"/>
          </rPr>
          <t>Promedio obtenido para el periodo x 80%</t>
        </r>
      </text>
    </comment>
    <comment ref="E38" authorId="0" shapeId="0" xr:uid="{00000000-0006-0000-0000-000033000000}">
      <text>
        <r>
          <rPr>
            <b/>
            <sz val="9"/>
            <color indexed="81"/>
            <rFont val="Tahoma"/>
            <family val="2"/>
          </rPr>
          <t>Promedio obtenido en las metas transversales para el periodo x 20%</t>
        </r>
      </text>
    </comment>
    <comment ref="E3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<sst xmlns="http://schemas.openxmlformats.org/spreadsheetml/2006/main" count="546" uniqueCount="282">
  <si>
    <r>
      <rPr>
        <b/>
        <sz val="14"/>
        <rFont val="Calibri Light"/>
        <family val="2"/>
        <scheme val="major"/>
      </rPr>
      <t>FORMULACIÓN Y SEGUIMIENTO PLANES DE GESTIÓN NIVEL LOCAL</t>
    </r>
    <r>
      <rPr>
        <b/>
        <sz val="11"/>
        <color theme="1"/>
        <rFont val="Calibri Light"/>
        <family val="2"/>
        <scheme val="major"/>
      </rPr>
      <t xml:space="preserve">
ALCALDÍA LOCAL DE USME</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</si>
  <si>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</si>
  <si>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</si>
  <si>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</si>
  <si>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</si>
  <si>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</si>
  <si>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</si>
  <si>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</si>
  <si>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293304</t>
  </si>
  <si>
    <t>26 de abril de 2023</t>
  </si>
  <si>
    <r>
      <rPr>
        <sz val="11"/>
        <color rgb="FF000000"/>
        <rFont val="Calibri Light"/>
        <family val="2"/>
      </rPr>
      <t>Para el primer trimteste de la vigencia 2023, el Plan de Gestión de la Alcaldia Local alcanzó un nivel de desempeño del 84% y del 39 % acumulado para la vigencia. Se corrige responsable de las metas No 8 y de la 13 a la 16</t>
    </r>
    <r>
      <rPr>
        <sz val="11"/>
        <color rgb="FFFF0000"/>
        <rFont val="Calibri Light"/>
        <family val="2"/>
      </rPr>
      <t xml:space="preserve"> </t>
    </r>
    <r>
      <rPr>
        <sz val="11"/>
        <color rgb="FF000000"/>
        <rFont val="Calibri Light"/>
        <family val="2"/>
      </rPr>
      <t>a cargo de la alcaldia Local.</t>
    </r>
  </si>
  <si>
    <t>02 de mayo de 2023</t>
  </si>
  <si>
    <t xml:space="preserve">Para el primer trimeste de la vigencia 2023, el Plan de Gestión de la Alcaldia Local alcanzó un nivel de desempeño del 84,05% y del 22,3% acumulado para la vigencia. </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</si>
  <si>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</si>
  <si>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</si>
  <si>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</si>
  <si>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</si>
  <si>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</si>
  <si>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</si>
  <si>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</si>
  <si>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</si>
  <si>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</si>
  <si>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</si>
  <si>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</si>
  <si>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</si>
  <si>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</si>
  <si>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</si>
  <si>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</si>
  <si>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</si>
  <si>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</si>
  <si>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</si>
  <si>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</si>
  <si>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</si>
  <si>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</si>
  <si>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</si>
  <si>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</si>
  <si>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</si>
  <si>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</si>
  <si>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</si>
  <si>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</si>
  <si>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</si>
  <si>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</si>
  <si>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</si>
  <si>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</si>
  <si>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</si>
  <si>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</si>
  <si>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</si>
  <si>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</si>
  <si>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</si>
  <si>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</si>
  <si>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</si>
  <si>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</si>
  <si>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</si>
  <si>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</si>
  <si>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</si>
  <si>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</si>
  <si>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</si>
  <si>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</si>
  <si>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</si>
  <si>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</si>
  <si>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</si>
  <si>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</si>
  <si>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</si>
  <si>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No programada</t>
  </si>
  <si>
    <t xml:space="preserve">No programada </t>
  </si>
  <si>
    <t xml:space="preserve">No programada para el primer tirmestre </t>
  </si>
  <si>
    <t>El seguimiento oficial del avance de ejecución (metas, bienes o servicios entregados) del Plan de Desarrollo Local de Usme (2021-2024) tiene fecha de seguimiento articulado entre la Oficina de Planeación Local y la Secretaria Distrital de Planeación entre el 10 de julio y el 03 de agosto de 2023. Por lo tanto, el porcentaje de avance de ejecución actualizado y oficial a corte de 30 de junio de 2023 se tiene el día 03 o 04 de agosto de 2023.
Por lo anterior, el porcentaje de avance de ejecución de PDL de Usme (2021-2024) con el que se cuenta se cuenta en estos primeros quince días de julio de 2023, corresponde al 38,9% con corte al primer trimestre (31-marzo-2023) y emitido y publicado de forma oficial el 11 de mayo de 2023 por la SDP el cual se puede consultar en el siguiente enlace:  https://www.sdp.gov.co/gestion-a-la-inversion/planes-de-desarrollo-y-fortalecimiento-local/fortalecimiento-a-localidades</t>
  </si>
  <si>
    <t xml:space="preserve">Reporte DGDL </t>
  </si>
  <si>
    <t>Gestión Corporativa Institucional</t>
  </si>
  <si>
    <t>2</t>
  </si>
  <si>
    <t>Girar mínimo el 70%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</si>
  <si>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</si>
  <si>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</si>
  <si>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</si>
  <si>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</si>
  <si>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</si>
  <si>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A corte del primer trimestre de la vigencia 2023 el Fondo de Desarrollo Local de Usme giró un valor de $6.247.218.770 de un valor de $52.144.220.248 de obligaciones por pagar de la vigencia 2022 del FDLU. Ello, teniendo en cuenta que para la vigencia 2023 quedo en obligaciones por pagar del año 2022 los siguientes valores: .</t>
  </si>
  <si>
    <t>Informe de ejecucion presupuestal de gastos a 31 de marzo de 2023 emitida por el aplicativo BOGDATA</t>
  </si>
  <si>
    <t>A corte del segundo trimestre de la vigencia 2023 el Fondo de Desarrollo Local de Usme giró un valor de $11.416.267.457 de un valor de $52.132.801.261 de obligaciones por pagar de la vigencia 2022, para un avance de ejecución del 21,9% y un cumplimiento del 87,59%. (Ello, conforme al reporte emitido por la DGDL).
Sin embargo, conforme al seguimiento interno realizado en la Alcaldía Local de Usme con la oficina de presupuesto del FDLU, se reporta que el valor de giros acumulados a corte de 30 de junio de 2023 realizado por el Fondo de Desarrollo Local de Usme es de $11.416.267.457 de un total de $52.144.220.248 del Valor del Presupuesto comprometido constituido como obligaciones por pagar de la vigencia 2022, para un avance de ejecución del 21,891% y un cumplimiento del 87,57% con relación de la meta programada a corte del primer semestre de la vigencia 2023.</t>
  </si>
  <si>
    <t>"A corte del segundo trimestre de la vigencia 2023 el Fondo de Desarrollo Local de Usme giró un valor de $11.416.267.457 de un valor de $52.132.801.261 de obligaciones por pagar de la vigencia 2022, para un avance de ejecución del 21,9% y un cumplimiento del 87,59%. (Ello, conforme al reporte emitido por la DGDL).
Sin embargo, conforme al seguimiento interno realizado en la Alcaldía Local de Usme con la oficina de presupuesto del FDLU, se reporta que el valor de giros acumulados a corte de 30 de junio de 2023 realizado por el Fondo de Desarrollo Local de Usme es de $11.416.267.457 de un total de $52.144.220.248 del Valor del Presupuesto comprometido constituido como obligaciones por pagar de la vigencia 2022, para un avance de ejecución del 21,891% y un cumplimiento del 87,57% con relación de la meta programada a corte del primer semestre de la vigencia 2023."</t>
  </si>
  <si>
    <t>3</t>
  </si>
  <si>
    <t>Girar mínimo el 68%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</si>
  <si>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</si>
  <si>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</si>
  <si>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A corte del primer trimestre de la vigencia 2023 el Fondo de Desarrollo Local de Usme giró un valor de $2.987.135.271 de un valor de $21.319.610.951 de obligaciones por pagar de la vigencia 2021 y años anteriores, para un avance de ejecución del 14,01% y un cumplimiento del 116,76%. (Ello, conforme al reporte emitido por la DGDL). 
Sin embargo, conforme al seguimiento interno en la Alcaldía Local de Usme con la profesional de presupuesto del FDLU para la vigencia 2023 quedó en obligaciones por pagar del año 2021 y anteriores vigencias del FDL Usme, en funcionamiento $103.479.871 del cual no se ha girado $0; en Inversión quedo 23.363.638.899 y se giró un valor de  $2.987.135.271 durante el primer trimestre. En este sentido, se logró un avance de ejecución del 12,73% para un cumplimiento del 106,08%</t>
  </si>
  <si>
    <t>se aporta la ejecucion presupuestal de gastos a 31 de marzo de 2023 emitida por el aplicativo BOGDATA</t>
  </si>
  <si>
    <t>A corte del segundo trimestre de la vigencia 2023 el Fondo de Desarrollo Local de Usme giró un valor de $5.612.118.086 de un valor de $23.305.617.096 de obligaciones por pagar de la vigencia 2021 y años anteriores, para un avance de ejecución del 24,1% y un cumplimiento del 96,32%. (Ello, conforme al reporte emitido por la DGDL).
Sin embargo, conforme al seguimiento interno realizado en la Alcaldía Local de Usme con la oficina de presupuesto del FDLU, se reporta que el valor de giros acumulados a corte de 30 de junio de 2023 realizado por el FDLU es de $5.612.118,086 de un total de $21.319.610.951 del valor de presupuesto comprometido constituido como obligaciones por pagar de la vigencia 2021 y anteriores. En este sentido, se logró un avance de ejecución del 26,32% para un cumplimiento del 100 % a corte del primer semestre de la vigencia 2023.</t>
  </si>
  <si>
    <t>4</t>
  </si>
  <si>
    <t>Comprometer mínimo el 45% al 30 de junio y el 99%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</si>
  <si>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</si>
  <si>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</si>
  <si>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A corte del primer trimestre de la vigencia 2023 el Fondo de Desarrollo Local de Usme comprometió con Certificado de Registro Presupuestal - CRP un valor de $21.484.210.292 de un valor de presupuesto de inversión directa de la vigencia de $101.538.000.000 para un avance de ejecución del 21,16% y un cumplimiento del 141,06%. (Ello, conforme al reporte emitido por la DGDL). Valor de RP de inversión directa de la vigencia $21.484.210.292    Valor total del presupuesto de inversión directa de la Vigencia $10.153.800.000  </t>
  </si>
  <si>
    <t xml:space="preserve">se aporta la ejecucion presupuestal de gastos a 31 de marzo de 2023 emitida por BOGDATA </t>
  </si>
  <si>
    <t>A corte del segundo trimestre de la vigencia 2023 el Fondo de Desarrollo Local de Usme comprometió con Certificado de Registro Presupuestal - CRP un valor de $50.945.209.416 de un valor de presupuesto de inversión directa de la vigencia de $102.249.000.000 para un avance de ejecución del 49,82% y un cumplimiento del 100%. (Ello, conforme al reporte emitido por la DGDL).
Sin embargo, conforme al seguimiento interno realizado en la Alcaldía Local de Usme con la oficina de presupuesto del FDLU se reporta lo siguiente: El valor de RP de inversión directa de la vigencia $50.945.209.416    Valor total del presupuesto de inversión directa de la Vigencia $ 101.537.947.000. En este sentido, se logró un avance de ejecución del 50,17% para un cumplimiento del 100 % a corte del primer semestre de la vigencia 2023.</t>
  </si>
  <si>
    <t>5</t>
  </si>
  <si>
    <t>Girar mínimo el 55% del presupuesto total  disponible de inversión directa de la vigencia.</t>
  </si>
  <si>
    <t>Porcentaje de giros acumulados</t>
  </si>
  <si>
    <t>(Giros acumulados de inversión directa/Presupuesto disponible de inversión directa de la vigencia)*100</t>
  </si>
  <si>
    <t>A corte del primer trimestre de la vigencia 2023 el Fondo de Desarrollo Local de Usme giró un valor de $21.484.210.292 de un valor de  presupuesto de inversión directa  asignado de la vigencia de $101.538.000.000, para un avance de ejecución del 1,70% y un cumplimiento del 21,15% (Ello, conforme al reporte emitido por la DGDL).</t>
  </si>
  <si>
    <t>"A corte del segundo trimestre de la vigencia 2023 el Fondo de Desarrollo Local de Usme giró un valor de $13.237.000.000 de un valor de  presupuesto de inversión directa  asignado de la vigencia de $102.249.000.000, para un avance de ejecución del 12,95% y un cumplimiento del 64,73% (Ello, conforme al reporte emitido por la DGDL).
Sin embargo, conforme al seguimiento interno realizado en la Alcaldía Local de Usme con la oficina de presupuesto del FDLU se reporta lo siguiente: El Valor de los Giros acumulados de inversión directa a corte de 30 de junio de 2023 fue de $13.236.734.479 de un valor total del presupuesto de inversión directa de la Vigencia 2023 correspondiente a $ 101.537.947.000. En este sentido, se logró un avance de ejecución del 13,04% para un cumplimiento del 65,18 % a corte del primer semestre de la vigencia 2023."</t>
  </si>
  <si>
    <t>A corte del segundo trimestre de la vigencia 2023 el Fondo de Desarrollo Local de Usme giró un valor de $13.237.000.000 de un valor de  presupuesto de inversión directa  asignado de la vigencia de $102.249.000.000, para un avance de ejecución del 12,95% y un cumplimiento del 64,73% (Ello, conforme al reporte emitido por la DGDL).
Sin embargo, conforme al seguimiento interno realizado en la Alcaldía Local de Usme con la oficina de presupuesto del FDLU se reporta lo siguiente: El Valor de los Giros acumulados de inversión directa a corte de 30 de junio de 2023 fue de $13.236.734.479 de un valor total del presupuesto de inversión directa de la Vigencia 2023 correspondiente a $ 101.537.947.000. En este sentido, se logró un avance de ejecución del 13,04% para un cumplimiento del 65,18 % a corte del primer semestre de la vigencia 2023.</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</si>
  <si>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</si>
  <si>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</si>
  <si>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</si>
  <si>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</si>
  <si>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</si>
  <si>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</si>
  <si>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</si>
  <si>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</si>
  <si>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Durante el primer trimestre de la vigencia 2023 (01de enero a 31 de marzo) se lleva un avance de ejecución del 100% teniendo en cuenta que se han registrado en SIPSE Local 401 contratos de 401 contratos publicados en SECOP II.</t>
  </si>
  <si>
    <t>Reporte de seguimiento  consolidado SIPSE y SECOP II</t>
  </si>
  <si>
    <t>Durante el segundo trimestre de la vigencia 2023 (01de enero a 30 de junio) se lleva un avance de ejecución del 100% teniendo en cuenta que se han registrado en SIPSE Local un total de 590 contratos de 590 contratos publicados en SECOP II conforme a las excepciones contepladas en la meta anual..</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</si>
  <si>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</si>
  <si>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</si>
  <si>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</si>
  <si>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</si>
  <si>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</si>
  <si>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Durante el primer trimestre de la vigencia 2023 (01de enero a 31 de marzo) se lleva un avance de ejecución del 98,75% teniendo en cuenta que se han registrado en SIPSE Local en estado ejecución un total de 396 contratos de 401 contratos registrados en SIPSE Local y publicados en SECOP II.</t>
  </si>
  <si>
    <t>A corte del segundo trimestre (a 30 de junio) de la vigencia 2023  se lleva un avance de ejecución del % teniendo en cuenta que se han registrado en SIPSE Local en estado ejecución un total de 535 contratos de 590 contratos registrados en SIPSE Local y publicados en SECOP II. (NOTA ACLARATORIA: Teniendo el inicio de la Ley de Garantias, quedaron con fecha de inicio a partir de julio de 2023 55 contratos)</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</si>
  <si>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</si>
  <si>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</si>
  <si>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</si>
  <si>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</si>
  <si>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</si>
  <si>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</si>
  <si>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Reporte de SIPSE Local</t>
  </si>
  <si>
    <t>El Fondo de Desarrollo Local de Usme - FDLU ha realizado a corte de 30 de junio de 2023, el registro y actualización de información de 33 proyectos de inversión en el módulo proyectos de SIPSE LOCAL, de un total de 34 proyectos de inversión de la vigencia 2023. Logrando un avance de ejecución del 97,06% y un cumplimiento del 100% en el trimestre. (NOTA ACLARATORIA: Conforme al seguimiento interno realizado en la Alcaldía Local de Usme con el personal a cargo del registro y actualización de información en SIPSE Local, No se incluye el proyecto No. 1707 correspondiente al apoyo económico Subsidio Tipo C, debido a que se requiere que desde la DTI y la DGDL de la SDG hagan la respectiva actualización en el SIPSE LOCAL, ya que por motivos técnicos no se puede desde el FDLU).</t>
  </si>
  <si>
    <t>Reporte de seguimiento consolidado SIPSE</t>
  </si>
  <si>
    <t>Inspección, Vigilancia y Control</t>
  </si>
  <si>
    <t>9</t>
  </si>
  <si>
    <t>Realizar 7.680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</si>
  <si>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</si>
  <si>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</si>
  <si>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</si>
  <si>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</si>
  <si>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</si>
  <si>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</si>
  <si>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</si>
  <si>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</si>
  <si>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Durante el primer trimestre de la vigencia 2023, las Inspecciones de Policía de Usme realizaron un total de 6.017 impulsos procesales entre los cuales se encuentran (avocar, rechazar, enviar al competente y todo lo que derive del desarrollo de la actuación). Por lo tanto, se cumplió la meta superando del 100% ya que se logró una ejecución del 313,39% de avance de ejecución respecto a lo programado para dicho periodo de tiempo.</t>
  </si>
  <si>
    <t>Durante el segundo trimestre de la vigencia 2023, las Inspecciones de Policía de Usme realizaron un total de 5.444 impulsos procesales así: 1.290 en abril, 1.010 en mayo y 3.144 en junio, entre los cuales se encuentran (avocar, rechazar, enviar al competente y todo lo que derive del desarrollo de la actuación). Por lo tanto, se logró superar el 100% de avance de ejecución respecto a lo programado para dicho periodo de tiempo.</t>
  </si>
  <si>
    <t>Reporte de Seguimiento de Impulsos Procesales emitidos por IVC</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</si>
  <si>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</si>
  <si>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</si>
  <si>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</si>
  <si>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</si>
  <si>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</si>
  <si>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</si>
  <si>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Durante el primer trimestre de la vigencia 2023, las Inspecciones de Policía de Usme profirieron un total de 4.320 fallos de fondo en primera instancia sobre las actuaciones de policía que se encuentran a cargo de las inspecciones de policía. Por lo tanto, se cumplió la meta del trimestre en el 100,83% de avance de ejecución respecto a lo programado para dicho periodo de tiempo.</t>
  </si>
  <si>
    <t>Durante el segundo trimestre de la vigencia 2023, las Inspecciones de Policía de Usme profirieron un total de 996 fallos de fondo en primera instancia así: 163 en abril, 157 en mayo y 676 en junio, sobre las actuaciones de policía que se encuentran a cargo de las inspecciones de policía. Por lo tanto, se alcanzó un cumplimiento del 92,22% de avance de ejecución respecto a lo programado para dicho periodo de tiempo.</t>
  </si>
  <si>
    <t>11</t>
  </si>
  <si>
    <t>Terminar (archivar) 271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</si>
  <si>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</si>
  <si>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</si>
  <si>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</si>
  <si>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</si>
  <si>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</si>
  <si>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Durante el primer trimestre de la vigencia 2023, la Alcaldía Local de Usme logró un avance de ejecución del 19,05% en esta meta, ya que sólo se terminaron (archivaron)  08 actuaciones administrativas activas. Por lo tanto, se tiene previsto realizar un plan de mejoramiento para ejecutar durante el segundo trimestre de la presente vigencia, en aras de fortalecer la gestión de esta meta.</t>
  </si>
  <si>
    <t>Reporte de seguimiento de actuaciones administrativ</t>
  </si>
  <si>
    <t xml:space="preserve">Durante el segundo trimestre de la vigencia 2023, la Alcaldía Local de Usme archivo un total de 88 actuaciones administrativas terminadas (archivadas) así: 07 en abril, 26 en mayo y 55 en junio, logrando un avance de ejecución del 100% de cumplimiento respecto a lo programado para dicho periodo de tiempo.  </t>
  </si>
  <si>
    <t>12</t>
  </si>
  <si>
    <t>Terminar 300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</si>
  <si>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</si>
  <si>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</si>
  <si>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</si>
  <si>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Durante el primer trimestre de la vigencia 2023, La Alcaldía Local de Usme, logró la terminación de 13 Actuaciones Administrativas en primera instancia, para un avance de ejecución del 28,89%. Por lo tanto, se tiene previsto realizar un plan de mejoramiento para ejecutar durante el segundo trimestre de la presente vigencia, en aras de fortalecer la gestión de esta meta.</t>
  </si>
  <si>
    <t>Durante el segundo trimestre de la vigencia 2023, La Alcaldía Local de Usme, falló de fondo un total de 57 actuaciones administrativas, así: 03 en abril, 11 en mayo y 43 en junio, logrando sólo un avance de ejecución del 76,0% de cumplimiento respecto a lo programado para dicho periodo de tiempo.</t>
  </si>
  <si>
    <t>13</t>
  </si>
  <si>
    <t>Realizar 90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</si>
  <si>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</si>
  <si>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</si>
  <si>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</si>
  <si>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</si>
  <si>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</si>
  <si>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 xml:space="preserve">Alcaldia Local </t>
  </si>
  <si>
    <t xml:space="preserve">La Alcaldía Local de Usme a través realizó un total de 16 Acciones de control u operativos de Inspección, vigilancia y control (IVC) en materia de  integridad del espacio público. Por lo tanto, se superó la meta programada para el trimestre, ya que se logró un avance de ejecución del 106,67% en dicho periodo de tiempo. </t>
  </si>
  <si>
    <t>Actas de asistencia e informe del operativo</t>
  </si>
  <si>
    <t xml:space="preserve">Durante el segundo trimestre de 2023, a Alcaldía Local de Usme realizó un total de 27 Acciones de control u operativos de Inspección, Vigilancia y Control (IVC) en recuperación del espacio público. Sobrepasando el 100% de cumplimiento, respecto a la meta programada para dicho periodo de tiempo. </t>
  </si>
  <si>
    <t>Actas de Asistencia e Informe del Operativo</t>
  </si>
  <si>
    <t>14</t>
  </si>
  <si>
    <t>Realizar 160 operativos de inspección, vigilancia y control en materia de actividad económica.</t>
  </si>
  <si>
    <t>Acciones de control u operativos en materia actividad económica realizadas</t>
  </si>
  <si>
    <t>Número de Acciones de control u operativos en materia actividad económica realizadas</t>
  </si>
  <si>
    <t xml:space="preserve">La Alcaldía Local de Usme realizó un total de 31 Acciones de control u operativos de Inspección, vigilancia y control (IVC) en materia de  Actividad Económica. Por lo tanto, se superó la meta programada para el trimestre, ya que se logró un avance de ejecución del 124,00% en dicho periodo de tiempo. </t>
  </si>
  <si>
    <t>Durante el segundo trimestre de 2023, la Alcaldía Local de Usme realizó un total de 60 Acciones de control u operativos de Inspección, Vigilancia y Control (IVC) en materia de actividad económica. Sobrepasando el 100% de cumplimiento, respecto a la meta programada para dicho periodo de tiempo.</t>
  </si>
  <si>
    <t>15</t>
  </si>
  <si>
    <t>Realizar 39 operativos de inspección, vigilancia y control para dar cumplimiento a los fallos de cerros orientales.</t>
  </si>
  <si>
    <t>Acciones de control u operativos para el cumplimiento de los fallos de cerros orientales realizadas</t>
  </si>
  <si>
    <t>Número de Acciones de control u operativos para el cumplimiento de los fallos de cerros orientales realizadas</t>
  </si>
  <si>
    <t>La Alcaldía Local de Usme realizó un total de 06 Acciones de control u operativos de Inspección, vigilancia y control (IVC) para el cumplimiento de los fallos de cerros orientales. Por lo tanto, se cumplió la meta programada para el trimestre, ya que se logró un avance de ejecución del 100,00% en dicho perio</t>
  </si>
  <si>
    <t>Durante el segundo trimestre de 2023, la Alcaldía Local de Usme realizó un total de 06 Acciones de control u operativos de Inspección, vigilancia y control (IVC) para el cumplimiento de los fallos de cerros orientales, logrando un avance de ejecución del 100% de cumplimiento, respecto a la meta programada para dicho periodo de tiempo.</t>
  </si>
  <si>
    <t>16</t>
  </si>
  <si>
    <t>Realizar 20 operativos de inspección, vigilancia y control en materia de actividad ambiental</t>
  </si>
  <si>
    <t>Acciones de control u operativos en materia actividad ambiental realizadas</t>
  </si>
  <si>
    <t>Número de Acciones de control u operativos en materia actividad ambiental realizadas</t>
  </si>
  <si>
    <t>Alcaldia Local</t>
  </si>
  <si>
    <t xml:space="preserve">La Alcaldía Local de Usme realizó un total de 06 Acciones de control u operativos de Inspección, vigilancia y control (IVC) en materia actividad ambiental. Por lo tanto, se superó la meta programada para el trimestre, ya que se logró un avance de ejecución del 300,00% en dicho periodo de tiempo. </t>
  </si>
  <si>
    <t>Durante el segundo trimestre de 2023, la Alcaldía Local de Usme realizó un total de 08 Acciones de control u operativos de Inspección, vigilancia y control (IVC) en materia actividad ambiental,  logrando un avance de ejecución del 100% de cumplimiento, respecto a la meta programada para dicho periodo de tiempo.</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</si>
  <si>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</si>
  <si>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</si>
  <si>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</si>
  <si>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</si>
  <si>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</si>
  <si>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</si>
  <si>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</si>
  <si>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</si>
  <si>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</si>
  <si>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</si>
  <si>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</si>
  <si>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Reporte de resultados de medición de los criterios ambientales</t>
  </si>
  <si>
    <t>Herramienta Oficina Asesora de Planeación</t>
  </si>
  <si>
    <t>Alcaldía local</t>
  </si>
  <si>
    <t>Oficina Asesora de Planeación Institucional - Equipo de gestión ambiental</t>
  </si>
  <si>
    <t>La calificación se otorga teniendo en cuenta los siguientes parámetros:  
*Inspección ambiental ( ponderación 60%): La Alcaldía obtiene calificación de   94%. 
*Indicadores agua, energía ( ponderación 20%):   información reportada a Junio 2023
* Reporte consumo de papel ( ponderación 10%): información reportada a junio 2023 
*Reporte ciclistas ( ponderación 10%):   información reportada a Junio 2023</t>
  </si>
  <si>
    <t>Reporte de Resultados de Medición de los Críterios Ambientales</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</si>
  <si>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</si>
  <si>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</si>
  <si>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</si>
  <si>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</si>
  <si>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</si>
  <si>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</si>
  <si>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</si>
  <si>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</si>
  <si>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</si>
  <si>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13 acciones de mejora vencidas de las 24 acciones de mejora abiertas, lo que representa una ejecución de la meta del 45.83%.</t>
  </si>
  <si>
    <t>Informe de MIMEC 2023 primer tirmestre</t>
  </si>
  <si>
    <t xml:space="preserve">La Alcaldía Local cuenta con 13 acciones de mejora vencidas de las 24 acciones de mejora abiertas, lo que representa una ejecución de la meta del 45,83%.  </t>
  </si>
  <si>
    <t>Reporte de Acciones de Mejora Sin Vencimiento</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</si>
  <si>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</si>
  <si>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</si>
  <si>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</si>
  <si>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</si>
  <si>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</si>
  <si>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</si>
  <si>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</si>
  <si>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</si>
  <si>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</si>
  <si>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</si>
  <si>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No porgramada </t>
  </si>
  <si>
    <t>No. total de requisitos de la Resolución 1519 de 2020 de MINTIC de publicación de la información</t>
  </si>
  <si>
    <t>Reporte comunicaciones segundo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</si>
  <si>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</si>
  <si>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</si>
  <si>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</si>
  <si>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</si>
  <si>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</si>
  <si>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</si>
  <si>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</si>
  <si>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 de asistencia </t>
  </si>
  <si>
    <t>La Alcaldía Local de Usme participó en la capacitación del Sistema de Gestión el 17 Mayo de 2023,</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</si>
  <si>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</si>
  <si>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</si>
  <si>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</si>
  <si>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</si>
  <si>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</si>
  <si>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No programado</t>
  </si>
  <si>
    <t>https://gobiernobogota-my.sharepoint.com/:f:/g/personal/miguel_cardozo_gobiernobogota_gov_co/Em3Cl6hCPQhDioiu_JLgoPYBkPVfsju4ScZS7Z6vKKn1PQ?e=Q2RSJH  </t>
  </si>
  <si>
    <t>Jornada de Capacitación</t>
  </si>
  <si>
    <t xml:space="preserve">Dia del sistema de gestión 22 Junio de 2023. </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</si>
  <si>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</si>
  <si>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</si>
  <si>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</si>
  <si>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</si>
  <si>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</si>
  <si>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</si>
  <si>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</si>
  <si>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</si>
  <si>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</si>
  <si>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</si>
  <si>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</si>
  <si>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</si>
  <si>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</si>
  <si>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Reporte requerimiento ciudadano radicado No. 20234600252283</t>
  </si>
  <si>
    <t>Total metas transversales (20%)</t>
  </si>
  <si>
    <t xml:space="preserve">Total plan de gestión </t>
  </si>
  <si>
    <t xml:space="preserve">Meta no programada </t>
  </si>
  <si>
    <t xml:space="preserve">Meta No programada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</si>
  <si>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</si>
  <si>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Se atendieron un 67% requerimientos ciudadanos de los instaurados de la vigencia 2022, equivalentes al 67% de la meta .
Debido a las inconsistencias presentadas entre el reporte recibido en los  memorandos 20231300110163 ,20234600272223y 20234600252283 , no se reporta esta meta en este periodo y el mismo se realizara en el proximo periodo de acuerdo con las indicaciones </t>
  </si>
  <si>
    <t xml:space="preserve">Número de respuestas efectuadas 262 de los 320 requerimientos instaurados en el vigencia 2023.
Debido a las inconsistencias presentadas entre el reporte recibido en los  memorandos 20231300110163 ,20234600272223y 20234600252283 , no se reporta esta meta en este periodo y el mismo se realizara en el proximo periodo de acuerdo con las indicaciones </t>
  </si>
  <si>
    <t xml:space="preserve">Para el primer trimeste de la vigencia 2023, el Plan de Gestión de la Alcaldia Local alcanzó un nivel de desempeño del 93,53% y del 56,82% acumulado para la vigencia. </t>
  </si>
  <si>
    <t>31 de julio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</si>
</sst>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7"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FF0000"/>
      <name val="Calibri Light"/>
      <family val="2"/>
    </font>
    <font>
      <sz val="11"/>
      <color theme="1"/>
      <name val="Calibri Light"/>
      <family val="2"/>
    </font>
    <font>
      <sz val="11"/>
      <color rgb="FF000000"/>
      <name val="Calibri Light"/>
      <family val="2"/>
    </font>
    <font>
      <sz val="11"/>
      <color rgb="FF4472C4"/>
      <name val="Calibri Light"/>
      <family val="2"/>
      <scheme val="major"/>
    </font>
    <font>
      <sz val="11"/>
      <color rgb="FF4472C4"/>
      <name val="Calibri Light"/>
      <family val="2"/>
    </font>
    <font>
      <sz val="11"/>
      <color rgb="FF0070C0"/>
      <name val="Calibri Light"/>
      <family val="2"/>
    </font>
    <font>
      <u/>
      <sz val="11"/>
      <color theme="10"/>
      <name val="Calibri"/>
      <family val="2"/>
      <scheme val="minor"/>
    </font>
    <font>
      <sz val="11"/>
      <color theme="4" tint="-0.249977111117893"/>
      <name val="Calibri"/>
      <family val="2"/>
      <scheme val="minor"/>
    </font>
    <font>
      <sz val="11"/>
      <color rgb="FF0070C0"/>
      <name val="Calibri"/>
      <family val="2"/>
      <scheme val="minor"/>
    </font>
    <font>
      <sz val="11"/>
      <color rgb="FF0070C0"/>
      <name val="Calibri"/>
      <family val="2"/>
      <charset val="1"/>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0" fontId="23" fillId="0" borderId="0" applyNumberFormat="0" applyFill="0" applyBorder="0" applyAlignment="0" applyProtection="0"/>
  </cellStyleXfs>
  <cellXfs count="175">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9" fillId="0" borderId="0" xfId="0" applyFont="1" applyAlignment="1">
      <alignment vertical="center"/>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0" fontId="6" fillId="3" borderId="1" xfId="1" applyNumberFormat="1" applyFont="1" applyFill="1" applyBorder="1" applyAlignment="1">
      <alignment wrapText="1"/>
    </xf>
    <xf numFmtId="9" fontId="6" fillId="3" borderId="1" xfId="0" applyNumberFormat="1" applyFont="1" applyFill="1" applyBorder="1" applyAlignment="1">
      <alignment wrapText="1"/>
    </xf>
    <xf numFmtId="10" fontId="6" fillId="3" borderId="1" xfId="0" applyNumberFormat="1" applyFont="1" applyFill="1" applyBorder="1" applyAlignment="1">
      <alignment wrapText="1"/>
    </xf>
    <xf numFmtId="9" fontId="1" fillId="0" borderId="0" xfId="0" applyNumberFormat="1" applyFont="1" applyAlignment="1">
      <alignment wrapText="1"/>
    </xf>
    <xf numFmtId="0" fontId="20"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1" fillId="0" borderId="12" xfId="0" applyFont="1" applyBorder="1" applyAlignment="1">
      <alignment horizontal="center" vertical="center" wrapText="1"/>
    </xf>
    <xf numFmtId="0" fontId="21" fillId="0" borderId="12" xfId="0" applyFont="1" applyBorder="1" applyAlignment="1">
      <alignment horizontal="justify" vertical="center" wrapText="1"/>
    </xf>
    <xf numFmtId="0" fontId="21" fillId="0" borderId="12" xfId="0" applyFont="1" applyBorder="1" applyAlignment="1">
      <alignment horizontal="left" vertical="center" wrapText="1"/>
    </xf>
    <xf numFmtId="9" fontId="21" fillId="0" borderId="12" xfId="0" applyNumberFormat="1" applyFont="1" applyBorder="1" applyAlignment="1">
      <alignment horizontal="left" vertical="center" wrapText="1"/>
    </xf>
    <xf numFmtId="0" fontId="21" fillId="0" borderId="11" xfId="0" applyFont="1" applyBorder="1" applyAlignment="1">
      <alignment horizontal="center" vertical="center" wrapText="1"/>
    </xf>
    <xf numFmtId="9" fontId="21" fillId="0" borderId="11" xfId="1" applyFont="1" applyBorder="1" applyAlignment="1">
      <alignment horizontal="center" vertical="center" wrapText="1"/>
    </xf>
    <xf numFmtId="9" fontId="21" fillId="0" borderId="1" xfId="1" applyFont="1" applyBorder="1" applyAlignment="1">
      <alignment horizontal="center" vertical="center" wrapText="1"/>
    </xf>
    <xf numFmtId="0" fontId="21" fillId="0" borderId="1" xfId="0" applyFont="1" applyBorder="1" applyAlignment="1">
      <alignment horizontal="left" vertical="center" wrapText="1"/>
    </xf>
    <xf numFmtId="0" fontId="21" fillId="0" borderId="8" xfId="0" applyFont="1" applyBorder="1" applyAlignment="1">
      <alignment horizontal="left" vertical="center" wrapText="1"/>
    </xf>
    <xf numFmtId="1" fontId="20" fillId="0" borderId="1" xfId="0" applyNumberFormat="1" applyFont="1" applyBorder="1" applyAlignment="1">
      <alignment horizontal="justify" vertical="center" wrapText="1"/>
    </xf>
    <xf numFmtId="9" fontId="20" fillId="0" borderId="1" xfId="1" applyFont="1" applyBorder="1" applyAlignment="1">
      <alignment horizontal="justify" vertical="center" wrapText="1"/>
    </xf>
    <xf numFmtId="10" fontId="20" fillId="0" borderId="1" xfId="0" applyNumberFormat="1" applyFont="1" applyBorder="1" applyAlignment="1">
      <alignment horizontal="justify" vertical="center" wrapText="1"/>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164" fontId="20" fillId="0" borderId="1" xfId="0" applyNumberFormat="1" applyFont="1" applyBorder="1" applyAlignment="1">
      <alignment horizontal="justify" vertical="center" wrapText="1"/>
    </xf>
    <xf numFmtId="1" fontId="21" fillId="0" borderId="11" xfId="1" applyNumberFormat="1" applyFont="1" applyBorder="1" applyAlignment="1">
      <alignment horizontal="center" vertical="center" wrapText="1"/>
    </xf>
    <xf numFmtId="1" fontId="21" fillId="0" borderId="11" xfId="0" applyNumberFormat="1" applyFont="1" applyBorder="1" applyAlignment="1">
      <alignment horizontal="center" vertical="center" wrapText="1"/>
    </xf>
    <xf numFmtId="1" fontId="21" fillId="0" borderId="1" xfId="1" applyNumberFormat="1" applyFont="1" applyBorder="1" applyAlignment="1">
      <alignment horizontal="center" vertical="center" wrapText="1"/>
    </xf>
    <xf numFmtId="10" fontId="20" fillId="0" borderId="1" xfId="1" applyNumberFormat="1" applyFont="1" applyBorder="1" applyAlignment="1">
      <alignment horizontal="justify" vertical="center" wrapText="1"/>
    </xf>
    <xf numFmtId="165" fontId="20" fillId="0" borderId="1" xfId="0" applyNumberFormat="1" applyFont="1" applyBorder="1" applyAlignment="1">
      <alignment horizontal="justify" vertical="center" wrapText="1"/>
    </xf>
    <xf numFmtId="165" fontId="20" fillId="0" borderId="1" xfId="1" applyNumberFormat="1" applyFont="1" applyBorder="1" applyAlignment="1">
      <alignment horizontal="justify" vertical="center" wrapText="1"/>
    </xf>
    <xf numFmtId="10" fontId="8" fillId="2" borderId="1" xfId="0" applyNumberFormat="1" applyFont="1" applyFill="1" applyBorder="1" applyAlignment="1">
      <alignment wrapText="1"/>
    </xf>
    <xf numFmtId="0" fontId="4"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2" fillId="0" borderId="1" xfId="0" applyFont="1" applyBorder="1" applyAlignment="1">
      <alignment horizontal="left" vertical="center" wrapText="1"/>
    </xf>
    <xf numFmtId="9" fontId="22" fillId="0" borderId="11" xfId="1" applyFont="1" applyFill="1" applyBorder="1" applyAlignment="1">
      <alignment horizontal="center" vertical="center" wrapText="1"/>
    </xf>
    <xf numFmtId="9" fontId="22" fillId="0" borderId="1" xfId="1" applyFont="1" applyFill="1" applyBorder="1" applyAlignment="1">
      <alignment horizontal="center" vertical="center" wrapText="1"/>
    </xf>
    <xf numFmtId="0" fontId="22" fillId="0" borderId="12" xfId="0" applyFont="1" applyBorder="1" applyAlignment="1">
      <alignment horizontal="left" vertical="center" wrapText="1"/>
    </xf>
    <xf numFmtId="0" fontId="22" fillId="0" borderId="8" xfId="0" applyFont="1" applyBorder="1" applyAlignment="1">
      <alignment horizontal="left" vertical="center" wrapText="1"/>
    </xf>
    <xf numFmtId="9" fontId="4" fillId="0" borderId="1" xfId="1" applyFont="1" applyBorder="1" applyAlignment="1">
      <alignment horizontal="justify" vertical="center" wrapText="1"/>
    </xf>
    <xf numFmtId="10" fontId="4" fillId="0" borderId="1" xfId="0" applyNumberFormat="1" applyFont="1" applyBorder="1" applyAlignment="1">
      <alignment horizontal="justify" vertical="center" wrapText="1"/>
    </xf>
    <xf numFmtId="9" fontId="4" fillId="0" borderId="1" xfId="0" applyNumberFormat="1" applyFont="1" applyBorder="1" applyAlignment="1">
      <alignment horizontal="justify" vertical="center" wrapText="1"/>
    </xf>
    <xf numFmtId="165" fontId="4" fillId="0" borderId="1" xfId="0" applyNumberFormat="1" applyFont="1" applyBorder="1" applyAlignment="1">
      <alignment horizontal="justify" vertical="center" wrapText="1"/>
    </xf>
    <xf numFmtId="0" fontId="4" fillId="0" borderId="0" xfId="0" applyFont="1" applyAlignment="1">
      <alignment horizontal="justify" vertical="center" wrapText="1"/>
    </xf>
    <xf numFmtId="0" fontId="1" fillId="9" borderId="1" xfId="0" applyFont="1" applyFill="1" applyBorder="1" applyAlignment="1">
      <alignment horizontal="justify" vertical="center" wrapText="1"/>
    </xf>
    <xf numFmtId="9" fontId="1" fillId="0" borderId="1" xfId="1" applyFont="1" applyBorder="1" applyAlignment="1">
      <alignment horizontal="justify" vertical="center" wrapText="1"/>
    </xf>
    <xf numFmtId="0" fontId="1" fillId="0" borderId="1" xfId="0" applyFont="1" applyBorder="1" applyAlignment="1">
      <alignment horizontal="left" vertical="center" wrapText="1"/>
    </xf>
    <xf numFmtId="0" fontId="14" fillId="0" borderId="12" xfId="0" applyFont="1" applyBorder="1" applyAlignment="1">
      <alignment vertical="center" wrapText="1"/>
    </xf>
    <xf numFmtId="0" fontId="24" fillId="0" borderId="1" xfId="0" applyFont="1" applyBorder="1" applyAlignment="1">
      <alignment vertical="top" wrapText="1"/>
    </xf>
    <xf numFmtId="0" fontId="25" fillId="0" borderId="1" xfId="0" applyFont="1" applyBorder="1" applyAlignment="1">
      <alignment vertical="top" wrapText="1"/>
    </xf>
    <xf numFmtId="0" fontId="26" fillId="0" borderId="0" xfId="0" applyFont="1" applyAlignment="1">
      <alignment horizontal="left" vertical="center" wrapText="1"/>
    </xf>
    <xf numFmtId="0" fontId="23" fillId="0" borderId="0" xfId="3" applyAlignment="1">
      <alignment horizontal="left" vertical="center" wrapText="1"/>
    </xf>
    <xf numFmtId="9" fontId="20" fillId="0" borderId="1" xfId="1" applyFont="1" applyBorder="1" applyAlignment="1">
      <alignment horizontal="center" vertical="center" wrapText="1"/>
    </xf>
    <xf numFmtId="0" fontId="14" fillId="0" borderId="10" xfId="0" applyFont="1" applyBorder="1" applyAlignment="1">
      <alignment vertical="center" wrapText="1"/>
    </xf>
    <xf numFmtId="10" fontId="1" fillId="0" borderId="11" xfId="0" applyNumberFormat="1" applyFont="1" applyBorder="1" applyAlignment="1">
      <alignment horizontal="justify" vertical="center" wrapText="1"/>
    </xf>
    <xf numFmtId="10" fontId="1" fillId="0" borderId="16" xfId="0" applyNumberFormat="1" applyFont="1" applyBorder="1" applyAlignment="1">
      <alignment horizontal="justify" vertical="center" wrapText="1"/>
    </xf>
    <xf numFmtId="164" fontId="1" fillId="9" borderId="1" xfId="0" applyNumberFormat="1" applyFont="1" applyFill="1" applyBorder="1" applyAlignment="1">
      <alignment horizontal="justify" vertical="center" wrapText="1"/>
    </xf>
    <xf numFmtId="9" fontId="1" fillId="9" borderId="1" xfId="0" applyNumberFormat="1" applyFont="1" applyFill="1" applyBorder="1" applyAlignment="1">
      <alignment horizontal="justify" vertical="center" wrapText="1"/>
    </xf>
    <xf numFmtId="0" fontId="1" fillId="9" borderId="2" xfId="0" applyFont="1" applyFill="1" applyBorder="1" applyAlignment="1">
      <alignment horizontal="justify" vertical="center" wrapText="1"/>
    </xf>
    <xf numFmtId="9" fontId="6" fillId="9" borderId="1" xfId="1" applyFont="1" applyFill="1" applyBorder="1" applyAlignment="1">
      <alignment wrapText="1"/>
    </xf>
    <xf numFmtId="0" fontId="20" fillId="9" borderId="1" xfId="0" applyFont="1" applyFill="1" applyBorder="1" applyAlignment="1">
      <alignment horizontal="justify" vertical="center" wrapText="1"/>
    </xf>
    <xf numFmtId="164" fontId="4" fillId="9" borderId="1" xfId="0" applyNumberFormat="1" applyFont="1" applyFill="1" applyBorder="1" applyAlignment="1">
      <alignment horizontal="justify" vertical="center" wrapText="1"/>
    </xf>
    <xf numFmtId="9" fontId="20" fillId="9" borderId="1" xfId="1" applyFont="1" applyFill="1" applyBorder="1" applyAlignment="1">
      <alignment horizontal="justify" vertical="center" wrapText="1"/>
    </xf>
    <xf numFmtId="164" fontId="20" fillId="9" borderId="1" xfId="1" applyNumberFormat="1" applyFont="1" applyFill="1" applyBorder="1" applyAlignment="1">
      <alignment horizontal="justify" vertical="center" wrapText="1"/>
    </xf>
    <xf numFmtId="164" fontId="20"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10" fontId="4" fillId="9" borderId="1" xfId="0" applyNumberFormat="1" applyFont="1" applyFill="1" applyBorder="1" applyAlignment="1">
      <alignment horizontal="justify" vertical="center" wrapText="1"/>
    </xf>
    <xf numFmtId="10" fontId="20" fillId="9" borderId="1" xfId="0" applyNumberFormat="1" applyFont="1" applyFill="1" applyBorder="1" applyAlignment="1">
      <alignment horizontal="justify" vertical="center" wrapText="1"/>
    </xf>
    <xf numFmtId="165" fontId="20" fillId="9" borderId="1" xfId="1" applyNumberFormat="1" applyFont="1" applyFill="1" applyBorder="1" applyAlignment="1">
      <alignment horizontal="justify" vertical="center" wrapText="1"/>
    </xf>
    <xf numFmtId="10" fontId="20" fillId="9" borderId="1" xfId="1" applyNumberFormat="1" applyFont="1" applyFill="1" applyBorder="1" applyAlignment="1">
      <alignment horizontal="justify" vertical="center" wrapText="1"/>
    </xf>
    <xf numFmtId="0" fontId="4" fillId="9" borderId="1" xfId="0" applyFont="1" applyFill="1" applyBorder="1" applyAlignment="1">
      <alignment horizontal="justify"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8" fillId="9" borderId="1" xfId="0" applyFont="1" applyFill="1" applyBorder="1" applyAlignment="1">
      <alignment horizontal="justify" vertical="center" wrapText="1"/>
    </xf>
    <xf numFmtId="0" fontId="14" fillId="9" borderId="1" xfId="0" applyFont="1" applyFill="1" applyBorder="1" applyAlignment="1">
      <alignment horizontal="justify" vertical="center" wrapText="1"/>
    </xf>
    <xf numFmtId="0" fontId="14" fillId="9" borderId="1" xfId="0" applyFont="1" applyFill="1" applyBorder="1" applyAlignment="1">
      <alignment horizontal="left" vertical="center" wrapText="1"/>
    </xf>
  </cellXfs>
  <cellStyles count="4">
    <cellStyle name="Hyperlink" xfId="3" xr:uid="{00000000-000B-0000-0000-000008000000}"/>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my.sharepoint.com/: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2"/>
  <sheetViews>
    <sheetView tabSelected="1" topLeftCell="D1" zoomScale="85" zoomScaleNormal="85" workbookViewId="0">
      <selection activeCell="H9" sqref="H9:K9"/>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9" width="16.5703125" style="1" customWidth="1"/>
    <col min="30" max="30" width="33.42578125" style="1" customWidth="1"/>
    <col min="31" max="31" width="16.5703125" style="1" customWidth="1"/>
    <col min="32"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0" customFormat="1" ht="70.5" customHeight="1" x14ac:dyDescent="0.25">
      <c r="A1" s="162" t="s">
        <v>0</v>
      </c>
      <c r="B1" s="163"/>
      <c r="C1" s="163"/>
      <c r="D1" s="163"/>
      <c r="E1" s="163"/>
      <c r="F1" s="163"/>
      <c r="G1" s="163"/>
      <c r="H1" s="163"/>
      <c r="I1" s="163"/>
      <c r="J1" s="163"/>
      <c r="K1" s="163"/>
      <c r="L1" s="164" t="s">
        <v>1</v>
      </c>
      <c r="M1" s="164"/>
      <c r="N1" s="164"/>
      <c r="O1" s="164"/>
      <c r="P1" s="164"/>
    </row>
    <row r="2" spans="1:45" s="32" customFormat="1" ht="23.45" customHeight="1" x14ac:dyDescent="0.25">
      <c r="A2" s="166" t="s">
        <v>2</v>
      </c>
      <c r="B2" s="167"/>
      <c r="C2" s="167"/>
      <c r="D2" s="167"/>
      <c r="E2" s="167"/>
      <c r="F2" s="167"/>
      <c r="G2" s="167"/>
      <c r="H2" s="167"/>
      <c r="I2" s="167"/>
      <c r="J2" s="167"/>
      <c r="K2" s="167"/>
      <c r="L2" s="31"/>
      <c r="M2" s="31"/>
      <c r="N2" s="31"/>
      <c r="O2" s="31"/>
      <c r="P2" s="31"/>
    </row>
    <row r="3" spans="1:45" s="30" customFormat="1" x14ac:dyDescent="0.25"/>
    <row r="4" spans="1:45" s="30" customFormat="1" ht="29.1" customHeight="1" x14ac:dyDescent="0.25">
      <c r="F4" s="168" t="s">
        <v>3</v>
      </c>
      <c r="G4" s="169"/>
      <c r="H4" s="169"/>
      <c r="I4" s="169"/>
      <c r="J4" s="169"/>
      <c r="K4" s="170"/>
    </row>
    <row r="5" spans="1:45" s="30" customFormat="1" ht="15" customHeight="1" x14ac:dyDescent="0.25">
      <c r="F5" s="2" t="s">
        <v>4</v>
      </c>
      <c r="G5" s="2" t="s">
        <v>5</v>
      </c>
      <c r="H5" s="168" t="s">
        <v>6</v>
      </c>
      <c r="I5" s="169"/>
      <c r="J5" s="169"/>
      <c r="K5" s="170"/>
    </row>
    <row r="6" spans="1:45" s="30" customFormat="1" x14ac:dyDescent="0.25">
      <c r="F6" s="33">
        <v>1</v>
      </c>
      <c r="G6" s="33" t="s">
        <v>7</v>
      </c>
      <c r="H6" s="171" t="s">
        <v>8</v>
      </c>
      <c r="I6" s="171"/>
      <c r="J6" s="171"/>
      <c r="K6" s="171"/>
    </row>
    <row r="7" spans="1:45" s="30" customFormat="1" ht="63" customHeight="1" x14ac:dyDescent="0.25">
      <c r="F7" s="33">
        <v>2</v>
      </c>
      <c r="G7" s="33" t="s">
        <v>9</v>
      </c>
      <c r="H7" s="172" t="s">
        <v>10</v>
      </c>
      <c r="I7" s="171"/>
      <c r="J7" s="171"/>
      <c r="K7" s="171"/>
    </row>
    <row r="8" spans="1:45" s="30" customFormat="1" ht="67.5" customHeight="1" x14ac:dyDescent="0.25">
      <c r="F8" s="33">
        <v>3</v>
      </c>
      <c r="G8" s="33" t="s">
        <v>11</v>
      </c>
      <c r="H8" s="173" t="s">
        <v>12</v>
      </c>
      <c r="I8" s="171"/>
      <c r="J8" s="171"/>
      <c r="K8" s="171"/>
    </row>
    <row r="9" spans="1:45" s="30" customFormat="1" ht="67.5" customHeight="1" x14ac:dyDescent="0.25">
      <c r="F9" s="33">
        <v>4</v>
      </c>
      <c r="G9" s="33" t="s">
        <v>281</v>
      </c>
      <c r="H9" s="174" t="s">
        <v>280</v>
      </c>
      <c r="I9" s="174"/>
      <c r="J9" s="174"/>
      <c r="K9" s="174"/>
    </row>
    <row r="10" spans="1:45" s="30" customFormat="1" x14ac:dyDescent="0.25"/>
    <row r="11" spans="1:45" ht="14.45" customHeight="1" x14ac:dyDescent="0.25">
      <c r="A11" s="161" t="s">
        <v>13</v>
      </c>
      <c r="B11" s="161"/>
      <c r="C11" s="161" t="s">
        <v>14</v>
      </c>
      <c r="D11" s="161" t="s">
        <v>15</v>
      </c>
      <c r="E11" s="161"/>
      <c r="F11" s="161"/>
      <c r="G11" s="165" t="s">
        <v>16</v>
      </c>
      <c r="H11" s="165"/>
      <c r="I11" s="165"/>
      <c r="J11" s="165"/>
      <c r="K11" s="165"/>
      <c r="L11" s="165"/>
      <c r="M11" s="165"/>
      <c r="N11" s="165"/>
      <c r="O11" s="165"/>
      <c r="P11" s="165"/>
      <c r="Q11" s="165"/>
      <c r="R11" s="161" t="s">
        <v>17</v>
      </c>
      <c r="S11" s="161"/>
      <c r="T11" s="161"/>
      <c r="U11" s="161"/>
      <c r="V11" s="131" t="s">
        <v>18</v>
      </c>
      <c r="W11" s="132"/>
      <c r="X11" s="132"/>
      <c r="Y11" s="132"/>
      <c r="Z11" s="133"/>
      <c r="AA11" s="137" t="s">
        <v>19</v>
      </c>
      <c r="AB11" s="138"/>
      <c r="AC11" s="138"/>
      <c r="AD11" s="138"/>
      <c r="AE11" s="139"/>
      <c r="AF11" s="143" t="s">
        <v>20</v>
      </c>
      <c r="AG11" s="144"/>
      <c r="AH11" s="144"/>
      <c r="AI11" s="144"/>
      <c r="AJ11" s="145"/>
      <c r="AK11" s="149" t="s">
        <v>21</v>
      </c>
      <c r="AL11" s="150"/>
      <c r="AM11" s="150"/>
      <c r="AN11" s="150"/>
      <c r="AO11" s="151"/>
      <c r="AP11" s="155" t="s">
        <v>22</v>
      </c>
      <c r="AQ11" s="156"/>
      <c r="AR11" s="156"/>
      <c r="AS11" s="157"/>
    </row>
    <row r="12" spans="1:45" ht="14.45" customHeight="1" x14ac:dyDescent="0.25">
      <c r="A12" s="161"/>
      <c r="B12" s="161"/>
      <c r="C12" s="161"/>
      <c r="D12" s="161"/>
      <c r="E12" s="161"/>
      <c r="F12" s="161"/>
      <c r="G12" s="165"/>
      <c r="H12" s="165"/>
      <c r="I12" s="165"/>
      <c r="J12" s="165"/>
      <c r="K12" s="165"/>
      <c r="L12" s="165"/>
      <c r="M12" s="165"/>
      <c r="N12" s="165"/>
      <c r="O12" s="165"/>
      <c r="P12" s="165"/>
      <c r="Q12" s="165"/>
      <c r="R12" s="161"/>
      <c r="S12" s="161"/>
      <c r="T12" s="161"/>
      <c r="U12" s="161"/>
      <c r="V12" s="134"/>
      <c r="W12" s="135"/>
      <c r="X12" s="135"/>
      <c r="Y12" s="135"/>
      <c r="Z12" s="136"/>
      <c r="AA12" s="140"/>
      <c r="AB12" s="141"/>
      <c r="AC12" s="141"/>
      <c r="AD12" s="141"/>
      <c r="AE12" s="142"/>
      <c r="AF12" s="146"/>
      <c r="AG12" s="147"/>
      <c r="AH12" s="147"/>
      <c r="AI12" s="147"/>
      <c r="AJ12" s="148"/>
      <c r="AK12" s="152"/>
      <c r="AL12" s="153"/>
      <c r="AM12" s="153"/>
      <c r="AN12" s="153"/>
      <c r="AO12" s="154"/>
      <c r="AP12" s="158"/>
      <c r="AQ12" s="159"/>
      <c r="AR12" s="159"/>
      <c r="AS12" s="160"/>
    </row>
    <row r="13" spans="1:45" ht="45.75" thickBot="1" x14ac:dyDescent="0.3">
      <c r="A13" s="2" t="s">
        <v>23</v>
      </c>
      <c r="B13" s="2" t="s">
        <v>24</v>
      </c>
      <c r="C13" s="161"/>
      <c r="D13" s="2" t="s">
        <v>25</v>
      </c>
      <c r="E13" s="2" t="s">
        <v>26</v>
      </c>
      <c r="F13" s="2" t="s">
        <v>27</v>
      </c>
      <c r="G13" s="20" t="s">
        <v>28</v>
      </c>
      <c r="H13" s="20" t="s">
        <v>29</v>
      </c>
      <c r="I13" s="20" t="s">
        <v>30</v>
      </c>
      <c r="J13" s="20" t="s">
        <v>31</v>
      </c>
      <c r="K13" s="20" t="s">
        <v>32</v>
      </c>
      <c r="L13" s="20" t="s">
        <v>33</v>
      </c>
      <c r="M13" s="20" t="s">
        <v>34</v>
      </c>
      <c r="N13" s="20" t="s">
        <v>35</v>
      </c>
      <c r="O13" s="20" t="s">
        <v>36</v>
      </c>
      <c r="P13" s="20" t="s">
        <v>37</v>
      </c>
      <c r="Q13" s="20" t="s">
        <v>38</v>
      </c>
      <c r="R13" s="2" t="s">
        <v>39</v>
      </c>
      <c r="S13" s="2" t="s">
        <v>40</v>
      </c>
      <c r="T13" s="2" t="s">
        <v>41</v>
      </c>
      <c r="U13" s="2" t="s">
        <v>42</v>
      </c>
      <c r="V13" s="3" t="s">
        <v>43</v>
      </c>
      <c r="W13" s="3" t="s">
        <v>44</v>
      </c>
      <c r="X13" s="3" t="s">
        <v>45</v>
      </c>
      <c r="Y13" s="3" t="s">
        <v>46</v>
      </c>
      <c r="Z13" s="3" t="s">
        <v>47</v>
      </c>
      <c r="AA13" s="23" t="s">
        <v>43</v>
      </c>
      <c r="AB13" s="23" t="s">
        <v>44</v>
      </c>
      <c r="AC13" s="23" t="s">
        <v>45</v>
      </c>
      <c r="AD13" s="23" t="s">
        <v>46</v>
      </c>
      <c r="AE13" s="23" t="s">
        <v>47</v>
      </c>
      <c r="AF13" s="24" t="s">
        <v>43</v>
      </c>
      <c r="AG13" s="24" t="s">
        <v>44</v>
      </c>
      <c r="AH13" s="24" t="s">
        <v>45</v>
      </c>
      <c r="AI13" s="24" t="s">
        <v>46</v>
      </c>
      <c r="AJ13" s="24" t="s">
        <v>47</v>
      </c>
      <c r="AK13" s="25" t="s">
        <v>43</v>
      </c>
      <c r="AL13" s="25" t="s">
        <v>44</v>
      </c>
      <c r="AM13" s="25" t="s">
        <v>45</v>
      </c>
      <c r="AN13" s="25" t="s">
        <v>46</v>
      </c>
      <c r="AO13" s="25" t="s">
        <v>47</v>
      </c>
      <c r="AP13" s="4" t="s">
        <v>43</v>
      </c>
      <c r="AQ13" s="4" t="s">
        <v>44</v>
      </c>
      <c r="AR13" s="4" t="s">
        <v>45</v>
      </c>
      <c r="AS13" s="4" t="s">
        <v>46</v>
      </c>
    </row>
    <row r="14" spans="1:45" s="29" customFormat="1" ht="409.5" x14ac:dyDescent="0.25">
      <c r="A14" s="22">
        <v>4</v>
      </c>
      <c r="B14" s="21" t="s">
        <v>48</v>
      </c>
      <c r="C14" s="22" t="s">
        <v>49</v>
      </c>
      <c r="D14" s="26" t="s">
        <v>50</v>
      </c>
      <c r="E14" s="21" t="s">
        <v>51</v>
      </c>
      <c r="F14" s="21" t="s">
        <v>52</v>
      </c>
      <c r="G14" s="21" t="s">
        <v>53</v>
      </c>
      <c r="H14" s="39" t="s">
        <v>54</v>
      </c>
      <c r="I14" s="41" t="s">
        <v>55</v>
      </c>
      <c r="J14" s="34" t="s">
        <v>56</v>
      </c>
      <c r="K14" s="45" t="s">
        <v>57</v>
      </c>
      <c r="L14" s="40">
        <v>0</v>
      </c>
      <c r="M14" s="40">
        <v>0.3</v>
      </c>
      <c r="N14" s="40">
        <v>0.4</v>
      </c>
      <c r="O14" s="40">
        <v>0.55000000000000004</v>
      </c>
      <c r="P14" s="40">
        <v>0.55000000000000004</v>
      </c>
      <c r="Q14" s="46" t="s">
        <v>58</v>
      </c>
      <c r="R14" s="51" t="s">
        <v>59</v>
      </c>
      <c r="S14" s="39" t="s">
        <v>60</v>
      </c>
      <c r="T14" s="45" t="s">
        <v>61</v>
      </c>
      <c r="U14" s="57" t="s">
        <v>62</v>
      </c>
      <c r="V14" s="62">
        <f t="shared" ref="V14:V29" si="0">L14</f>
        <v>0</v>
      </c>
      <c r="W14" s="21" t="s">
        <v>63</v>
      </c>
      <c r="X14" s="21" t="s">
        <v>64</v>
      </c>
      <c r="Y14" s="21" t="s">
        <v>65</v>
      </c>
      <c r="Z14" s="21" t="s">
        <v>64</v>
      </c>
      <c r="AA14" s="62">
        <f t="shared" ref="AA14:AA29" si="1">M14</f>
        <v>0.3</v>
      </c>
      <c r="AB14" s="116">
        <v>0.38900000000000001</v>
      </c>
      <c r="AC14" s="61">
        <f>IF(AB14/AA14&gt;100%,100%,AB14/AA14)</f>
        <v>1</v>
      </c>
      <c r="AD14" s="106" t="s">
        <v>66</v>
      </c>
      <c r="AE14" s="21" t="s">
        <v>67</v>
      </c>
      <c r="AF14" s="28">
        <f t="shared" ref="AF14:AF29" si="2">N14</f>
        <v>0.4</v>
      </c>
      <c r="AG14" s="21"/>
      <c r="AH14" s="61">
        <f>IF(AG14/AF14&gt;100%,100%,AG14/AF14)</f>
        <v>0</v>
      </c>
      <c r="AI14" s="21"/>
      <c r="AJ14" s="21"/>
      <c r="AK14" s="28">
        <f t="shared" ref="AK14:AK29" si="3">O14</f>
        <v>0.55000000000000004</v>
      </c>
      <c r="AL14" s="21"/>
      <c r="AM14" s="61">
        <f>IF(AL14/AK14&gt;100%,100%,AL14/AK14)</f>
        <v>0</v>
      </c>
      <c r="AN14" s="21"/>
      <c r="AO14" s="21"/>
      <c r="AP14" s="62">
        <f t="shared" ref="AP14:AP29" si="4">P14</f>
        <v>0.55000000000000004</v>
      </c>
      <c r="AQ14" s="116">
        <v>0.38900000000000001</v>
      </c>
      <c r="AR14" s="61">
        <f t="shared" ref="AR14:AR29" si="5">IF(AQ14/AP14&gt;100%,100%,AQ14/AP14)</f>
        <v>0.70727272727272728</v>
      </c>
      <c r="AS14" s="21" t="s">
        <v>66</v>
      </c>
    </row>
    <row r="15" spans="1:45" s="29" customFormat="1" ht="409.5" x14ac:dyDescent="0.25">
      <c r="A15" s="22">
        <v>4</v>
      </c>
      <c r="B15" s="21" t="s">
        <v>48</v>
      </c>
      <c r="C15" s="22" t="s">
        <v>68</v>
      </c>
      <c r="D15" s="26" t="s">
        <v>69</v>
      </c>
      <c r="E15" s="21" t="s">
        <v>70</v>
      </c>
      <c r="F15" s="21" t="s">
        <v>52</v>
      </c>
      <c r="G15" s="21" t="s">
        <v>71</v>
      </c>
      <c r="H15" s="35" t="s">
        <v>72</v>
      </c>
      <c r="I15" s="36">
        <v>0.6</v>
      </c>
      <c r="J15" s="37" t="s">
        <v>56</v>
      </c>
      <c r="K15" s="45" t="s">
        <v>57</v>
      </c>
      <c r="L15" s="47">
        <v>0.12</v>
      </c>
      <c r="M15" s="47">
        <v>0.25</v>
      </c>
      <c r="N15" s="47">
        <v>0.45</v>
      </c>
      <c r="O15" s="47">
        <v>0.7</v>
      </c>
      <c r="P15" s="47">
        <v>0.7</v>
      </c>
      <c r="Q15" s="48" t="s">
        <v>73</v>
      </c>
      <c r="R15" s="52" t="s">
        <v>74</v>
      </c>
      <c r="S15" s="35" t="s">
        <v>75</v>
      </c>
      <c r="T15" s="45" t="s">
        <v>61</v>
      </c>
      <c r="U15" s="49" t="s">
        <v>62</v>
      </c>
      <c r="V15" s="62">
        <f t="shared" si="0"/>
        <v>0.12</v>
      </c>
      <c r="W15" s="61">
        <v>0.12330000000000001</v>
      </c>
      <c r="X15" s="61">
        <f t="shared" ref="X15:X29" si="6">IF(W15/V15&gt;100%,100%,W15/V15)</f>
        <v>1</v>
      </c>
      <c r="Y15" s="21" t="s">
        <v>76</v>
      </c>
      <c r="Z15" s="21" t="s">
        <v>77</v>
      </c>
      <c r="AA15" s="62">
        <f t="shared" si="1"/>
        <v>0.25</v>
      </c>
      <c r="AB15" s="116">
        <v>0.219</v>
      </c>
      <c r="AC15" s="61">
        <f t="shared" ref="AC15:AC28" si="7">IF(AB15/AA15&gt;100%,100%,AB15/AA15)</f>
        <v>0.876</v>
      </c>
      <c r="AD15" s="107" t="s">
        <v>78</v>
      </c>
      <c r="AE15" s="21" t="s">
        <v>67</v>
      </c>
      <c r="AF15" s="28">
        <f t="shared" si="2"/>
        <v>0.45</v>
      </c>
      <c r="AG15" s="21"/>
      <c r="AH15" s="61">
        <f t="shared" ref="AH15:AH29" si="8">IF(AG15/AF15&gt;100%,100%,AG15/AF15)</f>
        <v>0</v>
      </c>
      <c r="AI15" s="21"/>
      <c r="AJ15" s="21"/>
      <c r="AK15" s="28">
        <f t="shared" si="3"/>
        <v>0.7</v>
      </c>
      <c r="AL15" s="21"/>
      <c r="AM15" s="61">
        <f t="shared" ref="AM15:AM29" si="9">IF(AL15/AK15&gt;100%,100%,AL15/AK15)</f>
        <v>0</v>
      </c>
      <c r="AN15" s="21"/>
      <c r="AO15" s="21"/>
      <c r="AP15" s="62">
        <f t="shared" si="4"/>
        <v>0.7</v>
      </c>
      <c r="AQ15" s="125">
        <v>0.219</v>
      </c>
      <c r="AR15" s="61">
        <f t="shared" si="5"/>
        <v>0.31285714285714289</v>
      </c>
      <c r="AS15" s="21" t="s">
        <v>79</v>
      </c>
    </row>
    <row r="16" spans="1:45" s="29" customFormat="1" ht="409.5" x14ac:dyDescent="0.25">
      <c r="A16" s="22">
        <v>4</v>
      </c>
      <c r="B16" s="21" t="s">
        <v>48</v>
      </c>
      <c r="C16" s="22" t="s">
        <v>68</v>
      </c>
      <c r="D16" s="26" t="s">
        <v>80</v>
      </c>
      <c r="E16" s="21" t="s">
        <v>81</v>
      </c>
      <c r="F16" s="21" t="s">
        <v>52</v>
      </c>
      <c r="G16" s="21" t="s">
        <v>82</v>
      </c>
      <c r="H16" s="35" t="s">
        <v>83</v>
      </c>
      <c r="I16" s="36">
        <v>0.6</v>
      </c>
      <c r="J16" s="37" t="s">
        <v>56</v>
      </c>
      <c r="K16" s="45" t="s">
        <v>57</v>
      </c>
      <c r="L16" s="40">
        <v>0.12</v>
      </c>
      <c r="M16" s="40">
        <v>0.25</v>
      </c>
      <c r="N16" s="40">
        <v>0.45</v>
      </c>
      <c r="O16" s="40">
        <v>0.68</v>
      </c>
      <c r="P16" s="40">
        <v>0.68</v>
      </c>
      <c r="Q16" s="48" t="s">
        <v>73</v>
      </c>
      <c r="R16" s="52" t="s">
        <v>74</v>
      </c>
      <c r="S16" s="35" t="s">
        <v>75</v>
      </c>
      <c r="T16" s="45" t="s">
        <v>61</v>
      </c>
      <c r="U16" s="49" t="s">
        <v>62</v>
      </c>
      <c r="V16" s="62">
        <f t="shared" si="0"/>
        <v>0.12</v>
      </c>
      <c r="W16" s="61">
        <v>0.1401</v>
      </c>
      <c r="X16" s="61">
        <f t="shared" si="6"/>
        <v>1</v>
      </c>
      <c r="Y16" s="21" t="s">
        <v>84</v>
      </c>
      <c r="Z16" s="21" t="s">
        <v>85</v>
      </c>
      <c r="AA16" s="62">
        <f t="shared" si="1"/>
        <v>0.25</v>
      </c>
      <c r="AB16" s="116">
        <v>0.24099999999999999</v>
      </c>
      <c r="AC16" s="61">
        <f t="shared" si="7"/>
        <v>0.96399999999999997</v>
      </c>
      <c r="AD16" s="107" t="s">
        <v>86</v>
      </c>
      <c r="AE16" s="22" t="s">
        <v>67</v>
      </c>
      <c r="AF16" s="28">
        <f t="shared" si="2"/>
        <v>0.45</v>
      </c>
      <c r="AG16" s="21"/>
      <c r="AH16" s="61">
        <f t="shared" si="8"/>
        <v>0</v>
      </c>
      <c r="AI16" s="21"/>
      <c r="AJ16" s="21"/>
      <c r="AK16" s="28">
        <f t="shared" si="3"/>
        <v>0.68</v>
      </c>
      <c r="AL16" s="21"/>
      <c r="AM16" s="61">
        <f t="shared" si="9"/>
        <v>0</v>
      </c>
      <c r="AN16" s="21"/>
      <c r="AO16" s="21"/>
      <c r="AP16" s="62">
        <f t="shared" si="4"/>
        <v>0.68</v>
      </c>
      <c r="AQ16" s="125">
        <v>0.24099999999999999</v>
      </c>
      <c r="AR16" s="61">
        <f>IF(AQ16/AP16&gt;100%,100%,AQ16/AP16)</f>
        <v>0.35441176470588232</v>
      </c>
      <c r="AS16" s="107" t="s">
        <v>86</v>
      </c>
    </row>
    <row r="17" spans="1:45" s="29" customFormat="1" ht="375" x14ac:dyDescent="0.25">
      <c r="A17" s="22">
        <v>4</v>
      </c>
      <c r="B17" s="21" t="s">
        <v>48</v>
      </c>
      <c r="C17" s="22" t="s">
        <v>68</v>
      </c>
      <c r="D17" s="26" t="s">
        <v>87</v>
      </c>
      <c r="E17" s="21" t="s">
        <v>88</v>
      </c>
      <c r="F17" s="21" t="s">
        <v>52</v>
      </c>
      <c r="G17" s="21" t="s">
        <v>89</v>
      </c>
      <c r="H17" s="35" t="s">
        <v>90</v>
      </c>
      <c r="I17" s="38">
        <v>0.96489999999999998</v>
      </c>
      <c r="J17" s="37" t="s">
        <v>56</v>
      </c>
      <c r="K17" s="45" t="s">
        <v>57</v>
      </c>
      <c r="L17" s="40">
        <v>0.15</v>
      </c>
      <c r="M17" s="40">
        <v>0.45</v>
      </c>
      <c r="N17" s="40">
        <v>0.65</v>
      </c>
      <c r="O17" s="40">
        <v>0.99</v>
      </c>
      <c r="P17" s="59">
        <v>0.99</v>
      </c>
      <c r="Q17" s="48" t="s">
        <v>73</v>
      </c>
      <c r="R17" s="52" t="s">
        <v>74</v>
      </c>
      <c r="S17" s="35" t="s">
        <v>75</v>
      </c>
      <c r="T17" s="45" t="s">
        <v>61</v>
      </c>
      <c r="U17" s="49" t="s">
        <v>62</v>
      </c>
      <c r="V17" s="62">
        <f t="shared" si="0"/>
        <v>0.15</v>
      </c>
      <c r="W17" s="61">
        <v>0.21160000000000001</v>
      </c>
      <c r="X17" s="61">
        <f t="shared" si="6"/>
        <v>1</v>
      </c>
      <c r="Y17" s="21" t="s">
        <v>91</v>
      </c>
      <c r="Z17" s="21" t="s">
        <v>92</v>
      </c>
      <c r="AA17" s="62">
        <f t="shared" si="1"/>
        <v>0.45</v>
      </c>
      <c r="AB17" s="116">
        <v>0.49819999999999998</v>
      </c>
      <c r="AC17" s="61">
        <f t="shared" si="7"/>
        <v>1</v>
      </c>
      <c r="AD17" s="107" t="s">
        <v>93</v>
      </c>
      <c r="AE17" s="22" t="s">
        <v>67</v>
      </c>
      <c r="AF17" s="28">
        <f t="shared" si="2"/>
        <v>0.65</v>
      </c>
      <c r="AG17" s="21"/>
      <c r="AH17" s="61">
        <f t="shared" si="8"/>
        <v>0</v>
      </c>
      <c r="AI17" s="21"/>
      <c r="AJ17" s="21"/>
      <c r="AK17" s="28">
        <f t="shared" si="3"/>
        <v>0.99</v>
      </c>
      <c r="AL17" s="21"/>
      <c r="AM17" s="61">
        <f t="shared" si="9"/>
        <v>0</v>
      </c>
      <c r="AN17" s="21"/>
      <c r="AO17" s="21"/>
      <c r="AP17" s="62">
        <f t="shared" si="4"/>
        <v>0.99</v>
      </c>
      <c r="AQ17" s="116">
        <v>0.49819999999999998</v>
      </c>
      <c r="AR17" s="61">
        <f t="shared" si="5"/>
        <v>0.50323232323232325</v>
      </c>
      <c r="AS17" s="107" t="s">
        <v>93</v>
      </c>
    </row>
    <row r="18" spans="1:45" s="29" customFormat="1" ht="405" x14ac:dyDescent="0.25">
      <c r="A18" s="22">
        <v>4</v>
      </c>
      <c r="B18" s="21" t="s">
        <v>48</v>
      </c>
      <c r="C18" s="22" t="s">
        <v>68</v>
      </c>
      <c r="D18" s="26" t="s">
        <v>94</v>
      </c>
      <c r="E18" s="21" t="s">
        <v>95</v>
      </c>
      <c r="F18" s="21" t="s">
        <v>52</v>
      </c>
      <c r="G18" s="21" t="s">
        <v>96</v>
      </c>
      <c r="H18" s="39" t="s">
        <v>97</v>
      </c>
      <c r="I18" s="40">
        <v>0.25</v>
      </c>
      <c r="J18" s="41" t="s">
        <v>56</v>
      </c>
      <c r="K18" s="45" t="s">
        <v>57</v>
      </c>
      <c r="L18" s="40">
        <v>0.08</v>
      </c>
      <c r="M18" s="40">
        <v>0.2</v>
      </c>
      <c r="N18" s="40">
        <v>0.3</v>
      </c>
      <c r="O18" s="40">
        <v>0.55000000000000004</v>
      </c>
      <c r="P18" s="40">
        <v>0.55000000000000004</v>
      </c>
      <c r="Q18" s="46" t="s">
        <v>73</v>
      </c>
      <c r="R18" s="51" t="s">
        <v>74</v>
      </c>
      <c r="S18" s="35" t="s">
        <v>75</v>
      </c>
      <c r="T18" s="45" t="s">
        <v>61</v>
      </c>
      <c r="U18" s="49" t="s">
        <v>62</v>
      </c>
      <c r="V18" s="62">
        <f t="shared" si="0"/>
        <v>0.08</v>
      </c>
      <c r="W18" s="61">
        <v>1.7000000000000001E-2</v>
      </c>
      <c r="X18" s="61">
        <f t="shared" si="6"/>
        <v>0.21250000000000002</v>
      </c>
      <c r="Y18" s="21" t="s">
        <v>98</v>
      </c>
      <c r="Z18" s="21" t="s">
        <v>85</v>
      </c>
      <c r="AA18" s="62">
        <f t="shared" si="1"/>
        <v>0.2</v>
      </c>
      <c r="AB18" s="116">
        <v>0.1295</v>
      </c>
      <c r="AC18" s="61">
        <f t="shared" si="7"/>
        <v>0.64749999999999996</v>
      </c>
      <c r="AD18" s="21" t="s">
        <v>99</v>
      </c>
      <c r="AE18" s="22" t="s">
        <v>67</v>
      </c>
      <c r="AF18" s="28">
        <f t="shared" si="2"/>
        <v>0.3</v>
      </c>
      <c r="AG18" s="21"/>
      <c r="AH18" s="61">
        <f t="shared" si="8"/>
        <v>0</v>
      </c>
      <c r="AI18" s="21"/>
      <c r="AJ18" s="21"/>
      <c r="AK18" s="28">
        <f t="shared" si="3"/>
        <v>0.55000000000000004</v>
      </c>
      <c r="AL18" s="21"/>
      <c r="AM18" s="61">
        <f t="shared" si="9"/>
        <v>0</v>
      </c>
      <c r="AN18" s="21"/>
      <c r="AO18" s="21"/>
      <c r="AP18" s="62">
        <f t="shared" si="4"/>
        <v>0.55000000000000004</v>
      </c>
      <c r="AQ18" s="125">
        <v>0.1295</v>
      </c>
      <c r="AR18" s="61">
        <f t="shared" si="5"/>
        <v>0.23545454545454544</v>
      </c>
      <c r="AS18" s="107" t="s">
        <v>100</v>
      </c>
    </row>
    <row r="19" spans="1:45" s="29" customFormat="1" ht="135" x14ac:dyDescent="0.25">
      <c r="A19" s="22">
        <v>4</v>
      </c>
      <c r="B19" s="21" t="s">
        <v>48</v>
      </c>
      <c r="C19" s="22" t="s">
        <v>68</v>
      </c>
      <c r="D19" s="26" t="s">
        <v>101</v>
      </c>
      <c r="E19" s="21" t="s">
        <v>102</v>
      </c>
      <c r="F19" s="21" t="s">
        <v>103</v>
      </c>
      <c r="G19" s="21" t="s">
        <v>104</v>
      </c>
      <c r="H19" s="35" t="s">
        <v>105</v>
      </c>
      <c r="I19" s="36">
        <v>0.95</v>
      </c>
      <c r="J19" s="37" t="s">
        <v>106</v>
      </c>
      <c r="K19" s="45" t="s">
        <v>57</v>
      </c>
      <c r="L19" s="40">
        <v>0.98</v>
      </c>
      <c r="M19" s="40">
        <v>1</v>
      </c>
      <c r="N19" s="40">
        <v>1</v>
      </c>
      <c r="O19" s="40">
        <v>1</v>
      </c>
      <c r="P19" s="40">
        <v>1</v>
      </c>
      <c r="Q19" s="48" t="s">
        <v>73</v>
      </c>
      <c r="R19" s="52" t="s">
        <v>107</v>
      </c>
      <c r="S19" s="35" t="s">
        <v>108</v>
      </c>
      <c r="T19" s="45" t="s">
        <v>61</v>
      </c>
      <c r="U19" s="49" t="s">
        <v>62</v>
      </c>
      <c r="V19" s="62">
        <f t="shared" si="0"/>
        <v>0.98</v>
      </c>
      <c r="W19" s="62">
        <v>1</v>
      </c>
      <c r="X19" s="61">
        <f t="shared" si="6"/>
        <v>1</v>
      </c>
      <c r="Y19" s="21" t="s">
        <v>109</v>
      </c>
      <c r="Z19" s="21" t="s">
        <v>110</v>
      </c>
      <c r="AA19" s="105">
        <f t="shared" si="1"/>
        <v>1</v>
      </c>
      <c r="AB19" s="116">
        <v>1</v>
      </c>
      <c r="AC19" s="61">
        <f t="shared" si="7"/>
        <v>1</v>
      </c>
      <c r="AD19" s="107" t="s">
        <v>111</v>
      </c>
      <c r="AE19" s="22" t="s">
        <v>67</v>
      </c>
      <c r="AF19" s="28">
        <f t="shared" si="2"/>
        <v>1</v>
      </c>
      <c r="AG19" s="62">
        <v>0</v>
      </c>
      <c r="AH19" s="61">
        <f t="shared" si="8"/>
        <v>0</v>
      </c>
      <c r="AI19" s="21"/>
      <c r="AJ19" s="21"/>
      <c r="AK19" s="28">
        <f t="shared" si="3"/>
        <v>1</v>
      </c>
      <c r="AL19" s="62">
        <v>0</v>
      </c>
      <c r="AM19" s="61">
        <f t="shared" si="9"/>
        <v>0</v>
      </c>
      <c r="AN19" s="21"/>
      <c r="AO19" s="21"/>
      <c r="AP19" s="62">
        <f t="shared" si="4"/>
        <v>1</v>
      </c>
      <c r="AQ19" s="125">
        <f>AVERAGE(W19,AB19,AG19,AL19)</f>
        <v>0.5</v>
      </c>
      <c r="AR19" s="61">
        <f t="shared" si="5"/>
        <v>0.5</v>
      </c>
      <c r="AS19" s="107" t="s">
        <v>111</v>
      </c>
    </row>
    <row r="20" spans="1:45" s="29" customFormat="1" ht="180" x14ac:dyDescent="0.25">
      <c r="A20" s="22">
        <v>4</v>
      </c>
      <c r="B20" s="21" t="s">
        <v>48</v>
      </c>
      <c r="C20" s="22" t="s">
        <v>68</v>
      </c>
      <c r="D20" s="26" t="s">
        <v>112</v>
      </c>
      <c r="E20" s="21" t="s">
        <v>113</v>
      </c>
      <c r="F20" s="21" t="s">
        <v>52</v>
      </c>
      <c r="G20" s="21" t="s">
        <v>114</v>
      </c>
      <c r="H20" s="35" t="s">
        <v>115</v>
      </c>
      <c r="I20" s="36">
        <v>1</v>
      </c>
      <c r="J20" s="37" t="s">
        <v>106</v>
      </c>
      <c r="K20" s="45" t="s">
        <v>57</v>
      </c>
      <c r="L20" s="47">
        <v>1</v>
      </c>
      <c r="M20" s="47">
        <v>1</v>
      </c>
      <c r="N20" s="47">
        <v>1</v>
      </c>
      <c r="O20" s="47">
        <v>1</v>
      </c>
      <c r="P20" s="47">
        <v>1</v>
      </c>
      <c r="Q20" s="48" t="s">
        <v>73</v>
      </c>
      <c r="R20" s="52" t="s">
        <v>107</v>
      </c>
      <c r="S20" s="53" t="s">
        <v>116</v>
      </c>
      <c r="T20" s="45" t="s">
        <v>61</v>
      </c>
      <c r="U20" s="49" t="s">
        <v>62</v>
      </c>
      <c r="V20" s="62">
        <f t="shared" si="0"/>
        <v>1</v>
      </c>
      <c r="W20" s="62">
        <v>0.99</v>
      </c>
      <c r="X20" s="61">
        <f t="shared" si="6"/>
        <v>0.99</v>
      </c>
      <c r="Y20" s="21" t="s">
        <v>117</v>
      </c>
      <c r="Z20" s="21" t="s">
        <v>110</v>
      </c>
      <c r="AA20" s="105">
        <f t="shared" si="1"/>
        <v>1</v>
      </c>
      <c r="AB20" s="116">
        <v>0.96950000000000003</v>
      </c>
      <c r="AC20" s="61">
        <f t="shared" si="7"/>
        <v>0.96950000000000003</v>
      </c>
      <c r="AD20" s="107" t="s">
        <v>118</v>
      </c>
      <c r="AE20" s="22" t="s">
        <v>67</v>
      </c>
      <c r="AF20" s="28">
        <f t="shared" si="2"/>
        <v>1</v>
      </c>
      <c r="AG20" s="62">
        <v>0</v>
      </c>
      <c r="AH20" s="61">
        <f t="shared" si="8"/>
        <v>0</v>
      </c>
      <c r="AI20" s="21"/>
      <c r="AJ20" s="21"/>
      <c r="AK20" s="28">
        <f t="shared" si="3"/>
        <v>1</v>
      </c>
      <c r="AL20" s="62">
        <v>0</v>
      </c>
      <c r="AM20" s="61">
        <f t="shared" si="9"/>
        <v>0</v>
      </c>
      <c r="AN20" s="21"/>
      <c r="AO20" s="21"/>
      <c r="AP20" s="62">
        <f t="shared" si="4"/>
        <v>1</v>
      </c>
      <c r="AQ20" s="125">
        <f>AVERAGE(W20,AB20,AG20,AL20)</f>
        <v>0.489875</v>
      </c>
      <c r="AR20" s="61">
        <f t="shared" si="5"/>
        <v>0.489875</v>
      </c>
      <c r="AS20" s="107" t="s">
        <v>118</v>
      </c>
    </row>
    <row r="21" spans="1:45" s="29" customFormat="1" ht="345" x14ac:dyDescent="0.25">
      <c r="A21" s="22">
        <v>4</v>
      </c>
      <c r="B21" s="21" t="s">
        <v>48</v>
      </c>
      <c r="C21" s="22" t="s">
        <v>68</v>
      </c>
      <c r="D21" s="26" t="s">
        <v>119</v>
      </c>
      <c r="E21" s="21" t="s">
        <v>120</v>
      </c>
      <c r="F21" s="21" t="s">
        <v>52</v>
      </c>
      <c r="G21" s="21" t="s">
        <v>121</v>
      </c>
      <c r="H21" s="35" t="s">
        <v>122</v>
      </c>
      <c r="I21" s="36" t="s">
        <v>123</v>
      </c>
      <c r="J21" s="37" t="s">
        <v>56</v>
      </c>
      <c r="K21" s="45" t="s">
        <v>57</v>
      </c>
      <c r="L21" s="47">
        <v>0</v>
      </c>
      <c r="M21" s="47">
        <v>0.4</v>
      </c>
      <c r="N21" s="47">
        <v>0.6</v>
      </c>
      <c r="O21" s="47">
        <v>0.8</v>
      </c>
      <c r="P21" s="47">
        <v>0.8</v>
      </c>
      <c r="Q21" s="48" t="s">
        <v>73</v>
      </c>
      <c r="R21" s="54" t="s">
        <v>124</v>
      </c>
      <c r="S21" s="35" t="s">
        <v>116</v>
      </c>
      <c r="T21" s="45" t="s">
        <v>61</v>
      </c>
      <c r="U21" s="49" t="s">
        <v>125</v>
      </c>
      <c r="V21" s="62">
        <f t="shared" si="0"/>
        <v>0</v>
      </c>
      <c r="W21" s="21" t="s">
        <v>64</v>
      </c>
      <c r="X21" s="61" t="s">
        <v>64</v>
      </c>
      <c r="Y21" s="21" t="s">
        <v>65</v>
      </c>
      <c r="Z21" s="21" t="s">
        <v>110</v>
      </c>
      <c r="AA21" s="105">
        <f t="shared" si="1"/>
        <v>0.4</v>
      </c>
      <c r="AB21" s="117">
        <v>0.97060000000000002</v>
      </c>
      <c r="AC21" s="61">
        <f t="shared" si="7"/>
        <v>1</v>
      </c>
      <c r="AD21" s="107" t="s">
        <v>126</v>
      </c>
      <c r="AE21" s="21" t="s">
        <v>127</v>
      </c>
      <c r="AF21" s="28">
        <f t="shared" si="2"/>
        <v>0.6</v>
      </c>
      <c r="AG21" s="62">
        <v>0</v>
      </c>
      <c r="AH21" s="61">
        <f t="shared" si="8"/>
        <v>0</v>
      </c>
      <c r="AI21" s="21"/>
      <c r="AJ21" s="21"/>
      <c r="AK21" s="28">
        <f t="shared" si="3"/>
        <v>0.8</v>
      </c>
      <c r="AL21" s="62">
        <v>0</v>
      </c>
      <c r="AM21" s="61">
        <f t="shared" si="9"/>
        <v>0</v>
      </c>
      <c r="AN21" s="21"/>
      <c r="AO21" s="21"/>
      <c r="AP21" s="62">
        <f t="shared" si="4"/>
        <v>0.8</v>
      </c>
      <c r="AQ21" s="125">
        <v>0.97060000000000002</v>
      </c>
      <c r="AR21" s="61">
        <f t="shared" ref="AR21" si="10">IF(AQ21/AP21&gt;100%,100%,AQ21/AP21)</f>
        <v>1</v>
      </c>
      <c r="AS21" s="107" t="s">
        <v>126</v>
      </c>
    </row>
    <row r="22" spans="1:45" s="29" customFormat="1" ht="195" x14ac:dyDescent="0.25">
      <c r="A22" s="22">
        <v>4</v>
      </c>
      <c r="B22" s="21" t="s">
        <v>48</v>
      </c>
      <c r="C22" s="22" t="s">
        <v>128</v>
      </c>
      <c r="D22" s="26" t="s">
        <v>129</v>
      </c>
      <c r="E22" s="21" t="s">
        <v>130</v>
      </c>
      <c r="F22" s="21" t="s">
        <v>103</v>
      </c>
      <c r="G22" s="21" t="s">
        <v>131</v>
      </c>
      <c r="H22" s="35" t="s">
        <v>132</v>
      </c>
      <c r="I22" s="41" t="s">
        <v>55</v>
      </c>
      <c r="J22" s="37" t="s">
        <v>133</v>
      </c>
      <c r="K22" s="35" t="s">
        <v>134</v>
      </c>
      <c r="L22" s="41">
        <v>1920</v>
      </c>
      <c r="M22" s="41">
        <v>1920</v>
      </c>
      <c r="N22" s="41">
        <v>1920</v>
      </c>
      <c r="O22" s="41">
        <v>1920</v>
      </c>
      <c r="P22" s="58">
        <f t="shared" ref="P22:P23" si="11">SUM(L22:O22)</f>
        <v>7680</v>
      </c>
      <c r="Q22" s="48" t="s">
        <v>73</v>
      </c>
      <c r="R22" s="54" t="s">
        <v>135</v>
      </c>
      <c r="S22" s="35" t="s">
        <v>136</v>
      </c>
      <c r="T22" s="35" t="s">
        <v>137</v>
      </c>
      <c r="U22" s="49" t="s">
        <v>138</v>
      </c>
      <c r="V22" s="28">
        <f t="shared" si="0"/>
        <v>1920</v>
      </c>
      <c r="W22" s="21">
        <v>6017</v>
      </c>
      <c r="X22" s="61">
        <f t="shared" si="6"/>
        <v>1</v>
      </c>
      <c r="Y22" s="21" t="s">
        <v>139</v>
      </c>
      <c r="Z22" s="21" t="s">
        <v>135</v>
      </c>
      <c r="AA22" s="28">
        <f t="shared" si="1"/>
        <v>1920</v>
      </c>
      <c r="AB22" s="104">
        <v>5444</v>
      </c>
      <c r="AC22" s="61">
        <f>IF(AB22/AA22&gt;100%,100%,AB22/AA22)</f>
        <v>1</v>
      </c>
      <c r="AD22" s="107" t="s">
        <v>140</v>
      </c>
      <c r="AE22" s="21" t="s">
        <v>141</v>
      </c>
      <c r="AF22" s="28">
        <f t="shared" si="2"/>
        <v>1920</v>
      </c>
      <c r="AG22" s="21"/>
      <c r="AH22" s="61">
        <f t="shared" si="8"/>
        <v>0</v>
      </c>
      <c r="AI22" s="21"/>
      <c r="AJ22" s="21"/>
      <c r="AK22" s="28">
        <f t="shared" si="3"/>
        <v>1920</v>
      </c>
      <c r="AL22" s="21"/>
      <c r="AM22" s="61">
        <f t="shared" si="9"/>
        <v>0</v>
      </c>
      <c r="AN22" s="21"/>
      <c r="AO22" s="21"/>
      <c r="AP22" s="21">
        <f t="shared" si="4"/>
        <v>7680</v>
      </c>
      <c r="AQ22" s="104">
        <f t="shared" ref="AQ22:AQ29" si="12">SUM(W22,AB22,AG22,AL22)</f>
        <v>11461</v>
      </c>
      <c r="AR22" s="61">
        <f>IF(AQ22/AP22&gt;100%,100%,AQ22/AP22)</f>
        <v>1</v>
      </c>
      <c r="AS22" s="107" t="s">
        <v>140</v>
      </c>
    </row>
    <row r="23" spans="1:45" s="29" customFormat="1" ht="195" x14ac:dyDescent="0.25">
      <c r="A23" s="22">
        <v>4</v>
      </c>
      <c r="B23" s="21" t="s">
        <v>48</v>
      </c>
      <c r="C23" s="22" t="s">
        <v>128</v>
      </c>
      <c r="D23" s="26" t="s">
        <v>142</v>
      </c>
      <c r="E23" s="21" t="s">
        <v>143</v>
      </c>
      <c r="F23" s="21" t="s">
        <v>52</v>
      </c>
      <c r="G23" s="21" t="s">
        <v>144</v>
      </c>
      <c r="H23" s="35" t="s">
        <v>145</v>
      </c>
      <c r="I23" s="41" t="s">
        <v>55</v>
      </c>
      <c r="J23" s="37" t="s">
        <v>133</v>
      </c>
      <c r="K23" s="35" t="s">
        <v>146</v>
      </c>
      <c r="L23" s="41">
        <v>1080</v>
      </c>
      <c r="M23" s="41">
        <v>1080</v>
      </c>
      <c r="N23" s="41">
        <v>1080</v>
      </c>
      <c r="O23" s="41">
        <v>1080</v>
      </c>
      <c r="P23" s="58">
        <f t="shared" si="11"/>
        <v>4320</v>
      </c>
      <c r="Q23" s="48" t="s">
        <v>73</v>
      </c>
      <c r="R23" s="54" t="s">
        <v>147</v>
      </c>
      <c r="S23" s="35" t="s">
        <v>136</v>
      </c>
      <c r="T23" s="35" t="s">
        <v>137</v>
      </c>
      <c r="U23" s="49" t="s">
        <v>138</v>
      </c>
      <c r="V23" s="28">
        <f t="shared" si="0"/>
        <v>1080</v>
      </c>
      <c r="W23" s="21">
        <v>1089</v>
      </c>
      <c r="X23" s="61">
        <f t="shared" si="6"/>
        <v>1</v>
      </c>
      <c r="Y23" s="21" t="s">
        <v>148</v>
      </c>
      <c r="Z23" s="21" t="s">
        <v>147</v>
      </c>
      <c r="AA23" s="28">
        <f t="shared" si="1"/>
        <v>1080</v>
      </c>
      <c r="AB23" s="104">
        <v>996</v>
      </c>
      <c r="AC23" s="61">
        <f t="shared" si="7"/>
        <v>0.92222222222222228</v>
      </c>
      <c r="AD23" s="107" t="s">
        <v>149</v>
      </c>
      <c r="AE23" s="21" t="s">
        <v>141</v>
      </c>
      <c r="AF23" s="28">
        <f t="shared" si="2"/>
        <v>1080</v>
      </c>
      <c r="AG23" s="21"/>
      <c r="AH23" s="61">
        <f t="shared" si="8"/>
        <v>0</v>
      </c>
      <c r="AI23" s="21"/>
      <c r="AJ23" s="21"/>
      <c r="AK23" s="28">
        <f t="shared" si="3"/>
        <v>1080</v>
      </c>
      <c r="AL23" s="21"/>
      <c r="AM23" s="61">
        <f t="shared" si="9"/>
        <v>0</v>
      </c>
      <c r="AN23" s="21"/>
      <c r="AO23" s="21"/>
      <c r="AP23" s="21">
        <f t="shared" si="4"/>
        <v>4320</v>
      </c>
      <c r="AQ23" s="104">
        <f t="shared" si="12"/>
        <v>2085</v>
      </c>
      <c r="AR23" s="61">
        <f t="shared" si="5"/>
        <v>0.4826388888888889</v>
      </c>
      <c r="AS23" s="107" t="s">
        <v>149</v>
      </c>
    </row>
    <row r="24" spans="1:45" s="29" customFormat="1" ht="150" x14ac:dyDescent="0.25">
      <c r="A24" s="22">
        <v>4</v>
      </c>
      <c r="B24" s="21" t="s">
        <v>48</v>
      </c>
      <c r="C24" s="22" t="s">
        <v>128</v>
      </c>
      <c r="D24" s="26" t="s">
        <v>150</v>
      </c>
      <c r="E24" s="21" t="s">
        <v>151</v>
      </c>
      <c r="F24" s="21" t="s">
        <v>52</v>
      </c>
      <c r="G24" s="21" t="s">
        <v>152</v>
      </c>
      <c r="H24" s="35" t="s">
        <v>153</v>
      </c>
      <c r="I24" s="41" t="s">
        <v>55</v>
      </c>
      <c r="J24" s="37" t="s">
        <v>133</v>
      </c>
      <c r="K24" s="35" t="s">
        <v>154</v>
      </c>
      <c r="L24" s="41">
        <v>42</v>
      </c>
      <c r="M24" s="41">
        <v>69</v>
      </c>
      <c r="N24" s="41">
        <v>96</v>
      </c>
      <c r="O24" s="41">
        <v>64</v>
      </c>
      <c r="P24" s="58">
        <f>SUM(L24:O24)</f>
        <v>271</v>
      </c>
      <c r="Q24" s="48" t="s">
        <v>73</v>
      </c>
      <c r="R24" s="54" t="s">
        <v>155</v>
      </c>
      <c r="S24" s="35" t="s">
        <v>156</v>
      </c>
      <c r="T24" s="35" t="s">
        <v>137</v>
      </c>
      <c r="U24" s="49" t="s">
        <v>138</v>
      </c>
      <c r="V24" s="28">
        <f t="shared" si="0"/>
        <v>42</v>
      </c>
      <c r="W24" s="21">
        <v>8</v>
      </c>
      <c r="X24" s="61">
        <f t="shared" si="6"/>
        <v>0.19047619047619047</v>
      </c>
      <c r="Y24" s="21" t="s">
        <v>157</v>
      </c>
      <c r="Z24" s="21" t="s">
        <v>158</v>
      </c>
      <c r="AA24" s="28">
        <f t="shared" si="1"/>
        <v>69</v>
      </c>
      <c r="AB24" s="104">
        <v>88</v>
      </c>
      <c r="AC24" s="61">
        <f t="shared" si="7"/>
        <v>1</v>
      </c>
      <c r="AD24" s="107" t="s">
        <v>159</v>
      </c>
      <c r="AE24" s="21" t="s">
        <v>141</v>
      </c>
      <c r="AF24" s="28">
        <f t="shared" si="2"/>
        <v>96</v>
      </c>
      <c r="AG24" s="21"/>
      <c r="AH24" s="61">
        <f t="shared" si="8"/>
        <v>0</v>
      </c>
      <c r="AI24" s="21"/>
      <c r="AJ24" s="21"/>
      <c r="AK24" s="28">
        <f t="shared" si="3"/>
        <v>64</v>
      </c>
      <c r="AL24" s="21"/>
      <c r="AM24" s="61">
        <f t="shared" si="9"/>
        <v>0</v>
      </c>
      <c r="AN24" s="21"/>
      <c r="AO24" s="21"/>
      <c r="AP24" s="21">
        <f t="shared" si="4"/>
        <v>271</v>
      </c>
      <c r="AQ24" s="104">
        <f t="shared" si="12"/>
        <v>96</v>
      </c>
      <c r="AR24" s="61">
        <f t="shared" si="5"/>
        <v>0.35424354243542433</v>
      </c>
      <c r="AS24" s="107" t="s">
        <v>159</v>
      </c>
    </row>
    <row r="25" spans="1:45" s="29" customFormat="1" ht="135" x14ac:dyDescent="0.25">
      <c r="A25" s="22">
        <v>4</v>
      </c>
      <c r="B25" s="21" t="s">
        <v>48</v>
      </c>
      <c r="C25" s="22" t="s">
        <v>128</v>
      </c>
      <c r="D25" s="26" t="s">
        <v>160</v>
      </c>
      <c r="E25" s="21" t="s">
        <v>161</v>
      </c>
      <c r="F25" s="21" t="s">
        <v>103</v>
      </c>
      <c r="G25" s="21" t="s">
        <v>162</v>
      </c>
      <c r="H25" s="35" t="s">
        <v>163</v>
      </c>
      <c r="I25" s="41" t="s">
        <v>55</v>
      </c>
      <c r="J25" s="37" t="s">
        <v>133</v>
      </c>
      <c r="K25" s="35" t="s">
        <v>164</v>
      </c>
      <c r="L25" s="41">
        <v>45</v>
      </c>
      <c r="M25" s="41">
        <v>75</v>
      </c>
      <c r="N25" s="41">
        <v>105</v>
      </c>
      <c r="O25" s="41">
        <v>75</v>
      </c>
      <c r="P25" s="58">
        <f t="shared" ref="P25:P29" si="13">SUM(L25:O25)</f>
        <v>300</v>
      </c>
      <c r="Q25" s="48" t="s">
        <v>73</v>
      </c>
      <c r="R25" s="54" t="s">
        <v>155</v>
      </c>
      <c r="S25" s="35" t="s">
        <v>156</v>
      </c>
      <c r="T25" s="35" t="s">
        <v>137</v>
      </c>
      <c r="U25" s="49" t="s">
        <v>138</v>
      </c>
      <c r="V25" s="28">
        <f t="shared" si="0"/>
        <v>45</v>
      </c>
      <c r="W25" s="21">
        <v>13</v>
      </c>
      <c r="X25" s="61">
        <f t="shared" si="6"/>
        <v>0.28888888888888886</v>
      </c>
      <c r="Y25" s="21" t="s">
        <v>165</v>
      </c>
      <c r="Z25" s="21" t="s">
        <v>155</v>
      </c>
      <c r="AA25" s="28">
        <f t="shared" si="1"/>
        <v>75</v>
      </c>
      <c r="AB25" s="104">
        <v>57</v>
      </c>
      <c r="AC25" s="61">
        <f t="shared" si="7"/>
        <v>0.76</v>
      </c>
      <c r="AD25" s="107" t="s">
        <v>166</v>
      </c>
      <c r="AE25" s="21" t="s">
        <v>141</v>
      </c>
      <c r="AF25" s="28">
        <f t="shared" si="2"/>
        <v>105</v>
      </c>
      <c r="AG25" s="21"/>
      <c r="AH25" s="61">
        <f t="shared" si="8"/>
        <v>0</v>
      </c>
      <c r="AI25" s="21"/>
      <c r="AJ25" s="21"/>
      <c r="AK25" s="28">
        <f t="shared" si="3"/>
        <v>75</v>
      </c>
      <c r="AL25" s="21"/>
      <c r="AM25" s="61">
        <f t="shared" si="9"/>
        <v>0</v>
      </c>
      <c r="AN25" s="21"/>
      <c r="AO25" s="21"/>
      <c r="AP25" s="21">
        <f t="shared" si="4"/>
        <v>300</v>
      </c>
      <c r="AQ25" s="104">
        <f t="shared" si="12"/>
        <v>70</v>
      </c>
      <c r="AR25" s="61">
        <f t="shared" si="5"/>
        <v>0.23333333333333334</v>
      </c>
      <c r="AS25" s="107" t="s">
        <v>166</v>
      </c>
    </row>
    <row r="26" spans="1:45" s="29" customFormat="1" ht="150" x14ac:dyDescent="0.25">
      <c r="A26" s="22">
        <v>4</v>
      </c>
      <c r="B26" s="21" t="s">
        <v>48</v>
      </c>
      <c r="C26" s="22" t="s">
        <v>128</v>
      </c>
      <c r="D26" s="26" t="s">
        <v>167</v>
      </c>
      <c r="E26" s="21" t="s">
        <v>168</v>
      </c>
      <c r="F26" s="21" t="s">
        <v>103</v>
      </c>
      <c r="G26" s="21" t="s">
        <v>169</v>
      </c>
      <c r="H26" s="35" t="s">
        <v>170</v>
      </c>
      <c r="I26" s="41" t="s">
        <v>55</v>
      </c>
      <c r="J26" s="37" t="s">
        <v>133</v>
      </c>
      <c r="K26" s="35" t="s">
        <v>171</v>
      </c>
      <c r="L26" s="41">
        <v>15</v>
      </c>
      <c r="M26" s="41">
        <v>24</v>
      </c>
      <c r="N26" s="41">
        <v>27</v>
      </c>
      <c r="O26" s="41">
        <v>24</v>
      </c>
      <c r="P26" s="58">
        <f t="shared" si="13"/>
        <v>90</v>
      </c>
      <c r="Q26" s="48" t="s">
        <v>73</v>
      </c>
      <c r="R26" s="55" t="s">
        <v>172</v>
      </c>
      <c r="S26" s="35" t="s">
        <v>173</v>
      </c>
      <c r="T26" s="35" t="s">
        <v>137</v>
      </c>
      <c r="U26" s="49" t="s">
        <v>174</v>
      </c>
      <c r="V26" s="28">
        <f t="shared" si="0"/>
        <v>15</v>
      </c>
      <c r="W26" s="21">
        <v>16</v>
      </c>
      <c r="X26" s="61">
        <f t="shared" si="6"/>
        <v>1</v>
      </c>
      <c r="Y26" s="21" t="s">
        <v>175</v>
      </c>
      <c r="Z26" s="21" t="s">
        <v>176</v>
      </c>
      <c r="AA26" s="28">
        <f t="shared" si="1"/>
        <v>24</v>
      </c>
      <c r="AB26" s="104">
        <v>27</v>
      </c>
      <c r="AC26" s="61">
        <f t="shared" si="7"/>
        <v>1</v>
      </c>
      <c r="AD26" s="107" t="s">
        <v>177</v>
      </c>
      <c r="AE26" s="22" t="s">
        <v>178</v>
      </c>
      <c r="AF26" s="28">
        <f t="shared" si="2"/>
        <v>27</v>
      </c>
      <c r="AG26" s="21"/>
      <c r="AH26" s="61">
        <f t="shared" si="8"/>
        <v>0</v>
      </c>
      <c r="AI26" s="21"/>
      <c r="AJ26" s="21"/>
      <c r="AK26" s="28">
        <f t="shared" si="3"/>
        <v>24</v>
      </c>
      <c r="AL26" s="21"/>
      <c r="AM26" s="61">
        <f t="shared" si="9"/>
        <v>0</v>
      </c>
      <c r="AN26" s="21"/>
      <c r="AO26" s="21"/>
      <c r="AP26" s="21">
        <f t="shared" si="4"/>
        <v>90</v>
      </c>
      <c r="AQ26" s="104">
        <f t="shared" si="12"/>
        <v>43</v>
      </c>
      <c r="AR26" s="61">
        <f t="shared" si="5"/>
        <v>0.4777777777777778</v>
      </c>
      <c r="AS26" s="107" t="s">
        <v>177</v>
      </c>
    </row>
    <row r="27" spans="1:45" s="29" customFormat="1" ht="150" x14ac:dyDescent="0.25">
      <c r="A27" s="22">
        <v>4</v>
      </c>
      <c r="B27" s="21" t="s">
        <v>48</v>
      </c>
      <c r="C27" s="22" t="s">
        <v>128</v>
      </c>
      <c r="D27" s="26" t="s">
        <v>179</v>
      </c>
      <c r="E27" s="21" t="s">
        <v>180</v>
      </c>
      <c r="F27" s="21" t="s">
        <v>103</v>
      </c>
      <c r="G27" s="21" t="s">
        <v>181</v>
      </c>
      <c r="H27" s="35" t="s">
        <v>182</v>
      </c>
      <c r="I27" s="41" t="s">
        <v>55</v>
      </c>
      <c r="J27" s="37" t="s">
        <v>133</v>
      </c>
      <c r="K27" s="35" t="s">
        <v>171</v>
      </c>
      <c r="L27" s="41">
        <v>25</v>
      </c>
      <c r="M27" s="41">
        <v>55</v>
      </c>
      <c r="N27" s="41">
        <v>55</v>
      </c>
      <c r="O27" s="41">
        <v>25</v>
      </c>
      <c r="P27" s="58">
        <f t="shared" si="13"/>
        <v>160</v>
      </c>
      <c r="Q27" s="48" t="s">
        <v>73</v>
      </c>
      <c r="R27" s="55" t="s">
        <v>172</v>
      </c>
      <c r="S27" s="35" t="s">
        <v>173</v>
      </c>
      <c r="T27" s="35" t="s">
        <v>137</v>
      </c>
      <c r="U27" s="49" t="s">
        <v>174</v>
      </c>
      <c r="V27" s="28">
        <f t="shared" si="0"/>
        <v>25</v>
      </c>
      <c r="W27" s="21">
        <v>31</v>
      </c>
      <c r="X27" s="61">
        <f t="shared" si="6"/>
        <v>1</v>
      </c>
      <c r="Y27" s="21" t="s">
        <v>183</v>
      </c>
      <c r="Z27" s="21" t="s">
        <v>176</v>
      </c>
      <c r="AA27" s="28">
        <f t="shared" si="1"/>
        <v>55</v>
      </c>
      <c r="AB27" s="104">
        <v>60</v>
      </c>
      <c r="AC27" s="61">
        <f t="shared" si="7"/>
        <v>1</v>
      </c>
      <c r="AD27" s="107" t="s">
        <v>184</v>
      </c>
      <c r="AE27" s="22" t="s">
        <v>178</v>
      </c>
      <c r="AF27" s="28">
        <f t="shared" si="2"/>
        <v>55</v>
      </c>
      <c r="AG27" s="21"/>
      <c r="AH27" s="61">
        <f t="shared" si="8"/>
        <v>0</v>
      </c>
      <c r="AI27" s="21"/>
      <c r="AJ27" s="21"/>
      <c r="AK27" s="28">
        <f t="shared" si="3"/>
        <v>25</v>
      </c>
      <c r="AL27" s="21"/>
      <c r="AM27" s="61">
        <f t="shared" si="9"/>
        <v>0</v>
      </c>
      <c r="AN27" s="21"/>
      <c r="AO27" s="21"/>
      <c r="AP27" s="21">
        <f t="shared" si="4"/>
        <v>160</v>
      </c>
      <c r="AQ27" s="104">
        <f t="shared" si="12"/>
        <v>91</v>
      </c>
      <c r="AR27" s="61">
        <f t="shared" si="5"/>
        <v>0.56874999999999998</v>
      </c>
      <c r="AS27" s="107" t="s">
        <v>184</v>
      </c>
    </row>
    <row r="28" spans="1:45" s="29" customFormat="1" ht="150" x14ac:dyDescent="0.25">
      <c r="A28" s="22">
        <v>4</v>
      </c>
      <c r="B28" s="21" t="s">
        <v>48</v>
      </c>
      <c r="C28" s="22" t="s">
        <v>128</v>
      </c>
      <c r="D28" s="26" t="s">
        <v>185</v>
      </c>
      <c r="E28" s="21" t="s">
        <v>186</v>
      </c>
      <c r="F28" s="21" t="s">
        <v>103</v>
      </c>
      <c r="G28" s="21" t="s">
        <v>187</v>
      </c>
      <c r="H28" s="35" t="s">
        <v>188</v>
      </c>
      <c r="I28" s="41" t="s">
        <v>55</v>
      </c>
      <c r="J28" s="37" t="s">
        <v>133</v>
      </c>
      <c r="K28" s="35" t="s">
        <v>171</v>
      </c>
      <c r="L28" s="41">
        <v>6</v>
      </c>
      <c r="M28" s="41">
        <v>12</v>
      </c>
      <c r="N28" s="41">
        <v>12</v>
      </c>
      <c r="O28" s="41">
        <v>9</v>
      </c>
      <c r="P28" s="58">
        <f t="shared" si="13"/>
        <v>39</v>
      </c>
      <c r="Q28" s="49" t="s">
        <v>73</v>
      </c>
      <c r="R28" s="55" t="s">
        <v>172</v>
      </c>
      <c r="S28" s="35" t="s">
        <v>173</v>
      </c>
      <c r="T28" s="35" t="s">
        <v>137</v>
      </c>
      <c r="U28" s="49" t="s">
        <v>174</v>
      </c>
      <c r="V28" s="28">
        <f t="shared" si="0"/>
        <v>6</v>
      </c>
      <c r="W28" s="21">
        <v>6</v>
      </c>
      <c r="X28" s="61">
        <f t="shared" si="6"/>
        <v>1</v>
      </c>
      <c r="Y28" s="21" t="s">
        <v>189</v>
      </c>
      <c r="Z28" s="21" t="s">
        <v>176</v>
      </c>
      <c r="AA28" s="28">
        <f t="shared" si="1"/>
        <v>12</v>
      </c>
      <c r="AB28" s="104">
        <v>12</v>
      </c>
      <c r="AC28" s="114">
        <f t="shared" si="7"/>
        <v>1</v>
      </c>
      <c r="AD28" s="107" t="s">
        <v>190</v>
      </c>
      <c r="AE28" s="22" t="s">
        <v>178</v>
      </c>
      <c r="AF28" s="28">
        <f t="shared" si="2"/>
        <v>12</v>
      </c>
      <c r="AG28" s="21"/>
      <c r="AH28" s="61">
        <f t="shared" si="8"/>
        <v>0</v>
      </c>
      <c r="AI28" s="21"/>
      <c r="AJ28" s="21"/>
      <c r="AK28" s="28">
        <f t="shared" si="3"/>
        <v>9</v>
      </c>
      <c r="AL28" s="21"/>
      <c r="AM28" s="61">
        <f t="shared" si="9"/>
        <v>0</v>
      </c>
      <c r="AN28" s="21"/>
      <c r="AO28" s="21"/>
      <c r="AP28" s="21">
        <f t="shared" si="4"/>
        <v>39</v>
      </c>
      <c r="AQ28" s="104">
        <f t="shared" si="12"/>
        <v>18</v>
      </c>
      <c r="AR28" s="61">
        <f t="shared" si="5"/>
        <v>0.46153846153846156</v>
      </c>
      <c r="AS28" s="107" t="s">
        <v>190</v>
      </c>
    </row>
    <row r="29" spans="1:45" s="29" customFormat="1" ht="150" x14ac:dyDescent="0.25">
      <c r="A29" s="22">
        <v>4</v>
      </c>
      <c r="B29" s="21" t="s">
        <v>48</v>
      </c>
      <c r="C29" s="22" t="s">
        <v>128</v>
      </c>
      <c r="D29" s="26" t="s">
        <v>191</v>
      </c>
      <c r="E29" s="21" t="s">
        <v>192</v>
      </c>
      <c r="F29" s="21" t="s">
        <v>103</v>
      </c>
      <c r="G29" s="21" t="s">
        <v>193</v>
      </c>
      <c r="H29" s="42" t="s">
        <v>194</v>
      </c>
      <c r="I29" s="43" t="s">
        <v>55</v>
      </c>
      <c r="J29" s="44" t="s">
        <v>133</v>
      </c>
      <c r="K29" s="42" t="s">
        <v>171</v>
      </c>
      <c r="L29" s="43">
        <v>2</v>
      </c>
      <c r="M29" s="43">
        <v>8</v>
      </c>
      <c r="N29" s="43">
        <v>8</v>
      </c>
      <c r="O29" s="43">
        <v>2</v>
      </c>
      <c r="P29" s="58">
        <f t="shared" si="13"/>
        <v>20</v>
      </c>
      <c r="Q29" s="50" t="s">
        <v>73</v>
      </c>
      <c r="R29" s="56" t="s">
        <v>172</v>
      </c>
      <c r="S29" s="42" t="s">
        <v>173</v>
      </c>
      <c r="T29" s="42" t="s">
        <v>137</v>
      </c>
      <c r="U29" s="60" t="s">
        <v>195</v>
      </c>
      <c r="V29" s="28">
        <f t="shared" si="0"/>
        <v>2</v>
      </c>
      <c r="W29" s="21">
        <v>6</v>
      </c>
      <c r="X29" s="61">
        <f t="shared" si="6"/>
        <v>1</v>
      </c>
      <c r="Y29" s="21" t="s">
        <v>196</v>
      </c>
      <c r="Z29" s="21" t="s">
        <v>176</v>
      </c>
      <c r="AA29" s="28">
        <f t="shared" si="1"/>
        <v>8</v>
      </c>
      <c r="AB29" s="118">
        <v>8</v>
      </c>
      <c r="AC29" s="115">
        <f>IF(AB29/AA29&gt;100%,100%,AB29/AA29)</f>
        <v>1</v>
      </c>
      <c r="AD29" s="113" t="s">
        <v>197</v>
      </c>
      <c r="AE29" s="22" t="s">
        <v>178</v>
      </c>
      <c r="AF29" s="28">
        <f t="shared" si="2"/>
        <v>8</v>
      </c>
      <c r="AG29" s="21"/>
      <c r="AH29" s="61">
        <f t="shared" si="8"/>
        <v>0</v>
      </c>
      <c r="AI29" s="21"/>
      <c r="AJ29" s="21"/>
      <c r="AK29" s="28">
        <f t="shared" si="3"/>
        <v>2</v>
      </c>
      <c r="AL29" s="21"/>
      <c r="AM29" s="61">
        <f t="shared" si="9"/>
        <v>0</v>
      </c>
      <c r="AN29" s="21"/>
      <c r="AO29" s="21"/>
      <c r="AP29" s="21">
        <f t="shared" si="4"/>
        <v>20</v>
      </c>
      <c r="AQ29" s="104">
        <f t="shared" si="12"/>
        <v>14</v>
      </c>
      <c r="AR29" s="61">
        <f t="shared" si="5"/>
        <v>0.7</v>
      </c>
      <c r="AS29" s="107" t="s">
        <v>197</v>
      </c>
    </row>
    <row r="30" spans="1:45" s="5" customFormat="1" ht="15.75" x14ac:dyDescent="0.25">
      <c r="A30" s="10"/>
      <c r="B30" s="10"/>
      <c r="C30" s="10"/>
      <c r="D30" s="10"/>
      <c r="E30" s="13" t="s">
        <v>198</v>
      </c>
      <c r="F30" s="10"/>
      <c r="G30" s="10"/>
      <c r="H30" s="10"/>
      <c r="I30" s="10"/>
      <c r="J30" s="10"/>
      <c r="K30" s="10"/>
      <c r="L30" s="15"/>
      <c r="M30" s="15"/>
      <c r="N30" s="15"/>
      <c r="O30" s="15"/>
      <c r="P30" s="15"/>
      <c r="Q30" s="10"/>
      <c r="R30" s="10"/>
      <c r="S30" s="10"/>
      <c r="T30" s="10"/>
      <c r="U30" s="10"/>
      <c r="V30" s="15"/>
      <c r="W30" s="15"/>
      <c r="X30" s="63">
        <f>AVERAGE(X14:X29)*80%</f>
        <v>0.66753514739229036</v>
      </c>
      <c r="Y30" s="15"/>
      <c r="Z30" s="15"/>
      <c r="AA30" s="15"/>
      <c r="AB30" s="119"/>
      <c r="AC30" s="15">
        <f>AVERAGE(AC14:AC29)*80%</f>
        <v>0.7569611111111112</v>
      </c>
      <c r="AD30" s="15"/>
      <c r="AE30" s="15"/>
      <c r="AF30" s="15"/>
      <c r="AG30" s="15"/>
      <c r="AH30" s="15">
        <f>AVERAGE(AH14:AH29)*80%</f>
        <v>0</v>
      </c>
      <c r="AI30" s="15"/>
      <c r="AJ30" s="15"/>
      <c r="AK30" s="15"/>
      <c r="AL30" s="15"/>
      <c r="AM30" s="15">
        <f>AVERAGE(AM14:AM29)*80%</f>
        <v>0</v>
      </c>
      <c r="AN30" s="10"/>
      <c r="AO30" s="10"/>
      <c r="AP30" s="16"/>
      <c r="AQ30" s="16"/>
      <c r="AR30" s="15">
        <f>AVERAGE(AR14:AR29)*80%</f>
        <v>0.41906927537482536</v>
      </c>
      <c r="AS30" s="10"/>
    </row>
    <row r="31" spans="1:45" s="29" customFormat="1" ht="225" x14ac:dyDescent="0.25">
      <c r="A31" s="67">
        <v>7</v>
      </c>
      <c r="B31" s="68" t="s">
        <v>199</v>
      </c>
      <c r="C31" s="68" t="s">
        <v>200</v>
      </c>
      <c r="D31" s="69" t="s">
        <v>201</v>
      </c>
      <c r="E31" s="70" t="s">
        <v>202</v>
      </c>
      <c r="F31" s="71" t="s">
        <v>203</v>
      </c>
      <c r="G31" s="71" t="s">
        <v>204</v>
      </c>
      <c r="H31" s="71" t="s">
        <v>205</v>
      </c>
      <c r="I31" s="72" t="s">
        <v>206</v>
      </c>
      <c r="J31" s="71" t="s">
        <v>207</v>
      </c>
      <c r="K31" s="71" t="s">
        <v>208</v>
      </c>
      <c r="L31" s="73" t="s">
        <v>63</v>
      </c>
      <c r="M31" s="74">
        <v>0.8</v>
      </c>
      <c r="N31" s="73" t="s">
        <v>63</v>
      </c>
      <c r="O31" s="75">
        <v>0.8</v>
      </c>
      <c r="P31" s="75">
        <v>0.8</v>
      </c>
      <c r="Q31" s="76" t="s">
        <v>73</v>
      </c>
      <c r="R31" s="76" t="s">
        <v>209</v>
      </c>
      <c r="S31" s="71" t="s">
        <v>210</v>
      </c>
      <c r="T31" s="71" t="s">
        <v>211</v>
      </c>
      <c r="U31" s="77" t="s">
        <v>212</v>
      </c>
      <c r="V31" s="78" t="str">
        <f>L31</f>
        <v>No programada</v>
      </c>
      <c r="W31" s="68" t="s">
        <v>64</v>
      </c>
      <c r="X31" s="68" t="s">
        <v>64</v>
      </c>
      <c r="Y31" s="68" t="s">
        <v>65</v>
      </c>
      <c r="Z31" s="68"/>
      <c r="AA31" s="79">
        <f>M31</f>
        <v>0.8</v>
      </c>
      <c r="AB31" s="124">
        <v>1</v>
      </c>
      <c r="AC31" s="80">
        <f>IF(AB31/AA31&gt;100%,100%,AB31/AA31)</f>
        <v>1</v>
      </c>
      <c r="AD31" s="109" t="s">
        <v>213</v>
      </c>
      <c r="AE31" s="67" t="s">
        <v>214</v>
      </c>
      <c r="AF31" s="78" t="str">
        <f>N31</f>
        <v>No programada</v>
      </c>
      <c r="AG31" s="68"/>
      <c r="AH31" s="88" t="e">
        <f t="shared" ref="AH31" si="14">IF(AG31/AF31&gt;100%,100%,AG31/AF31)</f>
        <v>#VALUE!</v>
      </c>
      <c r="AI31" s="68"/>
      <c r="AJ31" s="68"/>
      <c r="AK31" s="79">
        <f>O31</f>
        <v>0.8</v>
      </c>
      <c r="AL31" s="68"/>
      <c r="AM31" s="80">
        <f t="shared" ref="AM31" si="15">IF(AL31/AK31&gt;100%,100%,AL31/AK31)</f>
        <v>0</v>
      </c>
      <c r="AN31" s="68"/>
      <c r="AO31" s="68"/>
      <c r="AP31" s="79">
        <f>P31</f>
        <v>0.8</v>
      </c>
      <c r="AQ31" s="124">
        <f>AVERAGE(AB31,AL31)</f>
        <v>1</v>
      </c>
      <c r="AR31" s="80">
        <f>IF(AQ31/AP31&gt;100%,100%,AQ31/AP31)</f>
        <v>1</v>
      </c>
      <c r="AS31" s="108" t="s">
        <v>213</v>
      </c>
    </row>
    <row r="32" spans="1:45" s="103" customFormat="1" ht="105" x14ac:dyDescent="0.25">
      <c r="A32" s="91">
        <v>7</v>
      </c>
      <c r="B32" s="27" t="s">
        <v>199</v>
      </c>
      <c r="C32" s="27" t="s">
        <v>200</v>
      </c>
      <c r="D32" s="92" t="s">
        <v>215</v>
      </c>
      <c r="E32" s="93" t="s">
        <v>216</v>
      </c>
      <c r="F32" s="94" t="s">
        <v>203</v>
      </c>
      <c r="G32" s="94" t="s">
        <v>217</v>
      </c>
      <c r="H32" s="94" t="s">
        <v>218</v>
      </c>
      <c r="I32" s="94" t="s">
        <v>219</v>
      </c>
      <c r="J32" s="94" t="s">
        <v>207</v>
      </c>
      <c r="K32" s="94" t="s">
        <v>220</v>
      </c>
      <c r="L32" s="95">
        <v>1</v>
      </c>
      <c r="M32" s="95">
        <v>1</v>
      </c>
      <c r="N32" s="95">
        <v>1</v>
      </c>
      <c r="O32" s="96">
        <v>1</v>
      </c>
      <c r="P32" s="96">
        <v>1</v>
      </c>
      <c r="Q32" s="94" t="s">
        <v>73</v>
      </c>
      <c r="R32" s="94" t="s">
        <v>221</v>
      </c>
      <c r="S32" s="94" t="s">
        <v>222</v>
      </c>
      <c r="T32" s="97" t="s">
        <v>211</v>
      </c>
      <c r="U32" s="98" t="s">
        <v>223</v>
      </c>
      <c r="V32" s="99">
        <f t="shared" ref="V32:V37" si="16">L32</f>
        <v>1</v>
      </c>
      <c r="W32" s="100">
        <v>0.45829999999999999</v>
      </c>
      <c r="X32" s="100">
        <f t="shared" ref="X32" si="17">IF(W32/V32&gt;100%,100%,W32/V32)</f>
        <v>0.45829999999999999</v>
      </c>
      <c r="Y32" s="27" t="s">
        <v>224</v>
      </c>
      <c r="Z32" s="27" t="s">
        <v>225</v>
      </c>
      <c r="AA32" s="99">
        <f t="shared" ref="AA32:AA37" si="18">M32</f>
        <v>1</v>
      </c>
      <c r="AB32" s="121">
        <v>0.45829999999999999</v>
      </c>
      <c r="AC32" s="80">
        <f t="shared" ref="AC32:AC35" si="19">IF(AB32/AA32&gt;100%,100%,AB32/AA32)</f>
        <v>0.45829999999999999</v>
      </c>
      <c r="AD32" s="27" t="s">
        <v>226</v>
      </c>
      <c r="AE32" s="91" t="s">
        <v>227</v>
      </c>
      <c r="AF32" s="99">
        <f t="shared" ref="AF32:AF37" si="20">N32</f>
        <v>1</v>
      </c>
      <c r="AG32" s="101">
        <v>0</v>
      </c>
      <c r="AH32" s="102"/>
      <c r="AI32" s="27"/>
      <c r="AJ32" s="27"/>
      <c r="AK32" s="99">
        <f t="shared" ref="AK32:AK37" si="21">O32</f>
        <v>1</v>
      </c>
      <c r="AL32" s="101">
        <v>0</v>
      </c>
      <c r="AM32" s="100"/>
      <c r="AN32" s="27"/>
      <c r="AO32" s="27"/>
      <c r="AP32" s="99">
        <f t="shared" ref="AP32:AP37" si="22">P32</f>
        <v>1</v>
      </c>
      <c r="AQ32" s="126">
        <f>AVERAGE(W32,AB32,AG32,AL32)</f>
        <v>0.22914999999999999</v>
      </c>
      <c r="AR32" s="100">
        <f t="shared" ref="AR32:AR33" si="23">IF(AQ32/AP32&gt;100%,100%,AQ32/AP32)</f>
        <v>0.22914999999999999</v>
      </c>
      <c r="AS32" s="27" t="s">
        <v>224</v>
      </c>
    </row>
    <row r="33" spans="1:45" s="29" customFormat="1" ht="150" x14ac:dyDescent="0.25">
      <c r="A33" s="67">
        <v>7</v>
      </c>
      <c r="B33" s="68" t="s">
        <v>199</v>
      </c>
      <c r="C33" s="68" t="s">
        <v>228</v>
      </c>
      <c r="D33" s="81" t="s">
        <v>229</v>
      </c>
      <c r="E33" s="82" t="s">
        <v>230</v>
      </c>
      <c r="F33" s="76" t="s">
        <v>203</v>
      </c>
      <c r="G33" s="76" t="s">
        <v>231</v>
      </c>
      <c r="H33" s="76" t="s">
        <v>232</v>
      </c>
      <c r="I33" s="76" t="s">
        <v>233</v>
      </c>
      <c r="J33" s="76" t="s">
        <v>207</v>
      </c>
      <c r="K33" s="76" t="s">
        <v>234</v>
      </c>
      <c r="L33" s="73" t="s">
        <v>63</v>
      </c>
      <c r="M33" s="74">
        <v>1</v>
      </c>
      <c r="N33" s="74">
        <v>1</v>
      </c>
      <c r="O33" s="75">
        <v>1</v>
      </c>
      <c r="P33" s="75">
        <v>1</v>
      </c>
      <c r="Q33" s="76" t="s">
        <v>73</v>
      </c>
      <c r="R33" s="76" t="s">
        <v>235</v>
      </c>
      <c r="S33" s="76" t="s">
        <v>236</v>
      </c>
      <c r="T33" s="71" t="s">
        <v>211</v>
      </c>
      <c r="U33" s="77" t="s">
        <v>237</v>
      </c>
      <c r="V33" s="78" t="str">
        <f t="shared" si="16"/>
        <v>No programada</v>
      </c>
      <c r="W33" s="68" t="s">
        <v>238</v>
      </c>
      <c r="X33" s="68" t="s">
        <v>64</v>
      </c>
      <c r="Y33" s="68" t="s">
        <v>65</v>
      </c>
      <c r="Z33" s="68"/>
      <c r="AA33" s="79">
        <f t="shared" si="18"/>
        <v>1</v>
      </c>
      <c r="AB33" s="124">
        <v>1</v>
      </c>
      <c r="AC33" s="80">
        <f t="shared" si="19"/>
        <v>1</v>
      </c>
      <c r="AD33" s="110" t="s">
        <v>239</v>
      </c>
      <c r="AE33" s="68" t="s">
        <v>240</v>
      </c>
      <c r="AF33" s="79">
        <f t="shared" si="20"/>
        <v>1</v>
      </c>
      <c r="AG33" s="68"/>
      <c r="AH33" s="88"/>
      <c r="AI33" s="68"/>
      <c r="AJ33" s="68"/>
      <c r="AK33" s="79">
        <f t="shared" si="21"/>
        <v>1</v>
      </c>
      <c r="AL33" s="68"/>
      <c r="AM33" s="80"/>
      <c r="AN33" s="68"/>
      <c r="AO33" s="68"/>
      <c r="AP33" s="79">
        <f t="shared" si="22"/>
        <v>1</v>
      </c>
      <c r="AQ33" s="121">
        <f>AVERAGE(AB33,AG33,AL33)</f>
        <v>1</v>
      </c>
      <c r="AR33" s="100">
        <f t="shared" si="23"/>
        <v>1</v>
      </c>
      <c r="AS33" s="110" t="s">
        <v>239</v>
      </c>
    </row>
    <row r="34" spans="1:45" s="29" customFormat="1" ht="105" x14ac:dyDescent="0.25">
      <c r="A34" s="67">
        <v>7</v>
      </c>
      <c r="B34" s="68" t="s">
        <v>199</v>
      </c>
      <c r="C34" s="68" t="s">
        <v>200</v>
      </c>
      <c r="D34" s="81" t="s">
        <v>241</v>
      </c>
      <c r="E34" s="82" t="s">
        <v>242</v>
      </c>
      <c r="F34" s="76" t="s">
        <v>203</v>
      </c>
      <c r="G34" s="76" t="s">
        <v>243</v>
      </c>
      <c r="H34" s="76" t="s">
        <v>244</v>
      </c>
      <c r="I34" s="76" t="s">
        <v>219</v>
      </c>
      <c r="J34" s="76" t="s">
        <v>106</v>
      </c>
      <c r="K34" s="76" t="s">
        <v>243</v>
      </c>
      <c r="L34" s="74">
        <v>1</v>
      </c>
      <c r="M34" s="74">
        <v>1</v>
      </c>
      <c r="N34" s="73" t="s">
        <v>63</v>
      </c>
      <c r="O34" s="75" t="s">
        <v>63</v>
      </c>
      <c r="P34" s="75">
        <v>1</v>
      </c>
      <c r="Q34" s="76" t="s">
        <v>245</v>
      </c>
      <c r="R34" s="76" t="s">
        <v>246</v>
      </c>
      <c r="S34" s="76" t="s">
        <v>246</v>
      </c>
      <c r="T34" s="71" t="s">
        <v>211</v>
      </c>
      <c r="U34" s="77" t="s">
        <v>223</v>
      </c>
      <c r="V34" s="79">
        <f t="shared" si="16"/>
        <v>1</v>
      </c>
      <c r="W34" s="83">
        <v>1</v>
      </c>
      <c r="X34" s="80">
        <f>IF(W34/V34&gt;100%,100%,W34/V34)</f>
        <v>1</v>
      </c>
      <c r="Y34" s="68" t="s">
        <v>247</v>
      </c>
      <c r="Z34" s="68" t="s">
        <v>248</v>
      </c>
      <c r="AA34" s="79">
        <f t="shared" si="18"/>
        <v>1</v>
      </c>
      <c r="AB34" s="124">
        <v>1</v>
      </c>
      <c r="AC34" s="80">
        <f>IF(AB34/AA34&gt;100%,100%,AB34/AA34)</f>
        <v>1</v>
      </c>
      <c r="AD34" s="68" t="s">
        <v>249</v>
      </c>
      <c r="AE34" s="67" t="s">
        <v>250</v>
      </c>
      <c r="AF34" s="78" t="str">
        <f t="shared" si="20"/>
        <v>No programada</v>
      </c>
      <c r="AG34" s="68"/>
      <c r="AH34" s="88"/>
      <c r="AI34" s="68"/>
      <c r="AJ34" s="68"/>
      <c r="AK34" s="78" t="str">
        <f t="shared" si="21"/>
        <v>No programada</v>
      </c>
      <c r="AL34" s="68"/>
      <c r="AM34" s="80"/>
      <c r="AN34" s="68"/>
      <c r="AO34" s="68"/>
      <c r="AP34" s="79">
        <f t="shared" si="22"/>
        <v>1</v>
      </c>
      <c r="AQ34" s="121">
        <f>AVERAGE(W34,AB34)</f>
        <v>1</v>
      </c>
      <c r="AR34" s="80">
        <f>IF(AQ34/AP34&gt;100%,100%,AQ34/AP34)</f>
        <v>1</v>
      </c>
      <c r="AS34" s="68" t="s">
        <v>249</v>
      </c>
    </row>
    <row r="35" spans="1:45" s="29" customFormat="1" ht="120" x14ac:dyDescent="0.25">
      <c r="A35" s="67">
        <v>7</v>
      </c>
      <c r="B35" s="68" t="s">
        <v>199</v>
      </c>
      <c r="C35" s="68" t="s">
        <v>200</v>
      </c>
      <c r="D35" s="81" t="s">
        <v>251</v>
      </c>
      <c r="E35" s="82" t="s">
        <v>252</v>
      </c>
      <c r="F35" s="76" t="s">
        <v>203</v>
      </c>
      <c r="G35" s="76" t="s">
        <v>253</v>
      </c>
      <c r="H35" s="76" t="s">
        <v>254</v>
      </c>
      <c r="I35" s="76" t="s">
        <v>123</v>
      </c>
      <c r="J35" s="76" t="s">
        <v>133</v>
      </c>
      <c r="K35" s="76" t="s">
        <v>253</v>
      </c>
      <c r="L35" s="84">
        <v>0</v>
      </c>
      <c r="M35" s="84">
        <v>1</v>
      </c>
      <c r="N35" s="85">
        <v>1</v>
      </c>
      <c r="O35" s="86">
        <v>0</v>
      </c>
      <c r="P35" s="86">
        <v>2</v>
      </c>
      <c r="Q35" s="76" t="s">
        <v>245</v>
      </c>
      <c r="R35" s="76" t="s">
        <v>246</v>
      </c>
      <c r="S35" s="76" t="s">
        <v>246</v>
      </c>
      <c r="T35" s="71" t="s">
        <v>211</v>
      </c>
      <c r="U35" s="71" t="s">
        <v>211</v>
      </c>
      <c r="V35" s="78">
        <f t="shared" si="16"/>
        <v>0</v>
      </c>
      <c r="W35" s="68" t="s">
        <v>255</v>
      </c>
      <c r="X35" s="83" t="s">
        <v>64</v>
      </c>
      <c r="Y35" s="68" t="s">
        <v>65</v>
      </c>
      <c r="Z35" s="68"/>
      <c r="AA35" s="78">
        <f t="shared" si="18"/>
        <v>1</v>
      </c>
      <c r="AB35" s="120">
        <v>1</v>
      </c>
      <c r="AC35" s="80">
        <f t="shared" si="19"/>
        <v>1</v>
      </c>
      <c r="AD35" s="111" t="s">
        <v>256</v>
      </c>
      <c r="AE35" s="67" t="s">
        <v>257</v>
      </c>
      <c r="AF35" s="78">
        <f t="shared" si="20"/>
        <v>1</v>
      </c>
      <c r="AG35" s="68"/>
      <c r="AH35" s="88"/>
      <c r="AI35" s="68"/>
      <c r="AJ35" s="68"/>
      <c r="AK35" s="78">
        <f t="shared" si="21"/>
        <v>0</v>
      </c>
      <c r="AL35" s="68"/>
      <c r="AM35" s="80"/>
      <c r="AN35" s="68"/>
      <c r="AO35" s="68"/>
      <c r="AP35" s="68">
        <f t="shared" si="22"/>
        <v>2</v>
      </c>
      <c r="AQ35" s="124">
        <f>AVERAGE(AB35,AG35)</f>
        <v>1</v>
      </c>
      <c r="AR35" s="80">
        <f>IF(AQ35/AP35&gt;100%,100%,AQ35/AP35)</f>
        <v>0.5</v>
      </c>
      <c r="AS35" s="27" t="s">
        <v>258</v>
      </c>
    </row>
    <row r="36" spans="1:45" s="29" customFormat="1" ht="150" x14ac:dyDescent="0.25">
      <c r="A36" s="67">
        <v>5</v>
      </c>
      <c r="B36" s="68" t="s">
        <v>259</v>
      </c>
      <c r="C36" s="68" t="s">
        <v>260</v>
      </c>
      <c r="D36" s="81" t="s">
        <v>261</v>
      </c>
      <c r="E36" s="82" t="s">
        <v>262</v>
      </c>
      <c r="F36" s="76" t="s">
        <v>203</v>
      </c>
      <c r="G36" s="76" t="s">
        <v>263</v>
      </c>
      <c r="H36" s="76" t="s">
        <v>264</v>
      </c>
      <c r="I36" s="76" t="s">
        <v>219</v>
      </c>
      <c r="J36" s="76" t="s">
        <v>56</v>
      </c>
      <c r="K36" s="76" t="s">
        <v>263</v>
      </c>
      <c r="L36" s="74">
        <v>0.33</v>
      </c>
      <c r="M36" s="74">
        <v>0.67</v>
      </c>
      <c r="N36" s="74">
        <v>0.84</v>
      </c>
      <c r="O36" s="75">
        <v>1</v>
      </c>
      <c r="P36" s="75">
        <v>1</v>
      </c>
      <c r="Q36" s="76" t="s">
        <v>73</v>
      </c>
      <c r="R36" s="76" t="s">
        <v>265</v>
      </c>
      <c r="S36" s="76" t="s">
        <v>266</v>
      </c>
      <c r="T36" s="71" t="s">
        <v>211</v>
      </c>
      <c r="U36" s="77" t="s">
        <v>267</v>
      </c>
      <c r="V36" s="79">
        <f t="shared" si="16"/>
        <v>0.33</v>
      </c>
      <c r="W36" s="79">
        <v>0.96150000000000002</v>
      </c>
      <c r="X36" s="87">
        <f>IF(W36/V36&gt;100%,100%,W36/V36)</f>
        <v>1</v>
      </c>
      <c r="Y36" s="79"/>
      <c r="Z36" s="79"/>
      <c r="AA36" s="79">
        <f t="shared" si="18"/>
        <v>0.67</v>
      </c>
      <c r="AB36" s="122" t="s">
        <v>64</v>
      </c>
      <c r="AC36" s="80" t="s">
        <v>64</v>
      </c>
      <c r="AD36" s="122" t="s">
        <v>277</v>
      </c>
      <c r="AE36" s="122" t="s">
        <v>275</v>
      </c>
      <c r="AF36" s="122">
        <f t="shared" si="20"/>
        <v>0.84</v>
      </c>
      <c r="AG36" s="122"/>
      <c r="AH36" s="128"/>
      <c r="AI36" s="122"/>
      <c r="AJ36" s="122"/>
      <c r="AK36" s="122">
        <f t="shared" si="21"/>
        <v>1</v>
      </c>
      <c r="AL36" s="122"/>
      <c r="AM36" s="129"/>
      <c r="AN36" s="122"/>
      <c r="AO36" s="122"/>
      <c r="AP36" s="122">
        <f t="shared" si="22"/>
        <v>1</v>
      </c>
      <c r="AQ36" s="127" t="s">
        <v>276</v>
      </c>
      <c r="AR36" s="127" t="s">
        <v>275</v>
      </c>
      <c r="AS36" s="130" t="s">
        <v>278</v>
      </c>
    </row>
    <row r="37" spans="1:45" s="29" customFormat="1" ht="122.25" customHeight="1" x14ac:dyDescent="0.25">
      <c r="A37" s="67">
        <v>5</v>
      </c>
      <c r="B37" s="68" t="s">
        <v>259</v>
      </c>
      <c r="C37" s="68" t="s">
        <v>260</v>
      </c>
      <c r="D37" s="81" t="s">
        <v>268</v>
      </c>
      <c r="E37" s="82" t="s">
        <v>269</v>
      </c>
      <c r="F37" s="76" t="s">
        <v>203</v>
      </c>
      <c r="G37" s="76" t="s">
        <v>263</v>
      </c>
      <c r="H37" s="76" t="s">
        <v>270</v>
      </c>
      <c r="I37" s="76" t="s">
        <v>123</v>
      </c>
      <c r="J37" s="76" t="s">
        <v>56</v>
      </c>
      <c r="K37" s="76" t="s">
        <v>263</v>
      </c>
      <c r="L37" s="74">
        <v>0.2</v>
      </c>
      <c r="M37" s="74">
        <v>0.4</v>
      </c>
      <c r="N37" s="74">
        <v>0.6</v>
      </c>
      <c r="O37" s="75">
        <v>0.8</v>
      </c>
      <c r="P37" s="75">
        <v>0.8</v>
      </c>
      <c r="Q37" s="76" t="s">
        <v>73</v>
      </c>
      <c r="R37" s="76" t="s">
        <v>265</v>
      </c>
      <c r="S37" s="76" t="s">
        <v>271</v>
      </c>
      <c r="T37" s="71" t="s">
        <v>211</v>
      </c>
      <c r="U37" s="77" t="s">
        <v>267</v>
      </c>
      <c r="V37" s="79">
        <f t="shared" si="16"/>
        <v>0.2</v>
      </c>
      <c r="W37" s="87">
        <v>0.70050000000000001</v>
      </c>
      <c r="X37" s="87">
        <f>IF(W37/V37&gt;100%,100%,W37/V37)</f>
        <v>1</v>
      </c>
      <c r="Y37" s="79"/>
      <c r="Z37" s="79"/>
      <c r="AA37" s="79">
        <f t="shared" si="18"/>
        <v>0.4</v>
      </c>
      <c r="AB37" s="123" t="s">
        <v>64</v>
      </c>
      <c r="AC37" s="87" t="s">
        <v>64</v>
      </c>
      <c r="AD37" s="79" t="s">
        <v>277</v>
      </c>
      <c r="AE37" s="112" t="s">
        <v>272</v>
      </c>
      <c r="AF37" s="79">
        <f t="shared" si="20"/>
        <v>0.6</v>
      </c>
      <c r="AG37" s="79"/>
      <c r="AH37" s="89"/>
      <c r="AI37" s="79"/>
      <c r="AJ37" s="79"/>
      <c r="AK37" s="79">
        <f t="shared" si="21"/>
        <v>0.8</v>
      </c>
      <c r="AL37" s="79"/>
      <c r="AM37" s="87"/>
      <c r="AN37" s="79"/>
      <c r="AO37" s="79"/>
      <c r="AP37" s="79">
        <f t="shared" si="22"/>
        <v>0.8</v>
      </c>
      <c r="AQ37" s="127" t="s">
        <v>276</v>
      </c>
      <c r="AR37" s="80" t="s">
        <v>275</v>
      </c>
      <c r="AS37" s="79" t="s">
        <v>279</v>
      </c>
    </row>
    <row r="38" spans="1:45" s="5" customFormat="1" ht="15.75" x14ac:dyDescent="0.25">
      <c r="A38" s="10"/>
      <c r="B38" s="10"/>
      <c r="C38" s="10"/>
      <c r="D38" s="10"/>
      <c r="E38" s="11" t="s">
        <v>273</v>
      </c>
      <c r="F38" s="11"/>
      <c r="G38" s="11"/>
      <c r="H38" s="11"/>
      <c r="I38" s="11"/>
      <c r="J38" s="11"/>
      <c r="K38" s="11"/>
      <c r="L38" s="12"/>
      <c r="M38" s="12"/>
      <c r="N38" s="12"/>
      <c r="O38" s="12"/>
      <c r="P38" s="12"/>
      <c r="Q38" s="11"/>
      <c r="R38" s="10"/>
      <c r="S38" s="10"/>
      <c r="T38" s="10"/>
      <c r="U38" s="10"/>
      <c r="V38" s="12"/>
      <c r="W38" s="12"/>
      <c r="X38" s="64">
        <f>AVERAGE(X31:X37)*20%</f>
        <v>0.17291500000000001</v>
      </c>
      <c r="Y38" s="10"/>
      <c r="Z38" s="10"/>
      <c r="AA38" s="12"/>
      <c r="AB38" s="12"/>
      <c r="AC38" s="65">
        <f>AVERAGE(AC31:AC37)*20%</f>
        <v>0.17833199999999999</v>
      </c>
      <c r="AD38" s="10"/>
      <c r="AE38" s="10"/>
      <c r="AF38" s="12"/>
      <c r="AG38" s="12"/>
      <c r="AH38" s="14" t="e">
        <f>AVERAGE(#REF!)*20%</f>
        <v>#REF!</v>
      </c>
      <c r="AI38" s="10"/>
      <c r="AJ38" s="10"/>
      <c r="AK38" s="12"/>
      <c r="AL38" s="12"/>
      <c r="AM38" s="14" t="e">
        <f>AVERAGE(#REF!)*20%</f>
        <v>#REF!</v>
      </c>
      <c r="AN38" s="10"/>
      <c r="AO38" s="10"/>
      <c r="AP38" s="17"/>
      <c r="AQ38" s="17"/>
      <c r="AR38" s="65">
        <f>AVERAGE(AR31:AR37)*20%</f>
        <v>0.14916599999999999</v>
      </c>
      <c r="AS38" s="10"/>
    </row>
    <row r="39" spans="1:45" s="9" customFormat="1" ht="18.75" x14ac:dyDescent="0.3">
      <c r="A39" s="6"/>
      <c r="B39" s="6"/>
      <c r="C39" s="6"/>
      <c r="D39" s="6"/>
      <c r="E39" s="7" t="s">
        <v>274</v>
      </c>
      <c r="F39" s="6"/>
      <c r="G39" s="6"/>
      <c r="H39" s="6"/>
      <c r="I39" s="6"/>
      <c r="J39" s="6"/>
      <c r="K39" s="6"/>
      <c r="L39" s="8"/>
      <c r="M39" s="8"/>
      <c r="N39" s="8"/>
      <c r="O39" s="8"/>
      <c r="P39" s="8"/>
      <c r="Q39" s="6"/>
      <c r="R39" s="6"/>
      <c r="S39" s="6"/>
      <c r="T39" s="6"/>
      <c r="U39" s="6"/>
      <c r="V39" s="8"/>
      <c r="W39" s="8"/>
      <c r="X39" s="90">
        <f>X30+X38</f>
        <v>0.8404501473922904</v>
      </c>
      <c r="Y39" s="6"/>
      <c r="Z39" s="6"/>
      <c r="AA39" s="8"/>
      <c r="AB39" s="8"/>
      <c r="AC39" s="90">
        <f>AC30+AC38</f>
        <v>0.93529311111111113</v>
      </c>
      <c r="AD39" s="6"/>
      <c r="AE39" s="6"/>
      <c r="AF39" s="8"/>
      <c r="AG39" s="8"/>
      <c r="AH39" s="19" t="e">
        <f>AH30+AH38</f>
        <v>#REF!</v>
      </c>
      <c r="AI39" s="6"/>
      <c r="AJ39" s="6"/>
      <c r="AK39" s="8"/>
      <c r="AL39" s="8"/>
      <c r="AM39" s="19" t="e">
        <f>AM30+AM38</f>
        <v>#REF!</v>
      </c>
      <c r="AN39" s="6"/>
      <c r="AO39" s="6"/>
      <c r="AP39" s="18"/>
      <c r="AQ39" s="18"/>
      <c r="AR39" s="90">
        <f>AR30+AR38</f>
        <v>0.56823527537482532</v>
      </c>
      <c r="AS39" s="6"/>
    </row>
    <row r="42" spans="1:45" x14ac:dyDescent="0.25">
      <c r="Y42" s="66"/>
    </row>
  </sheetData>
  <mergeCells count="19">
    <mergeCell ref="R11:U12"/>
    <mergeCell ref="F4:K4"/>
    <mergeCell ref="H5:K5"/>
    <mergeCell ref="H6:K6"/>
    <mergeCell ref="H7:K7"/>
    <mergeCell ref="H8:K8"/>
    <mergeCell ref="H9:K9"/>
    <mergeCell ref="A11:B12"/>
    <mergeCell ref="C11:C13"/>
    <mergeCell ref="A1:K1"/>
    <mergeCell ref="L1:P1"/>
    <mergeCell ref="D11:F12"/>
    <mergeCell ref="G11:Q12"/>
    <mergeCell ref="A2:K2"/>
    <mergeCell ref="V11:Z12"/>
    <mergeCell ref="AA11:AE12"/>
    <mergeCell ref="AF11:AJ12"/>
    <mergeCell ref="AK11:AO12"/>
    <mergeCell ref="AP11:AS12"/>
  </mergeCells>
  <dataValidations count="1">
    <dataValidation allowBlank="1" showInputMessage="1" showErrorMessage="1" error="Escriba un texto " promptTitle="Cualquier contenido" sqref="F13 F3:F10" xr:uid="{00000000-0002-0000-0000-000000000000}"/>
  </dataValidations>
  <hyperlinks>
    <hyperlink ref="AD35" r:id="rId1" xr:uid="{DEFC3D9B-D706-4C81-9B31-55FD0242E138}"/>
  </hyperlinks>
  <pageMargins left="0.7" right="0.7" top="0.75" bottom="0.75" header="0.3" footer="0.3"/>
  <pageSetup paperSize="9" orientation="portrait" r:id="rId2"/>
  <ignoredErrors>
    <ignoredError sqref="D14:D15"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F11:F12 F14:F20 F22:F30 F38:F1048576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27</v>
      </c>
    </row>
    <row r="2" spans="1:1" x14ac:dyDescent="0.25">
      <c r="A2" t="s">
        <v>103</v>
      </c>
    </row>
    <row r="3" spans="1:1" x14ac:dyDescent="0.25">
      <c r="A3" t="s">
        <v>52</v>
      </c>
    </row>
    <row r="4" spans="1:1" x14ac:dyDescent="0.25">
      <c r="A4" t="s">
        <v>203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0E344F3-5B4B-4C12-85F9-F3F7A9DE8E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20cb614e-b45f-4877-aa77-0fc3e5f2c8f0"/>
    <ds:schemaRef ds:uri="f8dc1254-f694-4df3-a50d-d4e607c93d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2023-08-04T17:31:02Z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