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dora.guevara\Downloads\"/>
    </mc:Choice>
  </mc:AlternateContent>
  <xr:revisionPtr revIDLastSave="0" documentId="8_{A9F9178F-9F85-40EB-8D90-22CB4402030C}" xr6:coauthVersionLast="47" xr6:coauthVersionMax="47" xr10:uidLastSave="{00000000-0000-0000-0000-000000000000}"/>
  <bookViews>
    <workbookView xWindow="-120" yWindow="-120" windowWidth="29040" windowHeight="15840" xr2:uid="{00000000-000D-0000-FFFF-FFFF00000000}"/>
  </bookViews>
  <sheets>
    <sheet name="Hoja1" sheetId="1" r:id="rId1"/>
    <sheet name="Listas" sheetId="2"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34" i="1" l="1"/>
  <c r="AQ33" i="1"/>
  <c r="AQ32" i="1"/>
  <c r="AQ31" i="1"/>
  <c r="AQ30" i="1"/>
  <c r="AQ27" i="1"/>
  <c r="AQ28" i="1"/>
  <c r="AQ23" i="1"/>
  <c r="AQ24" i="1"/>
  <c r="AQ25" i="1"/>
  <c r="AQ26" i="1"/>
  <c r="AQ22" i="1"/>
  <c r="AQ20" i="1"/>
  <c r="AQ19" i="1"/>
  <c r="AP30" i="1"/>
  <c r="AR30" i="1"/>
  <c r="AP33" i="1"/>
  <c r="AR33" i="1" s="1"/>
  <c r="U42" i="1"/>
  <c r="AP20" i="1"/>
  <c r="AR20" i="1" s="1"/>
  <c r="AP36" i="1"/>
  <c r="AK36" i="1"/>
  <c r="AF36" i="1"/>
  <c r="AA36" i="1"/>
  <c r="V36" i="1"/>
  <c r="X36" i="1" s="1"/>
  <c r="AP35" i="1"/>
  <c r="AK35" i="1"/>
  <c r="AF35" i="1"/>
  <c r="AA35" i="1"/>
  <c r="V35" i="1"/>
  <c r="X35" i="1" s="1"/>
  <c r="AP34" i="1"/>
  <c r="AR34" i="1" s="1"/>
  <c r="AK34" i="1"/>
  <c r="AF34" i="1"/>
  <c r="AA34" i="1"/>
  <c r="AC34" i="1" s="1"/>
  <c r="V34" i="1"/>
  <c r="AK33" i="1"/>
  <c r="AF33" i="1"/>
  <c r="AA33" i="1"/>
  <c r="AC33" i="1" s="1"/>
  <c r="V33" i="1"/>
  <c r="X33" i="1" s="1"/>
  <c r="AP32" i="1"/>
  <c r="AR32" i="1" s="1"/>
  <c r="AK32" i="1"/>
  <c r="AF32" i="1"/>
  <c r="AA32" i="1"/>
  <c r="AC32" i="1" s="1"/>
  <c r="V32" i="1"/>
  <c r="AP31" i="1"/>
  <c r="AR31" i="1" s="1"/>
  <c r="AK31" i="1"/>
  <c r="AF31" i="1"/>
  <c r="AA31" i="1"/>
  <c r="AC31" i="1" s="1"/>
  <c r="V31" i="1"/>
  <c r="X31" i="1" s="1"/>
  <c r="X37" i="1" s="1"/>
  <c r="AK30" i="1"/>
  <c r="AM30" i="1" s="1"/>
  <c r="AF30" i="1"/>
  <c r="AH30" i="1" s="1"/>
  <c r="AA30" i="1"/>
  <c r="AC30" i="1" s="1"/>
  <c r="V30" i="1"/>
  <c r="P22" i="1"/>
  <c r="P23" i="1"/>
  <c r="P25" i="1"/>
  <c r="P26" i="1"/>
  <c r="P27" i="1"/>
  <c r="P28" i="1"/>
  <c r="P24" i="1"/>
  <c r="AC37" i="1" l="1"/>
  <c r="AR37" i="1"/>
  <c r="AP14" i="1"/>
  <c r="AR14" i="1" s="1"/>
  <c r="AK14" i="1"/>
  <c r="AM14" i="1" s="1"/>
  <c r="AM37" i="1"/>
  <c r="AP28" i="1"/>
  <c r="AR28" i="1" s="1"/>
  <c r="AP27" i="1"/>
  <c r="AR27" i="1" s="1"/>
  <c r="AP26" i="1"/>
  <c r="AR26" i="1" s="1"/>
  <c r="AP25" i="1"/>
  <c r="AR25" i="1" s="1"/>
  <c r="AP24" i="1"/>
  <c r="AR24" i="1" s="1"/>
  <c r="AP23" i="1"/>
  <c r="AR23" i="1" s="1"/>
  <c r="AP22" i="1"/>
  <c r="AR22" i="1" s="1"/>
  <c r="AP21" i="1"/>
  <c r="AR21" i="1" s="1"/>
  <c r="AP19" i="1"/>
  <c r="AR19" i="1" s="1"/>
  <c r="AP18" i="1"/>
  <c r="AR18" i="1" s="1"/>
  <c r="AP17" i="1"/>
  <c r="AR17" i="1" s="1"/>
  <c r="AP16" i="1"/>
  <c r="AR16" i="1" s="1"/>
  <c r="AP15" i="1"/>
  <c r="AR15" i="1" s="1"/>
  <c r="AK28" i="1"/>
  <c r="AM28" i="1" s="1"/>
  <c r="AK27" i="1"/>
  <c r="AM27" i="1" s="1"/>
  <c r="AK26" i="1"/>
  <c r="AM26" i="1" s="1"/>
  <c r="AK25" i="1"/>
  <c r="AM25" i="1" s="1"/>
  <c r="AK24" i="1"/>
  <c r="AM24" i="1" s="1"/>
  <c r="AK23" i="1"/>
  <c r="AM23" i="1" s="1"/>
  <c r="AK22" i="1"/>
  <c r="AM22" i="1" s="1"/>
  <c r="AK21" i="1"/>
  <c r="AM21" i="1" s="1"/>
  <c r="AK20" i="1"/>
  <c r="AM20" i="1" s="1"/>
  <c r="AK19" i="1"/>
  <c r="AM19" i="1" s="1"/>
  <c r="AK18" i="1"/>
  <c r="AM18" i="1" s="1"/>
  <c r="AK17" i="1"/>
  <c r="AM17" i="1" s="1"/>
  <c r="AK16" i="1"/>
  <c r="AM16" i="1" s="1"/>
  <c r="AK15" i="1"/>
  <c r="AM15" i="1" s="1"/>
  <c r="AH37" i="1"/>
  <c r="AF28" i="1"/>
  <c r="AH28" i="1" s="1"/>
  <c r="AF27" i="1"/>
  <c r="AH27" i="1" s="1"/>
  <c r="AF26" i="1"/>
  <c r="AH26" i="1" s="1"/>
  <c r="AF25" i="1"/>
  <c r="AH25" i="1" s="1"/>
  <c r="AF24" i="1"/>
  <c r="AH24" i="1"/>
  <c r="AF23" i="1"/>
  <c r="AH23" i="1" s="1"/>
  <c r="AF22" i="1"/>
  <c r="AH22" i="1" s="1"/>
  <c r="AF21" i="1"/>
  <c r="AH21" i="1" s="1"/>
  <c r="AF20" i="1"/>
  <c r="AH20" i="1" s="1"/>
  <c r="AF19" i="1"/>
  <c r="AH19" i="1" s="1"/>
  <c r="AF18" i="1"/>
  <c r="AH18" i="1" s="1"/>
  <c r="AF17" i="1"/>
  <c r="AH17" i="1" s="1"/>
  <c r="AF16" i="1"/>
  <c r="AH16" i="1" s="1"/>
  <c r="AF15" i="1"/>
  <c r="AH15" i="1" s="1"/>
  <c r="AF14" i="1"/>
  <c r="AH14" i="1" s="1"/>
  <c r="AA28" i="1"/>
  <c r="AC28" i="1" s="1"/>
  <c r="AA27" i="1"/>
  <c r="AC27" i="1" s="1"/>
  <c r="AA26" i="1"/>
  <c r="AC26" i="1" s="1"/>
  <c r="AA25" i="1"/>
  <c r="AC25" i="1" s="1"/>
  <c r="AA24" i="1"/>
  <c r="AC24" i="1" s="1"/>
  <c r="AA23" i="1"/>
  <c r="AC23" i="1" s="1"/>
  <c r="AA22" i="1"/>
  <c r="AC22" i="1" s="1"/>
  <c r="AA21" i="1"/>
  <c r="AC21" i="1" s="1"/>
  <c r="AA20" i="1"/>
  <c r="AC20" i="1" s="1"/>
  <c r="AA19" i="1"/>
  <c r="AC19" i="1" s="1"/>
  <c r="AA18" i="1"/>
  <c r="AC18" i="1" s="1"/>
  <c r="AA17" i="1"/>
  <c r="AC17" i="1" s="1"/>
  <c r="AA16" i="1"/>
  <c r="AC16" i="1" s="1"/>
  <c r="AA15" i="1"/>
  <c r="AC15" i="1" s="1"/>
  <c r="AA14" i="1"/>
  <c r="AC14" i="1" s="1"/>
  <c r="V28" i="1"/>
  <c r="X28" i="1" s="1"/>
  <c r="V27" i="1"/>
  <c r="X27" i="1" s="1"/>
  <c r="V26" i="1"/>
  <c r="X26" i="1" s="1"/>
  <c r="V25" i="1"/>
  <c r="X25" i="1" s="1"/>
  <c r="V24" i="1"/>
  <c r="X24" i="1" s="1"/>
  <c r="V23" i="1"/>
  <c r="X23" i="1" s="1"/>
  <c r="V22" i="1"/>
  <c r="X22" i="1" s="1"/>
  <c r="V21" i="1"/>
  <c r="V20" i="1"/>
  <c r="X20" i="1" s="1"/>
  <c r="V19" i="1"/>
  <c r="X19" i="1" s="1"/>
  <c r="V18" i="1"/>
  <c r="X18" i="1" s="1"/>
  <c r="V17" i="1"/>
  <c r="X17" i="1"/>
  <c r="V16" i="1"/>
  <c r="X16" i="1" s="1"/>
  <c r="V15" i="1"/>
  <c r="X15" i="1" s="1"/>
  <c r="V14" i="1"/>
  <c r="X29" i="1" l="1"/>
  <c r="X38" i="1" s="1"/>
  <c r="AM29" i="1"/>
  <c r="AM38" i="1" s="1"/>
  <c r="AH29" i="1"/>
  <c r="AH38" i="1" s="1"/>
  <c r="AC29" i="1"/>
  <c r="AC38" i="1" s="1"/>
  <c r="AR29" i="1"/>
  <c r="AR3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F4" authorId="0" shapeId="0" xr:uid="{00000000-0006-0000-0000-000001000000}">
      <text>
        <r>
          <rPr>
            <b/>
            <sz val="9"/>
            <color indexed="81"/>
            <rFont val="Tahoma"/>
            <family val="2"/>
          </rPr>
          <t>Cuadro que resume los cambios realizados de una versión a otra</t>
        </r>
      </text>
    </comment>
    <comment ref="F5" authorId="0" shapeId="0" xr:uid="{00000000-0006-0000-0000-000002000000}">
      <text>
        <r>
          <rPr>
            <b/>
            <sz val="9"/>
            <color indexed="81"/>
            <rFont val="Tahoma"/>
            <family val="2"/>
          </rPr>
          <t xml:space="preserve">Número consecutivo de la versión generada </t>
        </r>
      </text>
    </comment>
    <comment ref="G5" authorId="0" shapeId="0" xr:uid="{00000000-0006-0000-0000-000003000000}">
      <text>
        <r>
          <rPr>
            <b/>
            <sz val="9"/>
            <color indexed="81"/>
            <rFont val="Tahoma"/>
            <family val="2"/>
          </rPr>
          <t>Fecha de la versión generada</t>
        </r>
      </text>
    </comment>
    <comment ref="H5" authorId="0" shapeId="0" xr:uid="{00000000-0006-0000-0000-000004000000}">
      <text>
        <r>
          <rPr>
            <b/>
            <sz val="9"/>
            <color indexed="81"/>
            <rFont val="Tahoma"/>
            <family val="2"/>
          </rPr>
          <t>Breve descripción del cambio realizado en la nueva versión</t>
        </r>
      </text>
    </comment>
    <comment ref="C11" authorId="0" shapeId="0" xr:uid="{00000000-0006-0000-0000-000005000000}">
      <text>
        <r>
          <rPr>
            <b/>
            <sz val="9"/>
            <color indexed="81"/>
            <rFont val="Tahoma"/>
            <family val="2"/>
          </rPr>
          <t>Indique el nombre del proceso al cual está asociada la meta</t>
        </r>
      </text>
    </comment>
    <comment ref="A13" authorId="0" shapeId="0" xr:uid="{00000000-0006-0000-0000-000006000000}">
      <text>
        <r>
          <rPr>
            <b/>
            <sz val="9"/>
            <color indexed="81"/>
            <rFont val="Tahoma"/>
            <family val="2"/>
          </rPr>
          <t>Incluya el número del objetivo estratégico, de acuerdo con lo adoptado en el Plan Estratégico Institucional</t>
        </r>
      </text>
    </comment>
    <comment ref="B13" authorId="0" shapeId="0" xr:uid="{00000000-0006-0000-0000-000007000000}">
      <text>
        <r>
          <rPr>
            <b/>
            <sz val="9"/>
            <color indexed="81"/>
            <rFont val="Tahoma"/>
            <family val="2"/>
          </rPr>
          <t>Incluya el objetivo estratégico, de acuerdo con lo adoptado en el Plan Estratégico Institucional, al cual se asocia la meta</t>
        </r>
      </text>
    </comment>
    <comment ref="D13" authorId="0" shapeId="0" xr:uid="{00000000-0006-0000-0000-000008000000}">
      <text>
        <r>
          <rPr>
            <b/>
            <sz val="9"/>
            <color indexed="81"/>
            <rFont val="Tahoma"/>
            <family val="2"/>
          </rPr>
          <t>Escriba el número de la meta, en orden consecutivo</t>
        </r>
      </text>
    </comment>
    <comment ref="E13" authorId="0" shapeId="0" xr:uid="{00000000-0006-0000-0000-000009000000}">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F13" authorId="0" shapeId="0" xr:uid="{00000000-0006-0000-0000-00000A000000}">
      <text>
        <r>
          <rPr>
            <b/>
            <sz val="9"/>
            <color indexed="81"/>
            <rFont val="Tahoma"/>
            <family val="2"/>
          </rPr>
          <t xml:space="preserve">Seleccione la opción que corresponda
</t>
        </r>
      </text>
    </comment>
    <comment ref="G13" authorId="0" shapeId="0" xr:uid="{00000000-0006-0000-0000-00000B000000}">
      <text>
        <r>
          <rPr>
            <b/>
            <sz val="9"/>
            <color indexed="81"/>
            <rFont val="Tahoma"/>
            <family val="2"/>
          </rPr>
          <t>Indique un nombre corto que refleje lo que pretende medir. 
Ej. Porcentaje de giros acumulados</t>
        </r>
      </text>
    </comment>
    <comment ref="H13" authorId="0" shapeId="0" xr:uid="{00000000-0006-0000-0000-00000C000000}">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I13" authorId="0" shapeId="0" xr:uid="{00000000-0006-0000-0000-00000D000000}">
      <text>
        <r>
          <rPr>
            <b/>
            <sz val="9"/>
            <color indexed="81"/>
            <rFont val="Tahoma"/>
            <family val="2"/>
          </rPr>
          <t>Valor inicial que se toma como referencia para comparar el avance de la meta. Es imporante indicar la magnitud, unidad de medida y la vigencia en la cual se obtuvo</t>
        </r>
      </text>
    </comment>
    <comment ref="J13" authorId="0" shapeId="0" xr:uid="{00000000-0006-0000-0000-00000E000000}">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K13" authorId="0" shapeId="0" xr:uid="{00000000-0006-0000-0000-00000F00000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L13" authorId="0" shapeId="0" xr:uid="{00000000-0006-0000-0000-000010000000}">
      <text>
        <r>
          <rPr>
            <b/>
            <sz val="9"/>
            <color indexed="81"/>
            <rFont val="Tahoma"/>
            <family val="2"/>
          </rPr>
          <t xml:space="preserve">Indique la magnitud programada para el trimestre. </t>
        </r>
      </text>
    </comment>
    <comment ref="M13" authorId="0" shapeId="0" xr:uid="{00000000-0006-0000-0000-000011000000}">
      <text>
        <r>
          <rPr>
            <b/>
            <sz val="9"/>
            <color indexed="81"/>
            <rFont val="Tahoma"/>
            <family val="2"/>
          </rPr>
          <t xml:space="preserve">Indique la magnitud programada para el trimestre. </t>
        </r>
      </text>
    </comment>
    <comment ref="N13" authorId="0" shapeId="0" xr:uid="{00000000-0006-0000-0000-000012000000}">
      <text>
        <r>
          <rPr>
            <b/>
            <sz val="9"/>
            <color indexed="81"/>
            <rFont val="Tahoma"/>
            <family val="2"/>
          </rPr>
          <t xml:space="preserve">Indique la magnitud programada para el trimestre. </t>
        </r>
      </text>
    </comment>
    <comment ref="O13" authorId="0" shapeId="0" xr:uid="{00000000-0006-0000-0000-000013000000}">
      <text>
        <r>
          <rPr>
            <b/>
            <sz val="9"/>
            <color indexed="81"/>
            <rFont val="Tahoma"/>
            <family val="2"/>
          </rPr>
          <t xml:space="preserve">Indique la magnitud programada para el trimestre. </t>
        </r>
      </text>
    </comment>
    <comment ref="P13" authorId="0" shapeId="0" xr:uid="{00000000-0006-0000-0000-000014000000}">
      <text>
        <r>
          <rPr>
            <b/>
            <sz val="9"/>
            <color indexed="81"/>
            <rFont val="Tahoma"/>
            <family val="2"/>
          </rPr>
          <t>Indique la programación total de la vigencia. 
Debe ser coherente con la meta.</t>
        </r>
      </text>
    </comment>
    <comment ref="Q13" authorId="0" shapeId="0" xr:uid="{00000000-0006-0000-0000-000015000000}">
      <text>
        <r>
          <rPr>
            <b/>
            <sz val="9"/>
            <color indexed="81"/>
            <rFont val="Tahoma"/>
            <family val="2"/>
          </rPr>
          <t xml:space="preserve">Indique el tipo de indicador: 
- Eficancia 
- Eficiencia 
- Efectividad </t>
        </r>
      </text>
    </comment>
    <comment ref="R13" authorId="0" shapeId="0" xr:uid="{00000000-0006-0000-0000-000016000000}">
      <text>
        <r>
          <rPr>
            <b/>
            <sz val="9"/>
            <color indexed="81"/>
            <rFont val="Tahoma"/>
            <family val="2"/>
          </rPr>
          <t>Indique la evidencia a presentar del cumplimiento de la meta. Se debe redactar de forma concreta y coherente con la meta</t>
        </r>
      </text>
    </comment>
    <comment ref="S13" authorId="0" shapeId="0" xr:uid="{00000000-0006-0000-0000-000017000000}">
      <text>
        <r>
          <rPr>
            <b/>
            <sz val="9"/>
            <color indexed="81"/>
            <rFont val="Tahoma"/>
            <family val="2"/>
          </rPr>
          <t>Indique la herramienta o aplicativo donde reposa la información que da origen al entregable o en el que es posible contrastar o verificar la información de ser necesario.</t>
        </r>
      </text>
    </comment>
    <comment ref="T13" authorId="0" shapeId="0" xr:uid="{00000000-0006-0000-0000-000018000000}">
      <text>
        <r>
          <rPr>
            <b/>
            <sz val="9"/>
            <color indexed="81"/>
            <rFont val="Tahoma"/>
            <family val="2"/>
          </rPr>
          <t>Indique el área y grupo de trabajo (si se tiene), responsable de cumplir o ejecutar la meta</t>
        </r>
      </text>
    </comment>
    <comment ref="U13" authorId="0" shapeId="0" xr:uid="{00000000-0006-0000-0000-000019000000}">
      <text>
        <r>
          <rPr>
            <b/>
            <sz val="9"/>
            <color indexed="81"/>
            <rFont val="Tahoma"/>
            <family val="2"/>
          </rPr>
          <t>Indique el nombre de la dependencia responsable de reportar trimestralmente la meta a la OAP</t>
        </r>
      </text>
    </comment>
    <comment ref="V13" authorId="0" shapeId="0" xr:uid="{00000000-0006-0000-0000-00001A000000}">
      <text>
        <r>
          <rPr>
            <b/>
            <sz val="9"/>
            <color indexed="81"/>
            <rFont val="Tahoma"/>
            <family val="2"/>
          </rPr>
          <t>Indique la magnitud programada</t>
        </r>
      </text>
    </comment>
    <comment ref="W13" authorId="0" shapeId="0" xr:uid="{00000000-0006-0000-0000-00001B000000}">
      <text>
        <r>
          <rPr>
            <b/>
            <sz val="9"/>
            <color indexed="81"/>
            <rFont val="Tahoma"/>
            <family val="2"/>
          </rPr>
          <t>Indique la magnitud ejecutada. Corresponde al resultado de medir el indicador de la meta</t>
        </r>
      </text>
    </comment>
    <comment ref="X13" authorId="0" shapeId="0" xr:uid="{00000000-0006-0000-0000-00001C000000}">
      <text>
        <r>
          <rPr>
            <b/>
            <sz val="9"/>
            <color indexed="81"/>
            <rFont val="Tahoma"/>
            <family val="2"/>
          </rPr>
          <t>Es el resultado porcentual de dividir lo ejecutado vs. lo programado. En caso de sobre ejecución, el resultado máximo es el 100%</t>
        </r>
      </text>
    </comment>
    <comment ref="Y13" authorId="0" shapeId="0" xr:uid="{00000000-0006-0000-0000-00001D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Z13" authorId="0" shapeId="0" xr:uid="{00000000-0006-0000-0000-00001E000000}">
      <text>
        <r>
          <rPr>
            <b/>
            <sz val="9"/>
            <color indexed="81"/>
            <rFont val="Tahoma"/>
            <family val="2"/>
          </rPr>
          <t xml:space="preserve">Indicar el nombre concreto de la evidencia aportada. </t>
        </r>
      </text>
    </comment>
    <comment ref="AA13" authorId="0" shapeId="0" xr:uid="{00000000-0006-0000-0000-00001F000000}">
      <text>
        <r>
          <rPr>
            <b/>
            <sz val="9"/>
            <color indexed="81"/>
            <rFont val="Tahoma"/>
            <family val="2"/>
          </rPr>
          <t>Indique la magnitud programada</t>
        </r>
      </text>
    </comment>
    <comment ref="AB13" authorId="0" shapeId="0" xr:uid="{00000000-0006-0000-0000-000020000000}">
      <text>
        <r>
          <rPr>
            <b/>
            <sz val="9"/>
            <color indexed="81"/>
            <rFont val="Tahoma"/>
            <family val="2"/>
          </rPr>
          <t>Indique la magnitud ejecutada. Corresponde al resultado de medir el indicador de la meta</t>
        </r>
      </text>
    </comment>
    <comment ref="AC13" authorId="0" shapeId="0" xr:uid="{00000000-0006-0000-0000-000021000000}">
      <text>
        <r>
          <rPr>
            <b/>
            <sz val="9"/>
            <color indexed="81"/>
            <rFont val="Tahoma"/>
            <family val="2"/>
          </rPr>
          <t>Es el resultado porcentual de dividir lo ejecutado vs. lo programado. En caso de sobre ejecución, el resultado máximo es el 100%</t>
        </r>
      </text>
    </comment>
    <comment ref="AD13" authorId="0" shapeId="0" xr:uid="{00000000-0006-0000-0000-000022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E13" authorId="0" shapeId="0" xr:uid="{00000000-0006-0000-0000-000023000000}">
      <text>
        <r>
          <rPr>
            <b/>
            <sz val="9"/>
            <color indexed="81"/>
            <rFont val="Tahoma"/>
            <family val="2"/>
          </rPr>
          <t xml:space="preserve">Indicar el nombre concreto de la evidencia aportada. </t>
        </r>
      </text>
    </comment>
    <comment ref="AF13" authorId="0" shapeId="0" xr:uid="{00000000-0006-0000-0000-000024000000}">
      <text>
        <r>
          <rPr>
            <b/>
            <sz val="9"/>
            <color indexed="81"/>
            <rFont val="Tahoma"/>
            <family val="2"/>
          </rPr>
          <t>Indique la magnitud programada</t>
        </r>
      </text>
    </comment>
    <comment ref="AG13" authorId="0" shapeId="0" xr:uid="{00000000-0006-0000-0000-000025000000}">
      <text>
        <r>
          <rPr>
            <b/>
            <sz val="9"/>
            <color indexed="81"/>
            <rFont val="Tahoma"/>
            <family val="2"/>
          </rPr>
          <t>Indique la magnitud ejecutada. Corresponde al resultado de medir el indicador de la meta</t>
        </r>
      </text>
    </comment>
    <comment ref="AH13" authorId="0" shapeId="0" xr:uid="{00000000-0006-0000-0000-000026000000}">
      <text>
        <r>
          <rPr>
            <b/>
            <sz val="9"/>
            <color indexed="81"/>
            <rFont val="Tahoma"/>
            <family val="2"/>
          </rPr>
          <t>Es el resultado porcentual de dividir lo ejecutado vs. lo programado. En caso de sobre ejecución, el resultado máximo es el 100%</t>
        </r>
      </text>
    </comment>
    <comment ref="AI13" authorId="0" shapeId="0" xr:uid="{00000000-0006-0000-0000-000027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J13" authorId="0" shapeId="0" xr:uid="{00000000-0006-0000-0000-000028000000}">
      <text>
        <r>
          <rPr>
            <b/>
            <sz val="9"/>
            <color indexed="81"/>
            <rFont val="Tahoma"/>
            <family val="2"/>
          </rPr>
          <t xml:space="preserve">Indicar el nombre concreto de la evidencia aportada. </t>
        </r>
      </text>
    </comment>
    <comment ref="AK13" authorId="0" shapeId="0" xr:uid="{00000000-0006-0000-0000-000029000000}">
      <text>
        <r>
          <rPr>
            <b/>
            <sz val="9"/>
            <color indexed="81"/>
            <rFont val="Tahoma"/>
            <family val="2"/>
          </rPr>
          <t>Indique la magnitud programada</t>
        </r>
      </text>
    </comment>
    <comment ref="AL13" authorId="0" shapeId="0" xr:uid="{00000000-0006-0000-0000-00002A000000}">
      <text>
        <r>
          <rPr>
            <b/>
            <sz val="9"/>
            <color indexed="81"/>
            <rFont val="Tahoma"/>
            <family val="2"/>
          </rPr>
          <t>Indique la magnitud ejecutada. Corresponde al resultado de medir el indicador de la meta</t>
        </r>
      </text>
    </comment>
    <comment ref="AM13" authorId="0" shapeId="0" xr:uid="{00000000-0006-0000-0000-00002B000000}">
      <text>
        <r>
          <rPr>
            <b/>
            <sz val="9"/>
            <color indexed="81"/>
            <rFont val="Tahoma"/>
            <family val="2"/>
          </rPr>
          <t>Es el resultado porcentual de dividir lo ejecutado vs. lo programado. En caso de sobre ejecución, el resultado máximo es el 100%</t>
        </r>
      </text>
    </comment>
    <comment ref="AN13" authorId="0" shapeId="0" xr:uid="{00000000-0006-0000-0000-00002C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O13" authorId="0" shapeId="0" xr:uid="{00000000-0006-0000-0000-00002D000000}">
      <text>
        <r>
          <rPr>
            <b/>
            <sz val="9"/>
            <color indexed="81"/>
            <rFont val="Tahoma"/>
            <family val="2"/>
          </rPr>
          <t xml:space="preserve">Indicar el nombre concreto de la evidencia aportada. </t>
        </r>
      </text>
    </comment>
    <comment ref="AP13" authorId="0" shapeId="0" xr:uid="{00000000-0006-0000-0000-00002E000000}">
      <text>
        <r>
          <rPr>
            <b/>
            <sz val="9"/>
            <color indexed="81"/>
            <rFont val="Tahoma"/>
            <family val="2"/>
          </rPr>
          <t>Indique la magnitud total programada para la vigencia</t>
        </r>
      </text>
    </comment>
    <comment ref="AQ13" authorId="0" shapeId="0" xr:uid="{00000000-0006-0000-0000-00002F000000}">
      <text>
        <r>
          <rPr>
            <b/>
            <sz val="9"/>
            <color indexed="81"/>
            <rFont val="Tahoma"/>
            <family val="2"/>
          </rPr>
          <t xml:space="preserve">Indique la magnitud ejecutada acumulada para la vigencia </t>
        </r>
      </text>
    </comment>
    <comment ref="AR13" authorId="0" shapeId="0" xr:uid="{00000000-0006-0000-0000-000030000000}">
      <text>
        <r>
          <rPr>
            <b/>
            <sz val="9"/>
            <color indexed="81"/>
            <rFont val="Tahoma"/>
            <family val="2"/>
          </rPr>
          <t>Es el resultado porcentual de dividir lo ejecutado vs. lo programado. En caso de sobre ejecución, el resultado máximo es el 100%</t>
        </r>
      </text>
    </comment>
    <comment ref="AS13" authorId="0" shapeId="0" xr:uid="{00000000-0006-0000-0000-000031000000}">
      <text>
        <r>
          <rPr>
            <b/>
            <sz val="9"/>
            <color indexed="81"/>
            <rFont val="Tahoma"/>
            <family val="2"/>
          </rPr>
          <t>Es la descripción detallada de los avances y logros obtenidos con la ejecución de la meta acumulados para la vigencia</t>
        </r>
      </text>
    </comment>
    <comment ref="E29" authorId="0" shapeId="0" xr:uid="{00000000-0006-0000-0000-000032000000}">
      <text>
        <r>
          <rPr>
            <b/>
            <sz val="9"/>
            <color indexed="81"/>
            <rFont val="Tahoma"/>
            <family val="2"/>
          </rPr>
          <t>Promedio obtenido para el periodo x 80%</t>
        </r>
      </text>
    </comment>
    <comment ref="E37" authorId="0" shapeId="0" xr:uid="{00000000-0006-0000-0000-000033000000}">
      <text>
        <r>
          <rPr>
            <b/>
            <sz val="9"/>
            <color indexed="81"/>
            <rFont val="Tahoma"/>
            <family val="2"/>
          </rPr>
          <t>Promedio obtenido en las metas transversales para el periodo x 20%</t>
        </r>
      </text>
    </comment>
    <comment ref="E38" authorId="0" shapeId="0" xr:uid="{00000000-0006-0000-0000-000034000000}">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<sst xmlns="http://schemas.openxmlformats.org/spreadsheetml/2006/main" count="530" uniqueCount="268">
  <si>
    <r>
      <rPr>
        <b/>
        <sz val="14"/>
        <rFont val="Calibri Light"/>
        <family val="2"/>
        <scheme val="major"/>
      </rPr>
      <t>FORMULACIÓN Y SEGUIMIENTO PLANES DE GESTIÓN NIVEL LOCAL</t>
    </r>
    <r>
      <rPr>
        <b/>
        <sz val="11"/>
        <color theme="1"/>
        <rFont val="Calibri Light"/>
        <family val="2"/>
        <scheme val="major"/>
      </rPr>
      <t xml:space="preserve">
ALCALDÍA LOCAL DE TUNJUELITO</t>
    </r>
  </si>
  <si>
    <r>
      <rPr>
        <b/>
        <sz val="11"/>
        <color theme="1"/>
        <rFont val="Calibri Light"/>
        <family val="2"/>
        <scheme val="major"/>
      </rPr>
      <t xml:space="preserve">Código Formato: </t>
    </r>
    <r>
      <rPr>
        <sz val="11"/>
        <color theme="1"/>
        <rFont val="Calibri Light"/>
        <family val="2"/>
        <scheme val="major"/>
      </rPr>
      <t xml:space="preserve">PLE-PIN-F018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</si>
  <si>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VIGENCIA DE LA PLANEACIÓN 2023</t>
  </si>
  <si>
    <t>CONTROL DE CAMBIOS</t>
  </si>
  <si>
    <t>VERSIÓN</t>
  </si>
  <si>
    <t>FECHA</t>
  </si>
  <si>
    <t>DESCRIPCIÓN DE LA MODIFICACIÓN</t>
  </si>
  <si>
    <t>27 de enero 2023</t>
  </si>
  <si>
    <t>Publicación del plan de gestión aprobado. Caso HOLA: 292344</t>
  </si>
  <si>
    <t>26 de abril de 2023</t>
  </si>
  <si>
    <t>Para el primer trimteste de la vigencia 2023, el Plan de Gestión de la Alcaldia Local alcanzó un nivel de desempeño del 74% y del 46 % acumulado para la vigencia.  Se corrige responsable de las metas No 8 y de la 13 a la 15 a cargo de la alcaldia Local.</t>
  </si>
  <si>
    <t>02 de mayo de 2023</t>
  </si>
  <si>
    <t xml:space="preserve">Para el primer trimteste de la vigencia 2023, el Plan de Gestión de la Alcaldia Local alcanzó un nivel de desempeño del 74,21% y del 31,52% acumulado para la vigencia. </t>
  </si>
  <si>
    <t>28 de julio de 2023</t>
  </si>
  <si>
    <t>PLAN ESTRATÉGICO INSTITUCIONAL</t>
  </si>
  <si>
    <t>PROCESO</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</si>
  <si>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</si>
  <si>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</si>
  <si>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</si>
  <si>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</si>
  <si>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</si>
  <si>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</si>
  <si>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</si>
  <si>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</si>
  <si>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</si>
  <si>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</si>
  <si>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</si>
  <si>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</si>
  <si>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</si>
  <si>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</si>
  <si>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</si>
  <si>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</si>
  <si>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</si>
  <si>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</si>
  <si>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</si>
  <si>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</si>
  <si>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</si>
  <si>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</si>
  <si>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</si>
  <si>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</si>
  <si>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</si>
  <si>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</si>
  <si>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</si>
  <si>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DEPENDENCIA RESPONSABLE DEL REPORTE DE LA META</t>
  </si>
  <si>
    <t>PROGRAMADO</t>
  </si>
  <si>
    <t>EJECUTADO</t>
  </si>
  <si>
    <t>RESULTADO DE LA MEDICIÓN</t>
  </si>
  <si>
    <t>ANÁLISIS DE AVANCE</t>
  </si>
  <si>
    <t xml:space="preserve">EVIDENCIA </t>
  </si>
  <si>
    <t>Realizar acciones enfocadas al fortalecimiento de la gobernabilidad democrática local.</t>
  </si>
  <si>
    <t>Gestión Pública Territorial Local</t>
  </si>
  <si>
    <t>1</t>
  </si>
  <si>
    <t>Alcanzar en un 55% el avance de las metas del Plan de Desarrollo Local acumuladas al 30 de septiembre de 2023 (metas entregadas).</t>
  </si>
  <si>
    <t>Retadora (mejora)</t>
  </si>
  <si>
    <t>Avance cuplimiento metas Plan de Desarrollo Local (metas entregadas).</t>
  </si>
  <si>
    <t>% Avance metas Plan de Desarrollo Local acumulado al periodo evaluado (marzo, junio y septiembre)</t>
  </si>
  <si>
    <t>Resultados a 31 de diciembre de 2022</t>
  </si>
  <si>
    <t>Creciente</t>
  </si>
  <si>
    <t>Porcentaje</t>
  </si>
  <si>
    <t xml:space="preserve">Efectividad </t>
  </si>
  <si>
    <t>Reporte trimestral de avance del Plan de Desarrollo Local - PDL</t>
  </si>
  <si>
    <t>MUSI</t>
  </si>
  <si>
    <t>Alcaldía Local - Área de Gestión del Desarrollo, Adminsitrativa y Financiera</t>
  </si>
  <si>
    <t>Dirección para la Gestión del Desarrollo Local</t>
  </si>
  <si>
    <t xml:space="preserve">No programada </t>
  </si>
  <si>
    <t>No programada para el trimestre</t>
  </si>
  <si>
    <t xml:space="preserve">En el primer semestre del 2023 el FDLT alcanzó en un 46.60% el avance de las metas del Plan de Desarrollo Local acumuladas al 30 de septiembre de 2023.
</t>
  </si>
  <si>
    <t>Reporte Plan  de Gestión Alcaldías Locales DGDL</t>
  </si>
  <si>
    <t>Gestión Corporativa Institucional</t>
  </si>
  <si>
    <t>2</t>
  </si>
  <si>
    <t>Girar mínimo el 70% del presupuesto comprometido constituido como obligaciones por pagar de la vigencia 2022</t>
  </si>
  <si>
    <t>Porcentaje de giros acumulados de obligaciones por pagar de la vigencia 2022</t>
  </si>
  <si>
    <t>(Giros acumulados/Presupuesto comprometido constituido como obligaciones por pagar de la vigencia 2022)*100</t>
  </si>
  <si>
    <t xml:space="preserve">Eficacia </t>
  </si>
  <si>
    <t>Reporte seguimiento mensual consolidado</t>
  </si>
  <si>
    <t>BOGDATA</t>
  </si>
  <si>
    <t>La Alcaldía local realizó el giro acumulado de $1.676.646.838 de los $17.843.836.963 del presupuesto comprometido constituido como obligaciones por pagar de la vigencia 2022. Se logró una ejecución del 9,40%.</t>
  </si>
  <si>
    <t>Reporte de metas locales DGDL</t>
  </si>
  <si>
    <t>En el primer semestre del 2023, el FDLT ha realizado giros (acumulados) de obligaciones por pagar por valor de $ 4.783.171.376 correspondientes a OxP de la vigencia 2022, 2021 y anteriores, esto con referencia a los proyectos de inversión del Fondo.</t>
  </si>
  <si>
    <t>3</t>
  </si>
  <si>
    <t>Girar mínimo el 68% del presupuesto comprometido constituido como obligaciones porpagar de la vigencia 2021 y anteriores, descontando el saldo a la fecha de los contratos 108 y 110 de 2018, asociados a la construcción de la nueva sede de la Alcaldía Local de Tunjuelito.</t>
  </si>
  <si>
    <t>Porcentaje de giros acumulados de obligaciones por pagar de la vigencia 2021 y anteriores</t>
  </si>
  <si>
    <t>((Giros acumulados de OxP de la vigencia 2021 y anteriores / (Compromisos acumulados de OxP de la vigencia 2021 y anteriores - $3.266.373.179)) *100</t>
  </si>
  <si>
    <t>La alcaldía local realizó el giro acumulado de $829.419.484 del presupuesto comprometido por $1.204.297.424 constituido como obligaciones por pagar</t>
  </si>
  <si>
    <t xml:space="preserve">Informe de reporte  de metas </t>
  </si>
  <si>
    <t>El valor de los registros presupuestales correspondientes a proyectos de inversión de directa de la vigencia 2023 constituídos durante el primer semestre asciende a la suma de $26.576.522.184, esto indica que se ha comprometido el 55% del presupuesto de inversión directa de la vigencia 2023 a 30 de junio.</t>
  </si>
  <si>
    <t>4</t>
  </si>
  <si>
    <t>Comprometer mínimo el 50% al 30 de junio y el 98,5% al 31 de diciembre del presupuesto de inversión directa de la vigencia 2023</t>
  </si>
  <si>
    <t>Porcentaje de compromiso del presupuesto de inversión directa de la vigencia 2023</t>
  </si>
  <si>
    <t>(Valor de RP de inversión directa de la vigencia  / Valor total del presupuesto de inversión directa de la Vigencia)*100</t>
  </si>
  <si>
    <t xml:space="preserve">La alcaldía local ha comprometido $16.295.095.611 de los $43.134.882.000 constituidos como presupuesto de inversión directa de la vigencia. Se logró la ejecución del 37,78%, lo que representa un cumplimiento al 100% de lo programado para el periodo. </t>
  </si>
  <si>
    <t xml:space="preserve">El valor de los registros presupuestales correspondientes a proyectos de inversión de directa de la vigencia 2023 constituídos durante el primer semestre asciende a la suma de $26.576.522.184, esto indica que se ha comprometido el 55% del presupuesto de inversión directa de la vigencia 2023 a 30 de junio. </t>
  </si>
  <si>
    <t>5</t>
  </si>
  <si>
    <t>Girar mínimo el 55% del presupuesto total  disponible de inversión directa de la vigencia.</t>
  </si>
  <si>
    <t>Porcentaje de giros acumulados</t>
  </si>
  <si>
    <t>(Giros acumulados de inversión directa/Presupuesto disponible de inversión directa de la vigencia)*100</t>
  </si>
  <si>
    <t>La alcaldía local ha realizado del giro acumulado de $2.889.289.038 de los $43.134.882.000 constituidos como Presupuesto disponible de inversión directa de la vigencia, lo que representa una ejecución del 6,7%. Con un cumplimiento del 83,75%</t>
  </si>
  <si>
    <t>El valor de los giros acumulados de inversión directa durante el primer semestre asciende a la suma de $10.866.342.371, esto indica que se ha girado el 22% del presupuesto total disponible de inversión directa de la vigencia a 30 de junio.</t>
  </si>
  <si>
    <t>6</t>
  </si>
  <si>
    <t>Registrar en el sistema SIPSE Local, el 100% de los contratos publicados en la plataforma SECOP II de la vigencia. (Con excepción de comodatos, procesos de contratos de corredor de seguros, convenios interadministrativos, procesos de contratación por Tienda Virtual).</t>
  </si>
  <si>
    <t>Gestión</t>
  </si>
  <si>
    <t>Porcentaje de contratos registrados en SIPSE Local</t>
  </si>
  <si>
    <t>(Número de contratos registrados en SIPSE Local /Número de contratos publicados en la plataforma SECOP II)*100%</t>
  </si>
  <si>
    <t>Constante</t>
  </si>
  <si>
    <t>Reporte de seguimiento  consolidado</t>
  </si>
  <si>
    <t>SIPSE LOCAL y SECOP</t>
  </si>
  <si>
    <t>Número de contratos registrados en SIPSE Local  59 de 228 Número de contratos publicados en la plataforma SECOP II</t>
  </si>
  <si>
    <t>Número de contratos registrados en SIPSE Local 231 de 306 Número de contratos publicados en la plataforma SECOP II. 
Falta por cargar 75 contratos.</t>
  </si>
  <si>
    <t>7</t>
  </si>
  <si>
    <t>Lograr que el 100% de los contratos registrados en SIPSE-Local se encuentren, dentro del sistema, en estado “ejecución”.</t>
  </si>
  <si>
    <t>Porcentaje de contratos en estado ejecución registrados en SIPSE Local</t>
  </si>
  <si>
    <t>(Número de contratos registrados en SIPSE Local en estado ejecución /Número total de contratos registrados en SECOP en estado En ejecucion o Firmado)*100%</t>
  </si>
  <si>
    <t>SIPSE LOCAL</t>
  </si>
  <si>
    <t>Número de contratos registrados en SIPSE Local en estado ejecución 8 de los 228  contratos registrados en SECOP en estado En ejecucion o Firmados</t>
  </si>
  <si>
    <t xml:space="preserve">Número de contratos registrados en SIPSE Local en estado ejecución 104 de los 306  contratos registrados en SECOP en estado En ejecucion o Firmados.
Sin cargar 75 contratos y 127 contratos en estado suscrito o legalizado
</t>
  </si>
  <si>
    <t>8</t>
  </si>
  <si>
    <t>Registrar y actualizar al 80% la información en el Módulo de proyectos de SIPSE LOCAL de proyectos de inversión de la vigencia 2023</t>
  </si>
  <si>
    <t>Porcentaje de proyectos de inversión con información de resultados actualizada en SIPSE Local</t>
  </si>
  <si>
    <t>(Porcentaje trimestral de Proyectos de inversión con información de seguimiento actualizada en SIPSE Local / Porcentaje de Proyectos de inversión registrados en SIPSE LOCAL (SEGPLAN))*80%</t>
  </si>
  <si>
    <t>N/A</t>
  </si>
  <si>
    <t>Reporte de seguimiento
consolidado</t>
  </si>
  <si>
    <t xml:space="preserve">Alcaldia Local </t>
  </si>
  <si>
    <t xml:space="preserve">Para este periodo se realizo el proceso de formulacion efectivo de proyectos 1874,1910,1911,1912,1918, 1914,1922,1923, 1924,2050, 2051,2071.  Esto incluye realizacion de estudios previos, estudios de mercado, matrices de riesgos, estudios del sector, fichas ebi y DTS; con su respectivo CDP. Tambien el respectivo comite de contratacion por cada proyecto. </t>
  </si>
  <si>
    <t>Inspección, Vigilancia y Control</t>
  </si>
  <si>
    <t>9</t>
  </si>
  <si>
    <t>Realizar 7.200 impulsos procesales (avocar, rechazar, enviar al competente y todo lo que derive del desarrollo de la actuación) sobre las actuaciones de policía que se encuentran a cargo de las inspecciones de policía.</t>
  </si>
  <si>
    <t xml:space="preserve">Expedientes a cargo de las inspecciones de policía impulsados </t>
  </si>
  <si>
    <t xml:space="preserve">Número de expedientes a cargo de las inspecciones de policía impulsados </t>
  </si>
  <si>
    <t>Suma</t>
  </si>
  <si>
    <t xml:space="preserve">Expedientes de actuaciones de policía </t>
  </si>
  <si>
    <t>Reporte de seguimiento de impulsos procesales</t>
  </si>
  <si>
    <t>Aplicativo ARCO</t>
  </si>
  <si>
    <t>Alcaldía Local - Área de Gestión Policiva</t>
  </si>
  <si>
    <t>Dirección para la Gestión Policiva</t>
  </si>
  <si>
    <t>La alcaldía local realizó 15015 impulsos procesales sobre las actuaciones de policía que se encuentran a cargo de las inspecciones de policía con un porcentaje de cumplimiento del 100%.</t>
  </si>
  <si>
    <t xml:space="preserve">reporte de metas IVC - localidades </t>
  </si>
  <si>
    <t>La alcaldía local realizó 14947 impulsos procesales sobre las actuaciones de policía que se encuentran a cargo de las inspecciones de policía con un porcentaje de cumplimiento del 100%</t>
  </si>
  <si>
    <t>Reporte Plan  de Gestión Alcaldías Locales IVC</t>
  </si>
  <si>
    <t>10</t>
  </si>
  <si>
    <t>Proferir 3.600 fallos de fondo en primera instancia sobre las actuaciones de policía que se encuentran a cargo de las inspecciones de policía.</t>
  </si>
  <si>
    <t>Fallos de fondo en primera instancia proferidos</t>
  </si>
  <si>
    <t>Número de Fallos de fondo en primera instancia proferidos</t>
  </si>
  <si>
    <t>Fallos de fondo</t>
  </si>
  <si>
    <t>Reporte de seguimiento de fallos de fondo de actuaciones de policía</t>
  </si>
  <si>
    <t>La alcaldía local realizó 1800 impulsos procesales sobre las actuaciones de policía que se encuentran a cargo de las inspecciones de policía con un porcentaje de cumplimiento del 100%.</t>
  </si>
  <si>
    <t>La alcaldía local realizó 9841 impulsos procesales sobre las actuaciones de policía que se encuentran a cargo de las inspecciones de policía con un porcentaje de cumplimiento del 100%.</t>
  </si>
  <si>
    <t>Reporte Plan de Gestión Alcaldías Locales IVC</t>
  </si>
  <si>
    <t>11</t>
  </si>
  <si>
    <t>Terminar (archivar) 33 actuaciones administrativas activas.</t>
  </si>
  <si>
    <t>Actuaciones Administrativas terminadas (archivadas)</t>
  </si>
  <si>
    <t>Número de Actuaciones Administrativas terminadas (archivadas)</t>
  </si>
  <si>
    <t>Actuaciones administrativas terminadas</t>
  </si>
  <si>
    <t>Reporte de seguimiento de actuaciones administrativas terminadas por vía gubernativa</t>
  </si>
  <si>
    <t>Aplicativo Si Actúa I</t>
  </si>
  <si>
    <t>La alcaldía local no realizó Reporte de seguimiento de actuaciones administrativas.</t>
  </si>
  <si>
    <t>La alcaldía local realizó 26 actuaciones administrativas.</t>
  </si>
  <si>
    <t>12</t>
  </si>
  <si>
    <t>Terminar 30 actuaciones administrativas en primera instancia.</t>
  </si>
  <si>
    <t>Actuaciones Administrativas terminadas hasta la primera instancia</t>
  </si>
  <si>
    <t>Número de Actuaciones Administrativas terminadas hasta la primera instancia</t>
  </si>
  <si>
    <t>Actuaciones administrativas terminadas por vía gubernativa</t>
  </si>
  <si>
    <t>La alcaldía local realizó 1 actuaciones administrativas.</t>
  </si>
  <si>
    <t>reporte IVC localidades</t>
  </si>
  <si>
    <t>La alcaldía local realizó 29 actuaciones administrativas.</t>
  </si>
  <si>
    <t>13</t>
  </si>
  <si>
    <t>Realizar 61 operativos de inspección, vigilancia y control en materia de integridad del espacio público.</t>
  </si>
  <si>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</si>
  <si>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</si>
  <si>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</si>
  <si>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</si>
  <si>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de operativos Alcaldía Local</t>
  </si>
  <si>
    <t>Se realizaron 8 operativos de inspección, vigilancia y control en materia de integridad del espacio público de los 12 que se tenían programados, debido a que se presentaron demoras en la contratación  con un porcentaje de cumplimiento del 66,67%.</t>
  </si>
  <si>
    <t xml:space="preserve">Actas operativos </t>
  </si>
  <si>
    <t>Se realizaron 18 operativos de inspección, vigilancia y control en materia de integridad del espacio público de los 18 que se tenían programados.</t>
  </si>
  <si>
    <t>14</t>
  </si>
  <si>
    <t>Realizar 90 operativos de inspección, vigilancia y control en materia de actividad económica.</t>
  </si>
  <si>
    <t>Acciones de control u operativos en materia actividad económica realizadas</t>
  </si>
  <si>
    <t>Número de Acciones de control u operativos en materia actividad económica realizadas</t>
  </si>
  <si>
    <t>Alcaldia Local</t>
  </si>
  <si>
    <t>Se realizaron 19 operativos de inspección, vigilancia y control en materia de actividad económica de los 15 que se tenían programados con un porcentaje de cumplimiento del 100%.</t>
  </si>
  <si>
    <t xml:space="preserve">Acta operativos </t>
  </si>
  <si>
    <t>Se realizaron 28 operativos de inspección, vigilancia y control en materia de actividad económica de los 30 que se tenían programados con un porcentaje de cumplimiento del 100%.</t>
  </si>
  <si>
    <t>15</t>
  </si>
  <si>
    <t>Realizar 30 operativos de inspección, vigilancia y control en materia de actividad ambiental</t>
  </si>
  <si>
    <t>Acciones de control u operativos en materia actividad ambiental realizadas</t>
  </si>
  <si>
    <t>Número de Acciones de control u operativos en materia actividad ambiental realizadas</t>
  </si>
  <si>
    <t>Se realizaron 11 operativos de inspección, vigilancia y control en materia de actividad ambiental de los 3 que se tenían programa</t>
  </si>
  <si>
    <t>Se realizaron 30 operativos para el 2do Trimestre en el marco del cumplimiento del decreto 014 del 2023, de acuerdo a las directrices de SDG, en cuanto abordar cambuches, zonas comerciales, puntos criticos entre otros.</t>
  </si>
  <si>
    <t>Total metas técnicas (80%)</t>
  </si>
  <si>
    <t>Fortalecer la gestión institucional aumentando las capacidades de la entidad para la planeación, seguimiento y ejecución de sus metas y recursos, y la gestión del talento humano.</t>
  </si>
  <si>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</si>
  <si>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</si>
  <si>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</si>
  <si>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</si>
  <si>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</si>
  <si>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</si>
  <si>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2022</t>
  </si>
  <si>
    <t xml:space="preserve">Constante </t>
  </si>
  <si>
    <t>Porcentaje de buenas prácticas ambientales implementadas</t>
  </si>
  <si>
    <t>No programada</t>
  </si>
  <si>
    <t>Reporte de resultados de medición de los criterios ambientales</t>
  </si>
  <si>
    <t>Herramienta Oficina Asesora de Planeación</t>
  </si>
  <si>
    <t>Alcaldía local</t>
  </si>
  <si>
    <t>Oficina Asesora de Planeación Institucional - Equipo de gestión ambiental</t>
  </si>
  <si>
    <t xml:space="preserve">La calificación se otorga teniendo en cuenta los siguientes parámetros:  
*Inspección ambiental ( ponderación 60%): La Alcaldía obtiene calificación de  89% . 
*Indicadores agua, energía ( ponderación 20%): Se cuenta con información hasta el mes de mayo 
* Reporte consumo de papel ( ponderación 10%): Se evidencia información hasta el mes de mayo 
*Reporte ciclistas ( ponderación 10%): información hasta el mes de junio </t>
  </si>
  <si>
    <t>Reporte seguimiento meta ambiental OAP</t>
  </si>
  <si>
    <t>MT2</t>
  </si>
  <si>
    <t>Mantener el 100% de las acciones de mejora asignadas al proceso/Alcaldía con relación a planes de mejoramiento interno documentadas y vigentes</t>
  </si>
  <si>
    <t>Porcentaje de acciones de mejora documentadas y vigentes</t>
  </si>
  <si>
    <t>1 - (No. De acciones vencidas del plan de mejoramiento  / No  de acciones a gestionar bajo responsabilidad del proceso) X 100</t>
  </si>
  <si>
    <t>100% meta 2022</t>
  </si>
  <si>
    <t>Porcentaje de planes de mejora sin vencimientos</t>
  </si>
  <si>
    <t>Reporte de acciones de mejora sin vencimiento</t>
  </si>
  <si>
    <t>MIMEC - SIG</t>
  </si>
  <si>
    <t>Oficina Asesora de Planeación Institucional - Equipo de planeación institucional y sectorial</t>
  </si>
  <si>
    <t xml:space="preserve">La alcaldía local cuenta con 3 acciones de mejora vencidas de las 22 acciones de mejora abiertas, lo que representa una ejecución de la meta del 86,36%. </t>
  </si>
  <si>
    <t>Reporte informe MIMEC 2023  ptimer trimestre</t>
  </si>
  <si>
    <t>Reporte MIMEC</t>
  </si>
  <si>
    <t xml:space="preserve">Comunicación Estratégica </t>
  </si>
  <si>
    <t>MT3</t>
  </si>
  <si>
    <t>Mantener el 100% de la información de la página Web actualizada, de acuerdo a lo establecido en la Resolución 1519 de 2020 de MINTIC</t>
  </si>
  <si>
    <t>Porcentaje de cumplimiento en la publicación de información</t>
  </si>
  <si>
    <t>(No. de requisitos de la Resolución 1519 de 2020 de MINTIC de publicación de la información en la página web cumplidos / No total de requisitos de la Resolución 1519 de 2020 de MINTIC de publicación de la información) X 100</t>
  </si>
  <si>
    <t>100% meta 2022 Ley 1712/2014</t>
  </si>
  <si>
    <t>Porcentaje de requisitos cumplidos</t>
  </si>
  <si>
    <t>Reporte de actualización de la información en la página web de la alcaldía local</t>
  </si>
  <si>
    <t>Página Web Alcaldía Local</t>
  </si>
  <si>
    <t>Oficina Asesora de Comunicaciones</t>
  </si>
  <si>
    <t>No. total de requisitos de la Resolución 1519 de 2020 de MINTIC de publicación de la información.</t>
  </si>
  <si>
    <t>Reporte de seguimiento oficina de comunicaciones II trimestre</t>
  </si>
  <si>
    <t>MT4</t>
  </si>
  <si>
    <t>Participar del 100% de las capacitaciones que se realicen por parte de la Oficina Asesora de Planeación relacionadas con el Modelo Integrado de Planeación y Gestión</t>
  </si>
  <si>
    <t>Porcentaje de partipación en capacitaciones</t>
  </si>
  <si>
    <t>(Número de capacitaciones en las que se participó al menos dos personas de la alcaldía local / Número de capacitaciones convocadas) *100</t>
  </si>
  <si>
    <t>Eficacia</t>
  </si>
  <si>
    <t>Formato Evidencia de Reunión GDI-GPD-F029 diligenciado y presentación realizada</t>
  </si>
  <si>
    <t>Se realizó capacitación el 27 de marzo con los promotores de mejora sobre el Sistema de Gestión.</t>
  </si>
  <si>
    <t xml:space="preserve">Listado de asitencia </t>
  </si>
  <si>
    <t xml:space="preserve">Lista de asistencia de capacitación del 17 Mayo-23. </t>
  </si>
  <si>
    <t>Listado de Asistencia</t>
  </si>
  <si>
    <t>MT5</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</si>
  <si>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</si>
  <si>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</si>
  <si>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</si>
  <si>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https://gobiernobogota-my.sharepoint.com/:f:/g/personal/miguel_cardozo_gobiernobogota_gov_co/Em3Cl6hCPQhDioiu_JLgoPYBkPVfsju4ScZS7Z6vKKn1PQ?e=Q2RSJH  </t>
  </si>
  <si>
    <t>Jornada de capacitación día del sistema de gestión 22 Junio-2023</t>
  </si>
  <si>
    <t>Brindar atención oportuna y de calidad a los diferentes sectores poblacionales, generando relaciones de confianza y respeto por la diferencia.</t>
  </si>
  <si>
    <t>Servicio a la Ciudadanía</t>
  </si>
  <si>
    <t>MT6</t>
  </si>
  <si>
    <t>Dar respuesta al 100% de los requerimientos ciudadanos asignados a la alcaldía local con corte a 31 de diciembre de 2022 tipificadas como Derechos de Petición registradas en el aplicativo Bogotá te Escucha y gestor documental ORFEO.</t>
  </si>
  <si>
    <t>Porcentaje de requerimientos ciudadanos con respuesta definitiva</t>
  </si>
  <si>
    <t>(No. de respuestas efectuadas / No. requerimientos instaurados antes del 31 de diciembre 2022) X 100</t>
  </si>
  <si>
    <t>Reporte de respuestas a la ciudadania</t>
  </si>
  <si>
    <t xml:space="preserve">Reporte Aplicativo BOGOTA TE ESCUCHA </t>
  </si>
  <si>
    <t>Subsecretaria de Gestión Institucional - Grupo Oficina de atención a la Ciudadanía</t>
  </si>
  <si>
    <t>Se atendieron 14 requerimientos de los 14 equivalentes al 100%</t>
  </si>
  <si>
    <t xml:space="preserve">Reporte de requerimientos ciuddadanos </t>
  </si>
  <si>
    <t>Reporte de requerimeintos ciudadanos II trimestre, radicado No. 20234600252283</t>
  </si>
  <si>
    <t>MT7</t>
  </si>
  <si>
    <t>Dar respuesta al 80% de los requerimientos ciudadanos asignados a la alcaldía local ingresados en la vigencia 2023 y asignados a la Alcaldía Local de la vigencia actual tipificadas como Derechos de Petición registradas en el aplicativo Bogotá te Escucha y gestor documental ORFEO dentro de los terminos de ley.</t>
  </si>
  <si>
    <t>(No. de respuestas efectuadas / No. requerimientos instaurados en la vigencia 2023 que deben tener respuesta) X 100</t>
  </si>
  <si>
    <t>Reporte Aplicativo BOGOTA TE ESCUCHA.</t>
  </si>
  <si>
    <t>Total metas transversales (20%)</t>
  </si>
  <si>
    <t xml:space="preserve">Total plan de gestión </t>
  </si>
  <si>
    <t xml:space="preserve">Debido a las inconsistencias presentadas entre el reporte recibido en los  memorandos 20231300110163 ,20234600272223y 20234600252283 , no se reporta esta meta en este periodo y el mismo se realizara en el proximo periodo de acuerdo con las indicaciones </t>
  </si>
  <si>
    <t xml:space="preserve">Se atendieron 14 requerimientos de los 14 equivalentes al 100% en el primer trimestres 
Debido a las inconsistencias presentadas entre el reporte recibido en los  memorandos 20231300110163 ,20234600272223y 20234600252283 , no se reporta esta meta en este periodo y el mismo se realizara en el proximo periodo de acuerdo con las indicaciones </t>
  </si>
  <si>
    <t xml:space="preserve">(54) respuestas efectuadas de las (110) instauradas para la vigencia 2023 .
Debido a las inconsistencias presentadas entre el reporte recibido en los  memorandos 20231300110163 ,20234600272223y 20234600252283 , no se reporta esta meta en este periodo y el mismo se realizara en el proximo periodo de acuerdo con las indicaciones </t>
  </si>
  <si>
    <t xml:space="preserve">Para el segundo trimteste de la vigencia 2023, el Plan de Gestión de la Alcaldia Local alcanzó un nivel de desempeño del 93,13% y del 62,47% acumulado para la vigencia.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</si>
</sst>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
  </numFmts>
  <fonts count="25" x14ac:knownFonts="1">
    <font>
      <sz val="11"/>
      <color theme="1"/>
      <name val="Calibri"/>
      <family val="2"/>
      <scheme val="minor"/>
    </font>
    <font>
      <sz val="11"/>
      <color theme="1"/>
      <name val="Calibri Light"/>
      <family val="2"/>
      <scheme val="major"/>
    </font>
    <font>
      <b/>
      <sz val="11"/>
      <color theme="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4"/>
      <name val="Calibri Light"/>
      <family val="2"/>
      <scheme val="major"/>
    </font>
    <font>
      <b/>
      <sz val="9"/>
      <color indexed="81"/>
      <name val="Tahoma"/>
      <family val="2"/>
    </font>
    <font>
      <sz val="9"/>
      <color indexed="81"/>
      <name val="Tahoma"/>
      <family val="2"/>
    </font>
    <font>
      <sz val="11"/>
      <color rgb="FF9C0006"/>
      <name val="Calibri"/>
      <family val="2"/>
      <scheme val="minor"/>
    </font>
    <font>
      <sz val="11"/>
      <color rgb="FF000000"/>
      <name val="Calibri Light"/>
      <family val="2"/>
    </font>
    <font>
      <sz val="11"/>
      <color theme="1"/>
      <name val="Calibri Light"/>
      <family val="2"/>
    </font>
    <font>
      <sz val="11"/>
      <name val="Calibri Light"/>
      <family val="2"/>
    </font>
    <font>
      <sz val="11"/>
      <color rgb="FF0070C0"/>
      <name val="Calibri Light"/>
      <family val="2"/>
    </font>
    <font>
      <sz val="11"/>
      <color rgb="FF444444"/>
      <name val="Calibri"/>
      <family val="2"/>
      <charset val="1"/>
    </font>
    <font>
      <sz val="11"/>
      <color rgb="FF4472C4"/>
      <name val="Calibri Light"/>
      <family val="2"/>
    </font>
    <font>
      <sz val="11"/>
      <color rgb="FF4472C4"/>
      <name val="Calibri Light"/>
      <family val="2"/>
      <scheme val="major"/>
    </font>
    <font>
      <sz val="11"/>
      <name val="Calibri Light"/>
      <family val="2"/>
      <scheme val="major"/>
    </font>
    <font>
      <u/>
      <sz val="11"/>
      <color theme="10"/>
      <name val="Calibri"/>
      <family val="2"/>
      <scheme val="minor"/>
    </font>
    <font>
      <sz val="11"/>
      <color rgb="FF000000"/>
      <name val="Calibri Light"/>
      <family val="2"/>
    </font>
    <font>
      <sz val="11"/>
      <color rgb="FF4472C4"/>
      <name val="Calibri Light"/>
      <family val="2"/>
      <scheme val="major"/>
    </font>
  </fonts>
  <fills count="11">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
      <patternFill patternType="solid">
        <fgColor rgb="FFFFC7CE"/>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4">
    <xf numFmtId="0" fontId="0" fillId="0" borderId="0"/>
    <xf numFmtId="9" fontId="3" fillId="0" borderId="0" applyFont="0" applyFill="0" applyBorder="0" applyAlignment="0" applyProtection="0"/>
    <xf numFmtId="0" fontId="13" fillId="10" borderId="0" applyNumberFormat="0" applyBorder="0" applyAlignment="0" applyProtection="0"/>
    <xf numFmtId="0" fontId="22" fillId="0" borderId="0" applyNumberFormat="0" applyFill="0" applyBorder="0" applyAlignment="0" applyProtection="0"/>
  </cellStyleXfs>
  <cellXfs count="163">
    <xf numFmtId="0" fontId="0" fillId="0" borderId="0" xfId="0"/>
    <xf numFmtId="0" fontId="1" fillId="0" borderId="0" xfId="0" applyFont="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5" fillId="0" borderId="0" xfId="0" applyFont="1" applyAlignment="1">
      <alignment wrapText="1"/>
    </xf>
    <xf numFmtId="0" fontId="7" fillId="2" borderId="1" xfId="0" applyFont="1" applyFill="1" applyBorder="1" applyAlignment="1">
      <alignment wrapText="1"/>
    </xf>
    <xf numFmtId="0" fontId="8" fillId="2" borderId="1" xfId="0" applyFont="1" applyFill="1" applyBorder="1" applyAlignment="1">
      <alignment wrapText="1"/>
    </xf>
    <xf numFmtId="9" fontId="7" fillId="2" borderId="1" xfId="1" applyFont="1" applyFill="1" applyBorder="1" applyAlignment="1">
      <alignment wrapText="1"/>
    </xf>
    <xf numFmtId="0" fontId="7" fillId="0" borderId="0" xfId="0" applyFont="1" applyAlignment="1">
      <alignment wrapText="1"/>
    </xf>
    <xf numFmtId="0" fontId="5" fillId="3" borderId="1" xfId="0" applyFont="1" applyFill="1" applyBorder="1" applyAlignment="1">
      <alignment wrapText="1"/>
    </xf>
    <xf numFmtId="0" fontId="9" fillId="3" borderId="1" xfId="0" applyFont="1" applyFill="1" applyBorder="1" applyAlignment="1">
      <alignment wrapText="1"/>
    </xf>
    <xf numFmtId="9" fontId="9" fillId="3" borderId="1" xfId="0" applyNumberFormat="1" applyFont="1" applyFill="1" applyBorder="1" applyAlignment="1">
      <alignment wrapText="1"/>
    </xf>
    <xf numFmtId="0" fontId="6" fillId="3" borderId="1" xfId="0" applyFont="1" applyFill="1" applyBorder="1"/>
    <xf numFmtId="0" fontId="6" fillId="3" borderId="1" xfId="0" applyFont="1" applyFill="1" applyBorder="1" applyAlignment="1">
      <alignment wrapText="1"/>
    </xf>
    <xf numFmtId="9" fontId="6" fillId="3" borderId="1" xfId="1" applyFont="1" applyFill="1" applyBorder="1" applyAlignment="1">
      <alignment wrapText="1"/>
    </xf>
    <xf numFmtId="9" fontId="6" fillId="3" borderId="1" xfId="1" applyFont="1" applyFill="1" applyBorder="1" applyAlignment="1">
      <alignment horizontal="right" wrapText="1"/>
    </xf>
    <xf numFmtId="9" fontId="9" fillId="3" borderId="1" xfId="0" applyNumberFormat="1" applyFont="1" applyFill="1" applyBorder="1" applyAlignment="1">
      <alignment horizontal="right" wrapText="1"/>
    </xf>
    <xf numFmtId="9" fontId="7" fillId="2" borderId="1" xfId="1" applyFont="1" applyFill="1" applyBorder="1" applyAlignment="1">
      <alignment horizontal="right" wrapText="1"/>
    </xf>
    <xf numFmtId="9" fontId="8" fillId="2" borderId="1" xfId="0" applyNumberFormat="1" applyFont="1" applyFill="1" applyBorder="1" applyAlignment="1">
      <alignment wrapText="1"/>
    </xf>
    <xf numFmtId="0" fontId="2" fillId="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4" fillId="0" borderId="1" xfId="0" applyFont="1" applyBorder="1" applyAlignment="1">
      <alignment horizontal="justify" vertical="center" wrapText="1"/>
    </xf>
    <xf numFmtId="1" fontId="1" fillId="0" borderId="1" xfId="0" applyNumberFormat="1" applyFont="1" applyBorder="1" applyAlignment="1">
      <alignment horizontal="justify" vertical="center" wrapText="1"/>
    </xf>
    <xf numFmtId="0" fontId="1" fillId="0" borderId="0" xfId="0" applyFont="1" applyAlignment="1">
      <alignment horizontal="justify" vertical="center" wrapText="1"/>
    </xf>
    <xf numFmtId="0" fontId="4" fillId="0" borderId="1" xfId="0" applyFont="1" applyBorder="1" applyAlignment="1">
      <alignment horizontal="center" vertical="center" wrapText="1"/>
    </xf>
    <xf numFmtId="0" fontId="1" fillId="9" borderId="0" xfId="0" applyFont="1" applyFill="1" applyAlignment="1">
      <alignment wrapText="1"/>
    </xf>
    <xf numFmtId="0" fontId="2" fillId="9" borderId="0" xfId="0" applyFont="1" applyFill="1" applyAlignment="1">
      <alignment vertical="center" wrapText="1"/>
    </xf>
    <xf numFmtId="0" fontId="1" fillId="9" borderId="0" xfId="0" applyFont="1" applyFill="1" applyAlignment="1">
      <alignment vertical="center" wrapText="1"/>
    </xf>
    <xf numFmtId="0" fontId="1" fillId="9" borderId="1" xfId="0" applyFont="1" applyFill="1" applyBorder="1" applyAlignment="1">
      <alignment horizontal="center" vertical="center" wrapText="1"/>
    </xf>
    <xf numFmtId="0" fontId="14" fillId="0" borderId="12" xfId="0" applyFont="1" applyBorder="1" applyAlignment="1">
      <alignment horizontal="center" vertical="center" wrapText="1"/>
    </xf>
    <xf numFmtId="0" fontId="15" fillId="0" borderId="1" xfId="0" applyFont="1" applyBorder="1" applyAlignment="1" applyProtection="1">
      <alignment horizontal="left" vertical="center" wrapText="1"/>
      <protection hidden="1"/>
    </xf>
    <xf numFmtId="9" fontId="15" fillId="0" borderId="1" xfId="0" applyNumberFormat="1" applyFont="1" applyBorder="1" applyAlignment="1" applyProtection="1">
      <alignment horizontal="center" vertical="center" wrapText="1"/>
      <protection hidden="1"/>
    </xf>
    <xf numFmtId="0" fontId="15" fillId="0" borderId="1" xfId="0" applyFont="1" applyBorder="1" applyAlignment="1" applyProtection="1">
      <alignment horizontal="center" vertical="center" wrapText="1"/>
      <protection hidden="1"/>
    </xf>
    <xf numFmtId="10" fontId="15" fillId="0" borderId="1" xfId="0" applyNumberFormat="1" applyFont="1" applyBorder="1" applyAlignment="1" applyProtection="1">
      <alignment horizontal="center" vertical="center" wrapText="1"/>
      <protection hidden="1"/>
    </xf>
    <xf numFmtId="0" fontId="14" fillId="0" borderId="1" xfId="0" applyFont="1" applyBorder="1" applyAlignment="1">
      <alignment horizontal="left" vertical="center" wrapText="1"/>
    </xf>
    <xf numFmtId="9" fontId="14"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4" fillId="0" borderId="12" xfId="0" applyFont="1" applyBorder="1" applyAlignment="1">
      <alignment horizontal="left" vertical="center" wrapText="1"/>
    </xf>
    <xf numFmtId="0" fontId="14" fillId="0" borderId="13" xfId="0" applyFont="1" applyBorder="1" applyAlignment="1">
      <alignment horizontal="left" vertical="center" wrapText="1"/>
    </xf>
    <xf numFmtId="9" fontId="15" fillId="0" borderId="1" xfId="0" applyNumberFormat="1" applyFont="1" applyBorder="1" applyAlignment="1">
      <alignment horizontal="center" vertical="center" wrapText="1"/>
    </xf>
    <xf numFmtId="0" fontId="15" fillId="0" borderId="13" xfId="0" applyFont="1" applyBorder="1" applyAlignment="1" applyProtection="1">
      <alignment horizontal="left" vertical="center" wrapText="1"/>
      <protection hidden="1"/>
    </xf>
    <xf numFmtId="0" fontId="15" fillId="0" borderId="13" xfId="0" applyFont="1" applyBorder="1" applyAlignment="1">
      <alignment horizontal="left" vertical="center" wrapText="1"/>
    </xf>
    <xf numFmtId="0" fontId="14" fillId="0" borderId="3" xfId="0" applyFont="1" applyBorder="1" applyAlignment="1">
      <alignment horizontal="left" vertical="center" wrapText="1"/>
    </xf>
    <xf numFmtId="0" fontId="15" fillId="0" borderId="3" xfId="0" applyFont="1" applyBorder="1" applyAlignment="1" applyProtection="1">
      <alignment horizontal="left" vertical="center" wrapText="1"/>
      <protection hidden="1"/>
    </xf>
    <xf numFmtId="0" fontId="16" fillId="0" borderId="1" xfId="0" applyFont="1" applyBorder="1" applyAlignment="1" applyProtection="1">
      <alignment horizontal="left" vertical="center" wrapText="1"/>
      <protection hidden="1"/>
    </xf>
    <xf numFmtId="0" fontId="16" fillId="0" borderId="3" xfId="0" applyFont="1" applyBorder="1" applyAlignment="1" applyProtection="1">
      <alignment horizontal="left" vertical="center" wrapText="1"/>
      <protection hidden="1"/>
    </xf>
    <xf numFmtId="0" fontId="16" fillId="0" borderId="3" xfId="2" applyFont="1" applyFill="1" applyBorder="1" applyAlignment="1" applyProtection="1">
      <alignment horizontal="left" vertical="center" wrapText="1"/>
      <protection hidden="1"/>
    </xf>
    <xf numFmtId="0" fontId="14" fillId="0" borderId="14" xfId="0" applyFont="1" applyBorder="1" applyAlignment="1">
      <alignment horizontal="left" vertical="center" wrapText="1"/>
    </xf>
    <xf numFmtId="1" fontId="14" fillId="0" borderId="1" xfId="0" applyNumberFormat="1" applyFont="1" applyBorder="1" applyAlignment="1">
      <alignment horizontal="center" vertical="center" wrapText="1"/>
    </xf>
    <xf numFmtId="164" fontId="14" fillId="0" borderId="1" xfId="0" applyNumberFormat="1" applyFont="1" applyBorder="1" applyAlignment="1">
      <alignment horizontal="center" vertical="center" wrapText="1"/>
    </xf>
    <xf numFmtId="0" fontId="17" fillId="0" borderId="12" xfId="0" applyFont="1" applyBorder="1" applyAlignment="1">
      <alignment horizontal="center" vertical="center" wrapText="1"/>
    </xf>
    <xf numFmtId="0" fontId="17" fillId="0" borderId="12" xfId="0" applyFont="1" applyBorder="1" applyAlignment="1">
      <alignment horizontal="left" vertical="center" wrapText="1"/>
    </xf>
    <xf numFmtId="9" fontId="17" fillId="0" borderId="12" xfId="0" applyNumberFormat="1" applyFont="1" applyBorder="1" applyAlignment="1">
      <alignment horizontal="left" vertical="center" wrapText="1"/>
    </xf>
    <xf numFmtId="0" fontId="17" fillId="0" borderId="11" xfId="0" applyFont="1" applyBorder="1" applyAlignment="1">
      <alignment horizontal="center" vertical="center" wrapText="1"/>
    </xf>
    <xf numFmtId="9" fontId="17" fillId="0" borderId="11" xfId="1" applyFont="1" applyBorder="1" applyAlignment="1">
      <alignment horizontal="center" vertical="center" wrapText="1"/>
    </xf>
    <xf numFmtId="9" fontId="17" fillId="0" borderId="1" xfId="1" applyFont="1" applyBorder="1" applyAlignment="1">
      <alignment horizontal="center" vertical="center" wrapText="1"/>
    </xf>
    <xf numFmtId="0" fontId="17" fillId="0" borderId="1" xfId="0" applyFont="1" applyBorder="1" applyAlignment="1">
      <alignment horizontal="left" vertical="center" wrapText="1"/>
    </xf>
    <xf numFmtId="0" fontId="17" fillId="0" borderId="1" xfId="0" applyFont="1" applyBorder="1" applyAlignment="1">
      <alignment horizontal="center" vertical="center" wrapText="1"/>
    </xf>
    <xf numFmtId="9" fontId="17" fillId="0" borderId="11" xfId="1" applyFont="1" applyFill="1" applyBorder="1" applyAlignment="1">
      <alignment horizontal="center" vertical="center" wrapText="1"/>
    </xf>
    <xf numFmtId="9" fontId="17" fillId="0" borderId="1" xfId="1" applyFont="1" applyFill="1" applyBorder="1" applyAlignment="1">
      <alignment horizontal="center" vertical="center" wrapText="1"/>
    </xf>
    <xf numFmtId="1" fontId="17" fillId="0" borderId="11" xfId="1" applyNumberFormat="1" applyFont="1" applyBorder="1" applyAlignment="1">
      <alignment horizontal="center" vertical="center" wrapText="1"/>
    </xf>
    <xf numFmtId="1" fontId="17" fillId="0" borderId="11" xfId="0" applyNumberFormat="1" applyFont="1" applyBorder="1" applyAlignment="1">
      <alignment horizontal="center" vertical="center" wrapText="1"/>
    </xf>
    <xf numFmtId="1" fontId="17" fillId="0" borderId="1" xfId="1" applyNumberFormat="1" applyFont="1" applyBorder="1" applyAlignment="1">
      <alignment horizontal="center" vertical="center" wrapText="1"/>
    </xf>
    <xf numFmtId="0" fontId="18" fillId="0" borderId="0" xfId="0" applyFont="1" applyAlignment="1">
      <alignment vertical="center"/>
    </xf>
    <xf numFmtId="10" fontId="1" fillId="0" borderId="1" xfId="0" applyNumberFormat="1" applyFont="1" applyBorder="1" applyAlignment="1">
      <alignment horizontal="justify" vertical="center" wrapText="1"/>
    </xf>
    <xf numFmtId="0" fontId="19" fillId="0" borderId="12" xfId="0" applyFont="1" applyBorder="1" applyAlignment="1">
      <alignment horizontal="left" vertical="center" wrapText="1"/>
    </xf>
    <xf numFmtId="0" fontId="19" fillId="0" borderId="8" xfId="0" applyFont="1" applyBorder="1" applyAlignment="1">
      <alignment horizontal="left" vertical="center" wrapText="1"/>
    </xf>
    <xf numFmtId="1" fontId="20" fillId="0" borderId="1" xfId="0" applyNumberFormat="1" applyFont="1" applyBorder="1" applyAlignment="1">
      <alignment horizontal="justify" vertical="center" wrapText="1"/>
    </xf>
    <xf numFmtId="0" fontId="20" fillId="0" borderId="1" xfId="0" applyFont="1" applyBorder="1" applyAlignment="1">
      <alignment horizontal="justify" vertical="center" wrapText="1"/>
    </xf>
    <xf numFmtId="9" fontId="20" fillId="0" borderId="1" xfId="1" applyFont="1" applyBorder="1" applyAlignment="1">
      <alignment horizontal="justify" vertical="center" wrapText="1"/>
    </xf>
    <xf numFmtId="10" fontId="20" fillId="0" borderId="1" xfId="0" applyNumberFormat="1" applyFont="1" applyBorder="1" applyAlignment="1">
      <alignment horizontal="justify" vertical="center" wrapText="1"/>
    </xf>
    <xf numFmtId="9" fontId="1" fillId="0" borderId="1" xfId="0" applyNumberFormat="1" applyFont="1" applyBorder="1" applyAlignment="1">
      <alignment horizontal="justify" vertical="center" wrapText="1"/>
    </xf>
    <xf numFmtId="9" fontId="20" fillId="0" borderId="1" xfId="0" applyNumberFormat="1" applyFont="1" applyBorder="1" applyAlignment="1">
      <alignment horizontal="justify" vertical="center" wrapText="1"/>
    </xf>
    <xf numFmtId="10" fontId="20" fillId="0" borderId="1" xfId="1" applyNumberFormat="1" applyFont="1" applyBorder="1" applyAlignment="1">
      <alignment horizontal="justify" vertical="center" wrapText="1"/>
    </xf>
    <xf numFmtId="165" fontId="1" fillId="0" borderId="0" xfId="0" applyNumberFormat="1" applyFont="1" applyAlignment="1">
      <alignment wrapText="1"/>
    </xf>
    <xf numFmtId="10" fontId="6" fillId="3" borderId="1" xfId="0" applyNumberFormat="1" applyFont="1" applyFill="1" applyBorder="1" applyAlignment="1">
      <alignment wrapText="1"/>
    </xf>
    <xf numFmtId="164" fontId="20" fillId="0" borderId="1" xfId="0" applyNumberFormat="1" applyFont="1" applyBorder="1" applyAlignment="1">
      <alignment horizontal="justify" vertical="center" wrapText="1"/>
    </xf>
    <xf numFmtId="10" fontId="8" fillId="2" borderId="1" xfId="0" applyNumberFormat="1" applyFont="1" applyFill="1" applyBorder="1" applyAlignment="1">
      <alignment wrapText="1"/>
    </xf>
    <xf numFmtId="10" fontId="4" fillId="0" borderId="1" xfId="0" applyNumberFormat="1" applyFont="1" applyBorder="1" applyAlignment="1">
      <alignment horizontal="justify" vertical="center" wrapText="1"/>
    </xf>
    <xf numFmtId="0" fontId="1" fillId="0" borderId="1" xfId="0" applyFont="1" applyBorder="1" applyAlignment="1">
      <alignment horizontal="left" vertical="center" wrapText="1"/>
    </xf>
    <xf numFmtId="0" fontId="23" fillId="0" borderId="0" xfId="0" applyFont="1" applyAlignment="1">
      <alignment vertical="center" wrapText="1"/>
    </xf>
    <xf numFmtId="0" fontId="23" fillId="0" borderId="15" xfId="0" applyFont="1" applyBorder="1" applyAlignment="1">
      <alignment vertical="center" wrapText="1"/>
    </xf>
    <xf numFmtId="10" fontId="1" fillId="0" borderId="2" xfId="0" applyNumberFormat="1" applyFont="1" applyBorder="1" applyAlignment="1">
      <alignment horizontal="justify" vertical="center" wrapText="1"/>
    </xf>
    <xf numFmtId="0" fontId="1" fillId="0" borderId="3" xfId="0" applyFont="1" applyBorder="1" applyAlignment="1">
      <alignment horizontal="center" vertical="center" wrapText="1"/>
    </xf>
    <xf numFmtId="0" fontId="1" fillId="0" borderId="11" xfId="0" applyFont="1" applyBorder="1" applyAlignment="1">
      <alignment horizontal="justify" vertical="center" wrapText="1"/>
    </xf>
    <xf numFmtId="164" fontId="20" fillId="0" borderId="1" xfId="1" applyNumberFormat="1" applyFont="1" applyBorder="1" applyAlignment="1">
      <alignment horizontal="justify" vertical="center" wrapText="1"/>
    </xf>
    <xf numFmtId="0" fontId="20" fillId="0" borderId="1" xfId="0" applyFont="1" applyBorder="1" applyAlignment="1">
      <alignment horizontal="left" vertical="center" wrapText="1"/>
    </xf>
    <xf numFmtId="0" fontId="23" fillId="0" borderId="0" xfId="0" applyFont="1" applyAlignment="1">
      <alignment horizontal="center" vertical="center" wrapText="1"/>
    </xf>
    <xf numFmtId="0" fontId="24" fillId="0" borderId="1" xfId="0" applyFont="1" applyBorder="1" applyAlignment="1">
      <alignment horizontal="left" vertical="center" wrapText="1"/>
    </xf>
    <xf numFmtId="0" fontId="20" fillId="0" borderId="1" xfId="0" applyFont="1" applyBorder="1" applyAlignment="1">
      <alignment horizontal="center" vertical="center" wrapText="1"/>
    </xf>
    <xf numFmtId="0" fontId="22" fillId="0" borderId="0" xfId="3" applyAlignment="1">
      <alignment vertical="center" wrapText="1"/>
    </xf>
    <xf numFmtId="0" fontId="20" fillId="0" borderId="1" xfId="0" applyFont="1" applyBorder="1" applyAlignment="1">
      <alignment vertical="center" wrapText="1"/>
    </xf>
    <xf numFmtId="9" fontId="20" fillId="0" borderId="1" xfId="1" applyFont="1" applyBorder="1" applyAlignment="1">
      <alignment horizontal="center" vertical="center" wrapText="1"/>
    </xf>
    <xf numFmtId="0" fontId="1" fillId="9" borderId="11" xfId="0" applyFont="1" applyFill="1" applyBorder="1" applyAlignment="1">
      <alignment horizontal="center" vertical="center" wrapText="1"/>
    </xf>
    <xf numFmtId="0" fontId="1" fillId="9" borderId="15" xfId="0" applyFont="1" applyFill="1" applyBorder="1" applyAlignment="1">
      <alignment horizontal="center" vertical="center" wrapText="1"/>
    </xf>
    <xf numFmtId="164" fontId="1" fillId="9" borderId="1" xfId="0" applyNumberFormat="1" applyFont="1" applyFill="1" applyBorder="1" applyAlignment="1">
      <alignment horizontal="justify" vertical="center" wrapText="1"/>
    </xf>
    <xf numFmtId="10" fontId="1" fillId="9" borderId="1" xfId="0" applyNumberFormat="1" applyFont="1" applyFill="1" applyBorder="1" applyAlignment="1">
      <alignment horizontal="justify" vertical="center" wrapText="1"/>
    </xf>
    <xf numFmtId="0" fontId="1" fillId="9" borderId="1" xfId="0" applyFont="1" applyFill="1" applyBorder="1" applyAlignment="1">
      <alignment horizontal="left" vertical="center" wrapText="1"/>
    </xf>
    <xf numFmtId="1" fontId="1" fillId="9" borderId="1" xfId="0" applyNumberFormat="1" applyFont="1" applyFill="1" applyBorder="1" applyAlignment="1">
      <alignment horizontal="left" vertical="center" wrapText="1"/>
    </xf>
    <xf numFmtId="164" fontId="24" fillId="9" borderId="1" xfId="0" applyNumberFormat="1" applyFont="1" applyFill="1" applyBorder="1" applyAlignment="1">
      <alignment horizontal="justify" vertical="center" wrapText="1"/>
    </xf>
    <xf numFmtId="164" fontId="20" fillId="9" borderId="1" xfId="0" applyNumberFormat="1" applyFont="1" applyFill="1" applyBorder="1" applyAlignment="1">
      <alignment horizontal="justify" vertical="center" wrapText="1"/>
    </xf>
    <xf numFmtId="0" fontId="20" fillId="9" borderId="1" xfId="0" applyFont="1" applyFill="1" applyBorder="1" applyAlignment="1">
      <alignment horizontal="justify" vertical="center" wrapText="1"/>
    </xf>
    <xf numFmtId="10" fontId="20" fillId="9" borderId="1" xfId="0" applyNumberFormat="1" applyFont="1" applyFill="1" applyBorder="1" applyAlignment="1">
      <alignment horizontal="justify" vertical="center" wrapText="1"/>
    </xf>
    <xf numFmtId="164" fontId="20" fillId="9" borderId="1" xfId="1" applyNumberFormat="1" applyFont="1" applyFill="1" applyBorder="1" applyAlignment="1">
      <alignment horizontal="justify" vertical="center" wrapText="1"/>
    </xf>
    <xf numFmtId="1" fontId="20" fillId="9" borderId="1" xfId="0" applyNumberFormat="1" applyFont="1" applyFill="1" applyBorder="1" applyAlignment="1">
      <alignment horizontal="justify" vertical="center" wrapText="1"/>
    </xf>
    <xf numFmtId="10" fontId="6" fillId="3" borderId="1" xfId="1" applyNumberFormat="1" applyFont="1" applyFill="1" applyBorder="1" applyAlignment="1">
      <alignment wrapText="1"/>
    </xf>
    <xf numFmtId="9" fontId="20" fillId="9" borderId="1" xfId="1" applyFont="1" applyFill="1" applyBorder="1" applyAlignment="1">
      <alignment horizontal="justify" vertical="center" wrapText="1"/>
    </xf>
    <xf numFmtId="10" fontId="20" fillId="9" borderId="1" xfId="1" applyNumberFormat="1" applyFont="1" applyFill="1" applyBorder="1" applyAlignment="1">
      <alignment horizontal="justify" vertical="center" wrapText="1"/>
    </xf>
    <xf numFmtId="10" fontId="4" fillId="9" borderId="1" xfId="0" applyNumberFormat="1" applyFont="1" applyFill="1" applyBorder="1" applyAlignment="1">
      <alignment horizontal="justify"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9"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9" borderId="1" xfId="0" applyFont="1" applyFill="1" applyBorder="1" applyAlignment="1">
      <alignment horizontal="justify" vertical="center" wrapText="1"/>
    </xf>
    <xf numFmtId="0" fontId="16" fillId="9" borderId="1" xfId="0" applyFont="1" applyFill="1" applyBorder="1" applyAlignment="1">
      <alignment horizontal="justify" vertical="center" wrapText="1"/>
    </xf>
    <xf numFmtId="0" fontId="21" fillId="9" borderId="1" xfId="0" applyFont="1" applyFill="1" applyBorder="1" applyAlignment="1">
      <alignment horizontal="justify" vertical="center" wrapText="1"/>
    </xf>
    <xf numFmtId="0" fontId="14" fillId="9" borderId="11" xfId="0" applyFont="1" applyFill="1" applyBorder="1" applyAlignment="1">
      <alignment horizontal="justify" vertical="center" wrapText="1"/>
    </xf>
    <xf numFmtId="0" fontId="1" fillId="9" borderId="11" xfId="0" applyFont="1" applyFill="1" applyBorder="1" applyAlignment="1">
      <alignment horizontal="justify" vertical="center" wrapText="1"/>
    </xf>
    <xf numFmtId="0" fontId="14" fillId="9" borderId="16" xfId="0" applyFont="1" applyFill="1" applyBorder="1" applyAlignment="1">
      <alignment horizontal="center" vertical="center" wrapText="1"/>
    </xf>
    <xf numFmtId="0" fontId="14" fillId="9" borderId="17" xfId="0" applyFont="1" applyFill="1" applyBorder="1" applyAlignment="1">
      <alignment horizontal="center" vertical="center" wrapText="1"/>
    </xf>
    <xf numFmtId="0" fontId="14" fillId="9" borderId="18" xfId="0" applyFont="1" applyFill="1" applyBorder="1" applyAlignment="1">
      <alignment horizontal="center" vertical="center" wrapText="1"/>
    </xf>
  </cellXfs>
  <cellStyles count="4">
    <cellStyle name="Hyperlink" xfId="3" xr:uid="{00000000-000B-0000-0000-000008000000}"/>
    <cellStyle name="Incorrecto" xfId="2" builtinId="27"/>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298986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biernobogota-my.sharepoint.com/:f:/g/personal/miguel_cardozo_gobiernobogota_gov_co/Em3Cl6hCPQhDioiu_JLgoPYBkPVfsju4ScZS7Z6vKKn1PQ?e=Q2RSJH"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43"/>
  <sheetViews>
    <sheetView tabSelected="1" topLeftCell="I1" zoomScale="85" zoomScaleNormal="85" workbookViewId="0">
      <selection activeCell="H9" sqref="H9:K9"/>
    </sheetView>
  </sheetViews>
  <sheetFormatPr baseColWidth="10" defaultColWidth="10.85546875" defaultRowHeight="15" x14ac:dyDescent="0.25"/>
  <cols>
    <col min="1" max="1" width="4.140625" style="1" customWidth="1"/>
    <col min="2" max="2" width="25.5703125" style="1" customWidth="1"/>
    <col min="3" max="3" width="13.85546875" style="1" customWidth="1"/>
    <col min="4" max="4" width="8.140625" style="1" customWidth="1"/>
    <col min="5" max="5" width="44.28515625" style="1" bestFit="1" customWidth="1"/>
    <col min="6" max="6" width="10.85546875" style="1" customWidth="1"/>
    <col min="7" max="7" width="24.42578125" style="1" customWidth="1"/>
    <col min="8" max="8" width="23.5703125" style="1" customWidth="1"/>
    <col min="9" max="9" width="10" style="1" customWidth="1"/>
    <col min="10" max="10" width="18.42578125" style="1" customWidth="1"/>
    <col min="11" max="11" width="15.85546875" style="1" customWidth="1"/>
    <col min="12" max="15" width="7.28515625" style="1" customWidth="1"/>
    <col min="16" max="16" width="22.5703125" style="1" customWidth="1"/>
    <col min="17" max="17" width="17.85546875" style="1" customWidth="1"/>
    <col min="18" max="18" width="19.7109375" style="1" customWidth="1"/>
    <col min="19" max="19" width="21.7109375" style="1" customWidth="1"/>
    <col min="20" max="21" width="25.42578125" style="1" customWidth="1"/>
    <col min="22" max="24" width="16.5703125" style="1" customWidth="1"/>
    <col min="25" max="25" width="40.28515625" style="1" customWidth="1"/>
    <col min="26" max="29" width="16.5703125" style="1" customWidth="1"/>
    <col min="30" max="30" width="33.42578125" style="1" customWidth="1"/>
    <col min="31" max="31" width="16.5703125" style="1" customWidth="1"/>
    <col min="32" max="34" width="16.5703125" style="1" hidden="1" customWidth="1"/>
    <col min="35" max="35" width="43.7109375" style="1" hidden="1" customWidth="1"/>
    <col min="36" max="36" width="16.5703125" style="1" hidden="1" customWidth="1"/>
    <col min="37" max="38" width="22" style="1" hidden="1" customWidth="1"/>
    <col min="39" max="39" width="16.5703125" style="1" hidden="1" customWidth="1"/>
    <col min="40" max="40" width="34.85546875" style="1" hidden="1" customWidth="1"/>
    <col min="41" max="41" width="16.5703125" style="1" hidden="1" customWidth="1"/>
    <col min="42" max="42" width="10.85546875" style="1" customWidth="1"/>
    <col min="43" max="43" width="16.5703125" style="1" customWidth="1"/>
    <col min="44" max="44" width="21.5703125" style="1" customWidth="1"/>
    <col min="45" max="45" width="39.42578125" style="1" customWidth="1"/>
    <col min="46" max="16384" width="10.85546875" style="1"/>
  </cols>
  <sheetData>
    <row r="1" spans="1:45" s="31" customFormat="1" ht="70.5" customHeight="1" x14ac:dyDescent="0.25">
      <c r="A1" s="146" t="s">
        <v>0</v>
      </c>
      <c r="B1" s="147"/>
      <c r="C1" s="147"/>
      <c r="D1" s="147"/>
      <c r="E1" s="147"/>
      <c r="F1" s="147"/>
      <c r="G1" s="147"/>
      <c r="H1" s="147"/>
      <c r="I1" s="147"/>
      <c r="J1" s="147"/>
      <c r="K1" s="147"/>
      <c r="L1" s="148" t="s">
        <v>1</v>
      </c>
      <c r="M1" s="148"/>
      <c r="N1" s="148"/>
      <c r="O1" s="148"/>
      <c r="P1" s="148"/>
    </row>
    <row r="2" spans="1:45" s="33" customFormat="1" ht="23.45" customHeight="1" x14ac:dyDescent="0.25">
      <c r="A2" s="150" t="s">
        <v>2</v>
      </c>
      <c r="B2" s="151"/>
      <c r="C2" s="151"/>
      <c r="D2" s="151"/>
      <c r="E2" s="151"/>
      <c r="F2" s="151"/>
      <c r="G2" s="151"/>
      <c r="H2" s="151"/>
      <c r="I2" s="151"/>
      <c r="J2" s="151"/>
      <c r="K2" s="151"/>
      <c r="L2" s="32"/>
      <c r="M2" s="32"/>
      <c r="N2" s="32"/>
      <c r="O2" s="32"/>
      <c r="P2" s="32"/>
    </row>
    <row r="3" spans="1:45" s="31" customFormat="1" x14ac:dyDescent="0.25"/>
    <row r="4" spans="1:45" s="31" customFormat="1" ht="29.1" customHeight="1" x14ac:dyDescent="0.25">
      <c r="F4" s="152" t="s">
        <v>3</v>
      </c>
      <c r="G4" s="153"/>
      <c r="H4" s="153"/>
      <c r="I4" s="153"/>
      <c r="J4" s="153"/>
      <c r="K4" s="154"/>
    </row>
    <row r="5" spans="1:45" s="31" customFormat="1" ht="15" customHeight="1" x14ac:dyDescent="0.25">
      <c r="F5" s="2" t="s">
        <v>4</v>
      </c>
      <c r="G5" s="2" t="s">
        <v>5</v>
      </c>
      <c r="H5" s="152" t="s">
        <v>6</v>
      </c>
      <c r="I5" s="153"/>
      <c r="J5" s="153"/>
      <c r="K5" s="154"/>
    </row>
    <row r="6" spans="1:45" s="31" customFormat="1" x14ac:dyDescent="0.25">
      <c r="F6" s="34">
        <v>1</v>
      </c>
      <c r="G6" s="34" t="s">
        <v>7</v>
      </c>
      <c r="H6" s="155" t="s">
        <v>8</v>
      </c>
      <c r="I6" s="155"/>
      <c r="J6" s="155"/>
      <c r="K6" s="155"/>
    </row>
    <row r="7" spans="1:45" s="31" customFormat="1" ht="56.25" customHeight="1" x14ac:dyDescent="0.25">
      <c r="F7" s="34">
        <v>2</v>
      </c>
      <c r="G7" s="34" t="s">
        <v>9</v>
      </c>
      <c r="H7" s="156" t="s">
        <v>10</v>
      </c>
      <c r="I7" s="157"/>
      <c r="J7" s="157"/>
      <c r="K7" s="157"/>
    </row>
    <row r="8" spans="1:45" s="31" customFormat="1" ht="49.5" customHeight="1" x14ac:dyDescent="0.25">
      <c r="F8" s="99">
        <v>3</v>
      </c>
      <c r="G8" s="99" t="s">
        <v>11</v>
      </c>
      <c r="H8" s="158" t="s">
        <v>12</v>
      </c>
      <c r="I8" s="159"/>
      <c r="J8" s="159"/>
      <c r="K8" s="159"/>
    </row>
    <row r="9" spans="1:45" s="31" customFormat="1" ht="49.5" customHeight="1" x14ac:dyDescent="0.25">
      <c r="F9" s="100">
        <v>4</v>
      </c>
      <c r="G9" s="100" t="s">
        <v>13</v>
      </c>
      <c r="H9" s="160" t="s">
        <v>267</v>
      </c>
      <c r="I9" s="161"/>
      <c r="J9" s="161"/>
      <c r="K9" s="162"/>
    </row>
    <row r="10" spans="1:45" s="31" customFormat="1" x14ac:dyDescent="0.25"/>
    <row r="11" spans="1:45" ht="14.45" customHeight="1" x14ac:dyDescent="0.25">
      <c r="A11" s="145" t="s">
        <v>14</v>
      </c>
      <c r="B11" s="145"/>
      <c r="C11" s="145" t="s">
        <v>15</v>
      </c>
      <c r="D11" s="145" t="s">
        <v>16</v>
      </c>
      <c r="E11" s="145"/>
      <c r="F11" s="145"/>
      <c r="G11" s="149" t="s">
        <v>17</v>
      </c>
      <c r="H11" s="149"/>
      <c r="I11" s="149"/>
      <c r="J11" s="149"/>
      <c r="K11" s="149"/>
      <c r="L11" s="149"/>
      <c r="M11" s="149"/>
      <c r="N11" s="149"/>
      <c r="O11" s="149"/>
      <c r="P11" s="149"/>
      <c r="Q11" s="149"/>
      <c r="R11" s="145" t="s">
        <v>18</v>
      </c>
      <c r="S11" s="145"/>
      <c r="T11" s="145"/>
      <c r="U11" s="145"/>
      <c r="V11" s="115" t="s">
        <v>19</v>
      </c>
      <c r="W11" s="116"/>
      <c r="X11" s="116"/>
      <c r="Y11" s="116"/>
      <c r="Z11" s="117"/>
      <c r="AA11" s="121" t="s">
        <v>20</v>
      </c>
      <c r="AB11" s="122"/>
      <c r="AC11" s="122"/>
      <c r="AD11" s="122"/>
      <c r="AE11" s="123"/>
      <c r="AF11" s="127" t="s">
        <v>21</v>
      </c>
      <c r="AG11" s="128"/>
      <c r="AH11" s="128"/>
      <c r="AI11" s="128"/>
      <c r="AJ11" s="129"/>
      <c r="AK11" s="133" t="s">
        <v>22</v>
      </c>
      <c r="AL11" s="134"/>
      <c r="AM11" s="134"/>
      <c r="AN11" s="134"/>
      <c r="AO11" s="135"/>
      <c r="AP11" s="139" t="s">
        <v>23</v>
      </c>
      <c r="AQ11" s="140"/>
      <c r="AR11" s="140"/>
      <c r="AS11" s="141"/>
    </row>
    <row r="12" spans="1:45" ht="14.45" customHeight="1" x14ac:dyDescent="0.25">
      <c r="A12" s="145"/>
      <c r="B12" s="145"/>
      <c r="C12" s="145"/>
      <c r="D12" s="145"/>
      <c r="E12" s="145"/>
      <c r="F12" s="145"/>
      <c r="G12" s="149"/>
      <c r="H12" s="149"/>
      <c r="I12" s="149"/>
      <c r="J12" s="149"/>
      <c r="K12" s="149"/>
      <c r="L12" s="149"/>
      <c r="M12" s="149"/>
      <c r="N12" s="149"/>
      <c r="O12" s="149"/>
      <c r="P12" s="149"/>
      <c r="Q12" s="149"/>
      <c r="R12" s="145"/>
      <c r="S12" s="145"/>
      <c r="T12" s="145"/>
      <c r="U12" s="145"/>
      <c r="V12" s="118"/>
      <c r="W12" s="119"/>
      <c r="X12" s="119"/>
      <c r="Y12" s="119"/>
      <c r="Z12" s="120"/>
      <c r="AA12" s="124"/>
      <c r="AB12" s="125"/>
      <c r="AC12" s="125"/>
      <c r="AD12" s="125"/>
      <c r="AE12" s="126"/>
      <c r="AF12" s="130"/>
      <c r="AG12" s="131"/>
      <c r="AH12" s="131"/>
      <c r="AI12" s="131"/>
      <c r="AJ12" s="132"/>
      <c r="AK12" s="136"/>
      <c r="AL12" s="137"/>
      <c r="AM12" s="137"/>
      <c r="AN12" s="137"/>
      <c r="AO12" s="138"/>
      <c r="AP12" s="142"/>
      <c r="AQ12" s="143"/>
      <c r="AR12" s="143"/>
      <c r="AS12" s="144"/>
    </row>
    <row r="13" spans="1:45" ht="45.75" thickBot="1" x14ac:dyDescent="0.3">
      <c r="A13" s="2" t="s">
        <v>24</v>
      </c>
      <c r="B13" s="2" t="s">
        <v>25</v>
      </c>
      <c r="C13" s="145"/>
      <c r="D13" s="2" t="s">
        <v>26</v>
      </c>
      <c r="E13" s="2" t="s">
        <v>27</v>
      </c>
      <c r="F13" s="2" t="s">
        <v>28</v>
      </c>
      <c r="G13" s="20" t="s">
        <v>29</v>
      </c>
      <c r="H13" s="20" t="s">
        <v>30</v>
      </c>
      <c r="I13" s="20" t="s">
        <v>31</v>
      </c>
      <c r="J13" s="20" t="s">
        <v>32</v>
      </c>
      <c r="K13" s="20" t="s">
        <v>33</v>
      </c>
      <c r="L13" s="20" t="s">
        <v>34</v>
      </c>
      <c r="M13" s="20" t="s">
        <v>35</v>
      </c>
      <c r="N13" s="20" t="s">
        <v>36</v>
      </c>
      <c r="O13" s="20" t="s">
        <v>37</v>
      </c>
      <c r="P13" s="20" t="s">
        <v>38</v>
      </c>
      <c r="Q13" s="20" t="s">
        <v>39</v>
      </c>
      <c r="R13" s="2" t="s">
        <v>40</v>
      </c>
      <c r="S13" s="2" t="s">
        <v>41</v>
      </c>
      <c r="T13" s="2" t="s">
        <v>42</v>
      </c>
      <c r="U13" s="2" t="s">
        <v>43</v>
      </c>
      <c r="V13" s="3" t="s">
        <v>44</v>
      </c>
      <c r="W13" s="3" t="s">
        <v>45</v>
      </c>
      <c r="X13" s="3" t="s">
        <v>46</v>
      </c>
      <c r="Y13" s="3" t="s">
        <v>47</v>
      </c>
      <c r="Z13" s="3" t="s">
        <v>48</v>
      </c>
      <c r="AA13" s="23" t="s">
        <v>44</v>
      </c>
      <c r="AB13" s="23" t="s">
        <v>45</v>
      </c>
      <c r="AC13" s="23" t="s">
        <v>46</v>
      </c>
      <c r="AD13" s="23" t="s">
        <v>47</v>
      </c>
      <c r="AE13" s="23" t="s">
        <v>48</v>
      </c>
      <c r="AF13" s="24" t="s">
        <v>44</v>
      </c>
      <c r="AG13" s="24" t="s">
        <v>45</v>
      </c>
      <c r="AH13" s="24" t="s">
        <v>46</v>
      </c>
      <c r="AI13" s="24" t="s">
        <v>47</v>
      </c>
      <c r="AJ13" s="24" t="s">
        <v>48</v>
      </c>
      <c r="AK13" s="25" t="s">
        <v>44</v>
      </c>
      <c r="AL13" s="25" t="s">
        <v>45</v>
      </c>
      <c r="AM13" s="25" t="s">
        <v>46</v>
      </c>
      <c r="AN13" s="25" t="s">
        <v>47</v>
      </c>
      <c r="AO13" s="25" t="s">
        <v>48</v>
      </c>
      <c r="AP13" s="4" t="s">
        <v>44</v>
      </c>
      <c r="AQ13" s="4" t="s">
        <v>45</v>
      </c>
      <c r="AR13" s="4" t="s">
        <v>46</v>
      </c>
      <c r="AS13" s="4" t="s">
        <v>47</v>
      </c>
    </row>
    <row r="14" spans="1:45" s="29" customFormat="1" ht="120" x14ac:dyDescent="0.25">
      <c r="A14" s="22">
        <v>4</v>
      </c>
      <c r="B14" s="21" t="s">
        <v>49</v>
      </c>
      <c r="C14" s="22" t="s">
        <v>50</v>
      </c>
      <c r="D14" s="26" t="s">
        <v>51</v>
      </c>
      <c r="E14" s="21" t="s">
        <v>52</v>
      </c>
      <c r="F14" s="21" t="s">
        <v>53</v>
      </c>
      <c r="G14" s="21" t="s">
        <v>54</v>
      </c>
      <c r="H14" s="40" t="s">
        <v>55</v>
      </c>
      <c r="I14" s="42" t="s">
        <v>56</v>
      </c>
      <c r="J14" s="35" t="s">
        <v>57</v>
      </c>
      <c r="K14" s="43" t="s">
        <v>58</v>
      </c>
      <c r="L14" s="41">
        <v>0</v>
      </c>
      <c r="M14" s="41">
        <v>0.4</v>
      </c>
      <c r="N14" s="41">
        <v>0.48</v>
      </c>
      <c r="O14" s="41">
        <v>0.55000000000000004</v>
      </c>
      <c r="P14" s="41">
        <v>0.55000000000000004</v>
      </c>
      <c r="Q14" s="44" t="s">
        <v>59</v>
      </c>
      <c r="R14" s="48" t="s">
        <v>60</v>
      </c>
      <c r="S14" s="40" t="s">
        <v>61</v>
      </c>
      <c r="T14" s="43" t="s">
        <v>62</v>
      </c>
      <c r="U14" s="53" t="s">
        <v>63</v>
      </c>
      <c r="V14" s="77">
        <f t="shared" ref="V14:V28" si="0">L14</f>
        <v>0</v>
      </c>
      <c r="W14" s="21" t="s">
        <v>64</v>
      </c>
      <c r="X14" s="70" t="s">
        <v>64</v>
      </c>
      <c r="Y14" s="21" t="s">
        <v>65</v>
      </c>
      <c r="Z14" s="21" t="s">
        <v>64</v>
      </c>
      <c r="AA14" s="77">
        <f t="shared" ref="AA14:AA28" si="1">M14</f>
        <v>0.4</v>
      </c>
      <c r="AB14" s="101">
        <v>0.46600000000000003</v>
      </c>
      <c r="AC14" s="70">
        <f>IF(AB14/AA14&gt;100%,100%,AB14/AA14)</f>
        <v>1</v>
      </c>
      <c r="AD14" s="90" t="s">
        <v>66</v>
      </c>
      <c r="AE14" s="22" t="s">
        <v>67</v>
      </c>
      <c r="AF14" s="28">
        <f t="shared" ref="AF14:AF28" si="2">N14</f>
        <v>0.48</v>
      </c>
      <c r="AG14" s="21"/>
      <c r="AH14" s="70">
        <f>IF(AG14/AF14&gt;100%,100%,AG14/AF14)</f>
        <v>0</v>
      </c>
      <c r="AI14" s="21"/>
      <c r="AJ14" s="21"/>
      <c r="AK14" s="28">
        <f t="shared" ref="AK14:AK28" si="3">O14</f>
        <v>0.55000000000000004</v>
      </c>
      <c r="AL14" s="21"/>
      <c r="AM14" s="70">
        <f>IF(AL14/AK14&gt;100%,100%,AL14/AK14)</f>
        <v>0</v>
      </c>
      <c r="AN14" s="21"/>
      <c r="AO14" s="21"/>
      <c r="AP14" s="77">
        <f t="shared" ref="AP14:AP28" si="4">P14</f>
        <v>0.55000000000000004</v>
      </c>
      <c r="AQ14" s="102">
        <v>0.46600000000000003</v>
      </c>
      <c r="AR14" s="70">
        <f t="shared" ref="AR14:AR34" si="5">IF(AQ14/AP14&gt;100%,100%,AQ14/AP14)</f>
        <v>0.84727272727272729</v>
      </c>
      <c r="AS14" s="85" t="s">
        <v>66</v>
      </c>
    </row>
    <row r="15" spans="1:45" s="29" customFormat="1" ht="120" x14ac:dyDescent="0.25">
      <c r="A15" s="22">
        <v>4</v>
      </c>
      <c r="B15" s="21" t="s">
        <v>49</v>
      </c>
      <c r="C15" s="22" t="s">
        <v>68</v>
      </c>
      <c r="D15" s="26" t="s">
        <v>69</v>
      </c>
      <c r="E15" s="21" t="s">
        <v>70</v>
      </c>
      <c r="F15" s="21" t="s">
        <v>53</v>
      </c>
      <c r="G15" s="21" t="s">
        <v>71</v>
      </c>
      <c r="H15" s="36" t="s">
        <v>72</v>
      </c>
      <c r="I15" s="37">
        <v>0.6</v>
      </c>
      <c r="J15" s="38" t="s">
        <v>57</v>
      </c>
      <c r="K15" s="43" t="s">
        <v>58</v>
      </c>
      <c r="L15" s="45">
        <v>0.12</v>
      </c>
      <c r="M15" s="45">
        <v>0.34</v>
      </c>
      <c r="N15" s="45">
        <v>0.51</v>
      </c>
      <c r="O15" s="45">
        <v>0.7</v>
      </c>
      <c r="P15" s="45">
        <v>0.7</v>
      </c>
      <c r="Q15" s="46" t="s">
        <v>73</v>
      </c>
      <c r="R15" s="49" t="s">
        <v>74</v>
      </c>
      <c r="S15" s="36" t="s">
        <v>75</v>
      </c>
      <c r="T15" s="43" t="s">
        <v>62</v>
      </c>
      <c r="U15" s="47" t="s">
        <v>63</v>
      </c>
      <c r="V15" s="77">
        <f t="shared" si="0"/>
        <v>0.12</v>
      </c>
      <c r="W15" s="70">
        <v>9.4E-2</v>
      </c>
      <c r="X15" s="70">
        <f t="shared" ref="X15:X28" si="6">IF(W15/V15&gt;100%,100%,W15/V15)</f>
        <v>0.78333333333333333</v>
      </c>
      <c r="Y15" s="21" t="s">
        <v>76</v>
      </c>
      <c r="Z15" s="21" t="s">
        <v>77</v>
      </c>
      <c r="AA15" s="77">
        <f t="shared" si="1"/>
        <v>0.34</v>
      </c>
      <c r="AB15" s="101">
        <v>0.26700000000000002</v>
      </c>
      <c r="AC15" s="88">
        <f t="shared" ref="AC15:AC28" si="7">IF(AB15/AA15&gt;100%,100%,AB15/AA15)</f>
        <v>0.78529411764705881</v>
      </c>
      <c r="AD15" s="87" t="s">
        <v>78</v>
      </c>
      <c r="AE15" s="89" t="s">
        <v>67</v>
      </c>
      <c r="AF15" s="28">
        <f t="shared" si="2"/>
        <v>0.51</v>
      </c>
      <c r="AG15" s="21"/>
      <c r="AH15" s="70">
        <f t="shared" ref="AH15:AH28" si="8">IF(AG15/AF15&gt;100%,100%,AG15/AF15)</f>
        <v>0</v>
      </c>
      <c r="AI15" s="21"/>
      <c r="AJ15" s="21"/>
      <c r="AK15" s="28">
        <f t="shared" si="3"/>
        <v>0.7</v>
      </c>
      <c r="AL15" s="21"/>
      <c r="AM15" s="70">
        <f t="shared" ref="AM15:AM28" si="9">IF(AL15/AK15&gt;100%,100%,AL15/AK15)</f>
        <v>0</v>
      </c>
      <c r="AN15" s="21"/>
      <c r="AO15" s="21"/>
      <c r="AP15" s="77">
        <f t="shared" si="4"/>
        <v>0.7</v>
      </c>
      <c r="AQ15" s="102">
        <v>0.26700000000000002</v>
      </c>
      <c r="AR15" s="70">
        <f t="shared" si="5"/>
        <v>0.38142857142857145</v>
      </c>
      <c r="AS15" s="86" t="s">
        <v>78</v>
      </c>
    </row>
    <row r="16" spans="1:45" s="29" customFormat="1" ht="150" x14ac:dyDescent="0.25">
      <c r="A16" s="22">
        <v>4</v>
      </c>
      <c r="B16" s="21" t="s">
        <v>49</v>
      </c>
      <c r="C16" s="22" t="s">
        <v>68</v>
      </c>
      <c r="D16" s="26" t="s">
        <v>79</v>
      </c>
      <c r="E16" s="21" t="s">
        <v>80</v>
      </c>
      <c r="F16" s="21" t="s">
        <v>53</v>
      </c>
      <c r="G16" s="21" t="s">
        <v>81</v>
      </c>
      <c r="H16" s="36" t="s">
        <v>82</v>
      </c>
      <c r="I16" s="37">
        <v>0.6</v>
      </c>
      <c r="J16" s="38" t="s">
        <v>57</v>
      </c>
      <c r="K16" s="43" t="s">
        <v>58</v>
      </c>
      <c r="L16" s="41">
        <v>0.12</v>
      </c>
      <c r="M16" s="41">
        <v>0.3</v>
      </c>
      <c r="N16" s="41">
        <v>0.5</v>
      </c>
      <c r="O16" s="41">
        <v>0.68</v>
      </c>
      <c r="P16" s="41">
        <v>0.68</v>
      </c>
      <c r="Q16" s="46" t="s">
        <v>73</v>
      </c>
      <c r="R16" s="49" t="s">
        <v>74</v>
      </c>
      <c r="S16" s="36" t="s">
        <v>75</v>
      </c>
      <c r="T16" s="43" t="s">
        <v>62</v>
      </c>
      <c r="U16" s="47" t="s">
        <v>63</v>
      </c>
      <c r="V16" s="77">
        <f t="shared" si="0"/>
        <v>0.12</v>
      </c>
      <c r="W16" s="70">
        <v>0.68899999999999995</v>
      </c>
      <c r="X16" s="70">
        <f t="shared" si="6"/>
        <v>1</v>
      </c>
      <c r="Y16" s="21" t="s">
        <v>83</v>
      </c>
      <c r="Z16" s="21" t="s">
        <v>84</v>
      </c>
      <c r="AA16" s="77">
        <f t="shared" si="1"/>
        <v>0.3</v>
      </c>
      <c r="AB16" s="101">
        <v>0.38100000000000001</v>
      </c>
      <c r="AC16" s="70">
        <f t="shared" si="7"/>
        <v>1</v>
      </c>
      <c r="AD16" s="86" t="s">
        <v>85</v>
      </c>
      <c r="AE16" s="22" t="s">
        <v>67</v>
      </c>
      <c r="AF16" s="28">
        <f t="shared" si="2"/>
        <v>0.5</v>
      </c>
      <c r="AG16" s="21"/>
      <c r="AH16" s="70">
        <f t="shared" si="8"/>
        <v>0</v>
      </c>
      <c r="AI16" s="21"/>
      <c r="AJ16" s="21"/>
      <c r="AK16" s="28">
        <f t="shared" si="3"/>
        <v>0.68</v>
      </c>
      <c r="AL16" s="21"/>
      <c r="AM16" s="70">
        <f t="shared" si="9"/>
        <v>0</v>
      </c>
      <c r="AN16" s="21"/>
      <c r="AO16" s="21"/>
      <c r="AP16" s="77">
        <f t="shared" si="4"/>
        <v>0.68</v>
      </c>
      <c r="AQ16" s="102">
        <v>0.38100000000000001</v>
      </c>
      <c r="AR16" s="70">
        <f t="shared" si="5"/>
        <v>0.56029411764705883</v>
      </c>
      <c r="AS16" s="86" t="s">
        <v>85</v>
      </c>
    </row>
    <row r="17" spans="1:45" s="29" customFormat="1" ht="150" x14ac:dyDescent="0.25">
      <c r="A17" s="22">
        <v>4</v>
      </c>
      <c r="B17" s="21" t="s">
        <v>49</v>
      </c>
      <c r="C17" s="22" t="s">
        <v>68</v>
      </c>
      <c r="D17" s="26" t="s">
        <v>86</v>
      </c>
      <c r="E17" s="21" t="s">
        <v>87</v>
      </c>
      <c r="F17" s="21" t="s">
        <v>53</v>
      </c>
      <c r="G17" s="21" t="s">
        <v>88</v>
      </c>
      <c r="H17" s="36" t="s">
        <v>89</v>
      </c>
      <c r="I17" s="39">
        <v>0.96489999999999998</v>
      </c>
      <c r="J17" s="38" t="s">
        <v>57</v>
      </c>
      <c r="K17" s="43" t="s">
        <v>58</v>
      </c>
      <c r="L17" s="41">
        <v>0.25</v>
      </c>
      <c r="M17" s="41">
        <v>0.5</v>
      </c>
      <c r="N17" s="41">
        <v>0.7</v>
      </c>
      <c r="O17" s="55">
        <v>0.98499999999999999</v>
      </c>
      <c r="P17" s="55">
        <v>0.98499999999999999</v>
      </c>
      <c r="Q17" s="46" t="s">
        <v>73</v>
      </c>
      <c r="R17" s="49" t="s">
        <v>74</v>
      </c>
      <c r="S17" s="36" t="s">
        <v>75</v>
      </c>
      <c r="T17" s="43" t="s">
        <v>62</v>
      </c>
      <c r="U17" s="47" t="s">
        <v>63</v>
      </c>
      <c r="V17" s="77">
        <f t="shared" si="0"/>
        <v>0.25</v>
      </c>
      <c r="W17" s="70">
        <v>0.37780000000000002</v>
      </c>
      <c r="X17" s="70">
        <f t="shared" si="6"/>
        <v>1</v>
      </c>
      <c r="Y17" s="21" t="s">
        <v>90</v>
      </c>
      <c r="Z17" s="21" t="s">
        <v>77</v>
      </c>
      <c r="AA17" s="77">
        <f t="shared" si="1"/>
        <v>0.5</v>
      </c>
      <c r="AB17" s="102">
        <v>0.54759999999999998</v>
      </c>
      <c r="AC17" s="70">
        <f t="shared" si="7"/>
        <v>1</v>
      </c>
      <c r="AD17" s="21" t="s">
        <v>91</v>
      </c>
      <c r="AE17" s="22" t="s">
        <v>67</v>
      </c>
      <c r="AF17" s="28">
        <f t="shared" si="2"/>
        <v>0.7</v>
      </c>
      <c r="AG17" s="21"/>
      <c r="AH17" s="70">
        <f t="shared" si="8"/>
        <v>0</v>
      </c>
      <c r="AI17" s="21"/>
      <c r="AJ17" s="21"/>
      <c r="AK17" s="28">
        <f t="shared" si="3"/>
        <v>0.98499999999999999</v>
      </c>
      <c r="AL17" s="21"/>
      <c r="AM17" s="70">
        <f t="shared" si="9"/>
        <v>0</v>
      </c>
      <c r="AN17" s="21"/>
      <c r="AO17" s="21"/>
      <c r="AP17" s="77">
        <f t="shared" si="4"/>
        <v>0.98499999999999999</v>
      </c>
      <c r="AQ17" s="102">
        <v>0.54759999999999998</v>
      </c>
      <c r="AR17" s="70">
        <f t="shared" si="5"/>
        <v>0.55593908629441624</v>
      </c>
      <c r="AS17" s="21" t="s">
        <v>91</v>
      </c>
    </row>
    <row r="18" spans="1:45" s="29" customFormat="1" ht="105" x14ac:dyDescent="0.25">
      <c r="A18" s="22">
        <v>4</v>
      </c>
      <c r="B18" s="21" t="s">
        <v>49</v>
      </c>
      <c r="C18" s="22" t="s">
        <v>68</v>
      </c>
      <c r="D18" s="26" t="s">
        <v>92</v>
      </c>
      <c r="E18" s="21" t="s">
        <v>93</v>
      </c>
      <c r="F18" s="21" t="s">
        <v>53</v>
      </c>
      <c r="G18" s="21" t="s">
        <v>94</v>
      </c>
      <c r="H18" s="40" t="s">
        <v>95</v>
      </c>
      <c r="I18" s="41">
        <v>0.25</v>
      </c>
      <c r="J18" s="42" t="s">
        <v>57</v>
      </c>
      <c r="K18" s="43" t="s">
        <v>58</v>
      </c>
      <c r="L18" s="41">
        <v>0.08</v>
      </c>
      <c r="M18" s="41">
        <v>0.2</v>
      </c>
      <c r="N18" s="41">
        <v>0.3</v>
      </c>
      <c r="O18" s="41">
        <v>0.55000000000000004</v>
      </c>
      <c r="P18" s="41">
        <v>0.55000000000000004</v>
      </c>
      <c r="Q18" s="44" t="s">
        <v>73</v>
      </c>
      <c r="R18" s="48" t="s">
        <v>74</v>
      </c>
      <c r="S18" s="36" t="s">
        <v>75</v>
      </c>
      <c r="T18" s="43" t="s">
        <v>62</v>
      </c>
      <c r="U18" s="47" t="s">
        <v>63</v>
      </c>
      <c r="V18" s="77">
        <f t="shared" si="0"/>
        <v>0.08</v>
      </c>
      <c r="W18" s="70">
        <v>6.7000000000000004E-2</v>
      </c>
      <c r="X18" s="70">
        <f t="shared" si="6"/>
        <v>0.83750000000000002</v>
      </c>
      <c r="Y18" s="21" t="s">
        <v>96</v>
      </c>
      <c r="Z18" s="21" t="s">
        <v>77</v>
      </c>
      <c r="AA18" s="77">
        <f t="shared" si="1"/>
        <v>0.2</v>
      </c>
      <c r="AB18" s="102">
        <v>0.22389999999999999</v>
      </c>
      <c r="AC18" s="70">
        <f t="shared" si="7"/>
        <v>1</v>
      </c>
      <c r="AD18" s="21" t="s">
        <v>97</v>
      </c>
      <c r="AE18" s="22" t="s">
        <v>67</v>
      </c>
      <c r="AF18" s="28">
        <f t="shared" si="2"/>
        <v>0.3</v>
      </c>
      <c r="AG18" s="21"/>
      <c r="AH18" s="70">
        <f t="shared" si="8"/>
        <v>0</v>
      </c>
      <c r="AI18" s="21"/>
      <c r="AJ18" s="21"/>
      <c r="AK18" s="28">
        <f t="shared" si="3"/>
        <v>0.55000000000000004</v>
      </c>
      <c r="AL18" s="21"/>
      <c r="AM18" s="70">
        <f t="shared" si="9"/>
        <v>0</v>
      </c>
      <c r="AN18" s="21"/>
      <c r="AO18" s="21"/>
      <c r="AP18" s="77">
        <f t="shared" si="4"/>
        <v>0.55000000000000004</v>
      </c>
      <c r="AQ18" s="102">
        <v>0.22389999999999999</v>
      </c>
      <c r="AR18" s="70">
        <f t="shared" si="5"/>
        <v>0.40709090909090906</v>
      </c>
      <c r="AS18" s="21" t="s">
        <v>97</v>
      </c>
    </row>
    <row r="19" spans="1:45" s="29" customFormat="1" ht="90" x14ac:dyDescent="0.25">
      <c r="A19" s="22">
        <v>4</v>
      </c>
      <c r="B19" s="21" t="s">
        <v>49</v>
      </c>
      <c r="C19" s="22" t="s">
        <v>68</v>
      </c>
      <c r="D19" s="26" t="s">
        <v>98</v>
      </c>
      <c r="E19" s="21" t="s">
        <v>99</v>
      </c>
      <c r="F19" s="21" t="s">
        <v>100</v>
      </c>
      <c r="G19" s="21" t="s">
        <v>101</v>
      </c>
      <c r="H19" s="36" t="s">
        <v>102</v>
      </c>
      <c r="I19" s="37">
        <v>0.95</v>
      </c>
      <c r="J19" s="38" t="s">
        <v>103</v>
      </c>
      <c r="K19" s="43" t="s">
        <v>58</v>
      </c>
      <c r="L19" s="41">
        <v>0.98</v>
      </c>
      <c r="M19" s="41">
        <v>1</v>
      </c>
      <c r="N19" s="41">
        <v>1</v>
      </c>
      <c r="O19" s="41">
        <v>1</v>
      </c>
      <c r="P19" s="41">
        <v>1</v>
      </c>
      <c r="Q19" s="46" t="s">
        <v>73</v>
      </c>
      <c r="R19" s="49" t="s">
        <v>104</v>
      </c>
      <c r="S19" s="36" t="s">
        <v>105</v>
      </c>
      <c r="T19" s="43" t="s">
        <v>62</v>
      </c>
      <c r="U19" s="47" t="s">
        <v>63</v>
      </c>
      <c r="V19" s="77">
        <f t="shared" si="0"/>
        <v>0.98</v>
      </c>
      <c r="W19" s="70">
        <v>0.25879999999999997</v>
      </c>
      <c r="X19" s="70">
        <f t="shared" si="6"/>
        <v>0.26408163265306123</v>
      </c>
      <c r="Y19" s="21" t="s">
        <v>106</v>
      </c>
      <c r="Z19" s="21" t="s">
        <v>77</v>
      </c>
      <c r="AA19" s="77">
        <f t="shared" si="1"/>
        <v>1</v>
      </c>
      <c r="AB19" s="102">
        <v>0.75490000000000002</v>
      </c>
      <c r="AC19" s="70">
        <f t="shared" si="7"/>
        <v>0.75490000000000002</v>
      </c>
      <c r="AD19" s="21" t="s">
        <v>107</v>
      </c>
      <c r="AE19" s="22" t="s">
        <v>67</v>
      </c>
      <c r="AF19" s="28">
        <f t="shared" si="2"/>
        <v>1</v>
      </c>
      <c r="AG19" s="77">
        <v>0</v>
      </c>
      <c r="AH19" s="70">
        <f t="shared" si="8"/>
        <v>0</v>
      </c>
      <c r="AI19" s="21"/>
      <c r="AJ19" s="21"/>
      <c r="AK19" s="28">
        <f t="shared" si="3"/>
        <v>1</v>
      </c>
      <c r="AL19" s="77">
        <v>0</v>
      </c>
      <c r="AM19" s="70">
        <f t="shared" si="9"/>
        <v>0</v>
      </c>
      <c r="AN19" s="21"/>
      <c r="AO19" s="21"/>
      <c r="AP19" s="77">
        <f t="shared" si="4"/>
        <v>1</v>
      </c>
      <c r="AQ19" s="102">
        <f>AVERAGE(W19,AB19,AG19,AL19)</f>
        <v>0.25342500000000001</v>
      </c>
      <c r="AR19" s="70">
        <f t="shared" si="5"/>
        <v>0.25342500000000001</v>
      </c>
      <c r="AS19" s="21" t="s">
        <v>107</v>
      </c>
    </row>
    <row r="20" spans="1:45" s="29" customFormat="1" ht="150" x14ac:dyDescent="0.25">
      <c r="A20" s="22">
        <v>4</v>
      </c>
      <c r="B20" s="21" t="s">
        <v>49</v>
      </c>
      <c r="C20" s="22" t="s">
        <v>68</v>
      </c>
      <c r="D20" s="26" t="s">
        <v>108</v>
      </c>
      <c r="E20" s="21" t="s">
        <v>109</v>
      </c>
      <c r="F20" s="21" t="s">
        <v>53</v>
      </c>
      <c r="G20" s="21" t="s">
        <v>110</v>
      </c>
      <c r="H20" s="36" t="s">
        <v>111</v>
      </c>
      <c r="I20" s="37">
        <v>1</v>
      </c>
      <c r="J20" s="38" t="s">
        <v>103</v>
      </c>
      <c r="K20" s="43" t="s">
        <v>58</v>
      </c>
      <c r="L20" s="45">
        <v>1</v>
      </c>
      <c r="M20" s="45">
        <v>1</v>
      </c>
      <c r="N20" s="45">
        <v>1</v>
      </c>
      <c r="O20" s="45">
        <v>1</v>
      </c>
      <c r="P20" s="45">
        <v>1</v>
      </c>
      <c r="Q20" s="46" t="s">
        <v>73</v>
      </c>
      <c r="R20" s="49" t="s">
        <v>104</v>
      </c>
      <c r="S20" s="50" t="s">
        <v>112</v>
      </c>
      <c r="T20" s="43" t="s">
        <v>62</v>
      </c>
      <c r="U20" s="47" t="s">
        <v>63</v>
      </c>
      <c r="V20" s="77">
        <f t="shared" si="0"/>
        <v>1</v>
      </c>
      <c r="W20" s="70">
        <v>3.5099999999999999E-2</v>
      </c>
      <c r="X20" s="70">
        <f t="shared" si="6"/>
        <v>3.5099999999999999E-2</v>
      </c>
      <c r="Y20" s="21" t="s">
        <v>113</v>
      </c>
      <c r="Z20" s="77" t="s">
        <v>77</v>
      </c>
      <c r="AA20" s="77">
        <f t="shared" si="1"/>
        <v>1</v>
      </c>
      <c r="AB20" s="102">
        <v>0.33989999999999998</v>
      </c>
      <c r="AC20" s="70">
        <f t="shared" si="7"/>
        <v>0.33989999999999998</v>
      </c>
      <c r="AD20" s="21" t="s">
        <v>114</v>
      </c>
      <c r="AE20" s="22" t="s">
        <v>67</v>
      </c>
      <c r="AF20" s="28">
        <f t="shared" si="2"/>
        <v>1</v>
      </c>
      <c r="AG20" s="77">
        <v>0</v>
      </c>
      <c r="AH20" s="70">
        <f t="shared" si="8"/>
        <v>0</v>
      </c>
      <c r="AI20" s="21"/>
      <c r="AJ20" s="21"/>
      <c r="AK20" s="28">
        <f t="shared" si="3"/>
        <v>1</v>
      </c>
      <c r="AL20" s="77">
        <v>0</v>
      </c>
      <c r="AM20" s="70">
        <f t="shared" si="9"/>
        <v>0</v>
      </c>
      <c r="AN20" s="21"/>
      <c r="AO20" s="21"/>
      <c r="AP20" s="77">
        <f t="shared" si="4"/>
        <v>1</v>
      </c>
      <c r="AQ20" s="102">
        <f>AVERAGE(W20,AB20,AG20,AL20)</f>
        <v>9.375E-2</v>
      </c>
      <c r="AR20" s="70">
        <f t="shared" si="5"/>
        <v>9.375E-2</v>
      </c>
      <c r="AS20" s="85" t="s">
        <v>114</v>
      </c>
    </row>
    <row r="21" spans="1:45" s="29" customFormat="1" ht="180" x14ac:dyDescent="0.25">
      <c r="A21" s="22">
        <v>4</v>
      </c>
      <c r="B21" s="21" t="s">
        <v>49</v>
      </c>
      <c r="C21" s="22" t="s">
        <v>68</v>
      </c>
      <c r="D21" s="26" t="s">
        <v>115</v>
      </c>
      <c r="E21" s="21" t="s">
        <v>116</v>
      </c>
      <c r="F21" s="21" t="s">
        <v>53</v>
      </c>
      <c r="G21" s="21" t="s">
        <v>117</v>
      </c>
      <c r="H21" s="36" t="s">
        <v>118</v>
      </c>
      <c r="I21" s="37" t="s">
        <v>119</v>
      </c>
      <c r="J21" s="38" t="s">
        <v>57</v>
      </c>
      <c r="K21" s="43" t="s">
        <v>58</v>
      </c>
      <c r="L21" s="45">
        <v>0</v>
      </c>
      <c r="M21" s="45">
        <v>0.4</v>
      </c>
      <c r="N21" s="45">
        <v>0.6</v>
      </c>
      <c r="O21" s="45">
        <v>0.8</v>
      </c>
      <c r="P21" s="45">
        <v>0.8</v>
      </c>
      <c r="Q21" s="46" t="s">
        <v>73</v>
      </c>
      <c r="R21" s="51" t="s">
        <v>120</v>
      </c>
      <c r="S21" s="36" t="s">
        <v>112</v>
      </c>
      <c r="T21" s="43" t="s">
        <v>62</v>
      </c>
      <c r="U21" s="47" t="s">
        <v>121</v>
      </c>
      <c r="V21" s="77">
        <f t="shared" si="0"/>
        <v>0</v>
      </c>
      <c r="W21" s="21" t="s">
        <v>64</v>
      </c>
      <c r="X21" s="70" t="s">
        <v>64</v>
      </c>
      <c r="Y21" s="21" t="s">
        <v>65</v>
      </c>
      <c r="Z21" s="21" t="s">
        <v>64</v>
      </c>
      <c r="AA21" s="77">
        <f t="shared" si="1"/>
        <v>0.4</v>
      </c>
      <c r="AB21" s="101">
        <v>0.43</v>
      </c>
      <c r="AC21" s="70">
        <f t="shared" si="7"/>
        <v>1</v>
      </c>
      <c r="AD21" s="21" t="s">
        <v>122</v>
      </c>
      <c r="AE21" s="22" t="s">
        <v>67</v>
      </c>
      <c r="AF21" s="28">
        <f t="shared" si="2"/>
        <v>0.6</v>
      </c>
      <c r="AG21" s="77">
        <v>0</v>
      </c>
      <c r="AH21" s="70">
        <f t="shared" si="8"/>
        <v>0</v>
      </c>
      <c r="AI21" s="21"/>
      <c r="AJ21" s="21"/>
      <c r="AK21" s="28">
        <f t="shared" si="3"/>
        <v>0.8</v>
      </c>
      <c r="AL21" s="77">
        <v>0</v>
      </c>
      <c r="AM21" s="70">
        <f t="shared" si="9"/>
        <v>0</v>
      </c>
      <c r="AN21" s="21"/>
      <c r="AO21" s="21"/>
      <c r="AP21" s="77">
        <f t="shared" si="4"/>
        <v>0.8</v>
      </c>
      <c r="AQ21" s="101">
        <v>0.43</v>
      </c>
      <c r="AR21" s="70">
        <f t="shared" si="5"/>
        <v>0.53749999999999998</v>
      </c>
      <c r="AS21" s="21" t="s">
        <v>122</v>
      </c>
    </row>
    <row r="22" spans="1:45" s="29" customFormat="1" ht="105" x14ac:dyDescent="0.25">
      <c r="A22" s="22">
        <v>4</v>
      </c>
      <c r="B22" s="21" t="s">
        <v>49</v>
      </c>
      <c r="C22" s="22" t="s">
        <v>123</v>
      </c>
      <c r="D22" s="26" t="s">
        <v>124</v>
      </c>
      <c r="E22" s="21" t="s">
        <v>125</v>
      </c>
      <c r="F22" s="21" t="s">
        <v>100</v>
      </c>
      <c r="G22" s="21" t="s">
        <v>126</v>
      </c>
      <c r="H22" s="36" t="s">
        <v>127</v>
      </c>
      <c r="I22" s="42" t="s">
        <v>56</v>
      </c>
      <c r="J22" s="38" t="s">
        <v>128</v>
      </c>
      <c r="K22" s="36" t="s">
        <v>129</v>
      </c>
      <c r="L22" s="42">
        <v>1800</v>
      </c>
      <c r="M22" s="42">
        <v>1800</v>
      </c>
      <c r="N22" s="42">
        <v>1800</v>
      </c>
      <c r="O22" s="42">
        <v>1800</v>
      </c>
      <c r="P22" s="54">
        <f t="shared" ref="P22:P23" si="10">SUM(L22:O22)</f>
        <v>7200</v>
      </c>
      <c r="Q22" s="46" t="s">
        <v>73</v>
      </c>
      <c r="R22" s="51" t="s">
        <v>130</v>
      </c>
      <c r="S22" s="36" t="s">
        <v>131</v>
      </c>
      <c r="T22" s="36" t="s">
        <v>132</v>
      </c>
      <c r="U22" s="47" t="s">
        <v>133</v>
      </c>
      <c r="V22" s="28">
        <f t="shared" si="0"/>
        <v>1800</v>
      </c>
      <c r="W22" s="21">
        <v>15015</v>
      </c>
      <c r="X22" s="70">
        <f t="shared" si="6"/>
        <v>1</v>
      </c>
      <c r="Y22" s="21" t="s">
        <v>134</v>
      </c>
      <c r="Z22" s="21" t="s">
        <v>135</v>
      </c>
      <c r="AA22" s="28">
        <f t="shared" si="1"/>
        <v>1800</v>
      </c>
      <c r="AB22" s="103">
        <v>14947</v>
      </c>
      <c r="AC22" s="70">
        <f t="shared" si="7"/>
        <v>1</v>
      </c>
      <c r="AD22" s="21" t="s">
        <v>136</v>
      </c>
      <c r="AE22" s="22" t="s">
        <v>137</v>
      </c>
      <c r="AF22" s="28">
        <f t="shared" si="2"/>
        <v>1800</v>
      </c>
      <c r="AG22" s="21"/>
      <c r="AH22" s="70">
        <f t="shared" si="8"/>
        <v>0</v>
      </c>
      <c r="AI22" s="21"/>
      <c r="AJ22" s="21"/>
      <c r="AK22" s="28">
        <f t="shared" si="3"/>
        <v>1800</v>
      </c>
      <c r="AL22" s="21"/>
      <c r="AM22" s="70">
        <f t="shared" si="9"/>
        <v>0</v>
      </c>
      <c r="AN22" s="21"/>
      <c r="AO22" s="21"/>
      <c r="AP22" s="21">
        <f t="shared" si="4"/>
        <v>7200</v>
      </c>
      <c r="AQ22" s="103">
        <f>SUM(W22,AB22,AG22,AL22)</f>
        <v>29962</v>
      </c>
      <c r="AR22" s="70">
        <f t="shared" si="5"/>
        <v>1</v>
      </c>
      <c r="AS22" s="21" t="s">
        <v>136</v>
      </c>
    </row>
    <row r="23" spans="1:45" s="29" customFormat="1" ht="105" x14ac:dyDescent="0.25">
      <c r="A23" s="22">
        <v>4</v>
      </c>
      <c r="B23" s="21" t="s">
        <v>49</v>
      </c>
      <c r="C23" s="22" t="s">
        <v>123</v>
      </c>
      <c r="D23" s="26" t="s">
        <v>138</v>
      </c>
      <c r="E23" s="21" t="s">
        <v>139</v>
      </c>
      <c r="F23" s="21" t="s">
        <v>53</v>
      </c>
      <c r="G23" s="21" t="s">
        <v>140</v>
      </c>
      <c r="H23" s="36" t="s">
        <v>141</v>
      </c>
      <c r="I23" s="42" t="s">
        <v>56</v>
      </c>
      <c r="J23" s="38" t="s">
        <v>128</v>
      </c>
      <c r="K23" s="36" t="s">
        <v>142</v>
      </c>
      <c r="L23" s="42">
        <v>900</v>
      </c>
      <c r="M23" s="42">
        <v>900</v>
      </c>
      <c r="N23" s="42">
        <v>900</v>
      </c>
      <c r="O23" s="42">
        <v>900</v>
      </c>
      <c r="P23" s="54">
        <f t="shared" si="10"/>
        <v>3600</v>
      </c>
      <c r="Q23" s="46" t="s">
        <v>73</v>
      </c>
      <c r="R23" s="51" t="s">
        <v>143</v>
      </c>
      <c r="S23" s="36" t="s">
        <v>131</v>
      </c>
      <c r="T23" s="36" t="s">
        <v>132</v>
      </c>
      <c r="U23" s="47" t="s">
        <v>133</v>
      </c>
      <c r="V23" s="28">
        <f t="shared" si="0"/>
        <v>900</v>
      </c>
      <c r="W23" s="21">
        <v>4693</v>
      </c>
      <c r="X23" s="70">
        <f t="shared" si="6"/>
        <v>1</v>
      </c>
      <c r="Y23" s="21" t="s">
        <v>144</v>
      </c>
      <c r="Z23" s="21" t="s">
        <v>135</v>
      </c>
      <c r="AA23" s="28">
        <f t="shared" si="1"/>
        <v>900</v>
      </c>
      <c r="AB23" s="103">
        <v>9841</v>
      </c>
      <c r="AC23" s="70">
        <f t="shared" si="7"/>
        <v>1</v>
      </c>
      <c r="AD23" s="21" t="s">
        <v>145</v>
      </c>
      <c r="AE23" s="93" t="s">
        <v>146</v>
      </c>
      <c r="AF23" s="28">
        <f t="shared" si="2"/>
        <v>900</v>
      </c>
      <c r="AG23" s="21"/>
      <c r="AH23" s="70">
        <f t="shared" si="8"/>
        <v>0</v>
      </c>
      <c r="AI23" s="21"/>
      <c r="AJ23" s="21"/>
      <c r="AK23" s="28">
        <f t="shared" si="3"/>
        <v>900</v>
      </c>
      <c r="AL23" s="21"/>
      <c r="AM23" s="70">
        <f t="shared" si="9"/>
        <v>0</v>
      </c>
      <c r="AN23" s="21"/>
      <c r="AO23" s="21"/>
      <c r="AP23" s="21">
        <f t="shared" si="4"/>
        <v>3600</v>
      </c>
      <c r="AQ23" s="103">
        <f t="shared" ref="AQ23:AQ28" si="11">SUM(W23,AB23,AG23,AL23)</f>
        <v>14534</v>
      </c>
      <c r="AR23" s="70">
        <f t="shared" si="5"/>
        <v>1</v>
      </c>
      <c r="AS23" s="21" t="s">
        <v>145</v>
      </c>
    </row>
    <row r="24" spans="1:45" s="29" customFormat="1" ht="90" x14ac:dyDescent="0.25">
      <c r="A24" s="22">
        <v>4</v>
      </c>
      <c r="B24" s="21" t="s">
        <v>49</v>
      </c>
      <c r="C24" s="22" t="s">
        <v>123</v>
      </c>
      <c r="D24" s="26" t="s">
        <v>147</v>
      </c>
      <c r="E24" s="21" t="s">
        <v>148</v>
      </c>
      <c r="F24" s="21" t="s">
        <v>53</v>
      </c>
      <c r="G24" s="21" t="s">
        <v>149</v>
      </c>
      <c r="H24" s="36" t="s">
        <v>150</v>
      </c>
      <c r="I24" s="42" t="s">
        <v>56</v>
      </c>
      <c r="J24" s="38" t="s">
        <v>128</v>
      </c>
      <c r="K24" s="36" t="s">
        <v>151</v>
      </c>
      <c r="L24" s="42">
        <v>6</v>
      </c>
      <c r="M24" s="42">
        <v>9</v>
      </c>
      <c r="N24" s="42">
        <v>12</v>
      </c>
      <c r="O24" s="42">
        <v>6</v>
      </c>
      <c r="P24" s="54">
        <f>SUM(L24:O24)</f>
        <v>33</v>
      </c>
      <c r="Q24" s="46" t="s">
        <v>73</v>
      </c>
      <c r="R24" s="51" t="s">
        <v>152</v>
      </c>
      <c r="S24" s="36" t="s">
        <v>153</v>
      </c>
      <c r="T24" s="36" t="s">
        <v>132</v>
      </c>
      <c r="U24" s="47" t="s">
        <v>133</v>
      </c>
      <c r="V24" s="28">
        <f t="shared" si="0"/>
        <v>6</v>
      </c>
      <c r="W24" s="21">
        <v>0</v>
      </c>
      <c r="X24" s="70">
        <f t="shared" si="6"/>
        <v>0</v>
      </c>
      <c r="Y24" s="21" t="s">
        <v>154</v>
      </c>
      <c r="Z24" s="21" t="s">
        <v>135</v>
      </c>
      <c r="AA24" s="28">
        <f t="shared" si="1"/>
        <v>9</v>
      </c>
      <c r="AB24" s="103">
        <v>26</v>
      </c>
      <c r="AC24" s="70">
        <f t="shared" si="7"/>
        <v>1</v>
      </c>
      <c r="AD24" s="21" t="s">
        <v>155</v>
      </c>
      <c r="AE24" s="22" t="s">
        <v>137</v>
      </c>
      <c r="AF24" s="28">
        <f t="shared" si="2"/>
        <v>12</v>
      </c>
      <c r="AG24" s="21"/>
      <c r="AH24" s="70">
        <f t="shared" si="8"/>
        <v>0</v>
      </c>
      <c r="AI24" s="21"/>
      <c r="AJ24" s="21"/>
      <c r="AK24" s="28">
        <f t="shared" si="3"/>
        <v>6</v>
      </c>
      <c r="AL24" s="21"/>
      <c r="AM24" s="70">
        <f t="shared" si="9"/>
        <v>0</v>
      </c>
      <c r="AN24" s="21"/>
      <c r="AO24" s="21"/>
      <c r="AP24" s="21">
        <f t="shared" si="4"/>
        <v>33</v>
      </c>
      <c r="AQ24" s="103">
        <f t="shared" si="11"/>
        <v>26</v>
      </c>
      <c r="AR24" s="70">
        <f t="shared" si="5"/>
        <v>0.78787878787878785</v>
      </c>
      <c r="AS24" s="21" t="s">
        <v>155</v>
      </c>
    </row>
    <row r="25" spans="1:45" s="29" customFormat="1" ht="90" x14ac:dyDescent="0.25">
      <c r="A25" s="22">
        <v>4</v>
      </c>
      <c r="B25" s="21" t="s">
        <v>49</v>
      </c>
      <c r="C25" s="22" t="s">
        <v>123</v>
      </c>
      <c r="D25" s="26" t="s">
        <v>156</v>
      </c>
      <c r="E25" s="21" t="s">
        <v>157</v>
      </c>
      <c r="F25" s="21" t="s">
        <v>100</v>
      </c>
      <c r="G25" s="21" t="s">
        <v>158</v>
      </c>
      <c r="H25" s="36" t="s">
        <v>159</v>
      </c>
      <c r="I25" s="42" t="s">
        <v>56</v>
      </c>
      <c r="J25" s="38" t="s">
        <v>128</v>
      </c>
      <c r="K25" s="36" t="s">
        <v>160</v>
      </c>
      <c r="L25" s="42">
        <v>3</v>
      </c>
      <c r="M25" s="42">
        <v>6</v>
      </c>
      <c r="N25" s="42">
        <v>9</v>
      </c>
      <c r="O25" s="42">
        <v>12</v>
      </c>
      <c r="P25" s="54">
        <f t="shared" ref="P25:P28" si="12">SUM(L25:O25)</f>
        <v>30</v>
      </c>
      <c r="Q25" s="46" t="s">
        <v>73</v>
      </c>
      <c r="R25" s="51" t="s">
        <v>152</v>
      </c>
      <c r="S25" s="36" t="s">
        <v>153</v>
      </c>
      <c r="T25" s="36" t="s">
        <v>132</v>
      </c>
      <c r="U25" s="47" t="s">
        <v>133</v>
      </c>
      <c r="V25" s="28">
        <f t="shared" si="0"/>
        <v>3</v>
      </c>
      <c r="W25" s="21">
        <v>1</v>
      </c>
      <c r="X25" s="70">
        <f t="shared" si="6"/>
        <v>0.33333333333333331</v>
      </c>
      <c r="Y25" s="21" t="s">
        <v>161</v>
      </c>
      <c r="Z25" s="21" t="s">
        <v>162</v>
      </c>
      <c r="AA25" s="28">
        <f t="shared" si="1"/>
        <v>6</v>
      </c>
      <c r="AB25" s="103">
        <v>29</v>
      </c>
      <c r="AC25" s="70">
        <f t="shared" si="7"/>
        <v>1</v>
      </c>
      <c r="AD25" s="21" t="s">
        <v>163</v>
      </c>
      <c r="AE25" s="22" t="s">
        <v>137</v>
      </c>
      <c r="AF25" s="28">
        <f t="shared" si="2"/>
        <v>9</v>
      </c>
      <c r="AG25" s="21"/>
      <c r="AH25" s="70">
        <f t="shared" si="8"/>
        <v>0</v>
      </c>
      <c r="AI25" s="21"/>
      <c r="AJ25" s="21"/>
      <c r="AK25" s="28">
        <f t="shared" si="3"/>
        <v>12</v>
      </c>
      <c r="AL25" s="21"/>
      <c r="AM25" s="70">
        <f t="shared" si="9"/>
        <v>0</v>
      </c>
      <c r="AN25" s="21"/>
      <c r="AO25" s="21"/>
      <c r="AP25" s="21">
        <f t="shared" si="4"/>
        <v>30</v>
      </c>
      <c r="AQ25" s="103">
        <f t="shared" si="11"/>
        <v>30</v>
      </c>
      <c r="AR25" s="70">
        <f t="shared" si="5"/>
        <v>1</v>
      </c>
      <c r="AS25" s="21" t="s">
        <v>163</v>
      </c>
    </row>
    <row r="26" spans="1:45" s="29" customFormat="1" ht="90" x14ac:dyDescent="0.25">
      <c r="A26" s="22">
        <v>4</v>
      </c>
      <c r="B26" s="21" t="s">
        <v>49</v>
      </c>
      <c r="C26" s="22" t="s">
        <v>123</v>
      </c>
      <c r="D26" s="26" t="s">
        <v>164</v>
      </c>
      <c r="E26" s="21" t="s">
        <v>165</v>
      </c>
      <c r="F26" s="21" t="s">
        <v>100</v>
      </c>
      <c r="G26" s="21" t="s">
        <v>166</v>
      </c>
      <c r="H26" s="36" t="s">
        <v>167</v>
      </c>
      <c r="I26" s="42" t="s">
        <v>56</v>
      </c>
      <c r="J26" s="38" t="s">
        <v>128</v>
      </c>
      <c r="K26" s="36" t="s">
        <v>168</v>
      </c>
      <c r="L26" s="42">
        <v>12</v>
      </c>
      <c r="M26" s="42">
        <v>18</v>
      </c>
      <c r="N26" s="42">
        <v>18</v>
      </c>
      <c r="O26" s="42">
        <v>13</v>
      </c>
      <c r="P26" s="54">
        <f t="shared" si="12"/>
        <v>61</v>
      </c>
      <c r="Q26" s="46" t="s">
        <v>73</v>
      </c>
      <c r="R26" s="52" t="s">
        <v>169</v>
      </c>
      <c r="S26" s="36" t="s">
        <v>170</v>
      </c>
      <c r="T26" s="36" t="s">
        <v>132</v>
      </c>
      <c r="U26" s="47" t="s">
        <v>121</v>
      </c>
      <c r="V26" s="28">
        <f t="shared" si="0"/>
        <v>12</v>
      </c>
      <c r="W26" s="21">
        <v>8</v>
      </c>
      <c r="X26" s="70">
        <f t="shared" si="6"/>
        <v>0.66666666666666663</v>
      </c>
      <c r="Y26" s="21" t="s">
        <v>171</v>
      </c>
      <c r="Z26" s="21" t="s">
        <v>172</v>
      </c>
      <c r="AA26" s="28">
        <f t="shared" si="1"/>
        <v>18</v>
      </c>
      <c r="AB26" s="104">
        <v>18</v>
      </c>
      <c r="AC26" s="70">
        <f t="shared" si="7"/>
        <v>1</v>
      </c>
      <c r="AD26" s="21" t="s">
        <v>173</v>
      </c>
      <c r="AE26" s="22" t="s">
        <v>137</v>
      </c>
      <c r="AF26" s="28">
        <f t="shared" si="2"/>
        <v>18</v>
      </c>
      <c r="AG26" s="21"/>
      <c r="AH26" s="70">
        <f t="shared" si="8"/>
        <v>0</v>
      </c>
      <c r="AI26" s="21"/>
      <c r="AJ26" s="21"/>
      <c r="AK26" s="28">
        <f t="shared" si="3"/>
        <v>13</v>
      </c>
      <c r="AL26" s="21"/>
      <c r="AM26" s="70">
        <f t="shared" si="9"/>
        <v>0</v>
      </c>
      <c r="AN26" s="21"/>
      <c r="AO26" s="21"/>
      <c r="AP26" s="21">
        <f t="shared" si="4"/>
        <v>61</v>
      </c>
      <c r="AQ26" s="103">
        <f t="shared" si="11"/>
        <v>26</v>
      </c>
      <c r="AR26" s="70">
        <f t="shared" si="5"/>
        <v>0.42622950819672129</v>
      </c>
      <c r="AS26" s="21" t="s">
        <v>173</v>
      </c>
    </row>
    <row r="27" spans="1:45" s="29" customFormat="1" ht="90" x14ac:dyDescent="0.25">
      <c r="A27" s="22">
        <v>4</v>
      </c>
      <c r="B27" s="21" t="s">
        <v>49</v>
      </c>
      <c r="C27" s="22" t="s">
        <v>123</v>
      </c>
      <c r="D27" s="26" t="s">
        <v>174</v>
      </c>
      <c r="E27" s="21" t="s">
        <v>175</v>
      </c>
      <c r="F27" s="21" t="s">
        <v>100</v>
      </c>
      <c r="G27" s="21" t="s">
        <v>176</v>
      </c>
      <c r="H27" s="36" t="s">
        <v>177</v>
      </c>
      <c r="I27" s="42" t="s">
        <v>56</v>
      </c>
      <c r="J27" s="38" t="s">
        <v>128</v>
      </c>
      <c r="K27" s="36" t="s">
        <v>168</v>
      </c>
      <c r="L27" s="42">
        <v>15</v>
      </c>
      <c r="M27" s="42">
        <v>30</v>
      </c>
      <c r="N27" s="42">
        <v>30</v>
      </c>
      <c r="O27" s="42">
        <v>15</v>
      </c>
      <c r="P27" s="54">
        <f t="shared" si="12"/>
        <v>90</v>
      </c>
      <c r="Q27" s="46" t="s">
        <v>73</v>
      </c>
      <c r="R27" s="52" t="s">
        <v>169</v>
      </c>
      <c r="S27" s="36" t="s">
        <v>170</v>
      </c>
      <c r="T27" s="36" t="s">
        <v>132</v>
      </c>
      <c r="U27" s="69" t="s">
        <v>178</v>
      </c>
      <c r="V27" s="28">
        <f t="shared" si="0"/>
        <v>15</v>
      </c>
      <c r="W27" s="21">
        <v>19</v>
      </c>
      <c r="X27" s="70">
        <f t="shared" si="6"/>
        <v>1</v>
      </c>
      <c r="Y27" s="21" t="s">
        <v>179</v>
      </c>
      <c r="Z27" s="21" t="s">
        <v>180</v>
      </c>
      <c r="AA27" s="28">
        <f t="shared" si="1"/>
        <v>30</v>
      </c>
      <c r="AB27" s="103">
        <v>28</v>
      </c>
      <c r="AC27" s="70">
        <f t="shared" si="7"/>
        <v>0.93333333333333335</v>
      </c>
      <c r="AD27" s="21" t="s">
        <v>181</v>
      </c>
      <c r="AE27" s="22" t="s">
        <v>137</v>
      </c>
      <c r="AF27" s="28">
        <f t="shared" si="2"/>
        <v>30</v>
      </c>
      <c r="AG27" s="21"/>
      <c r="AH27" s="70">
        <f t="shared" si="8"/>
        <v>0</v>
      </c>
      <c r="AI27" s="21"/>
      <c r="AJ27" s="21"/>
      <c r="AK27" s="28">
        <f t="shared" si="3"/>
        <v>15</v>
      </c>
      <c r="AL27" s="21"/>
      <c r="AM27" s="70">
        <f t="shared" si="9"/>
        <v>0</v>
      </c>
      <c r="AN27" s="21"/>
      <c r="AO27" s="21"/>
      <c r="AP27" s="21">
        <f t="shared" si="4"/>
        <v>90</v>
      </c>
      <c r="AQ27" s="103">
        <f>SUM(W27,AB27,AG27,AL27)</f>
        <v>47</v>
      </c>
      <c r="AR27" s="70">
        <f t="shared" si="5"/>
        <v>0.52222222222222225</v>
      </c>
      <c r="AS27" s="21" t="s">
        <v>181</v>
      </c>
    </row>
    <row r="28" spans="1:45" s="29" customFormat="1" ht="105" x14ac:dyDescent="0.25">
      <c r="A28" s="22">
        <v>4</v>
      </c>
      <c r="B28" s="21" t="s">
        <v>49</v>
      </c>
      <c r="C28" s="22" t="s">
        <v>123</v>
      </c>
      <c r="D28" s="26" t="s">
        <v>182</v>
      </c>
      <c r="E28" s="21" t="s">
        <v>183</v>
      </c>
      <c r="F28" s="21" t="s">
        <v>100</v>
      </c>
      <c r="G28" s="21" t="s">
        <v>184</v>
      </c>
      <c r="H28" s="36" t="s">
        <v>185</v>
      </c>
      <c r="I28" s="42" t="s">
        <v>56</v>
      </c>
      <c r="J28" s="38" t="s">
        <v>128</v>
      </c>
      <c r="K28" s="36" t="s">
        <v>168</v>
      </c>
      <c r="L28" s="42">
        <v>3</v>
      </c>
      <c r="M28" s="42">
        <v>12</v>
      </c>
      <c r="N28" s="42">
        <v>12</v>
      </c>
      <c r="O28" s="42">
        <v>3</v>
      </c>
      <c r="P28" s="54">
        <f t="shared" si="12"/>
        <v>30</v>
      </c>
      <c r="Q28" s="47" t="s">
        <v>73</v>
      </c>
      <c r="R28" s="52" t="s">
        <v>169</v>
      </c>
      <c r="S28" s="36" t="s">
        <v>170</v>
      </c>
      <c r="T28" s="36" t="s">
        <v>132</v>
      </c>
      <c r="U28" s="69" t="s">
        <v>178</v>
      </c>
      <c r="V28" s="28">
        <f t="shared" si="0"/>
        <v>3</v>
      </c>
      <c r="W28" s="21">
        <v>11</v>
      </c>
      <c r="X28" s="70">
        <f t="shared" si="6"/>
        <v>1</v>
      </c>
      <c r="Y28" s="21" t="s">
        <v>186</v>
      </c>
      <c r="Z28" s="21" t="s">
        <v>172</v>
      </c>
      <c r="AA28" s="28">
        <f t="shared" si="1"/>
        <v>12</v>
      </c>
      <c r="AB28" s="103">
        <v>30</v>
      </c>
      <c r="AC28" s="70">
        <f t="shared" si="7"/>
        <v>1</v>
      </c>
      <c r="AD28" s="21" t="s">
        <v>187</v>
      </c>
      <c r="AE28" s="21" t="s">
        <v>137</v>
      </c>
      <c r="AF28" s="28">
        <f t="shared" si="2"/>
        <v>12</v>
      </c>
      <c r="AG28" s="21"/>
      <c r="AH28" s="70">
        <f t="shared" si="8"/>
        <v>0</v>
      </c>
      <c r="AI28" s="21"/>
      <c r="AJ28" s="21"/>
      <c r="AK28" s="28">
        <f t="shared" si="3"/>
        <v>3</v>
      </c>
      <c r="AL28" s="21"/>
      <c r="AM28" s="70">
        <f t="shared" si="9"/>
        <v>0</v>
      </c>
      <c r="AN28" s="21"/>
      <c r="AO28" s="21"/>
      <c r="AP28" s="21">
        <f t="shared" si="4"/>
        <v>30</v>
      </c>
      <c r="AQ28" s="103">
        <f t="shared" si="11"/>
        <v>41</v>
      </c>
      <c r="AR28" s="70">
        <f t="shared" si="5"/>
        <v>1</v>
      </c>
      <c r="AS28" s="21" t="s">
        <v>187</v>
      </c>
    </row>
    <row r="29" spans="1:45" s="5" customFormat="1" ht="15.75" x14ac:dyDescent="0.25">
      <c r="A29" s="10"/>
      <c r="B29" s="10"/>
      <c r="C29" s="10"/>
      <c r="D29" s="10"/>
      <c r="E29" s="13" t="s">
        <v>188</v>
      </c>
      <c r="F29" s="10"/>
      <c r="G29" s="10"/>
      <c r="H29" s="10"/>
      <c r="I29" s="10"/>
      <c r="J29" s="10"/>
      <c r="K29" s="10"/>
      <c r="L29" s="15"/>
      <c r="M29" s="15"/>
      <c r="N29" s="15"/>
      <c r="O29" s="15"/>
      <c r="P29" s="15"/>
      <c r="Q29" s="10"/>
      <c r="R29" s="10"/>
      <c r="S29" s="10"/>
      <c r="T29" s="10"/>
      <c r="U29" s="10"/>
      <c r="V29" s="15"/>
      <c r="W29" s="15"/>
      <c r="X29" s="15">
        <f>AVERAGE(X14:X28)*80%</f>
        <v>0.54892399790685498</v>
      </c>
      <c r="Y29" s="15"/>
      <c r="Z29" s="15"/>
      <c r="AA29" s="15"/>
      <c r="AB29" s="15"/>
      <c r="AC29" s="111">
        <f>AVERAGE(AC14:AC28)*80%</f>
        <v>0.73671613071895425</v>
      </c>
      <c r="AD29" s="15"/>
      <c r="AE29" s="15"/>
      <c r="AF29" s="15"/>
      <c r="AG29" s="15"/>
      <c r="AH29" s="15">
        <f>AVERAGE(AH14:AH28)*80%</f>
        <v>0</v>
      </c>
      <c r="AI29" s="15"/>
      <c r="AJ29" s="15"/>
      <c r="AK29" s="15"/>
      <c r="AL29" s="15"/>
      <c r="AM29" s="15">
        <f>AVERAGE(AM14:AM28)*80%</f>
        <v>0</v>
      </c>
      <c r="AN29" s="10"/>
      <c r="AO29" s="10"/>
      <c r="AP29" s="16"/>
      <c r="AQ29" s="16"/>
      <c r="AR29" s="111">
        <f>AVERAGE(AR14:AR28)*80%</f>
        <v>0.49989498293500878</v>
      </c>
      <c r="AS29" s="10"/>
    </row>
    <row r="30" spans="1:45" s="29" customFormat="1" ht="210" x14ac:dyDescent="0.25">
      <c r="A30" s="30">
        <v>7</v>
      </c>
      <c r="B30" s="27" t="s">
        <v>189</v>
      </c>
      <c r="C30" s="27" t="s">
        <v>190</v>
      </c>
      <c r="D30" s="56" t="s">
        <v>191</v>
      </c>
      <c r="E30" s="57" t="s">
        <v>192</v>
      </c>
      <c r="F30" s="57" t="s">
        <v>193</v>
      </c>
      <c r="G30" s="57" t="s">
        <v>194</v>
      </c>
      <c r="H30" s="57" t="s">
        <v>195</v>
      </c>
      <c r="I30" s="58" t="s">
        <v>196</v>
      </c>
      <c r="J30" s="57" t="s">
        <v>197</v>
      </c>
      <c r="K30" s="57" t="s">
        <v>198</v>
      </c>
      <c r="L30" s="59" t="s">
        <v>199</v>
      </c>
      <c r="M30" s="60">
        <v>0.8</v>
      </c>
      <c r="N30" s="59" t="s">
        <v>199</v>
      </c>
      <c r="O30" s="61">
        <v>0.8</v>
      </c>
      <c r="P30" s="61">
        <v>0.8</v>
      </c>
      <c r="Q30" s="62" t="s">
        <v>73</v>
      </c>
      <c r="R30" s="62" t="s">
        <v>200</v>
      </c>
      <c r="S30" s="57" t="s">
        <v>201</v>
      </c>
      <c r="T30" s="71" t="s">
        <v>202</v>
      </c>
      <c r="U30" s="72" t="s">
        <v>203</v>
      </c>
      <c r="V30" s="73" t="str">
        <f>L30</f>
        <v>No programada</v>
      </c>
      <c r="W30" s="74" t="s">
        <v>64</v>
      </c>
      <c r="X30" s="76" t="s">
        <v>64</v>
      </c>
      <c r="Y30" s="74" t="s">
        <v>65</v>
      </c>
      <c r="Z30" s="74"/>
      <c r="AA30" s="75">
        <f>M30</f>
        <v>0.8</v>
      </c>
      <c r="AB30" s="105">
        <v>0.94</v>
      </c>
      <c r="AC30" s="76">
        <f>IF(AB30/AA30&gt;100%,100%,AB30/AA30)</f>
        <v>1</v>
      </c>
      <c r="AD30" s="94" t="s">
        <v>204</v>
      </c>
      <c r="AE30" s="95" t="s">
        <v>205</v>
      </c>
      <c r="AF30" s="73" t="str">
        <f>N30</f>
        <v>No programada</v>
      </c>
      <c r="AG30" s="74"/>
      <c r="AH30" s="76" t="e">
        <f t="shared" ref="AH30" si="13">IF(AG30/AF30&gt;100%,100%,AG30/AF30)</f>
        <v>#VALUE!</v>
      </c>
      <c r="AI30" s="74"/>
      <c r="AJ30" s="74"/>
      <c r="AK30" s="75">
        <f>O30</f>
        <v>0.8</v>
      </c>
      <c r="AL30" s="74"/>
      <c r="AM30" s="76">
        <f t="shared" ref="AM30" si="14">IF(AL30/AK30&gt;100%,100%,AL30/AK30)</f>
        <v>0</v>
      </c>
      <c r="AN30" s="74"/>
      <c r="AO30" s="74"/>
      <c r="AP30" s="91">
        <f>P30</f>
        <v>0.8</v>
      </c>
      <c r="AQ30" s="105">
        <f>AVERAGE(AB30,AL30)</f>
        <v>0.94</v>
      </c>
      <c r="AR30" s="84">
        <f t="shared" si="5"/>
        <v>1</v>
      </c>
      <c r="AS30" s="92" t="s">
        <v>204</v>
      </c>
    </row>
    <row r="31" spans="1:45" s="29" customFormat="1" ht="105" x14ac:dyDescent="0.25">
      <c r="A31" s="30">
        <v>7</v>
      </c>
      <c r="B31" s="27" t="s">
        <v>189</v>
      </c>
      <c r="C31" s="27" t="s">
        <v>190</v>
      </c>
      <c r="D31" s="63" t="s">
        <v>206</v>
      </c>
      <c r="E31" s="62" t="s">
        <v>207</v>
      </c>
      <c r="F31" s="62" t="s">
        <v>193</v>
      </c>
      <c r="G31" s="62" t="s">
        <v>208</v>
      </c>
      <c r="H31" s="62" t="s">
        <v>209</v>
      </c>
      <c r="I31" s="62" t="s">
        <v>210</v>
      </c>
      <c r="J31" s="62" t="s">
        <v>197</v>
      </c>
      <c r="K31" s="62" t="s">
        <v>211</v>
      </c>
      <c r="L31" s="64">
        <v>1</v>
      </c>
      <c r="M31" s="64">
        <v>1</v>
      </c>
      <c r="N31" s="64">
        <v>1</v>
      </c>
      <c r="O31" s="65">
        <v>1</v>
      </c>
      <c r="P31" s="65">
        <v>1</v>
      </c>
      <c r="Q31" s="62" t="s">
        <v>73</v>
      </c>
      <c r="R31" s="62" t="s">
        <v>212</v>
      </c>
      <c r="S31" s="62" t="s">
        <v>213</v>
      </c>
      <c r="T31" s="71" t="s">
        <v>202</v>
      </c>
      <c r="U31" s="72" t="s">
        <v>214</v>
      </c>
      <c r="V31" s="75">
        <f t="shared" ref="V31:V36" si="15">L31</f>
        <v>1</v>
      </c>
      <c r="W31" s="76">
        <v>0.86360000000000003</v>
      </c>
      <c r="X31" s="76">
        <f t="shared" ref="X31" si="16">IF(W31/V31&gt;100%,100%,W31/V31)</f>
        <v>0.86360000000000003</v>
      </c>
      <c r="Y31" s="74" t="s">
        <v>215</v>
      </c>
      <c r="Z31" s="74" t="s">
        <v>216</v>
      </c>
      <c r="AA31" s="75">
        <f t="shared" ref="AA31:AA36" si="17">M31</f>
        <v>1</v>
      </c>
      <c r="AB31" s="106">
        <v>0.86360000000000003</v>
      </c>
      <c r="AC31" s="76">
        <f>IF(AB31/AA31&gt;100%,100%,AB31/AA31)</f>
        <v>0.86360000000000003</v>
      </c>
      <c r="AD31" s="74" t="s">
        <v>215</v>
      </c>
      <c r="AE31" s="74" t="s">
        <v>217</v>
      </c>
      <c r="AF31" s="75">
        <f t="shared" ref="AF31:AF36" si="18">N31</f>
        <v>1</v>
      </c>
      <c r="AG31" s="78">
        <v>0</v>
      </c>
      <c r="AH31" s="76"/>
      <c r="AI31" s="74"/>
      <c r="AJ31" s="74"/>
      <c r="AK31" s="75">
        <f t="shared" ref="AK31:AK36" si="19">O31</f>
        <v>1</v>
      </c>
      <c r="AL31" s="78">
        <v>0</v>
      </c>
      <c r="AM31" s="76"/>
      <c r="AN31" s="74"/>
      <c r="AO31" s="74"/>
      <c r="AP31" s="91">
        <f t="shared" ref="AP31:AP36" si="20">P31</f>
        <v>1</v>
      </c>
      <c r="AQ31" s="105">
        <f>AVERAGE(AB31,AG31,AL31)</f>
        <v>0.28786666666666666</v>
      </c>
      <c r="AR31" s="84">
        <f t="shared" si="5"/>
        <v>0.28786666666666666</v>
      </c>
      <c r="AS31" s="74" t="s">
        <v>215</v>
      </c>
    </row>
    <row r="32" spans="1:45" s="29" customFormat="1" ht="150" x14ac:dyDescent="0.25">
      <c r="A32" s="30">
        <v>7</v>
      </c>
      <c r="B32" s="27" t="s">
        <v>189</v>
      </c>
      <c r="C32" s="27" t="s">
        <v>218</v>
      </c>
      <c r="D32" s="63" t="s">
        <v>219</v>
      </c>
      <c r="E32" s="62" t="s">
        <v>220</v>
      </c>
      <c r="F32" s="62" t="s">
        <v>193</v>
      </c>
      <c r="G32" s="62" t="s">
        <v>221</v>
      </c>
      <c r="H32" s="62" t="s">
        <v>222</v>
      </c>
      <c r="I32" s="62" t="s">
        <v>223</v>
      </c>
      <c r="J32" s="62" t="s">
        <v>197</v>
      </c>
      <c r="K32" s="62" t="s">
        <v>224</v>
      </c>
      <c r="L32" s="59" t="s">
        <v>199</v>
      </c>
      <c r="M32" s="60">
        <v>1</v>
      </c>
      <c r="N32" s="60">
        <v>1</v>
      </c>
      <c r="O32" s="61">
        <v>1</v>
      </c>
      <c r="P32" s="61">
        <v>1</v>
      </c>
      <c r="Q32" s="62" t="s">
        <v>73</v>
      </c>
      <c r="R32" s="62" t="s">
        <v>225</v>
      </c>
      <c r="S32" s="62" t="s">
        <v>226</v>
      </c>
      <c r="T32" s="71" t="s">
        <v>202</v>
      </c>
      <c r="U32" s="72" t="s">
        <v>227</v>
      </c>
      <c r="V32" s="73" t="str">
        <f t="shared" si="15"/>
        <v>No programada</v>
      </c>
      <c r="W32" s="74" t="s">
        <v>64</v>
      </c>
      <c r="X32" s="76" t="s">
        <v>64</v>
      </c>
      <c r="Y32" s="74" t="s">
        <v>65</v>
      </c>
      <c r="Z32" s="74" t="s">
        <v>64</v>
      </c>
      <c r="AA32" s="75">
        <f t="shared" si="17"/>
        <v>1</v>
      </c>
      <c r="AB32" s="106">
        <v>1</v>
      </c>
      <c r="AC32" s="76">
        <f>IF(AB32/AA32&gt;100%,100%,AB32/AA32)</f>
        <v>1</v>
      </c>
      <c r="AD32" s="74" t="s">
        <v>228</v>
      </c>
      <c r="AE32" s="74" t="s">
        <v>229</v>
      </c>
      <c r="AF32" s="75">
        <f t="shared" si="18"/>
        <v>1</v>
      </c>
      <c r="AG32" s="78">
        <v>0</v>
      </c>
      <c r="AH32" s="76"/>
      <c r="AI32" s="74"/>
      <c r="AJ32" s="74"/>
      <c r="AK32" s="75">
        <f t="shared" si="19"/>
        <v>1</v>
      </c>
      <c r="AL32" s="78">
        <v>0</v>
      </c>
      <c r="AM32" s="76"/>
      <c r="AN32" s="74"/>
      <c r="AO32" s="74"/>
      <c r="AP32" s="91">
        <f t="shared" si="20"/>
        <v>1</v>
      </c>
      <c r="AQ32" s="105">
        <f>AVERAGE(W32,AB32,AG32,AL32)</f>
        <v>0.33333333333333331</v>
      </c>
      <c r="AR32" s="84">
        <f t="shared" si="5"/>
        <v>0.33333333333333331</v>
      </c>
      <c r="AS32" s="74" t="s">
        <v>228</v>
      </c>
    </row>
    <row r="33" spans="1:45" s="29" customFormat="1" ht="105" x14ac:dyDescent="0.25">
      <c r="A33" s="30">
        <v>7</v>
      </c>
      <c r="B33" s="27" t="s">
        <v>189</v>
      </c>
      <c r="C33" s="27" t="s">
        <v>190</v>
      </c>
      <c r="D33" s="63" t="s">
        <v>230</v>
      </c>
      <c r="E33" s="62" t="s">
        <v>231</v>
      </c>
      <c r="F33" s="62" t="s">
        <v>193</v>
      </c>
      <c r="G33" s="62" t="s">
        <v>232</v>
      </c>
      <c r="H33" s="62" t="s">
        <v>233</v>
      </c>
      <c r="I33" s="62" t="s">
        <v>210</v>
      </c>
      <c r="J33" s="62" t="s">
        <v>103</v>
      </c>
      <c r="K33" s="62" t="s">
        <v>232</v>
      </c>
      <c r="L33" s="60">
        <v>1</v>
      </c>
      <c r="M33" s="60">
        <v>1</v>
      </c>
      <c r="N33" s="59" t="s">
        <v>199</v>
      </c>
      <c r="O33" s="61" t="s">
        <v>199</v>
      </c>
      <c r="P33" s="61">
        <v>1</v>
      </c>
      <c r="Q33" s="62" t="s">
        <v>234</v>
      </c>
      <c r="R33" s="62" t="s">
        <v>235</v>
      </c>
      <c r="S33" s="62" t="s">
        <v>235</v>
      </c>
      <c r="T33" s="71" t="s">
        <v>202</v>
      </c>
      <c r="U33" s="72" t="s">
        <v>214</v>
      </c>
      <c r="V33" s="75">
        <f t="shared" si="15"/>
        <v>1</v>
      </c>
      <c r="W33" s="78">
        <v>1</v>
      </c>
      <c r="X33" s="76">
        <f>IF(W33/V33&gt;100%,100%,W33/V33)</f>
        <v>1</v>
      </c>
      <c r="Y33" s="74" t="s">
        <v>236</v>
      </c>
      <c r="Z33" s="74" t="s">
        <v>237</v>
      </c>
      <c r="AA33" s="75">
        <f t="shared" si="17"/>
        <v>1</v>
      </c>
      <c r="AB33" s="106">
        <v>1</v>
      </c>
      <c r="AC33" s="76">
        <f>IF(AB33/AA33&gt;100%,100%,AB33/AA33)</f>
        <v>1</v>
      </c>
      <c r="AD33" s="74" t="s">
        <v>238</v>
      </c>
      <c r="AE33" s="95" t="s">
        <v>239</v>
      </c>
      <c r="AF33" s="73" t="str">
        <f t="shared" si="18"/>
        <v>No programada</v>
      </c>
      <c r="AG33" s="82">
        <v>0</v>
      </c>
      <c r="AH33" s="76">
        <v>0</v>
      </c>
      <c r="AI33" s="74"/>
      <c r="AJ33" s="74"/>
      <c r="AK33" s="73" t="str">
        <f t="shared" si="19"/>
        <v>No programada</v>
      </c>
      <c r="AL33" s="82">
        <v>0</v>
      </c>
      <c r="AM33" s="76">
        <v>0</v>
      </c>
      <c r="AN33" s="74"/>
      <c r="AO33" s="74"/>
      <c r="AP33" s="91">
        <f t="shared" si="20"/>
        <v>1</v>
      </c>
      <c r="AQ33" s="105">
        <f>AVERAGE(W33,AB33)</f>
        <v>1</v>
      </c>
      <c r="AR33" s="84">
        <f t="shared" si="5"/>
        <v>1</v>
      </c>
      <c r="AS33" s="74" t="s">
        <v>238</v>
      </c>
    </row>
    <row r="34" spans="1:45" s="29" customFormat="1" ht="120" x14ac:dyDescent="0.25">
      <c r="A34" s="30">
        <v>7</v>
      </c>
      <c r="B34" s="27" t="s">
        <v>189</v>
      </c>
      <c r="C34" s="27" t="s">
        <v>190</v>
      </c>
      <c r="D34" s="63" t="s">
        <v>240</v>
      </c>
      <c r="E34" s="62" t="s">
        <v>241</v>
      </c>
      <c r="F34" s="62" t="s">
        <v>193</v>
      </c>
      <c r="G34" s="62" t="s">
        <v>242</v>
      </c>
      <c r="H34" s="62" t="s">
        <v>243</v>
      </c>
      <c r="I34" s="62" t="s">
        <v>119</v>
      </c>
      <c r="J34" s="62" t="s">
        <v>128</v>
      </c>
      <c r="K34" s="62" t="s">
        <v>242</v>
      </c>
      <c r="L34" s="66">
        <v>0</v>
      </c>
      <c r="M34" s="66">
        <v>1</v>
      </c>
      <c r="N34" s="67">
        <v>1</v>
      </c>
      <c r="O34" s="68">
        <v>0</v>
      </c>
      <c r="P34" s="68">
        <v>2</v>
      </c>
      <c r="Q34" s="62" t="s">
        <v>234</v>
      </c>
      <c r="R34" s="62" t="s">
        <v>235</v>
      </c>
      <c r="S34" s="62" t="s">
        <v>235</v>
      </c>
      <c r="T34" s="71" t="s">
        <v>202</v>
      </c>
      <c r="U34" s="71" t="s">
        <v>202</v>
      </c>
      <c r="V34" s="73">
        <f t="shared" si="15"/>
        <v>0</v>
      </c>
      <c r="W34" s="74" t="s">
        <v>64</v>
      </c>
      <c r="X34" s="76" t="s">
        <v>64</v>
      </c>
      <c r="Y34" s="74" t="s">
        <v>65</v>
      </c>
      <c r="Z34" s="74" t="s">
        <v>64</v>
      </c>
      <c r="AA34" s="73">
        <f t="shared" si="17"/>
        <v>1</v>
      </c>
      <c r="AB34" s="107">
        <v>1</v>
      </c>
      <c r="AC34" s="76">
        <f>IF(AB34/AA34&gt;100%,100%,AB34/AA34)</f>
        <v>1</v>
      </c>
      <c r="AD34" s="96" t="s">
        <v>244</v>
      </c>
      <c r="AE34" s="95" t="s">
        <v>245</v>
      </c>
      <c r="AF34" s="73">
        <f t="shared" si="18"/>
        <v>1</v>
      </c>
      <c r="AG34" s="74"/>
      <c r="AH34" s="76"/>
      <c r="AI34" s="74"/>
      <c r="AJ34" s="74"/>
      <c r="AK34" s="73">
        <f t="shared" si="19"/>
        <v>0</v>
      </c>
      <c r="AL34" s="74"/>
      <c r="AM34" s="76"/>
      <c r="AN34" s="74"/>
      <c r="AO34" s="74"/>
      <c r="AP34" s="74">
        <f t="shared" si="20"/>
        <v>2</v>
      </c>
      <c r="AQ34" s="110">
        <f>SUM(AB34,AG34)</f>
        <v>1</v>
      </c>
      <c r="AR34" s="84">
        <f t="shared" si="5"/>
        <v>0.5</v>
      </c>
      <c r="AS34" s="97" t="s">
        <v>245</v>
      </c>
    </row>
    <row r="35" spans="1:45" s="29" customFormat="1" ht="150" x14ac:dyDescent="0.25">
      <c r="A35" s="30">
        <v>5</v>
      </c>
      <c r="B35" s="27" t="s">
        <v>246</v>
      </c>
      <c r="C35" s="27" t="s">
        <v>247</v>
      </c>
      <c r="D35" s="63" t="s">
        <v>248</v>
      </c>
      <c r="E35" s="62" t="s">
        <v>249</v>
      </c>
      <c r="F35" s="62" t="s">
        <v>193</v>
      </c>
      <c r="G35" s="62" t="s">
        <v>250</v>
      </c>
      <c r="H35" s="62" t="s">
        <v>251</v>
      </c>
      <c r="I35" s="62" t="s">
        <v>210</v>
      </c>
      <c r="J35" s="62" t="s">
        <v>57</v>
      </c>
      <c r="K35" s="62" t="s">
        <v>250</v>
      </c>
      <c r="L35" s="60">
        <v>0.33</v>
      </c>
      <c r="M35" s="60">
        <v>0.67</v>
      </c>
      <c r="N35" s="60">
        <v>0.84</v>
      </c>
      <c r="O35" s="61">
        <v>1</v>
      </c>
      <c r="P35" s="61">
        <v>1</v>
      </c>
      <c r="Q35" s="62" t="s">
        <v>73</v>
      </c>
      <c r="R35" s="62" t="s">
        <v>252</v>
      </c>
      <c r="S35" s="62" t="s">
        <v>253</v>
      </c>
      <c r="T35" s="71" t="s">
        <v>202</v>
      </c>
      <c r="U35" s="72" t="s">
        <v>254</v>
      </c>
      <c r="V35" s="75">
        <f t="shared" si="15"/>
        <v>0.33</v>
      </c>
      <c r="W35" s="75">
        <v>1</v>
      </c>
      <c r="X35" s="79">
        <f>IF(W35/V35&gt;100%,100%,W35/V35)</f>
        <v>1</v>
      </c>
      <c r="Y35" s="75" t="s">
        <v>255</v>
      </c>
      <c r="Z35" s="75" t="s">
        <v>256</v>
      </c>
      <c r="AA35" s="75">
        <f t="shared" si="17"/>
        <v>0.67</v>
      </c>
      <c r="AB35" s="112" t="s">
        <v>64</v>
      </c>
      <c r="AC35" s="108" t="s">
        <v>199</v>
      </c>
      <c r="AD35" s="112" t="s">
        <v>264</v>
      </c>
      <c r="AE35" s="112" t="s">
        <v>257</v>
      </c>
      <c r="AF35" s="112">
        <f t="shared" si="18"/>
        <v>0.84</v>
      </c>
      <c r="AG35" s="112"/>
      <c r="AH35" s="113"/>
      <c r="AI35" s="112"/>
      <c r="AJ35" s="112"/>
      <c r="AK35" s="112">
        <f t="shared" si="19"/>
        <v>1</v>
      </c>
      <c r="AL35" s="112"/>
      <c r="AM35" s="113"/>
      <c r="AN35" s="112"/>
      <c r="AO35" s="112"/>
      <c r="AP35" s="112">
        <f t="shared" si="20"/>
        <v>1</v>
      </c>
      <c r="AQ35" s="106" t="s">
        <v>64</v>
      </c>
      <c r="AR35" s="114" t="s">
        <v>64</v>
      </c>
      <c r="AS35" s="107" t="s">
        <v>265</v>
      </c>
    </row>
    <row r="36" spans="1:45" s="29" customFormat="1" ht="122.25" customHeight="1" x14ac:dyDescent="0.25">
      <c r="A36" s="30">
        <v>5</v>
      </c>
      <c r="B36" s="27" t="s">
        <v>246</v>
      </c>
      <c r="C36" s="27" t="s">
        <v>247</v>
      </c>
      <c r="D36" s="63" t="s">
        <v>258</v>
      </c>
      <c r="E36" s="62" t="s">
        <v>259</v>
      </c>
      <c r="F36" s="62" t="s">
        <v>193</v>
      </c>
      <c r="G36" s="62" t="s">
        <v>250</v>
      </c>
      <c r="H36" s="62" t="s">
        <v>260</v>
      </c>
      <c r="I36" s="62" t="s">
        <v>119</v>
      </c>
      <c r="J36" s="62" t="s">
        <v>57</v>
      </c>
      <c r="K36" s="62" t="s">
        <v>250</v>
      </c>
      <c r="L36" s="60">
        <v>0.2</v>
      </c>
      <c r="M36" s="60">
        <v>0.4</v>
      </c>
      <c r="N36" s="60">
        <v>0.6</v>
      </c>
      <c r="O36" s="61">
        <v>0.8</v>
      </c>
      <c r="P36" s="61">
        <v>0.8</v>
      </c>
      <c r="Q36" s="62" t="s">
        <v>73</v>
      </c>
      <c r="R36" s="62" t="s">
        <v>252</v>
      </c>
      <c r="S36" s="62" t="s">
        <v>261</v>
      </c>
      <c r="T36" s="71" t="s">
        <v>202</v>
      </c>
      <c r="U36" s="72" t="s">
        <v>254</v>
      </c>
      <c r="V36" s="75">
        <f t="shared" si="15"/>
        <v>0.2</v>
      </c>
      <c r="W36" s="79">
        <v>0.8448</v>
      </c>
      <c r="X36" s="79">
        <f>IF(W36/V36&gt;100%,100%,W36/V36)</f>
        <v>1</v>
      </c>
      <c r="Y36" s="75"/>
      <c r="Z36" s="75"/>
      <c r="AA36" s="75">
        <f t="shared" si="17"/>
        <v>0.4</v>
      </c>
      <c r="AB36" s="109" t="s">
        <v>64</v>
      </c>
      <c r="AC36" s="76" t="s">
        <v>199</v>
      </c>
      <c r="AD36" s="75" t="s">
        <v>264</v>
      </c>
      <c r="AE36" s="98" t="s">
        <v>257</v>
      </c>
      <c r="AF36" s="75">
        <f t="shared" si="18"/>
        <v>0.6</v>
      </c>
      <c r="AG36" s="75"/>
      <c r="AH36" s="79"/>
      <c r="AI36" s="75"/>
      <c r="AJ36" s="75"/>
      <c r="AK36" s="75">
        <f t="shared" si="19"/>
        <v>0.8</v>
      </c>
      <c r="AL36" s="75"/>
      <c r="AM36" s="79"/>
      <c r="AN36" s="75"/>
      <c r="AO36" s="75"/>
      <c r="AP36" s="75">
        <f t="shared" si="20"/>
        <v>0.8</v>
      </c>
      <c r="AQ36" s="108" t="s">
        <v>64</v>
      </c>
      <c r="AR36" s="84" t="s">
        <v>64</v>
      </c>
      <c r="AS36" s="75" t="s">
        <v>266</v>
      </c>
    </row>
    <row r="37" spans="1:45" s="5" customFormat="1" ht="15.75" x14ac:dyDescent="0.25">
      <c r="A37" s="10"/>
      <c r="B37" s="10"/>
      <c r="C37" s="10"/>
      <c r="D37" s="10"/>
      <c r="E37" s="11" t="s">
        <v>262</v>
      </c>
      <c r="F37" s="11"/>
      <c r="G37" s="11"/>
      <c r="H37" s="11"/>
      <c r="I37" s="11"/>
      <c r="J37" s="11"/>
      <c r="K37" s="11"/>
      <c r="L37" s="12"/>
      <c r="M37" s="12"/>
      <c r="N37" s="12"/>
      <c r="O37" s="12"/>
      <c r="P37" s="12"/>
      <c r="Q37" s="11"/>
      <c r="R37" s="10"/>
      <c r="S37" s="10"/>
      <c r="T37" s="10"/>
      <c r="U37" s="10"/>
      <c r="V37" s="12"/>
      <c r="W37" s="12"/>
      <c r="X37" s="81">
        <f>AVERAGE(X30:X36)*20%</f>
        <v>0.19318000000000002</v>
      </c>
      <c r="Y37" s="10"/>
      <c r="Z37" s="10"/>
      <c r="AA37" s="12"/>
      <c r="AB37" s="12"/>
      <c r="AC37" s="81">
        <f>AVERAGE(AC30:AC36)*20%</f>
        <v>0.19454400000000002</v>
      </c>
      <c r="AD37" s="10"/>
      <c r="AE37" s="10"/>
      <c r="AF37" s="12"/>
      <c r="AG37" s="12"/>
      <c r="AH37" s="14" t="e">
        <f>AVERAGE(#REF!)*20%</f>
        <v>#REF!</v>
      </c>
      <c r="AI37" s="10"/>
      <c r="AJ37" s="10"/>
      <c r="AK37" s="12"/>
      <c r="AL37" s="12"/>
      <c r="AM37" s="14" t="e">
        <f>AVERAGE(#REF!)*20%</f>
        <v>#REF!</v>
      </c>
      <c r="AN37" s="10"/>
      <c r="AO37" s="10"/>
      <c r="AP37" s="17"/>
      <c r="AQ37" s="17"/>
      <c r="AR37" s="81">
        <f>AVERAGE(AR30:AR36)*20%</f>
        <v>0.12484800000000001</v>
      </c>
      <c r="AS37" s="10"/>
    </row>
    <row r="38" spans="1:45" s="9" customFormat="1" ht="18.75" x14ac:dyDescent="0.3">
      <c r="A38" s="6"/>
      <c r="B38" s="6"/>
      <c r="C38" s="6"/>
      <c r="D38" s="6"/>
      <c r="E38" s="7" t="s">
        <v>263</v>
      </c>
      <c r="F38" s="6"/>
      <c r="G38" s="6"/>
      <c r="H38" s="6"/>
      <c r="I38" s="6"/>
      <c r="J38" s="6"/>
      <c r="K38" s="6"/>
      <c r="L38" s="8"/>
      <c r="M38" s="8"/>
      <c r="N38" s="8"/>
      <c r="O38" s="8"/>
      <c r="P38" s="8"/>
      <c r="Q38" s="6"/>
      <c r="R38" s="6"/>
      <c r="S38" s="6"/>
      <c r="T38" s="6"/>
      <c r="U38" s="6"/>
      <c r="V38" s="8"/>
      <c r="W38" s="8"/>
      <c r="X38" s="83">
        <f>X29+X37</f>
        <v>0.742103997906855</v>
      </c>
      <c r="Y38" s="6"/>
      <c r="Z38" s="6"/>
      <c r="AA38" s="8"/>
      <c r="AB38" s="8"/>
      <c r="AC38" s="83">
        <f>AC29+AC37</f>
        <v>0.9312601307189543</v>
      </c>
      <c r="AD38" s="6"/>
      <c r="AE38" s="6"/>
      <c r="AF38" s="8"/>
      <c r="AG38" s="8"/>
      <c r="AH38" s="19" t="e">
        <f>AH29+AH37</f>
        <v>#REF!</v>
      </c>
      <c r="AI38" s="6"/>
      <c r="AJ38" s="6"/>
      <c r="AK38" s="8"/>
      <c r="AL38" s="8"/>
      <c r="AM38" s="19" t="e">
        <f>AM29+AM37</f>
        <v>#REF!</v>
      </c>
      <c r="AN38" s="6"/>
      <c r="AO38" s="6"/>
      <c r="AP38" s="18"/>
      <c r="AQ38" s="18"/>
      <c r="AR38" s="83">
        <f>AR29+AR37</f>
        <v>0.62474298293500885</v>
      </c>
      <c r="AS38" s="6"/>
    </row>
    <row r="42" spans="1:45" x14ac:dyDescent="0.25">
      <c r="U42" s="1">
        <f>14/14</f>
        <v>1</v>
      </c>
    </row>
    <row r="43" spans="1:45" x14ac:dyDescent="0.25">
      <c r="S43" s="80"/>
    </row>
  </sheetData>
  <mergeCells count="19">
    <mergeCell ref="R11:U12"/>
    <mergeCell ref="F4:K4"/>
    <mergeCell ref="H5:K5"/>
    <mergeCell ref="H6:K6"/>
    <mergeCell ref="H7:K7"/>
    <mergeCell ref="H8:K8"/>
    <mergeCell ref="H9:K9"/>
    <mergeCell ref="A11:B12"/>
    <mergeCell ref="C11:C13"/>
    <mergeCell ref="A1:K1"/>
    <mergeCell ref="L1:P1"/>
    <mergeCell ref="D11:F12"/>
    <mergeCell ref="G11:Q12"/>
    <mergeCell ref="A2:K2"/>
    <mergeCell ref="V11:Z12"/>
    <mergeCell ref="AA11:AE12"/>
    <mergeCell ref="AF11:AJ12"/>
    <mergeCell ref="AK11:AO12"/>
    <mergeCell ref="AP11:AS12"/>
  </mergeCells>
  <dataValidations count="1">
    <dataValidation allowBlank="1" showInputMessage="1" showErrorMessage="1" error="Escriba un texto " promptTitle="Cualquier contenido" sqref="F13 F3:F10" xr:uid="{00000000-0002-0000-0000-000000000000}"/>
  </dataValidations>
  <hyperlinks>
    <hyperlink ref="AD34" r:id="rId1" xr:uid="{EB2E4F96-DFA6-468E-B03E-7C61E9AA5C2E}"/>
  </hyperlinks>
  <pageMargins left="0.7" right="0.7" top="0.75" bottom="0.75" header="0.3" footer="0.3"/>
  <pageSetup paperSize="9" orientation="portrait" r:id="rId2"/>
  <ignoredErrors>
    <ignoredError sqref="D14:D15" numberStoredAsText="1"/>
  </ignoredErrors>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error="Escriba un texto " promptTitle="Cualquier contenido" xr:uid="{00000000-0002-0000-0000-000001000000}">
          <x14:formula1>
            <xm:f>Listas!$A$2:$A$4</xm:f>
          </x14:formula1>
          <xm:sqref>F1 F11:F12 F14:F20 F22:F29 F37:F1048576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11.42578125" defaultRowHeight="15" x14ac:dyDescent="0.25"/>
  <cols>
    <col min="1" max="1" width="34.5703125" bestFit="1" customWidth="1"/>
  </cols>
  <sheetData>
    <row r="1" spans="1:1" x14ac:dyDescent="0.25">
      <c r="A1" t="s">
        <v>28</v>
      </c>
    </row>
    <row r="2" spans="1:1" x14ac:dyDescent="0.25">
      <c r="A2" t="s">
        <v>100</v>
      </c>
    </row>
    <row r="3" spans="1:1" x14ac:dyDescent="0.25">
      <c r="A3" t="s">
        <v>53</v>
      </c>
    </row>
    <row r="4" spans="1:1" x14ac:dyDescent="0.25">
      <c r="A4" t="s">
        <v>193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79AF05B0CA4944BB83126E48AFF4035" ma:contentTypeVersion="15" ma:contentTypeDescription="Crear nuevo documento." ma:contentTypeScope="" ma:versionID="9d19657c730e78c3d355ddf0d62e8d13">
  <xsd:schema xmlns:xsd="http://www.w3.org/2001/XMLSchema" xmlns:xs="http://www.w3.org/2001/XMLSchema" xmlns:p="http://schemas.microsoft.com/office/2006/metadata/properties" xmlns:ns2="f8dc1254-f694-4df3-a50d-d4e607c93dc9" xmlns:ns3="20cb614e-b45f-4877-aa77-0fc3e5f2c8f0" targetNamespace="http://schemas.microsoft.com/office/2006/metadata/properties" ma:root="true" ma:fieldsID="17866b5252e4077bf448069177ed2070" ns2:_="" ns3:_="">
    <xsd:import namespace="f8dc1254-f694-4df3-a50d-d4e607c93dc9"/>
    <xsd:import namespace="20cb614e-b45f-4877-aa77-0fc3e5f2c8f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dc1254-f694-4df3-a50d-d4e607c93d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1310d8ee-99bf-4ea4-9dbe-e9e068685e8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0cb614e-b45f-4877-aa77-0fc3e5f2c8f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d5d71684-cc2f-47e5-af77-6d773671f415}" ma:internalName="TaxCatchAll" ma:showField="CatchAllData" ma:web="20cb614e-b45f-4877-aa77-0fc3e5f2c8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0cb614e-b45f-4877-aa77-0fc3e5f2c8f0" xsi:nil="true"/>
    <lcf76f155ced4ddcb4097134ff3c332f xmlns="f8dc1254-f694-4df3-a50d-d4e607c93dc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25C945C-B39F-4036-A4B5-D1157C3B3A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dc1254-f694-4df3-a50d-d4e607c93dc9"/>
    <ds:schemaRef ds:uri="20cb614e-b45f-4877-aa77-0fc3e5f2c8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5251AB-C88B-4079-B78F-2291AC2E7ABC}">
  <ds:schemaRefs>
    <ds:schemaRef ds:uri="http://schemas.microsoft.com/sharepoint/v3/contenttype/forms"/>
  </ds:schemaRefs>
</ds:datastoreItem>
</file>

<file path=customXml/itemProps3.xml><?xml version="1.0" encoding="utf-8"?>
<ds:datastoreItem xmlns:ds="http://schemas.openxmlformats.org/officeDocument/2006/customXml" ds:itemID="{1BD912C2-67FF-4F74-B857-B8D2F5FE6CA6}">
  <ds:schemaRefs>
    <ds:schemaRef ds:uri="http://schemas.microsoft.com/office/2006/metadata/properties"/>
    <ds:schemaRef ds:uri="http://schemas.microsoft.com/office/infopath/2007/PartnerControls"/>
    <ds:schemaRef ds:uri="20cb614e-b45f-4877-aa77-0fc3e5f2c8f0"/>
    <ds:schemaRef ds:uri="f8dc1254-f694-4df3-a50d-d4e607c93dc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Dora Elcy Guevara Agudelo</cp:lastModifiedBy>
  <cp:revision/>
  <dcterms:created xsi:type="dcterms:W3CDTF">2021-01-25T18:44:53Z</dcterms:created>
  <dcterms:modified xsi:type="dcterms:W3CDTF">2023-08-04T17:32:04Z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0x010100479AF05B0CA4944BB83126E48AFF4035</vt:lpwstr>
  </property>
  <property fmtid="{D5CDD505-2E9C-101B-9397-08002B2CF9AE}" pid="3" name="MediaServiceImageTags">
    <vt:lpwstr/>
  </property>
</Properties>
</file>