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FCA10290-FFBD-4655-B15B-E90C6811084C}"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9" i="1" l="1"/>
  <c r="AC18" i="1"/>
  <c r="AQ19" i="1"/>
  <c r="AQ33" i="1"/>
  <c r="AQ32" i="1"/>
  <c r="AQ31" i="1"/>
  <c r="AQ30" i="1"/>
  <c r="AQ26" i="1"/>
  <c r="AQ27" i="1"/>
  <c r="AQ28" i="1"/>
  <c r="AQ22" i="1"/>
  <c r="AQ23" i="1"/>
  <c r="AQ24" i="1"/>
  <c r="AQ25" i="1"/>
  <c r="AQ21" i="1"/>
  <c r="AQ18" i="1"/>
  <c r="X37" i="1"/>
  <c r="AR31" i="1"/>
  <c r="AR32" i="1"/>
  <c r="AR33" i="1"/>
  <c r="AR34" i="1"/>
  <c r="AR35" i="1"/>
  <c r="AH31" i="1"/>
  <c r="AH32" i="1"/>
  <c r="AH33" i="1"/>
  <c r="AH34" i="1"/>
  <c r="AH35" i="1"/>
  <c r="AH36" i="1"/>
  <c r="AC31" i="1"/>
  <c r="AC32" i="1"/>
  <c r="AC33" i="1"/>
  <c r="AC34" i="1"/>
  <c r="AM31" i="1"/>
  <c r="AM32" i="1"/>
  <c r="AM33" i="1"/>
  <c r="AM34" i="1"/>
  <c r="AM35" i="1"/>
  <c r="AM36" i="1"/>
  <c r="X33" i="1"/>
  <c r="X35" i="1"/>
  <c r="X36" i="1"/>
  <c r="X31" i="1"/>
  <c r="X28" i="1"/>
  <c r="AP36" i="1"/>
  <c r="AK36" i="1"/>
  <c r="AF36" i="1"/>
  <c r="AA36" i="1"/>
  <c r="V36" i="1"/>
  <c r="AP35" i="1"/>
  <c r="AK35" i="1"/>
  <c r="AF35" i="1"/>
  <c r="AA35" i="1"/>
  <c r="V35" i="1"/>
  <c r="AP34" i="1"/>
  <c r="AK34" i="1"/>
  <c r="AF34" i="1"/>
  <c r="AA34" i="1"/>
  <c r="V34" i="1"/>
  <c r="AP33" i="1"/>
  <c r="AK33" i="1"/>
  <c r="AF33" i="1"/>
  <c r="AA33" i="1"/>
  <c r="V33" i="1"/>
  <c r="AP32" i="1"/>
  <c r="AK32" i="1"/>
  <c r="AF32" i="1"/>
  <c r="AA32" i="1"/>
  <c r="V32" i="1"/>
  <c r="AP31" i="1"/>
  <c r="AK31" i="1"/>
  <c r="AF31" i="1"/>
  <c r="AA31" i="1"/>
  <c r="V31" i="1"/>
  <c r="AP30" i="1"/>
  <c r="AR30" i="1" s="1"/>
  <c r="AM30" i="1"/>
  <c r="AK30" i="1"/>
  <c r="AF30" i="1"/>
  <c r="AH30" i="1" s="1"/>
  <c r="AA30" i="1"/>
  <c r="AC30" i="1" s="1"/>
  <c r="V30" i="1"/>
  <c r="P22" i="1"/>
  <c r="AC37" i="1" l="1"/>
  <c r="AR37" i="1"/>
  <c r="P24" i="1"/>
  <c r="P25" i="1"/>
  <c r="P26" i="1"/>
  <c r="P27" i="1"/>
  <c r="P28" i="1"/>
  <c r="P23" i="1"/>
  <c r="AP13" i="1" l="1"/>
  <c r="AR13" i="1" s="1"/>
  <c r="AK13" i="1"/>
  <c r="AM13" i="1" s="1"/>
  <c r="AM37" i="1"/>
  <c r="AP28" i="1"/>
  <c r="AR28" i="1" s="1"/>
  <c r="AP27" i="1"/>
  <c r="AR27" i="1"/>
  <c r="AP26" i="1"/>
  <c r="AR26" i="1" s="1"/>
  <c r="AP25" i="1"/>
  <c r="AR25" i="1"/>
  <c r="AP24" i="1"/>
  <c r="AR24" i="1" s="1"/>
  <c r="AP23" i="1"/>
  <c r="AR23" i="1" s="1"/>
  <c r="AP22" i="1"/>
  <c r="AR22" i="1" s="1"/>
  <c r="AP21" i="1"/>
  <c r="AR21" i="1" s="1"/>
  <c r="AP20" i="1"/>
  <c r="AR20" i="1" s="1"/>
  <c r="AP19" i="1"/>
  <c r="AR19" i="1" s="1"/>
  <c r="AP18" i="1"/>
  <c r="AR18" i="1" s="1"/>
  <c r="AP17" i="1"/>
  <c r="AR17" i="1" s="1"/>
  <c r="AP16" i="1"/>
  <c r="AR16" i="1" s="1"/>
  <c r="AP15" i="1"/>
  <c r="AR15" i="1" s="1"/>
  <c r="AP14" i="1"/>
  <c r="AR14" i="1" s="1"/>
  <c r="AK28" i="1"/>
  <c r="AM28" i="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K14" i="1"/>
  <c r="AM14" i="1" s="1"/>
  <c r="AH37" i="1"/>
  <c r="AF28" i="1"/>
  <c r="AH28" i="1" s="1"/>
  <c r="AF27" i="1"/>
  <c r="AH27" i="1" s="1"/>
  <c r="AF26" i="1"/>
  <c r="AH26" i="1" s="1"/>
  <c r="AF25" i="1"/>
  <c r="AH25" i="1" s="1"/>
  <c r="AF24" i="1"/>
  <c r="AH24" i="1" s="1"/>
  <c r="AF23" i="1"/>
  <c r="AH23" i="1" s="1"/>
  <c r="AF22" i="1"/>
  <c r="AH22" i="1" s="1"/>
  <c r="AF21" i="1"/>
  <c r="AH21" i="1" s="1"/>
  <c r="AF20" i="1"/>
  <c r="AH20" i="1" s="1"/>
  <c r="AF19" i="1"/>
  <c r="AH19" i="1" s="1"/>
  <c r="AF18" i="1"/>
  <c r="AH18" i="1"/>
  <c r="AF17" i="1"/>
  <c r="AH17" i="1" s="1"/>
  <c r="AF16" i="1"/>
  <c r="AH16" i="1"/>
  <c r="AF15" i="1"/>
  <c r="AH15" i="1" s="1"/>
  <c r="AF14" i="1"/>
  <c r="AH14" i="1" s="1"/>
  <c r="AF13" i="1"/>
  <c r="AH13" i="1" s="1"/>
  <c r="AA28" i="1"/>
  <c r="AC28" i="1" s="1"/>
  <c r="AA27" i="1"/>
  <c r="AC27" i="1" s="1"/>
  <c r="AA26" i="1"/>
  <c r="AC26" i="1" s="1"/>
  <c r="AA25" i="1"/>
  <c r="AC25" i="1" s="1"/>
  <c r="AA24" i="1"/>
  <c r="AC24" i="1" s="1"/>
  <c r="AA23" i="1"/>
  <c r="AC23" i="1" s="1"/>
  <c r="AA22" i="1"/>
  <c r="AC22" i="1" s="1"/>
  <c r="AA21" i="1"/>
  <c r="AC21" i="1" s="1"/>
  <c r="AA20" i="1"/>
  <c r="AC20" i="1" s="1"/>
  <c r="AA19" i="1"/>
  <c r="AC19" i="1" s="1"/>
  <c r="AA18" i="1"/>
  <c r="AA17" i="1"/>
  <c r="AC17" i="1" s="1"/>
  <c r="AA16" i="1"/>
  <c r="AC16" i="1" s="1"/>
  <c r="AA15" i="1"/>
  <c r="AC15" i="1" s="1"/>
  <c r="AA14" i="1"/>
  <c r="AC14" i="1" s="1"/>
  <c r="AA13" i="1"/>
  <c r="AC13" i="1" s="1"/>
  <c r="V28" i="1"/>
  <c r="V27" i="1"/>
  <c r="X27" i="1" s="1"/>
  <c r="V26" i="1"/>
  <c r="X26" i="1" s="1"/>
  <c r="V25" i="1"/>
  <c r="X25" i="1" s="1"/>
  <c r="V24" i="1"/>
  <c r="X24" i="1" s="1"/>
  <c r="V23" i="1"/>
  <c r="X23" i="1" s="1"/>
  <c r="V22" i="1"/>
  <c r="X22" i="1" s="1"/>
  <c r="V21" i="1"/>
  <c r="X21" i="1" s="1"/>
  <c r="V20" i="1"/>
  <c r="V19" i="1"/>
  <c r="V18" i="1"/>
  <c r="X18" i="1" s="1"/>
  <c r="V17" i="1"/>
  <c r="X17" i="1" s="1"/>
  <c r="V16" i="1"/>
  <c r="X16" i="1" s="1"/>
  <c r="V15" i="1"/>
  <c r="X15" i="1" s="1"/>
  <c r="V14" i="1"/>
  <c r="X14" i="1" s="1"/>
  <c r="V13" i="1"/>
  <c r="X29" i="1" s="1"/>
  <c r="AC29" i="1" l="1"/>
  <c r="AC38" i="1" s="1"/>
  <c r="AR29" i="1"/>
  <c r="AR38" i="1" s="1"/>
  <c r="AM29" i="1"/>
  <c r="AM38" i="1" s="1"/>
  <c r="AH29" i="1"/>
  <c r="AH38" i="1" s="1"/>
  <c r="X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0" authorId="0" shapeId="0" xr:uid="{00000000-0006-0000-0000-000005000000}">
      <text>
        <r>
          <rPr>
            <b/>
            <sz val="9"/>
            <color indexed="81"/>
            <rFont val="Tahoma"/>
            <family val="2"/>
          </rPr>
          <t>Indique el nombre del proceso al cual está asociada la meta</t>
        </r>
      </text>
    </comment>
    <comment ref="A12" authorId="0" shapeId="0" xr:uid="{00000000-0006-0000-0000-000006000000}">
      <text>
        <r>
          <rPr>
            <b/>
            <sz val="9"/>
            <color indexed="81"/>
            <rFont val="Tahoma"/>
            <family val="2"/>
          </rPr>
          <t>Incluya el número del objetivo estratégico, de acuerdo con lo adoptado en el Plan Estratégico Institucional</t>
        </r>
      </text>
    </comment>
    <comment ref="B12"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2" authorId="0" shapeId="0" xr:uid="{00000000-0006-0000-0000-000008000000}">
      <text>
        <r>
          <rPr>
            <b/>
            <sz val="9"/>
            <color indexed="81"/>
            <rFont val="Tahoma"/>
            <family val="2"/>
          </rPr>
          <t>Escriba el número de la meta, en orden consecutivo</t>
        </r>
      </text>
    </comment>
    <comment ref="E12"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2" authorId="0" shapeId="0" xr:uid="{00000000-0006-0000-0000-00000A000000}">
      <text>
        <r>
          <rPr>
            <b/>
            <sz val="9"/>
            <color indexed="81"/>
            <rFont val="Tahoma"/>
            <family val="2"/>
          </rPr>
          <t xml:space="preserve">Seleccione la opción que corresponda
</t>
        </r>
      </text>
    </comment>
    <comment ref="G12" authorId="0" shapeId="0" xr:uid="{00000000-0006-0000-0000-00000B000000}">
      <text>
        <r>
          <rPr>
            <b/>
            <sz val="9"/>
            <color indexed="81"/>
            <rFont val="Tahoma"/>
            <family val="2"/>
          </rPr>
          <t>Indique un nombre corto que refleje lo que pretende medir. 
Ej. Porcentaje de giros acumulados</t>
        </r>
      </text>
    </comment>
    <comment ref="H12"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2"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2"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2"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2" authorId="0" shapeId="0" xr:uid="{00000000-0006-0000-0000-000010000000}">
      <text>
        <r>
          <rPr>
            <b/>
            <sz val="9"/>
            <color indexed="81"/>
            <rFont val="Tahoma"/>
            <family val="2"/>
          </rPr>
          <t xml:space="preserve">Indique la magnitud programada para el trimestre. </t>
        </r>
      </text>
    </comment>
    <comment ref="M12" authorId="0" shapeId="0" xr:uid="{00000000-0006-0000-0000-000011000000}">
      <text>
        <r>
          <rPr>
            <b/>
            <sz val="9"/>
            <color indexed="81"/>
            <rFont val="Tahoma"/>
            <family val="2"/>
          </rPr>
          <t xml:space="preserve">Indique la magnitud programada para el trimestre. </t>
        </r>
      </text>
    </comment>
    <comment ref="N12" authorId="0" shapeId="0" xr:uid="{00000000-0006-0000-0000-000012000000}">
      <text>
        <r>
          <rPr>
            <b/>
            <sz val="9"/>
            <color indexed="81"/>
            <rFont val="Tahoma"/>
            <family val="2"/>
          </rPr>
          <t xml:space="preserve">Indique la magnitud programada para el trimestre. </t>
        </r>
      </text>
    </comment>
    <comment ref="O12" authorId="0" shapeId="0" xr:uid="{00000000-0006-0000-0000-000013000000}">
      <text>
        <r>
          <rPr>
            <b/>
            <sz val="9"/>
            <color indexed="81"/>
            <rFont val="Tahoma"/>
            <family val="2"/>
          </rPr>
          <t xml:space="preserve">Indique la magnitud programada para el trimestre. </t>
        </r>
      </text>
    </comment>
    <comment ref="P12" authorId="0" shapeId="0" xr:uid="{00000000-0006-0000-0000-000014000000}">
      <text>
        <r>
          <rPr>
            <b/>
            <sz val="9"/>
            <color indexed="81"/>
            <rFont val="Tahoma"/>
            <family val="2"/>
          </rPr>
          <t>Indique la programación total de la vigencia. 
Debe ser coherente con la meta.</t>
        </r>
      </text>
    </comment>
    <comment ref="Q12" authorId="0" shapeId="0" xr:uid="{00000000-0006-0000-0000-000015000000}">
      <text>
        <r>
          <rPr>
            <b/>
            <sz val="9"/>
            <color indexed="81"/>
            <rFont val="Tahoma"/>
            <family val="2"/>
          </rPr>
          <t xml:space="preserve">Indique el tipo de indicador: 
- Eficancia 
- Eficiencia 
- Efectividad </t>
        </r>
      </text>
    </comment>
    <comment ref="R12" authorId="0" shapeId="0" xr:uid="{00000000-0006-0000-0000-000016000000}">
      <text>
        <r>
          <rPr>
            <b/>
            <sz val="9"/>
            <color indexed="81"/>
            <rFont val="Tahoma"/>
            <family val="2"/>
          </rPr>
          <t>Indique la evidencia a presentar del cumplimiento de la meta. Se debe redactar de forma concreta y coherente con la meta</t>
        </r>
      </text>
    </comment>
    <comment ref="S12"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2" authorId="0" shapeId="0" xr:uid="{00000000-0006-0000-0000-000018000000}">
      <text>
        <r>
          <rPr>
            <b/>
            <sz val="9"/>
            <color indexed="81"/>
            <rFont val="Tahoma"/>
            <family val="2"/>
          </rPr>
          <t>Indique el área y grupo de trabajo (si se tiene), responsable de cumplir o ejecutar la meta</t>
        </r>
      </text>
    </comment>
    <comment ref="U12" authorId="0" shapeId="0" xr:uid="{00000000-0006-0000-0000-000019000000}">
      <text>
        <r>
          <rPr>
            <b/>
            <sz val="9"/>
            <color indexed="81"/>
            <rFont val="Tahoma"/>
            <family val="2"/>
          </rPr>
          <t>Indique el nombre de la dependencia responsable de reportar trimestralmente la meta a la OAP</t>
        </r>
      </text>
    </comment>
    <comment ref="V12" authorId="0" shapeId="0" xr:uid="{00000000-0006-0000-0000-00001A000000}">
      <text>
        <r>
          <rPr>
            <b/>
            <sz val="9"/>
            <color indexed="81"/>
            <rFont val="Tahoma"/>
            <family val="2"/>
          </rPr>
          <t>Indique la magnitud programada</t>
        </r>
      </text>
    </comment>
    <comment ref="W12" authorId="0" shapeId="0" xr:uid="{00000000-0006-0000-0000-00001B000000}">
      <text>
        <r>
          <rPr>
            <b/>
            <sz val="9"/>
            <color indexed="81"/>
            <rFont val="Tahoma"/>
            <family val="2"/>
          </rPr>
          <t>Indique la magnitud ejecutada. Corresponde al resultado de medir el indicador de la meta</t>
        </r>
      </text>
    </comment>
    <comment ref="X12"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2"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2" authorId="0" shapeId="0" xr:uid="{00000000-0006-0000-0000-00001E000000}">
      <text>
        <r>
          <rPr>
            <b/>
            <sz val="9"/>
            <color indexed="81"/>
            <rFont val="Tahoma"/>
            <family val="2"/>
          </rPr>
          <t xml:space="preserve">Indicar el nombre concreto de la evidencia aportada. </t>
        </r>
      </text>
    </comment>
    <comment ref="AA12" authorId="0" shapeId="0" xr:uid="{00000000-0006-0000-0000-00001F000000}">
      <text>
        <r>
          <rPr>
            <b/>
            <sz val="9"/>
            <color indexed="81"/>
            <rFont val="Tahoma"/>
            <family val="2"/>
          </rPr>
          <t>Indique la magnitud programada</t>
        </r>
      </text>
    </comment>
    <comment ref="AB12" authorId="0" shapeId="0" xr:uid="{00000000-0006-0000-0000-000020000000}">
      <text>
        <r>
          <rPr>
            <b/>
            <sz val="9"/>
            <color indexed="81"/>
            <rFont val="Tahoma"/>
            <family val="2"/>
          </rPr>
          <t>Indique la magnitud ejecutada. Corresponde al resultado de medir el indicador de la meta</t>
        </r>
      </text>
    </comment>
    <comment ref="AC12"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2"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2" authorId="0" shapeId="0" xr:uid="{00000000-0006-0000-0000-000023000000}">
      <text>
        <r>
          <rPr>
            <b/>
            <sz val="9"/>
            <color indexed="81"/>
            <rFont val="Tahoma"/>
            <family val="2"/>
          </rPr>
          <t xml:space="preserve">Indicar el nombre concreto de la evidencia aportada. </t>
        </r>
      </text>
    </comment>
    <comment ref="AF12" authorId="0" shapeId="0" xr:uid="{00000000-0006-0000-0000-000024000000}">
      <text>
        <r>
          <rPr>
            <b/>
            <sz val="9"/>
            <color indexed="81"/>
            <rFont val="Tahoma"/>
            <family val="2"/>
          </rPr>
          <t>Indique la magnitud programada</t>
        </r>
      </text>
    </comment>
    <comment ref="AG12" authorId="0" shapeId="0" xr:uid="{00000000-0006-0000-0000-000025000000}">
      <text>
        <r>
          <rPr>
            <b/>
            <sz val="9"/>
            <color indexed="81"/>
            <rFont val="Tahoma"/>
            <family val="2"/>
          </rPr>
          <t>Indique la magnitud ejecutada. Corresponde al resultado de medir el indicador de la meta</t>
        </r>
      </text>
    </comment>
    <comment ref="AH12"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2"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2" authorId="0" shapeId="0" xr:uid="{00000000-0006-0000-0000-000028000000}">
      <text>
        <r>
          <rPr>
            <b/>
            <sz val="9"/>
            <color indexed="81"/>
            <rFont val="Tahoma"/>
            <family val="2"/>
          </rPr>
          <t xml:space="preserve">Indicar el nombre concreto de la evidencia aportada. </t>
        </r>
      </text>
    </comment>
    <comment ref="AK12" authorId="0" shapeId="0" xr:uid="{00000000-0006-0000-0000-000029000000}">
      <text>
        <r>
          <rPr>
            <b/>
            <sz val="9"/>
            <color indexed="81"/>
            <rFont val="Tahoma"/>
            <family val="2"/>
          </rPr>
          <t>Indique la magnitud programada</t>
        </r>
      </text>
    </comment>
    <comment ref="AL12" authorId="0" shapeId="0" xr:uid="{00000000-0006-0000-0000-00002A000000}">
      <text>
        <r>
          <rPr>
            <b/>
            <sz val="9"/>
            <color indexed="81"/>
            <rFont val="Tahoma"/>
            <family val="2"/>
          </rPr>
          <t>Indique la magnitud ejecutada. Corresponde al resultado de medir el indicador de la meta</t>
        </r>
      </text>
    </comment>
    <comment ref="AM12"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2"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2" authorId="0" shapeId="0" xr:uid="{00000000-0006-0000-0000-00002D000000}">
      <text>
        <r>
          <rPr>
            <b/>
            <sz val="9"/>
            <color indexed="81"/>
            <rFont val="Tahoma"/>
            <family val="2"/>
          </rPr>
          <t xml:space="preserve">Indicar el nombre concreto de la evidencia aportada. </t>
        </r>
      </text>
    </comment>
    <comment ref="AP12" authorId="0" shapeId="0" xr:uid="{00000000-0006-0000-0000-00002E000000}">
      <text>
        <r>
          <rPr>
            <b/>
            <sz val="9"/>
            <color indexed="81"/>
            <rFont val="Tahoma"/>
            <family val="2"/>
          </rPr>
          <t>Indique la magnitud total programada para la vigencia</t>
        </r>
      </text>
    </comment>
    <comment ref="AQ12" authorId="0" shapeId="0" xr:uid="{00000000-0006-0000-0000-00002F000000}">
      <text>
        <r>
          <rPr>
            <b/>
            <sz val="9"/>
            <color indexed="81"/>
            <rFont val="Tahoma"/>
            <family val="2"/>
          </rPr>
          <t xml:space="preserve">Indique la magnitud ejecutada acumulada para la vigencia </t>
        </r>
      </text>
    </comment>
    <comment ref="AR12"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2" authorId="0" shapeId="0" xr:uid="{00000000-0006-0000-0000-000031000000}">
      <text>
        <r>
          <rPr>
            <b/>
            <sz val="9"/>
            <color indexed="81"/>
            <rFont val="Tahoma"/>
            <family val="2"/>
          </rPr>
          <t>Es la descripción detallada de los avances y logros obtenidos con la ejecución de la meta acumulados para la vigencia</t>
        </r>
      </text>
    </comment>
    <comment ref="E29" authorId="0" shapeId="0" xr:uid="{00000000-0006-0000-0000-000032000000}">
      <text>
        <r>
          <rPr>
            <b/>
            <sz val="9"/>
            <color indexed="81"/>
            <rFont val="Tahoma"/>
            <family val="2"/>
          </rPr>
          <t>Promedio obtenido para el periodo x 80%</t>
        </r>
      </text>
    </comment>
    <comment ref="E37" authorId="0" shapeId="0" xr:uid="{00000000-0006-0000-0000-000033000000}">
      <text>
        <r>
          <rPr>
            <b/>
            <sz val="9"/>
            <color indexed="81"/>
            <rFont val="Tahoma"/>
            <family val="2"/>
          </rPr>
          <t>Promedio obtenido en las metas transversales para el periodo x 20%</t>
        </r>
      </text>
    </comment>
    <comment ref="E38"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<sst xmlns="http://schemas.openxmlformats.org/spreadsheetml/2006/main" count="546" uniqueCount="274">
  <si>
    <r>
      <rPr>
        <b/>
        <sz val="14"/>
        <rFont val="Calibri Light"/>
        <family val="2"/>
        <scheme val="major"/>
      </rPr>
      <t>FORMULACIÓN Y SEGUIMIENTO PLANES DE GESTIÓN NIVEL LOCAL</t>
    </r>
    <r>
      <rPr>
        <b/>
        <sz val="11"/>
        <color theme="1"/>
        <rFont val="Calibri Light"/>
        <family val="2"/>
        <scheme val="major"/>
      </rPr>
      <t xml:space="preserve">
ALCALDÍA LOCAL DE FONTIBÓN</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</si>
  <si>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</si>
  <si>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</si>
  <si>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</si>
  <si>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</si>
  <si>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</si>
  <si>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</si>
  <si>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</si>
  <si>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293191</t>
  </si>
  <si>
    <t>26 de abril de 2023</t>
  </si>
  <si>
    <r>
      <rPr>
        <sz val="11"/>
        <color rgb="FF000000"/>
        <rFont val="Calibri Light"/>
        <family val="2"/>
      </rPr>
      <t xml:space="preserve">Para el primer trimteste de la vigencia 2023, el Plan de Gestión de la Alcaldia Local alcanzó un nivel de desempeño del 86% y del 27 % acumulado para la vigencia.  Se corrige responsable de las metas No </t>
    </r>
    <r>
      <rPr>
        <sz val="11"/>
        <color rgb="FFFF0000"/>
        <rFont val="Calibri Light"/>
        <family val="2"/>
      </rPr>
      <t>8 y de la 13 a la 16</t>
    </r>
    <r>
      <rPr>
        <sz val="11"/>
        <color rgb="FF000000"/>
        <rFont val="Calibri Light"/>
        <family val="2"/>
      </rPr>
      <t xml:space="preserve"> a cargo de la alcaldia Local.</t>
    </r>
  </si>
  <si>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</si>
  <si>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</si>
  <si>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</si>
  <si>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</si>
  <si>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</si>
  <si>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</si>
  <si>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</si>
  <si>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</si>
  <si>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</si>
  <si>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</si>
  <si>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</si>
  <si>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</si>
  <si>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</si>
  <si>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</si>
  <si>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</si>
  <si>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</si>
  <si>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</si>
  <si>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</si>
  <si>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</si>
  <si>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</si>
  <si>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</si>
  <si>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</si>
  <si>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</si>
  <si>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</si>
  <si>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</si>
  <si>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</si>
  <si>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</si>
  <si>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</si>
  <si>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</si>
  <si>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</si>
  <si>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</si>
  <si>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</si>
  <si>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</si>
  <si>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</si>
  <si>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</si>
  <si>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</si>
  <si>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</si>
  <si>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</si>
  <si>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</si>
  <si>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</si>
  <si>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</si>
  <si>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</si>
  <si>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</si>
  <si>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</si>
  <si>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</si>
  <si>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</si>
  <si>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</si>
  <si>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</si>
  <si>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</si>
  <si>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</si>
  <si>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No programado</t>
  </si>
  <si>
    <t xml:space="preserve">No programado </t>
  </si>
  <si>
    <t>A causa del inicio de la ley de garantías, el Fondo de Desarrollo Local de Fontibón suscribió convenios que han permitido iniciar actividades antes del tiempo previsto, como es el caso del Convenio con SDIS  para adelantar la estrategia de PARCEROS, Convenio con ATENEA  para atender a estrategia de Jóvenes a la U, Convenio con la universidad nacional para adelantar las acciones de PROCEDAS entre otros.
Adicional a ello, la ALF viene adelantando programas in house como lo son las Escuelas de Formación deportiva y las acciones de prevención de violencia en la localidad que han permitido generar un reporte antes de lo contemplado inicialmente.</t>
  </si>
  <si>
    <t xml:space="preserve">Reporte plande gestion alcaldia locales II trimestre </t>
  </si>
  <si>
    <t>Gestión Corporativa Institucional</t>
  </si>
  <si>
    <t>2</t>
  </si>
  <si>
    <t>Girar mínimo el 60%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</si>
  <si>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</si>
  <si>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</si>
  <si>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</si>
  <si>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</si>
  <si>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</si>
  <si>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Se logró el giro de $8.040.685.508 que corresponde al 19,7% de las obligaciones por pagar de la vigencia 2022. Desde el área de liquidaciones se vienen haciendo importantes esfuerzos para gestionar de forma eficiente los recursos constituidos como obligaciones por pagar de la vigencia 2022.</t>
  </si>
  <si>
    <t>Reporte de la Dirección para la Gestión del Desarrollo Local
I TRIMESTRE - REPORTE PLAN DE GESTIÓN ALCALDÍAS LOCALES</t>
  </si>
  <si>
    <t>La Alcaldía Local logró el giro de $16.892.937.470, con corte al 30 de junio, que corresponde al 39,4% de las obligaciones por pagar de la vigencia 2022. Desde el área de liquidaciones se vienen haciendo mesas de trabajo entre los apoyos a la supervisión de contratos y el nivel central para gestionar de forma eficiente los recursos constituidos como obligaciones por pagar de la vigencia 2022 y dar cumplimiento a las metas establecidas.</t>
  </si>
  <si>
    <t>3</t>
  </si>
  <si>
    <t>Girar mínimo el 71%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</si>
  <si>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</si>
  <si>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</si>
  <si>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En el primer trimestre se realizaron giros por un total de  $719.711.355. Teniendo en cuenta que las obligaciones por pagar de la vigencia 2021 y anteriores alcanzan el monto de $10.762.750.027, el valor girado representó el 6,7%. Desde la Alcaldía Local venimos adelantando gestiones que permitan dar cumplimiento a la meta para el segundo trimestre.</t>
  </si>
  <si>
    <t>Se realizaron giros por un total de  $1.722.249.659 Teniendo en cuenta que las obligaciones por pagar de la vigencia 2021 y anteriores alcanzan el monto de $10.629.485.442, el valor girado representó el 16,2%. Desde la Alcaldía Local venimos adelantando mesas de trabajo con el acompañamiento de nivel central, con el propósito de realizar los giros que permitan dar cumplimiento a la meta establecida por trimestre.</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</si>
  <si>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</si>
  <si>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</si>
  <si>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</si>
  <si>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</si>
  <si>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Se comprometieron recursos por un valor de $11.039.733.431 quedando a sólo 1,8 puntos de la meta del trimestre. Con la formulación de los  pincipales proyectos de inversión se espera alcanzar el 100% de la meta establecida para el segundo trimestre.</t>
  </si>
  <si>
    <t>Se comprometieron recursos por un valor de $24.219.646.167 sobrepasando en un 0,29% la meta del trimestre. Con la formulación de los  pincipales proyectos de inversión se logró alcanzar el 100% de la meta establecida para el segundo trimestre.</t>
  </si>
  <si>
    <t>5</t>
  </si>
  <si>
    <t>Girar mínimo el 53% del presupuesto total  disponible de inversión directa de la vigencia.</t>
  </si>
  <si>
    <t>Porcentaje de giros acumulados</t>
  </si>
  <si>
    <t>(Giros acumulados de inversión directa/Presupuesto disponible de inversión directa de la vigencia)*100</t>
  </si>
  <si>
    <t>Pese a los esfuerzos realizados, sólo se pudo realizar el giro de $832.018.694 para el primer trimestre. Con la puesta en marcha de los proyectos de inversión, se espera mejorar este indicador para el segundo trimestre.</t>
  </si>
  <si>
    <t>En el segundo trimestre se logró un significativo avance de los giros, teniendo en cuenta que la meta del primer trimestre se cumplió sólo en un 21,89%.En el segundo trimestre, con un monto de $9.536.066.059, los giros representaron el 19,80% logrando un porcentaje de cumplimiento del 99% de la meta.</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</si>
  <si>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</si>
  <si>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</si>
  <si>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</si>
  <si>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</si>
  <si>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</si>
  <si>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</si>
  <si>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</si>
  <si>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</si>
  <si>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El porcentaje de cumplimiento de la meta fue satisfactorio, en el trimestre quedó pendiente el registro de 3 contratos, que fueron escalados a nivel central mediante caso Hola, pero finalmente no se pudo realizar la modificación.</t>
  </si>
  <si>
    <t>El porcentaje de cumplimiento de la meta fue satisfactorio, en el trimestre quedó pendiente el registro de 4 contratos. Los casos enviados por caso HOLA en el primer trimestre, no se pudieron solucionar.</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</si>
  <si>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</si>
  <si>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</si>
  <si>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</si>
  <si>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</si>
  <si>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</si>
  <si>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Quedó pendiente el registro de 3 contratos, el N° 20, 33 y 161. Adicional a esto, 18 contratos están como suscritos o legalizados, sin completar el flujo, ya que pasaron a ejecución en el mes de abril pese a ser suscritos entre el 30 y 31 de marzo. Se envió caso Hola para subsanar los contratos 20 y 23, pero no se dió solución. Se realizará una mesa de trabajo interna para lograr el cumplimiento de la meta en la próxima medición.</t>
  </si>
  <si>
    <t>Se tiene registro de 313 contratos en el aplicativo SIPSE y 331 en SECOP. 4 contratos no se han podido registrar, pese a las solicitudes mediante caso HOLA.Se viene adelantando con la DGDL una mesa de trabajo para la normalización de todos los contratos. Los 14 contratos restantes, se encuentran en estado suscrito o legalizado y se están adelantando las gestiones correspondientes con el área</t>
  </si>
  <si>
    <t>De acuerdo con nuestras mesas de trabajo, y al proceso de actualización de los proyectos inversión que se ha llevado, hemos cumplido con el 40% de actualización del sistema.</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</si>
  <si>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</si>
  <si>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</si>
  <si>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</si>
  <si>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</si>
  <si>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</si>
  <si>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</si>
  <si>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 xml:space="preserve">Alcaldia Local </t>
  </si>
  <si>
    <t>Inspección, Vigilancia y Control</t>
  </si>
  <si>
    <t>9</t>
  </si>
  <si>
    <t>Realizar 8.640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</si>
  <si>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</si>
  <si>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</si>
  <si>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</si>
  <si>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</si>
  <si>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</si>
  <si>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</si>
  <si>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</si>
  <si>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</si>
  <si>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Desde las 4 inspecciones con las que cuenta la localidad, se realizaron 1.603 impulsos procesales sobre los expedientes asignados, logrando agilizar el trámite de los mismos</t>
  </si>
  <si>
    <t>Reporte de la Dirección para la Gestión Policiva.
I trimestre IVC Localidades</t>
  </si>
  <si>
    <t>Durante el segundo trimestre se realizaron 4.009 impulsos procesales sobre los expedientes asignados, logrando agilizar el trámite de los mismos y alcanzando un cumplimiento del 104% de la meta establecida.</t>
  </si>
  <si>
    <t>Reporte  IVC localidades</t>
  </si>
  <si>
    <t>10</t>
  </si>
  <si>
    <t>Proferir 4.320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</si>
  <si>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</si>
  <si>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</si>
  <si>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</si>
  <si>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</si>
  <si>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Se pudo fallar en primera instancia un total de 510 expedientes, con el ánimo de definir la situación jurídica en cada caso. Se establecerá un plan de trabajo que permita el cumplimiento de la meta para los próximos trimestres.</t>
  </si>
  <si>
    <t>En conjunto las 4 inspecciones de la localidad lograron fallar en primera instancia un total de 1.128 expedientes. Cifra con la que se logra un cumplimiento del 100% de la meta para el trimestre y avanzar en el cumplimiento de la meta para el final de la vigencia.</t>
  </si>
  <si>
    <t>Reporte  IVC localidad</t>
  </si>
  <si>
    <t>11</t>
  </si>
  <si>
    <t>Terminar (archivar) 184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</si>
  <si>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</si>
  <si>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</si>
  <si>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</si>
  <si>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</si>
  <si>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</si>
  <si>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El área de Gestión Policiva de la Alcaldía Local, logró avanzar con el plan de depuración de las actuaciones administrativas, para el trimestre la meta se cumplió y se supero con la terminación de 10 actuaciones adicionales.</t>
  </si>
  <si>
    <t>En el segundo trimestre se logró un avance de 35 actuaciones administrativas, compensadas con 10 actuaciones adicionales que se había realizado en el primer trimestre y que permitío alcanzar 72 actuaciones acumulando el primer y segundo trimestre.</t>
  </si>
  <si>
    <t>12</t>
  </si>
  <si>
    <t>Terminar 192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</si>
  <si>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</si>
  <si>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</si>
  <si>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</si>
  <si>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El área de Gestión Policiva de la Alcaldía Local, logró avanzar con el plan de depuración de las actuaciones administrativas, para el trimestre la meta se cumplió y se supero con la terminación de una actuación adicional, en primera instancia.</t>
  </si>
  <si>
    <t>13</t>
  </si>
  <si>
    <t>Realizar 81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</si>
  <si>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</si>
  <si>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</si>
  <si>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</si>
  <si>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</si>
  <si>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</si>
  <si>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realizaron 18 operativos de la siguiente manera:
Enero 1 Operativo
Febrero 3 Operativos
Marzo 14 Operativos
De esta manera se logró intensificar las acciones de control en la localidad.</t>
  </si>
  <si>
    <t>Se adjunta carpeta META 13 - OPERATIVOS ESPACIO PÚBLIC</t>
  </si>
  <si>
    <t>Se realizaron 32 operativos de la siguiente manera:
Abril 8 Operativos
Mayo 11 Operativos
Junio 13 Operativos
De esta manera se logró intensificar las acciones de control en la localidad y dar cumplimiento a la meta del trimestre.</t>
  </si>
  <si>
    <t>Carpeta compartida - Meta 13 - OPERATIVOS ESPACIO PÚBLICO</t>
  </si>
  <si>
    <t>14</t>
  </si>
  <si>
    <t>Realizar 165 operativos de inspección, vigilancia y control en materia de actividad económica.</t>
  </si>
  <si>
    <t>Acciones de control u operativos en materia actividad económica realizadas</t>
  </si>
  <si>
    <t>Número de Acciones de control u operativos en materia actividad económica realizadas</t>
  </si>
  <si>
    <t>Se realizaron 32 operativos de la siguiente manera:
Enero 2 Operativos
Febrero 11 Operativos
Marzo 19 Operativos
Garantizando la verificación del correcto funcionamiento de los establecimientos en la localidad.</t>
  </si>
  <si>
    <t>Se adjunta carpeta META 14 - OPERATIVOS ESPACIO PÚBLIC</t>
  </si>
  <si>
    <t>Se realizaron 80 operativos de la siguiente manera:
Abril 32 Operativos
Mayo 24 Operativos
Junio 24 Operativo
Garantizando la verificación del correcto funcionamiento de los establecimientos en la localidad y casi duplicando el número de operativos de la meta.</t>
  </si>
  <si>
    <t>15</t>
  </si>
  <si>
    <t>Realizar 6 operativos de inspección, vigilancia y control para dar cumplimiento a los fallos de río Bogotá.</t>
  </si>
  <si>
    <t>Acciones de control u operativos para el cumplimiento de los fallos de río Bogotá realizadas</t>
  </si>
  <si>
    <t>Número de Acciones de control u operativos para el cumplimiento de los fallos de Río Bogotá</t>
  </si>
  <si>
    <t>Se realizó un operativo en el mes de febrero, donde se pudo verificar el retiro de unos semovientes, en cumplimiento a los fallos del río Bogotá.</t>
  </si>
  <si>
    <t>Se adjunta carpeta META 15 - OPERATIVOS ESPACIO PÚBLIC</t>
  </si>
  <si>
    <t>Se realizaron 3 operativos de la siguiente manera:
Abril 1 Operativo
Mayo 1 Operativo
Junio 1 Operativo
Garantizando el control a semovientes en el área de manejo especial del río Bogotá.</t>
  </si>
  <si>
    <t>16</t>
  </si>
  <si>
    <t>Realizar 30 operativos de inspección, vigilancia y control en materia de actividad ambiental</t>
  </si>
  <si>
    <t>Acciones de control u operativos en materia actividad ambiental realizadas</t>
  </si>
  <si>
    <t>Número de Acciones de control u operativos en materia actividad ambiental realizadas</t>
  </si>
  <si>
    <t>Se realizaron 6 operativos de la siguiente manera:
Febrero 4 Operativos
Marzo 2 Operativos
mediante los cuales se logró hacer control de emisiones en la localidad y ocupaciones indebidas en los humedales.</t>
  </si>
  <si>
    <t>Se adjunta carpeta META 16 - OPERATIVOS ESPACIO PÚBLIC</t>
  </si>
  <si>
    <t>Se realizaron 12 operativos de la siguiente manera:
Abril 2 Operativos
Mayo 5 Operativos
Junio 5 Operativos
Logrando incrementar los controle de emisiones y ocupaciones indebidas en los humedales.</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</si>
  <si>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</si>
  <si>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</si>
  <si>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</si>
  <si>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</si>
  <si>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</si>
  <si>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</si>
  <si>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</si>
  <si>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</si>
  <si>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</si>
  <si>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</si>
  <si>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</si>
  <si>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</si>
  <si>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</si>
  <si>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</si>
  <si>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</si>
  <si>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</si>
  <si>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 xml:space="preserve">La calificación se otorga teniendo en cuenta los siguientes parámetros:  
*Inspección ambiental ( ponderación 60%): La Alcaldía obtiene calificación de  58%
*Indicadores agua, energía ( ponderación 20%):   reportada a Junio 2023 
* Reporte consumo de papel ( ponderación 10%):  información reportada a Junio 2023 
*Reporte ciclistas ( ponderación 10%):  información reportada a Junio 2023 </t>
  </si>
  <si>
    <t>Reporte gestion ambiental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</si>
  <si>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</si>
  <si>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</si>
  <si>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</si>
  <si>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</si>
  <si>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</si>
  <si>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</si>
  <si>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</si>
  <si>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</si>
  <si>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</si>
  <si>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31 acciones de mejora vencidas de las 38 acciones de mejora abiertas, lo que representa una ejecución de la meta del 18,42%. </t>
  </si>
  <si>
    <t xml:space="preserve">Reporte de MIMEC 2023 </t>
  </si>
  <si>
    <t xml:space="preserve">La alcaldía local cuenta con 8 acciones de mejora vencidas de las 22 acciones de mejora abiertas, lo que representa una ejecución de la meta del 63,64%. </t>
  </si>
  <si>
    <t>Reporte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</si>
  <si>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</si>
  <si>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</si>
  <si>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</si>
  <si>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</si>
  <si>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</si>
  <si>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</si>
  <si>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</si>
  <si>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</si>
  <si>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</si>
  <si>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</si>
  <si>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No. de requisitos de la Resolución 1519 de 2020 de MINTIC de publicación de la información en la página web cumplidos</t>
  </si>
  <si>
    <t>Reporte comunicaciones segundo trimestre 2023</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</si>
  <si>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</si>
  <si>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</si>
  <si>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</si>
  <si>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</si>
  <si>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</si>
  <si>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</si>
  <si>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</si>
  <si>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</si>
  <si>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Se realizó capacitación el 17 de mayo con los promotores de mejora sobre el Sistema de Gestión.</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</si>
  <si>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</si>
  <si>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</si>
  <si>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</si>
  <si>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</si>
  <si>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</si>
  <si>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 xml:space="preserve">Jornada de capacitacion dia del sistena de gestion.      
https://gobiernobogota-my.sharepoint.com/:f:/g/personal/miguel_cardozo_gobiernobogota_gov_co/Em3Cl6hCPQhDioiu_JLgoPYBkPVfsju4ScZS7Z6vKKn1PQ?e=Q2RSJH  </t>
  </si>
  <si>
    <t>Jornada de capacitacion dia sistema de gestion</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</si>
  <si>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</si>
  <si>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</si>
  <si>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</si>
  <si>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</si>
  <si>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</si>
  <si>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</si>
  <si>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</si>
  <si>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</si>
  <si>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</si>
  <si>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 xml:space="preserve">Respuestas efectuadas 13 sobre el numero de requerimientos  asignados </t>
  </si>
  <si>
    <t>Reporte GSI</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</si>
  <si>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</si>
  <si>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</si>
  <si>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</si>
  <si>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</si>
  <si>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 xml:space="preserve">Respuestas efectuadas 599 sobre el numero de requerimientos  instaurados que deben tener respuesta  1010 </t>
  </si>
  <si>
    <t>reporte meta de requerimientos ciudadanos radicado No  20234600252283</t>
  </si>
  <si>
    <t>Total metas transversales (20%)</t>
  </si>
  <si>
    <t xml:space="preserve">Total plan de gestión </t>
  </si>
  <si>
    <t xml:space="preserve">No programada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</si>
  <si>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</si>
  <si>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Respuestas efectuadas 13 sobre el numero de requerimientos  asignados 17 .  Debido a las inconsistencias presentadas entre el reporte recibido en los  memorandos 20231300110163 ,20234600272223y 20234600252283 , no se reporta esta meta en este periodo y el mismo se realizara en el proximo periodo de acuerdo con las indicaciones </t>
  </si>
  <si>
    <t xml:space="preserve">Respuestas efectuadas 529 sobre el numero de requerimientos  instaurados 535 que deben tener respuesta.  Debido a las inconsistencias presentadas entre el reporte recibido en los  memorandos 20231300110163 ,20234600272223y 20234600252283 , no se reporta esta meta en este periodo y el mismo se realizara en el proximo periodo de acuerdo con las indicaciones </t>
  </si>
  <si>
    <t>31 de Julio de 2023</t>
  </si>
  <si>
    <t>Para el segundo trimteste de la vigencia 2023, el Plan de Gestión de la Alcaldia Local alcanzó un nivel de desempeño del 93,89% y del 62,51 %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</si>
</sst>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FF0000"/>
      <name val="Calibri Light"/>
      <family val="2"/>
    </font>
    <font>
      <sz val="11"/>
      <color theme="1"/>
      <name val="Calibri Light"/>
      <family val="2"/>
    </font>
    <font>
      <sz val="11"/>
      <color rgb="FF4472C4"/>
      <name val="Calibri Light"/>
      <family val="2"/>
      <scheme val="major"/>
    </font>
    <font>
      <sz val="11"/>
      <color rgb="FF4472C4"/>
      <name val="Calibri Light"/>
      <family val="2"/>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3">
    <xf numFmtId="0" fontId="0" fillId="0" borderId="0"/>
    <xf numFmtId="9" fontId="3" fillId="0" borderId="0" applyFont="0" applyFill="0" applyBorder="0" applyAlignment="0" applyProtection="0"/>
    <xf numFmtId="0" fontId="13" fillId="10" borderId="0" applyNumberFormat="0" applyBorder="0" applyAlignment="0" applyProtection="0"/>
  </cellStyleXfs>
  <cellXfs count="138">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1" xfId="0" applyFont="1" applyBorder="1" applyAlignment="1" applyProtection="1">
      <alignment horizontal="left" vertical="center" wrapText="1"/>
      <protection hidden="1"/>
    </xf>
    <xf numFmtId="0" fontId="14" fillId="0" borderId="11" xfId="0" applyFont="1" applyBorder="1" applyAlignment="1">
      <alignment horizontal="center" vertical="center" wrapText="1"/>
    </xf>
    <xf numFmtId="0" fontId="15" fillId="0" borderId="11" xfId="0" applyFont="1" applyBorder="1" applyAlignment="1" applyProtection="1">
      <alignment horizontal="center" vertical="center" wrapText="1"/>
      <protection hidden="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6" fillId="0" borderId="7" xfId="2" applyFont="1" applyFill="1" applyBorder="1" applyAlignment="1" applyProtection="1">
      <alignment horizontal="left" vertical="center" wrapText="1"/>
      <protection hidden="1"/>
    </xf>
    <xf numFmtId="0" fontId="14" fillId="0" borderId="15" xfId="0" applyFont="1" applyBorder="1" applyAlignment="1">
      <alignment horizontal="left" vertical="center" wrapText="1"/>
    </xf>
    <xf numFmtId="0" fontId="15"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10" fontId="1"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0" fontId="19" fillId="0" borderId="1" xfId="0" applyFont="1" applyBorder="1" applyAlignment="1">
      <alignment horizontal="justify" vertical="center" wrapText="1"/>
    </xf>
    <xf numFmtId="0" fontId="20" fillId="0" borderId="12" xfId="0" applyFont="1" applyBorder="1" applyAlignment="1">
      <alignment horizontal="center" vertical="center" wrapText="1"/>
    </xf>
    <xf numFmtId="0" fontId="20" fillId="0" borderId="12" xfId="0" applyFont="1" applyBorder="1" applyAlignment="1">
      <alignment horizontal="left" vertical="center" wrapText="1"/>
    </xf>
    <xf numFmtId="9" fontId="20" fillId="0" borderId="12" xfId="0" applyNumberFormat="1" applyFont="1" applyBorder="1" applyAlignment="1">
      <alignment horizontal="left" vertical="center" wrapText="1"/>
    </xf>
    <xf numFmtId="0" fontId="20" fillId="0" borderId="11" xfId="0" applyFont="1" applyBorder="1" applyAlignment="1">
      <alignment horizontal="center" vertical="center" wrapText="1"/>
    </xf>
    <xf numFmtId="9" fontId="20" fillId="0" borderId="11" xfId="1" applyFont="1" applyBorder="1" applyAlignment="1">
      <alignment horizontal="center" vertical="center" wrapText="1"/>
    </xf>
    <xf numFmtId="9" fontId="20" fillId="0" borderId="1" xfId="1" applyFont="1" applyBorder="1" applyAlignment="1">
      <alignment horizontal="center" vertical="center" wrapText="1"/>
    </xf>
    <xf numFmtId="0" fontId="20" fillId="0" borderId="1" xfId="0" applyFont="1" applyBorder="1" applyAlignment="1">
      <alignment horizontal="left" vertical="center" wrapText="1"/>
    </xf>
    <xf numFmtId="0" fontId="20" fillId="0" borderId="8" xfId="0" applyFont="1" applyBorder="1" applyAlignment="1">
      <alignment horizontal="left" vertical="center" wrapText="1"/>
    </xf>
    <xf numFmtId="1" fontId="19" fillId="0" borderId="1" xfId="0" applyNumberFormat="1" applyFont="1" applyBorder="1" applyAlignment="1">
      <alignment horizontal="justify" vertical="center" wrapText="1"/>
    </xf>
    <xf numFmtId="9" fontId="19" fillId="0" borderId="1" xfId="1" applyFont="1" applyBorder="1" applyAlignment="1">
      <alignment horizontal="justify" vertical="center" wrapText="1"/>
    </xf>
    <xf numFmtId="10" fontId="19" fillId="0" borderId="1" xfId="0" applyNumberFormat="1" applyFont="1" applyBorder="1" applyAlignment="1">
      <alignment horizontal="justify" vertical="center" wrapText="1"/>
    </xf>
    <xf numFmtId="0" fontId="20" fillId="0" borderId="1" xfId="0" applyFont="1" applyBorder="1" applyAlignment="1">
      <alignment horizontal="center" vertical="center" wrapText="1"/>
    </xf>
    <xf numFmtId="9" fontId="20" fillId="0" borderId="11" xfId="1" applyFont="1" applyFill="1" applyBorder="1" applyAlignment="1">
      <alignment horizontal="center" vertical="center" wrapText="1"/>
    </xf>
    <xf numFmtId="9" fontId="20" fillId="0" borderId="1" xfId="1" applyFont="1" applyFill="1" applyBorder="1" applyAlignment="1">
      <alignment horizontal="center" vertical="center" wrapText="1"/>
    </xf>
    <xf numFmtId="1" fontId="20" fillId="0" borderId="11" xfId="1" applyNumberFormat="1" applyFont="1" applyBorder="1" applyAlignment="1">
      <alignment horizontal="center" vertical="center" wrapText="1"/>
    </xf>
    <xf numFmtId="1" fontId="20" fillId="0" borderId="11" xfId="0" applyNumberFormat="1" applyFont="1" applyBorder="1" applyAlignment="1">
      <alignment horizontal="center" vertical="center" wrapText="1"/>
    </xf>
    <xf numFmtId="1" fontId="20" fillId="0" borderId="1" xfId="1" applyNumberFormat="1" applyFont="1" applyBorder="1" applyAlignment="1">
      <alignment horizontal="center" vertical="center" wrapText="1"/>
    </xf>
    <xf numFmtId="9" fontId="19" fillId="0" borderId="1" xfId="0" applyNumberFormat="1" applyFont="1" applyBorder="1" applyAlignment="1">
      <alignment horizontal="justify" vertical="center" wrapText="1"/>
    </xf>
    <xf numFmtId="164" fontId="19" fillId="0" borderId="1" xfId="0" applyNumberFormat="1" applyFont="1" applyBorder="1" applyAlignment="1">
      <alignment horizontal="justify" vertical="center" wrapText="1"/>
    </xf>
    <xf numFmtId="10" fontId="1" fillId="0" borderId="0" xfId="0" applyNumberFormat="1" applyFont="1" applyAlignment="1">
      <alignment wrapText="1"/>
    </xf>
    <xf numFmtId="10" fontId="19" fillId="0" borderId="1" xfId="1" applyNumberFormat="1" applyFont="1" applyBorder="1" applyAlignment="1">
      <alignment horizontal="justify" vertical="center" wrapText="1"/>
    </xf>
    <xf numFmtId="10" fontId="6" fillId="3" borderId="1" xfId="0" applyNumberFormat="1" applyFont="1" applyFill="1" applyBorder="1" applyAlignment="1">
      <alignment wrapText="1"/>
    </xf>
    <xf numFmtId="9" fontId="6" fillId="3" borderId="1" xfId="1" applyFont="1" applyFill="1" applyBorder="1" applyAlignment="1">
      <alignment horizontal="left" wrapText="1"/>
    </xf>
    <xf numFmtId="164" fontId="1" fillId="0" borderId="1" xfId="0" applyNumberFormat="1" applyFont="1" applyBorder="1" applyAlignment="1">
      <alignment horizontal="justify" vertical="center" wrapText="1"/>
    </xf>
    <xf numFmtId="10" fontId="8" fillId="2" borderId="1" xfId="0" applyNumberFormat="1" applyFont="1" applyFill="1" applyBorder="1" applyAlignment="1">
      <alignment wrapText="1"/>
    </xf>
    <xf numFmtId="10" fontId="6" fillId="3" borderId="1" xfId="1" applyNumberFormat="1" applyFont="1" applyFill="1" applyBorder="1" applyAlignment="1">
      <alignment wrapText="1"/>
    </xf>
    <xf numFmtId="10" fontId="6" fillId="3" borderId="1" xfId="1" applyNumberFormat="1" applyFont="1" applyFill="1" applyBorder="1" applyAlignment="1">
      <alignment horizontal="left" wrapText="1"/>
    </xf>
    <xf numFmtId="164" fontId="19" fillId="0" borderId="1" xfId="1" applyNumberFormat="1" applyFont="1" applyBorder="1" applyAlignment="1">
      <alignment horizontal="justify" vertical="center" wrapText="1"/>
    </xf>
    <xf numFmtId="9" fontId="19" fillId="9" borderId="1" xfId="1" applyFont="1" applyFill="1" applyBorder="1" applyAlignment="1">
      <alignment horizontal="justify" vertical="center" wrapText="1"/>
    </xf>
    <xf numFmtId="10" fontId="19" fillId="9" borderId="1" xfId="0" applyNumberFormat="1" applyFont="1" applyFill="1" applyBorder="1" applyAlignment="1">
      <alignment horizontal="justify" vertical="center" wrapText="1"/>
    </xf>
    <xf numFmtId="0" fontId="19" fillId="9" borderId="1" xfId="0" applyFont="1" applyFill="1" applyBorder="1" applyAlignment="1">
      <alignment horizontal="justify" vertical="center" wrapText="1"/>
    </xf>
    <xf numFmtId="164" fontId="1" fillId="0" borderId="1" xfId="1" applyNumberFormat="1" applyFont="1" applyBorder="1" applyAlignment="1">
      <alignment horizontal="justify"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8" fillId="9" borderId="1" xfId="0" applyFont="1" applyFill="1" applyBorder="1" applyAlignment="1">
      <alignment horizontal="justify" vertic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1"/>
  <sheetViews>
    <sheetView tabSelected="1" topLeftCell="A2" zoomScale="85" zoomScaleNormal="85" workbookViewId="0">
      <selection activeCell="J13" sqref="J13"/>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hidden="1" customWidth="1"/>
    <col min="19" max="19" width="21.7109375" style="1" hidden="1" customWidth="1"/>
    <col min="20" max="21" width="25.42578125" style="1" hidden="1" customWidth="1"/>
    <col min="22" max="24" width="16.5703125" style="1" customWidth="1"/>
    <col min="25" max="25" width="40.28515625" style="1" customWidth="1"/>
    <col min="26" max="29" width="16.5703125" style="1" customWidth="1"/>
    <col min="30" max="30" width="33.42578125" style="1" customWidth="1"/>
    <col min="31" max="31" width="16.5703125" style="1" customWidth="1"/>
    <col min="32"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1" customWidth="1"/>
    <col min="45" max="45" width="39.42578125" style="1" customWidth="1"/>
    <col min="46" max="16384" width="10.85546875" style="1"/>
  </cols>
  <sheetData>
    <row r="1" spans="1:45" s="30" customFormat="1" ht="70.5" customHeight="1" x14ac:dyDescent="0.25">
      <c r="A1" s="127" t="s">
        <v>0</v>
      </c>
      <c r="B1" s="128"/>
      <c r="C1" s="128"/>
      <c r="D1" s="128"/>
      <c r="E1" s="128"/>
      <c r="F1" s="128"/>
      <c r="G1" s="128"/>
      <c r="H1" s="128"/>
      <c r="I1" s="128"/>
      <c r="J1" s="128"/>
      <c r="K1" s="128"/>
      <c r="L1" s="129" t="s">
        <v>1</v>
      </c>
      <c r="M1" s="129"/>
      <c r="N1" s="129"/>
      <c r="O1" s="129"/>
      <c r="P1" s="129"/>
    </row>
    <row r="2" spans="1:45" s="32" customFormat="1" ht="23.45" customHeight="1" x14ac:dyDescent="0.25">
      <c r="A2" s="131" t="s">
        <v>2</v>
      </c>
      <c r="B2" s="132"/>
      <c r="C2" s="132"/>
      <c r="D2" s="132"/>
      <c r="E2" s="132"/>
      <c r="F2" s="132"/>
      <c r="G2" s="132"/>
      <c r="H2" s="132"/>
      <c r="I2" s="132"/>
      <c r="J2" s="132"/>
      <c r="K2" s="132"/>
      <c r="L2" s="31"/>
      <c r="M2" s="31"/>
      <c r="N2" s="31"/>
      <c r="O2" s="31"/>
      <c r="P2" s="31"/>
    </row>
    <row r="3" spans="1:45" s="30" customFormat="1" x14ac:dyDescent="0.25"/>
    <row r="4" spans="1:45" s="30" customFormat="1" ht="29.1" customHeight="1" x14ac:dyDescent="0.25">
      <c r="F4" s="133" t="s">
        <v>3</v>
      </c>
      <c r="G4" s="134"/>
      <c r="H4" s="134"/>
      <c r="I4" s="134"/>
      <c r="J4" s="134"/>
      <c r="K4" s="135"/>
    </row>
    <row r="5" spans="1:45" s="30" customFormat="1" ht="15" customHeight="1" x14ac:dyDescent="0.25">
      <c r="F5" s="2" t="s">
        <v>4</v>
      </c>
      <c r="G5" s="2" t="s">
        <v>5</v>
      </c>
      <c r="H5" s="133" t="s">
        <v>6</v>
      </c>
      <c r="I5" s="134"/>
      <c r="J5" s="134"/>
      <c r="K5" s="135"/>
    </row>
    <row r="6" spans="1:45" s="30" customFormat="1" x14ac:dyDescent="0.25">
      <c r="F6" s="33">
        <v>1</v>
      </c>
      <c r="G6" s="33" t="s">
        <v>7</v>
      </c>
      <c r="H6" s="136" t="s">
        <v>8</v>
      </c>
      <c r="I6" s="136"/>
      <c r="J6" s="136"/>
      <c r="K6" s="136"/>
    </row>
    <row r="7" spans="1:45" s="30" customFormat="1" ht="57.75" customHeight="1" x14ac:dyDescent="0.25">
      <c r="F7" s="33">
        <v>2</v>
      </c>
      <c r="G7" s="33" t="s">
        <v>9</v>
      </c>
      <c r="H7" s="137" t="s">
        <v>10</v>
      </c>
      <c r="I7" s="136"/>
      <c r="J7" s="136"/>
      <c r="K7" s="136"/>
    </row>
    <row r="8" spans="1:45" s="30" customFormat="1" ht="42" customHeight="1" x14ac:dyDescent="0.25">
      <c r="F8" s="33">
        <v>3</v>
      </c>
      <c r="G8" s="33" t="s">
        <v>272</v>
      </c>
      <c r="H8" s="136" t="s">
        <v>273</v>
      </c>
      <c r="I8" s="136"/>
      <c r="J8" s="136"/>
      <c r="K8" s="136"/>
    </row>
    <row r="9" spans="1:45" s="30" customFormat="1" x14ac:dyDescent="0.25"/>
    <row r="10" spans="1:45" ht="14.45" customHeight="1" x14ac:dyDescent="0.25">
      <c r="A10" s="126" t="s">
        <v>11</v>
      </c>
      <c r="B10" s="126"/>
      <c r="C10" s="126" t="s">
        <v>12</v>
      </c>
      <c r="D10" s="126" t="s">
        <v>13</v>
      </c>
      <c r="E10" s="126"/>
      <c r="F10" s="126"/>
      <c r="G10" s="130" t="s">
        <v>14</v>
      </c>
      <c r="H10" s="130"/>
      <c r="I10" s="130"/>
      <c r="J10" s="130"/>
      <c r="K10" s="130"/>
      <c r="L10" s="130"/>
      <c r="M10" s="130"/>
      <c r="N10" s="130"/>
      <c r="O10" s="130"/>
      <c r="P10" s="130"/>
      <c r="Q10" s="130"/>
      <c r="R10" s="126" t="s">
        <v>15</v>
      </c>
      <c r="S10" s="126"/>
      <c r="T10" s="126"/>
      <c r="U10" s="126"/>
      <c r="V10" s="96" t="s">
        <v>16</v>
      </c>
      <c r="W10" s="97"/>
      <c r="X10" s="97"/>
      <c r="Y10" s="97"/>
      <c r="Z10" s="98"/>
      <c r="AA10" s="102" t="s">
        <v>17</v>
      </c>
      <c r="AB10" s="103"/>
      <c r="AC10" s="103"/>
      <c r="AD10" s="103"/>
      <c r="AE10" s="104"/>
      <c r="AF10" s="108" t="s">
        <v>18</v>
      </c>
      <c r="AG10" s="109"/>
      <c r="AH10" s="109"/>
      <c r="AI10" s="109"/>
      <c r="AJ10" s="110"/>
      <c r="AK10" s="114" t="s">
        <v>19</v>
      </c>
      <c r="AL10" s="115"/>
      <c r="AM10" s="115"/>
      <c r="AN10" s="115"/>
      <c r="AO10" s="116"/>
      <c r="AP10" s="120" t="s">
        <v>20</v>
      </c>
      <c r="AQ10" s="121"/>
      <c r="AR10" s="121"/>
      <c r="AS10" s="122"/>
    </row>
    <row r="11" spans="1:45" ht="14.45" customHeight="1" x14ac:dyDescent="0.25">
      <c r="A11" s="126"/>
      <c r="B11" s="126"/>
      <c r="C11" s="126"/>
      <c r="D11" s="126"/>
      <c r="E11" s="126"/>
      <c r="F11" s="126"/>
      <c r="G11" s="130"/>
      <c r="H11" s="130"/>
      <c r="I11" s="130"/>
      <c r="J11" s="130"/>
      <c r="K11" s="130"/>
      <c r="L11" s="130"/>
      <c r="M11" s="130"/>
      <c r="N11" s="130"/>
      <c r="O11" s="130"/>
      <c r="P11" s="130"/>
      <c r="Q11" s="130"/>
      <c r="R11" s="126"/>
      <c r="S11" s="126"/>
      <c r="T11" s="126"/>
      <c r="U11" s="126"/>
      <c r="V11" s="99"/>
      <c r="W11" s="100"/>
      <c r="X11" s="100"/>
      <c r="Y11" s="100"/>
      <c r="Z11" s="101"/>
      <c r="AA11" s="105"/>
      <c r="AB11" s="106"/>
      <c r="AC11" s="106"/>
      <c r="AD11" s="106"/>
      <c r="AE11" s="107"/>
      <c r="AF11" s="111"/>
      <c r="AG11" s="112"/>
      <c r="AH11" s="112"/>
      <c r="AI11" s="112"/>
      <c r="AJ11" s="113"/>
      <c r="AK11" s="117"/>
      <c r="AL11" s="118"/>
      <c r="AM11" s="118"/>
      <c r="AN11" s="118"/>
      <c r="AO11" s="119"/>
      <c r="AP11" s="123"/>
      <c r="AQ11" s="124"/>
      <c r="AR11" s="124"/>
      <c r="AS11" s="125"/>
    </row>
    <row r="12" spans="1:45" ht="45.75" thickBot="1" x14ac:dyDescent="0.3">
      <c r="A12" s="2" t="s">
        <v>21</v>
      </c>
      <c r="B12" s="2" t="s">
        <v>22</v>
      </c>
      <c r="C12" s="126"/>
      <c r="D12" s="2" t="s">
        <v>23</v>
      </c>
      <c r="E12" s="2" t="s">
        <v>24</v>
      </c>
      <c r="F12" s="2" t="s">
        <v>25</v>
      </c>
      <c r="G12" s="20" t="s">
        <v>26</v>
      </c>
      <c r="H12" s="20" t="s">
        <v>27</v>
      </c>
      <c r="I12" s="20" t="s">
        <v>28</v>
      </c>
      <c r="J12" s="20" t="s">
        <v>29</v>
      </c>
      <c r="K12" s="20" t="s">
        <v>30</v>
      </c>
      <c r="L12" s="20" t="s">
        <v>31</v>
      </c>
      <c r="M12" s="20" t="s">
        <v>32</v>
      </c>
      <c r="N12" s="20" t="s">
        <v>33</v>
      </c>
      <c r="O12" s="20" t="s">
        <v>34</v>
      </c>
      <c r="P12" s="20" t="s">
        <v>35</v>
      </c>
      <c r="Q12" s="20" t="s">
        <v>36</v>
      </c>
      <c r="R12" s="2" t="s">
        <v>37</v>
      </c>
      <c r="S12" s="2" t="s">
        <v>38</v>
      </c>
      <c r="T12" s="2" t="s">
        <v>39</v>
      </c>
      <c r="U12" s="2" t="s">
        <v>40</v>
      </c>
      <c r="V12" s="3" t="s">
        <v>41</v>
      </c>
      <c r="W12" s="3" t="s">
        <v>42</v>
      </c>
      <c r="X12" s="3" t="s">
        <v>43</v>
      </c>
      <c r="Y12" s="3" t="s">
        <v>44</v>
      </c>
      <c r="Z12" s="3" t="s">
        <v>45</v>
      </c>
      <c r="AA12" s="23" t="s">
        <v>41</v>
      </c>
      <c r="AB12" s="23" t="s">
        <v>42</v>
      </c>
      <c r="AC12" s="23" t="s">
        <v>43</v>
      </c>
      <c r="AD12" s="23" t="s">
        <v>44</v>
      </c>
      <c r="AE12" s="23" t="s">
        <v>45</v>
      </c>
      <c r="AF12" s="24" t="s">
        <v>41</v>
      </c>
      <c r="AG12" s="24" t="s">
        <v>42</v>
      </c>
      <c r="AH12" s="24" t="s">
        <v>43</v>
      </c>
      <c r="AI12" s="24" t="s">
        <v>44</v>
      </c>
      <c r="AJ12" s="24" t="s">
        <v>45</v>
      </c>
      <c r="AK12" s="25" t="s">
        <v>41</v>
      </c>
      <c r="AL12" s="25" t="s">
        <v>42</v>
      </c>
      <c r="AM12" s="25" t="s">
        <v>43</v>
      </c>
      <c r="AN12" s="25" t="s">
        <v>44</v>
      </c>
      <c r="AO12" s="25" t="s">
        <v>45</v>
      </c>
      <c r="AP12" s="4" t="s">
        <v>41</v>
      </c>
      <c r="AQ12" s="4" t="s">
        <v>42</v>
      </c>
      <c r="AR12" s="4" t="s">
        <v>43</v>
      </c>
      <c r="AS12" s="4" t="s">
        <v>44</v>
      </c>
    </row>
    <row r="13" spans="1:45" s="28" customFormat="1" ht="200.25" customHeight="1" x14ac:dyDescent="0.25">
      <c r="A13" s="22">
        <v>4</v>
      </c>
      <c r="B13" s="21" t="s">
        <v>46</v>
      </c>
      <c r="C13" s="22" t="s">
        <v>47</v>
      </c>
      <c r="D13" s="26" t="s">
        <v>48</v>
      </c>
      <c r="E13" s="21" t="s">
        <v>49</v>
      </c>
      <c r="F13" s="21" t="s">
        <v>50</v>
      </c>
      <c r="G13" s="21" t="s">
        <v>51</v>
      </c>
      <c r="H13" s="39" t="s">
        <v>52</v>
      </c>
      <c r="I13" s="41" t="s">
        <v>53</v>
      </c>
      <c r="J13" s="34" t="s">
        <v>54</v>
      </c>
      <c r="K13" s="45" t="s">
        <v>55</v>
      </c>
      <c r="L13" s="40">
        <v>0</v>
      </c>
      <c r="M13" s="40">
        <v>0.4</v>
      </c>
      <c r="N13" s="40">
        <v>0.48</v>
      </c>
      <c r="O13" s="40">
        <v>0.55000000000000004</v>
      </c>
      <c r="P13" s="40">
        <v>0.55000000000000004</v>
      </c>
      <c r="Q13" s="46" t="s">
        <v>56</v>
      </c>
      <c r="R13" s="51" t="s">
        <v>57</v>
      </c>
      <c r="S13" s="39" t="s">
        <v>58</v>
      </c>
      <c r="T13" s="45" t="s">
        <v>59</v>
      </c>
      <c r="U13" s="57" t="s">
        <v>60</v>
      </c>
      <c r="V13" s="62">
        <f t="shared" ref="V13:V28" si="0">L13</f>
        <v>0</v>
      </c>
      <c r="W13" s="21" t="s">
        <v>61</v>
      </c>
      <c r="X13" s="61" t="s">
        <v>62</v>
      </c>
      <c r="Y13" s="21" t="s">
        <v>62</v>
      </c>
      <c r="Z13" s="21" t="s">
        <v>62</v>
      </c>
      <c r="AA13" s="62">
        <f t="shared" ref="AA13:AA28" si="1">M13</f>
        <v>0.4</v>
      </c>
      <c r="AB13" s="87">
        <v>0.501</v>
      </c>
      <c r="AC13" s="61">
        <f>IF(AB13/AA13&gt;100%,100%,AB13/AA13)</f>
        <v>1</v>
      </c>
      <c r="AD13" s="21" t="s">
        <v>63</v>
      </c>
      <c r="AE13" s="21" t="s">
        <v>64</v>
      </c>
      <c r="AF13" s="27">
        <f t="shared" ref="AF13:AF28" si="2">N13</f>
        <v>0.48</v>
      </c>
      <c r="AG13" s="21"/>
      <c r="AH13" s="61">
        <f>IF(AG13/AF13&gt;100%,100%,AG13/AF13)</f>
        <v>0</v>
      </c>
      <c r="AI13" s="21"/>
      <c r="AJ13" s="21"/>
      <c r="AK13" s="27">
        <f t="shared" ref="AK13:AK28" si="3">O13</f>
        <v>0.55000000000000004</v>
      </c>
      <c r="AL13" s="21"/>
      <c r="AM13" s="61">
        <f>IF(AL13/AK13&gt;100%,100%,AL13/AK13)</f>
        <v>0</v>
      </c>
      <c r="AN13" s="21"/>
      <c r="AO13" s="21"/>
      <c r="AP13" s="62">
        <f t="shared" ref="AP13:AP28" si="4">P13</f>
        <v>0.55000000000000004</v>
      </c>
      <c r="AQ13" s="87">
        <v>0.501</v>
      </c>
      <c r="AR13" s="61">
        <f>IF(AQ13/AP13&gt;100%,100%,AQ13/AP13)</f>
        <v>0.91090909090909089</v>
      </c>
      <c r="AS13" s="21" t="s">
        <v>63</v>
      </c>
    </row>
    <row r="14" spans="1:45" s="28" customFormat="1" ht="168" customHeight="1" x14ac:dyDescent="0.25">
      <c r="A14" s="22">
        <v>4</v>
      </c>
      <c r="B14" s="21" t="s">
        <v>46</v>
      </c>
      <c r="C14" s="22" t="s">
        <v>65</v>
      </c>
      <c r="D14" s="26" t="s">
        <v>66</v>
      </c>
      <c r="E14" s="21" t="s">
        <v>67</v>
      </c>
      <c r="F14" s="21" t="s">
        <v>50</v>
      </c>
      <c r="G14" s="21" t="s">
        <v>68</v>
      </c>
      <c r="H14" s="35" t="s">
        <v>69</v>
      </c>
      <c r="I14" s="36">
        <v>0.6</v>
      </c>
      <c r="J14" s="37" t="s">
        <v>54</v>
      </c>
      <c r="K14" s="45" t="s">
        <v>55</v>
      </c>
      <c r="L14" s="47">
        <v>0.1</v>
      </c>
      <c r="M14" s="47">
        <v>0.25</v>
      </c>
      <c r="N14" s="47">
        <v>0.4</v>
      </c>
      <c r="O14" s="47">
        <v>0.6</v>
      </c>
      <c r="P14" s="47">
        <v>0.6</v>
      </c>
      <c r="Q14" s="48" t="s">
        <v>70</v>
      </c>
      <c r="R14" s="52" t="s">
        <v>71</v>
      </c>
      <c r="S14" s="35" t="s">
        <v>72</v>
      </c>
      <c r="T14" s="45" t="s">
        <v>59</v>
      </c>
      <c r="U14" s="49" t="s">
        <v>60</v>
      </c>
      <c r="V14" s="62">
        <f t="shared" si="0"/>
        <v>0.1</v>
      </c>
      <c r="W14" s="61">
        <v>0.19700000000000001</v>
      </c>
      <c r="X14" s="61">
        <f t="shared" ref="X14:X27" si="5">IF(W14/V14&gt;100%,100%,W14/V14)</f>
        <v>1</v>
      </c>
      <c r="Y14" s="21" t="s">
        <v>73</v>
      </c>
      <c r="Z14" s="21" t="s">
        <v>74</v>
      </c>
      <c r="AA14" s="62">
        <f t="shared" si="1"/>
        <v>0.25</v>
      </c>
      <c r="AB14" s="87">
        <v>0.39400000000000002</v>
      </c>
      <c r="AC14" s="61">
        <f t="shared" ref="AC14:AC28" si="6">IF(AB14/AA14&gt;100%,100%,AB14/AA14)</f>
        <v>1</v>
      </c>
      <c r="AD14" s="21" t="s">
        <v>75</v>
      </c>
      <c r="AE14" s="21" t="s">
        <v>64</v>
      </c>
      <c r="AF14" s="27">
        <f t="shared" si="2"/>
        <v>0.4</v>
      </c>
      <c r="AG14" s="21"/>
      <c r="AH14" s="61">
        <f t="shared" ref="AH14:AH28" si="7">IF(AG14/AF14&gt;100%,100%,AG14/AF14)</f>
        <v>0</v>
      </c>
      <c r="AI14" s="21"/>
      <c r="AJ14" s="21"/>
      <c r="AK14" s="27">
        <f t="shared" si="3"/>
        <v>0.6</v>
      </c>
      <c r="AL14" s="21"/>
      <c r="AM14" s="61">
        <f t="shared" ref="AM14:AM28" si="8">IF(AL14/AK14&gt;100%,100%,AL14/AK14)</f>
        <v>0</v>
      </c>
      <c r="AN14" s="21"/>
      <c r="AO14" s="21"/>
      <c r="AP14" s="62">
        <f t="shared" si="4"/>
        <v>0.6</v>
      </c>
      <c r="AQ14" s="61">
        <v>0.39400000000000002</v>
      </c>
      <c r="AR14" s="61">
        <f t="shared" ref="AR14:AR28" si="9">IF(AQ14/AP14&gt;100%,100%,AQ14/AP14)</f>
        <v>0.65666666666666673</v>
      </c>
      <c r="AS14" s="21" t="s">
        <v>75</v>
      </c>
    </row>
    <row r="15" spans="1:45" s="28" customFormat="1" ht="188.25" customHeight="1" x14ac:dyDescent="0.25">
      <c r="A15" s="22">
        <v>4</v>
      </c>
      <c r="B15" s="21" t="s">
        <v>46</v>
      </c>
      <c r="C15" s="22" t="s">
        <v>65</v>
      </c>
      <c r="D15" s="26" t="s">
        <v>76</v>
      </c>
      <c r="E15" s="21" t="s">
        <v>77</v>
      </c>
      <c r="F15" s="21" t="s">
        <v>50</v>
      </c>
      <c r="G15" s="21" t="s">
        <v>78</v>
      </c>
      <c r="H15" s="35" t="s">
        <v>79</v>
      </c>
      <c r="I15" s="36">
        <v>0.6</v>
      </c>
      <c r="J15" s="37" t="s">
        <v>54</v>
      </c>
      <c r="K15" s="45" t="s">
        <v>55</v>
      </c>
      <c r="L15" s="40">
        <v>0.09</v>
      </c>
      <c r="M15" s="40">
        <v>0.31</v>
      </c>
      <c r="N15" s="40">
        <v>0.5</v>
      </c>
      <c r="O15" s="40">
        <v>0.71</v>
      </c>
      <c r="P15" s="40">
        <v>0.71</v>
      </c>
      <c r="Q15" s="48" t="s">
        <v>70</v>
      </c>
      <c r="R15" s="52" t="s">
        <v>71</v>
      </c>
      <c r="S15" s="35" t="s">
        <v>72</v>
      </c>
      <c r="T15" s="45" t="s">
        <v>59</v>
      </c>
      <c r="U15" s="49" t="s">
        <v>60</v>
      </c>
      <c r="V15" s="62">
        <f t="shared" si="0"/>
        <v>0.09</v>
      </c>
      <c r="W15" s="61">
        <v>6.7000000000000004E-2</v>
      </c>
      <c r="X15" s="61">
        <f t="shared" si="5"/>
        <v>0.74444444444444446</v>
      </c>
      <c r="Y15" s="21" t="s">
        <v>80</v>
      </c>
      <c r="Z15" s="21" t="s">
        <v>74</v>
      </c>
      <c r="AA15" s="62">
        <f t="shared" si="1"/>
        <v>0.31</v>
      </c>
      <c r="AB15" s="87">
        <v>0.16200000000000001</v>
      </c>
      <c r="AC15" s="61">
        <f t="shared" si="6"/>
        <v>0.52258064516129032</v>
      </c>
      <c r="AD15" s="21" t="s">
        <v>81</v>
      </c>
      <c r="AE15" s="21" t="s">
        <v>64</v>
      </c>
      <c r="AF15" s="27">
        <f t="shared" si="2"/>
        <v>0.5</v>
      </c>
      <c r="AG15" s="21"/>
      <c r="AH15" s="61">
        <f t="shared" si="7"/>
        <v>0</v>
      </c>
      <c r="AI15" s="21"/>
      <c r="AJ15" s="21"/>
      <c r="AK15" s="27">
        <f t="shared" si="3"/>
        <v>0.71</v>
      </c>
      <c r="AL15" s="21"/>
      <c r="AM15" s="61">
        <f t="shared" si="8"/>
        <v>0</v>
      </c>
      <c r="AN15" s="21"/>
      <c r="AO15" s="21"/>
      <c r="AP15" s="62">
        <f t="shared" si="4"/>
        <v>0.71</v>
      </c>
      <c r="AQ15" s="61">
        <v>0.16200000000000001</v>
      </c>
      <c r="AR15" s="61">
        <f t="shared" si="9"/>
        <v>0.22816901408450707</v>
      </c>
      <c r="AS15" s="21" t="s">
        <v>81</v>
      </c>
    </row>
    <row r="16" spans="1:45" s="28" customFormat="1" ht="135" x14ac:dyDescent="0.25">
      <c r="A16" s="22">
        <v>4</v>
      </c>
      <c r="B16" s="21" t="s">
        <v>46</v>
      </c>
      <c r="C16" s="22" t="s">
        <v>65</v>
      </c>
      <c r="D16" s="26" t="s">
        <v>82</v>
      </c>
      <c r="E16" s="21" t="s">
        <v>83</v>
      </c>
      <c r="F16" s="21" t="s">
        <v>50</v>
      </c>
      <c r="G16" s="21" t="s">
        <v>84</v>
      </c>
      <c r="H16" s="35" t="s">
        <v>85</v>
      </c>
      <c r="I16" s="38">
        <v>0.96489999999999998</v>
      </c>
      <c r="J16" s="37" t="s">
        <v>54</v>
      </c>
      <c r="K16" s="45" t="s">
        <v>55</v>
      </c>
      <c r="L16" s="40">
        <v>0.25</v>
      </c>
      <c r="M16" s="40">
        <v>0.5</v>
      </c>
      <c r="N16" s="40">
        <v>0.7</v>
      </c>
      <c r="O16" s="60">
        <v>0.98499999999999999</v>
      </c>
      <c r="P16" s="60">
        <v>0.98499999999999999</v>
      </c>
      <c r="Q16" s="48" t="s">
        <v>70</v>
      </c>
      <c r="R16" s="52" t="s">
        <v>71</v>
      </c>
      <c r="S16" s="35" t="s">
        <v>72</v>
      </c>
      <c r="T16" s="45" t="s">
        <v>59</v>
      </c>
      <c r="U16" s="49" t="s">
        <v>60</v>
      </c>
      <c r="V16" s="62">
        <f t="shared" si="0"/>
        <v>0.25</v>
      </c>
      <c r="W16" s="87">
        <v>0.2324</v>
      </c>
      <c r="X16" s="61">
        <f t="shared" si="5"/>
        <v>0.92959999999999998</v>
      </c>
      <c r="Y16" s="21" t="s">
        <v>86</v>
      </c>
      <c r="Z16" s="21" t="s">
        <v>74</v>
      </c>
      <c r="AA16" s="62">
        <f t="shared" si="1"/>
        <v>0.5</v>
      </c>
      <c r="AB16" s="87">
        <v>0.50290000000000001</v>
      </c>
      <c r="AC16" s="61">
        <f t="shared" si="6"/>
        <v>1</v>
      </c>
      <c r="AD16" s="21" t="s">
        <v>87</v>
      </c>
      <c r="AE16" s="21" t="s">
        <v>64</v>
      </c>
      <c r="AF16" s="27">
        <f t="shared" si="2"/>
        <v>0.7</v>
      </c>
      <c r="AG16" s="21"/>
      <c r="AH16" s="61">
        <f t="shared" si="7"/>
        <v>0</v>
      </c>
      <c r="AI16" s="21"/>
      <c r="AJ16" s="21"/>
      <c r="AK16" s="27">
        <f t="shared" si="3"/>
        <v>0.98499999999999999</v>
      </c>
      <c r="AL16" s="21"/>
      <c r="AM16" s="61">
        <f t="shared" si="8"/>
        <v>0</v>
      </c>
      <c r="AN16" s="21"/>
      <c r="AO16" s="21"/>
      <c r="AP16" s="62">
        <f t="shared" si="4"/>
        <v>0.98499999999999999</v>
      </c>
      <c r="AQ16" s="61">
        <v>0.50290000000000001</v>
      </c>
      <c r="AR16" s="61">
        <f t="shared" si="9"/>
        <v>0.51055837563451778</v>
      </c>
      <c r="AS16" s="21" t="s">
        <v>87</v>
      </c>
    </row>
    <row r="17" spans="1:45" s="28" customFormat="1" ht="135" x14ac:dyDescent="0.25">
      <c r="A17" s="22">
        <v>4</v>
      </c>
      <c r="B17" s="21" t="s">
        <v>46</v>
      </c>
      <c r="C17" s="22" t="s">
        <v>65</v>
      </c>
      <c r="D17" s="26" t="s">
        <v>88</v>
      </c>
      <c r="E17" s="21" t="s">
        <v>89</v>
      </c>
      <c r="F17" s="21" t="s">
        <v>50</v>
      </c>
      <c r="G17" s="21" t="s">
        <v>90</v>
      </c>
      <c r="H17" s="39" t="s">
        <v>91</v>
      </c>
      <c r="I17" s="40">
        <v>0.25</v>
      </c>
      <c r="J17" s="41" t="s">
        <v>54</v>
      </c>
      <c r="K17" s="45" t="s">
        <v>55</v>
      </c>
      <c r="L17" s="40">
        <v>0.08</v>
      </c>
      <c r="M17" s="40">
        <v>0.2</v>
      </c>
      <c r="N17" s="40">
        <v>0.3</v>
      </c>
      <c r="O17" s="40">
        <v>0.53</v>
      </c>
      <c r="P17" s="40">
        <v>0.53</v>
      </c>
      <c r="Q17" s="46" t="s">
        <v>70</v>
      </c>
      <c r="R17" s="51" t="s">
        <v>71</v>
      </c>
      <c r="S17" s="35" t="s">
        <v>72</v>
      </c>
      <c r="T17" s="45" t="s">
        <v>59</v>
      </c>
      <c r="U17" s="49" t="s">
        <v>60</v>
      </c>
      <c r="V17" s="62">
        <f t="shared" si="0"/>
        <v>0.08</v>
      </c>
      <c r="W17" s="87">
        <v>1.7500000000000002E-2</v>
      </c>
      <c r="X17" s="61">
        <f t="shared" si="5"/>
        <v>0.21875000000000003</v>
      </c>
      <c r="Y17" s="21" t="s">
        <v>92</v>
      </c>
      <c r="Z17" s="21" t="s">
        <v>74</v>
      </c>
      <c r="AA17" s="62">
        <f t="shared" si="1"/>
        <v>0.2</v>
      </c>
      <c r="AB17" s="87">
        <v>0.19800000000000001</v>
      </c>
      <c r="AC17" s="61">
        <f t="shared" si="6"/>
        <v>0.99</v>
      </c>
      <c r="AD17" s="21" t="s">
        <v>93</v>
      </c>
      <c r="AE17" s="21" t="s">
        <v>64</v>
      </c>
      <c r="AF17" s="27">
        <f t="shared" si="2"/>
        <v>0.3</v>
      </c>
      <c r="AG17" s="21"/>
      <c r="AH17" s="61">
        <f t="shared" si="7"/>
        <v>0</v>
      </c>
      <c r="AI17" s="21"/>
      <c r="AJ17" s="21"/>
      <c r="AK17" s="27">
        <f t="shared" si="3"/>
        <v>0.53</v>
      </c>
      <c r="AL17" s="21"/>
      <c r="AM17" s="61">
        <f t="shared" si="8"/>
        <v>0</v>
      </c>
      <c r="AN17" s="21"/>
      <c r="AO17" s="21"/>
      <c r="AP17" s="62">
        <f t="shared" si="4"/>
        <v>0.53</v>
      </c>
      <c r="AQ17" s="61">
        <v>0.19800000000000001</v>
      </c>
      <c r="AR17" s="61">
        <f t="shared" si="9"/>
        <v>0.37358490566037733</v>
      </c>
      <c r="AS17" s="21" t="s">
        <v>93</v>
      </c>
    </row>
    <row r="18" spans="1:45" s="28" customFormat="1" ht="135" x14ac:dyDescent="0.25">
      <c r="A18" s="22">
        <v>4</v>
      </c>
      <c r="B18" s="21" t="s">
        <v>46</v>
      </c>
      <c r="C18" s="22" t="s">
        <v>65</v>
      </c>
      <c r="D18" s="26" t="s">
        <v>94</v>
      </c>
      <c r="E18" s="21" t="s">
        <v>95</v>
      </c>
      <c r="F18" s="21" t="s">
        <v>96</v>
      </c>
      <c r="G18" s="21" t="s">
        <v>97</v>
      </c>
      <c r="H18" s="35" t="s">
        <v>98</v>
      </c>
      <c r="I18" s="36">
        <v>0.95</v>
      </c>
      <c r="J18" s="37" t="s">
        <v>99</v>
      </c>
      <c r="K18" s="45" t="s">
        <v>55</v>
      </c>
      <c r="L18" s="40">
        <v>0.98</v>
      </c>
      <c r="M18" s="40">
        <v>1</v>
      </c>
      <c r="N18" s="40">
        <v>1</v>
      </c>
      <c r="O18" s="40">
        <v>1</v>
      </c>
      <c r="P18" s="40">
        <v>1</v>
      </c>
      <c r="Q18" s="48" t="s">
        <v>70</v>
      </c>
      <c r="R18" s="52" t="s">
        <v>100</v>
      </c>
      <c r="S18" s="35" t="s">
        <v>101</v>
      </c>
      <c r="T18" s="45" t="s">
        <v>59</v>
      </c>
      <c r="U18" s="49" t="s">
        <v>60</v>
      </c>
      <c r="V18" s="62">
        <f t="shared" si="0"/>
        <v>0.98</v>
      </c>
      <c r="W18" s="87">
        <v>0.98770000000000002</v>
      </c>
      <c r="X18" s="61">
        <f t="shared" si="5"/>
        <v>1</v>
      </c>
      <c r="Y18" s="21" t="s">
        <v>102</v>
      </c>
      <c r="Z18" s="21" t="s">
        <v>74</v>
      </c>
      <c r="AA18" s="62">
        <f t="shared" si="1"/>
        <v>1</v>
      </c>
      <c r="AB18" s="95">
        <v>0.9879</v>
      </c>
      <c r="AC18" s="61">
        <f t="shared" si="6"/>
        <v>0.9879</v>
      </c>
      <c r="AD18" s="21" t="s">
        <v>103</v>
      </c>
      <c r="AE18" s="21" t="s">
        <v>64</v>
      </c>
      <c r="AF18" s="27">
        <f t="shared" si="2"/>
        <v>1</v>
      </c>
      <c r="AG18" s="21"/>
      <c r="AH18" s="61">
        <f t="shared" si="7"/>
        <v>0</v>
      </c>
      <c r="AI18" s="21"/>
      <c r="AJ18" s="21"/>
      <c r="AK18" s="27">
        <f t="shared" si="3"/>
        <v>1</v>
      </c>
      <c r="AL18" s="21"/>
      <c r="AM18" s="61">
        <f t="shared" si="8"/>
        <v>0</v>
      </c>
      <c r="AN18" s="21"/>
      <c r="AO18" s="21"/>
      <c r="AP18" s="62">
        <f t="shared" si="4"/>
        <v>1</v>
      </c>
      <c r="AQ18" s="95">
        <f>AVERAGE(W18,AB18,AG18,AL18)</f>
        <v>0.98780000000000001</v>
      </c>
      <c r="AR18" s="61">
        <f t="shared" si="9"/>
        <v>0.98780000000000001</v>
      </c>
      <c r="AS18" s="21" t="s">
        <v>103</v>
      </c>
    </row>
    <row r="19" spans="1:45" s="28" customFormat="1" ht="180" x14ac:dyDescent="0.25">
      <c r="A19" s="22">
        <v>4</v>
      </c>
      <c r="B19" s="21" t="s">
        <v>46</v>
      </c>
      <c r="C19" s="22" t="s">
        <v>65</v>
      </c>
      <c r="D19" s="26" t="s">
        <v>104</v>
      </c>
      <c r="E19" s="21" t="s">
        <v>105</v>
      </c>
      <c r="F19" s="21" t="s">
        <v>50</v>
      </c>
      <c r="G19" s="21" t="s">
        <v>106</v>
      </c>
      <c r="H19" s="35" t="s">
        <v>107</v>
      </c>
      <c r="I19" s="36">
        <v>1</v>
      </c>
      <c r="J19" s="37" t="s">
        <v>99</v>
      </c>
      <c r="K19" s="45" t="s">
        <v>55</v>
      </c>
      <c r="L19" s="47">
        <v>1</v>
      </c>
      <c r="M19" s="47">
        <v>1</v>
      </c>
      <c r="N19" s="47">
        <v>1</v>
      </c>
      <c r="O19" s="47">
        <v>1</v>
      </c>
      <c r="P19" s="47">
        <v>1</v>
      </c>
      <c r="Q19" s="48" t="s">
        <v>70</v>
      </c>
      <c r="R19" s="52" t="s">
        <v>100</v>
      </c>
      <c r="S19" s="53" t="s">
        <v>108</v>
      </c>
      <c r="T19" s="45" t="s">
        <v>59</v>
      </c>
      <c r="U19" s="49" t="s">
        <v>60</v>
      </c>
      <c r="V19" s="62">
        <f t="shared" si="0"/>
        <v>1</v>
      </c>
      <c r="W19" s="87">
        <v>0.91359999999999997</v>
      </c>
      <c r="X19" s="61">
        <f t="shared" si="5"/>
        <v>0.91359999999999997</v>
      </c>
      <c r="Y19" s="21" t="s">
        <v>109</v>
      </c>
      <c r="Z19" s="21" t="s">
        <v>74</v>
      </c>
      <c r="AA19" s="62">
        <f t="shared" si="1"/>
        <v>1</v>
      </c>
      <c r="AB19" s="95">
        <v>0.9456</v>
      </c>
      <c r="AC19" s="61">
        <f t="shared" si="6"/>
        <v>0.9456</v>
      </c>
      <c r="AD19" s="21" t="s">
        <v>110</v>
      </c>
      <c r="AE19" s="21" t="s">
        <v>64</v>
      </c>
      <c r="AF19" s="27">
        <f t="shared" si="2"/>
        <v>1</v>
      </c>
      <c r="AG19" s="21"/>
      <c r="AH19" s="61">
        <f t="shared" si="7"/>
        <v>0</v>
      </c>
      <c r="AI19" s="21"/>
      <c r="AJ19" s="21"/>
      <c r="AK19" s="27">
        <f t="shared" si="3"/>
        <v>1</v>
      </c>
      <c r="AL19" s="21"/>
      <c r="AM19" s="61">
        <f t="shared" si="8"/>
        <v>0</v>
      </c>
      <c r="AN19" s="21"/>
      <c r="AO19" s="21"/>
      <c r="AP19" s="62">
        <f t="shared" si="4"/>
        <v>1</v>
      </c>
      <c r="AQ19" s="95">
        <f>AVERAGE(W19,AB19,AG19,AL19)</f>
        <v>0.92959999999999998</v>
      </c>
      <c r="AR19" s="61">
        <f t="shared" si="9"/>
        <v>0.92959999999999998</v>
      </c>
      <c r="AS19" s="21" t="s">
        <v>111</v>
      </c>
    </row>
    <row r="20" spans="1:45" s="28" customFormat="1" ht="135" x14ac:dyDescent="0.25">
      <c r="A20" s="22">
        <v>4</v>
      </c>
      <c r="B20" s="21" t="s">
        <v>46</v>
      </c>
      <c r="C20" s="22" t="s">
        <v>65</v>
      </c>
      <c r="D20" s="26" t="s">
        <v>112</v>
      </c>
      <c r="E20" s="21" t="s">
        <v>113</v>
      </c>
      <c r="F20" s="21" t="s">
        <v>50</v>
      </c>
      <c r="G20" s="21" t="s">
        <v>114</v>
      </c>
      <c r="H20" s="35" t="s">
        <v>115</v>
      </c>
      <c r="I20" s="36" t="s">
        <v>116</v>
      </c>
      <c r="J20" s="37" t="s">
        <v>54</v>
      </c>
      <c r="K20" s="45" t="s">
        <v>55</v>
      </c>
      <c r="L20" s="47">
        <v>0</v>
      </c>
      <c r="M20" s="47">
        <v>0.4</v>
      </c>
      <c r="N20" s="47">
        <v>0.6</v>
      </c>
      <c r="O20" s="47">
        <v>0.8</v>
      </c>
      <c r="P20" s="47">
        <v>0.8</v>
      </c>
      <c r="Q20" s="48" t="s">
        <v>70</v>
      </c>
      <c r="R20" s="54" t="s">
        <v>117</v>
      </c>
      <c r="S20" s="35" t="s">
        <v>108</v>
      </c>
      <c r="T20" s="45" t="s">
        <v>59</v>
      </c>
      <c r="U20" s="49" t="s">
        <v>118</v>
      </c>
      <c r="V20" s="62">
        <f t="shared" si="0"/>
        <v>0</v>
      </c>
      <c r="W20" s="21" t="s">
        <v>61</v>
      </c>
      <c r="X20" s="61" t="s">
        <v>62</v>
      </c>
      <c r="Y20" s="21" t="s">
        <v>62</v>
      </c>
      <c r="Z20" s="21" t="s">
        <v>62</v>
      </c>
      <c r="AA20" s="62">
        <f t="shared" si="1"/>
        <v>0.4</v>
      </c>
      <c r="AB20" s="87">
        <v>0.4</v>
      </c>
      <c r="AC20" s="61">
        <f t="shared" si="6"/>
        <v>1</v>
      </c>
      <c r="AD20" s="21" t="s">
        <v>111</v>
      </c>
      <c r="AE20" s="21" t="s">
        <v>64</v>
      </c>
      <c r="AF20" s="27">
        <f t="shared" si="2"/>
        <v>0.6</v>
      </c>
      <c r="AG20" s="21"/>
      <c r="AH20" s="61">
        <f t="shared" si="7"/>
        <v>0</v>
      </c>
      <c r="AI20" s="21"/>
      <c r="AJ20" s="21"/>
      <c r="AK20" s="27">
        <f t="shared" si="3"/>
        <v>0.8</v>
      </c>
      <c r="AL20" s="21"/>
      <c r="AM20" s="61">
        <f t="shared" si="8"/>
        <v>0</v>
      </c>
      <c r="AN20" s="21"/>
      <c r="AO20" s="21"/>
      <c r="AP20" s="62">
        <f t="shared" si="4"/>
        <v>0.8</v>
      </c>
      <c r="AQ20" s="87">
        <v>0.4</v>
      </c>
      <c r="AR20" s="61">
        <f t="shared" si="9"/>
        <v>0.5</v>
      </c>
      <c r="AS20" s="21" t="s">
        <v>111</v>
      </c>
    </row>
    <row r="21" spans="1:45" s="28" customFormat="1" ht="105" x14ac:dyDescent="0.25">
      <c r="A21" s="22">
        <v>4</v>
      </c>
      <c r="B21" s="21" t="s">
        <v>46</v>
      </c>
      <c r="C21" s="22" t="s">
        <v>119</v>
      </c>
      <c r="D21" s="26" t="s">
        <v>120</v>
      </c>
      <c r="E21" s="21" t="s">
        <v>121</v>
      </c>
      <c r="F21" s="21" t="s">
        <v>96</v>
      </c>
      <c r="G21" s="21" t="s">
        <v>122</v>
      </c>
      <c r="H21" s="35" t="s">
        <v>123</v>
      </c>
      <c r="I21" s="41" t="s">
        <v>53</v>
      </c>
      <c r="J21" s="37" t="s">
        <v>124</v>
      </c>
      <c r="K21" s="35" t="s">
        <v>125</v>
      </c>
      <c r="L21" s="41">
        <v>1404</v>
      </c>
      <c r="M21" s="41">
        <v>2412</v>
      </c>
      <c r="N21" s="41">
        <v>2412</v>
      </c>
      <c r="O21" s="41">
        <v>2412</v>
      </c>
      <c r="P21" s="59">
        <v>8640</v>
      </c>
      <c r="Q21" s="48" t="s">
        <v>70</v>
      </c>
      <c r="R21" s="54" t="s">
        <v>126</v>
      </c>
      <c r="S21" s="35" t="s">
        <v>127</v>
      </c>
      <c r="T21" s="35" t="s">
        <v>128</v>
      </c>
      <c r="U21" s="49" t="s">
        <v>129</v>
      </c>
      <c r="V21" s="27">
        <f t="shared" si="0"/>
        <v>1404</v>
      </c>
      <c r="W21" s="21">
        <v>1603</v>
      </c>
      <c r="X21" s="61">
        <f t="shared" si="5"/>
        <v>1</v>
      </c>
      <c r="Y21" s="21" t="s">
        <v>130</v>
      </c>
      <c r="Z21" s="21" t="s">
        <v>131</v>
      </c>
      <c r="AA21" s="27">
        <f t="shared" si="1"/>
        <v>2412</v>
      </c>
      <c r="AB21" s="21">
        <v>4009</v>
      </c>
      <c r="AC21" s="61">
        <f t="shared" si="6"/>
        <v>1</v>
      </c>
      <c r="AD21" s="21" t="s">
        <v>132</v>
      </c>
      <c r="AE21" s="21" t="s">
        <v>133</v>
      </c>
      <c r="AF21" s="27">
        <f t="shared" si="2"/>
        <v>2412</v>
      </c>
      <c r="AG21" s="21"/>
      <c r="AH21" s="61">
        <f t="shared" si="7"/>
        <v>0</v>
      </c>
      <c r="AI21" s="21"/>
      <c r="AJ21" s="21"/>
      <c r="AK21" s="27">
        <f t="shared" si="3"/>
        <v>2412</v>
      </c>
      <c r="AL21" s="21"/>
      <c r="AM21" s="61">
        <f t="shared" si="8"/>
        <v>0</v>
      </c>
      <c r="AN21" s="21"/>
      <c r="AO21" s="21"/>
      <c r="AP21" s="21">
        <f t="shared" si="4"/>
        <v>8640</v>
      </c>
      <c r="AQ21" s="21">
        <f>SUM(W21,AB21,AG21,AL21)</f>
        <v>5612</v>
      </c>
      <c r="AR21" s="61">
        <f t="shared" si="9"/>
        <v>0.64953703703703702</v>
      </c>
      <c r="AS21" s="21" t="s">
        <v>132</v>
      </c>
    </row>
    <row r="22" spans="1:45" s="28" customFormat="1" ht="120" x14ac:dyDescent="0.25">
      <c r="A22" s="22">
        <v>4</v>
      </c>
      <c r="B22" s="21" t="s">
        <v>46</v>
      </c>
      <c r="C22" s="22" t="s">
        <v>119</v>
      </c>
      <c r="D22" s="26" t="s">
        <v>134</v>
      </c>
      <c r="E22" s="21" t="s">
        <v>135</v>
      </c>
      <c r="F22" s="21" t="s">
        <v>50</v>
      </c>
      <c r="G22" s="21" t="s">
        <v>136</v>
      </c>
      <c r="H22" s="35" t="s">
        <v>137</v>
      </c>
      <c r="I22" s="41" t="s">
        <v>53</v>
      </c>
      <c r="J22" s="37" t="s">
        <v>124</v>
      </c>
      <c r="K22" s="35" t="s">
        <v>138</v>
      </c>
      <c r="L22" s="41">
        <v>1080</v>
      </c>
      <c r="M22" s="41">
        <v>1080</v>
      </c>
      <c r="N22" s="41">
        <v>1080</v>
      </c>
      <c r="O22" s="41">
        <v>1080</v>
      </c>
      <c r="P22" s="59">
        <f t="shared" ref="P22" si="10">SUM(L22:O22)</f>
        <v>4320</v>
      </c>
      <c r="Q22" s="48" t="s">
        <v>70</v>
      </c>
      <c r="R22" s="54" t="s">
        <v>139</v>
      </c>
      <c r="S22" s="35" t="s">
        <v>127</v>
      </c>
      <c r="T22" s="35" t="s">
        <v>128</v>
      </c>
      <c r="U22" s="49" t="s">
        <v>129</v>
      </c>
      <c r="V22" s="27">
        <f t="shared" si="0"/>
        <v>1080</v>
      </c>
      <c r="W22" s="21">
        <v>510</v>
      </c>
      <c r="X22" s="61">
        <f t="shared" si="5"/>
        <v>0.47222222222222221</v>
      </c>
      <c r="Y22" s="21" t="s">
        <v>140</v>
      </c>
      <c r="Z22" s="21" t="s">
        <v>131</v>
      </c>
      <c r="AA22" s="27">
        <f t="shared" si="1"/>
        <v>1080</v>
      </c>
      <c r="AB22" s="21">
        <v>1128</v>
      </c>
      <c r="AC22" s="61">
        <f t="shared" si="6"/>
        <v>1</v>
      </c>
      <c r="AD22" s="21" t="s">
        <v>141</v>
      </c>
      <c r="AE22" s="21" t="s">
        <v>142</v>
      </c>
      <c r="AF22" s="27">
        <f t="shared" si="2"/>
        <v>1080</v>
      </c>
      <c r="AG22" s="21"/>
      <c r="AH22" s="61">
        <f t="shared" si="7"/>
        <v>0</v>
      </c>
      <c r="AI22" s="21"/>
      <c r="AJ22" s="21"/>
      <c r="AK22" s="27">
        <f t="shared" si="3"/>
        <v>1080</v>
      </c>
      <c r="AL22" s="21"/>
      <c r="AM22" s="61">
        <f t="shared" si="8"/>
        <v>0</v>
      </c>
      <c r="AN22" s="21"/>
      <c r="AO22" s="21"/>
      <c r="AP22" s="21">
        <f t="shared" si="4"/>
        <v>4320</v>
      </c>
      <c r="AQ22" s="21">
        <f t="shared" ref="AQ22:AQ28" si="11">SUM(W22,AB22,AG22,AL22)</f>
        <v>1638</v>
      </c>
      <c r="AR22" s="61">
        <f t="shared" si="9"/>
        <v>0.37916666666666665</v>
      </c>
      <c r="AS22" s="21" t="s">
        <v>141</v>
      </c>
    </row>
    <row r="23" spans="1:45" s="28" customFormat="1" ht="120" x14ac:dyDescent="0.25">
      <c r="A23" s="22">
        <v>4</v>
      </c>
      <c r="B23" s="21" t="s">
        <v>46</v>
      </c>
      <c r="C23" s="22" t="s">
        <v>119</v>
      </c>
      <c r="D23" s="26" t="s">
        <v>143</v>
      </c>
      <c r="E23" s="21" t="s">
        <v>144</v>
      </c>
      <c r="F23" s="21" t="s">
        <v>50</v>
      </c>
      <c r="G23" s="21" t="s">
        <v>145</v>
      </c>
      <c r="H23" s="35" t="s">
        <v>146</v>
      </c>
      <c r="I23" s="41" t="s">
        <v>53</v>
      </c>
      <c r="J23" s="37" t="s">
        <v>124</v>
      </c>
      <c r="K23" s="35" t="s">
        <v>147</v>
      </c>
      <c r="L23" s="41">
        <v>27</v>
      </c>
      <c r="M23" s="41">
        <v>45</v>
      </c>
      <c r="N23" s="41">
        <v>63</v>
      </c>
      <c r="O23" s="41">
        <v>49</v>
      </c>
      <c r="P23" s="59">
        <f>SUM(L23:O23)</f>
        <v>184</v>
      </c>
      <c r="Q23" s="48" t="s">
        <v>70</v>
      </c>
      <c r="R23" s="54" t="s">
        <v>148</v>
      </c>
      <c r="S23" s="35" t="s">
        <v>149</v>
      </c>
      <c r="T23" s="35" t="s">
        <v>128</v>
      </c>
      <c r="U23" s="49" t="s">
        <v>129</v>
      </c>
      <c r="V23" s="27">
        <f t="shared" si="0"/>
        <v>27</v>
      </c>
      <c r="W23" s="21">
        <v>37</v>
      </c>
      <c r="X23" s="61">
        <f t="shared" si="5"/>
        <v>1</v>
      </c>
      <c r="Y23" s="21" t="s">
        <v>150</v>
      </c>
      <c r="Z23" s="21" t="s">
        <v>131</v>
      </c>
      <c r="AA23" s="27">
        <f t="shared" si="1"/>
        <v>45</v>
      </c>
      <c r="AB23" s="21">
        <v>35</v>
      </c>
      <c r="AC23" s="61">
        <f t="shared" si="6"/>
        <v>0.77777777777777779</v>
      </c>
      <c r="AD23" s="21" t="s">
        <v>151</v>
      </c>
      <c r="AE23" s="21" t="s">
        <v>142</v>
      </c>
      <c r="AF23" s="27">
        <f t="shared" si="2"/>
        <v>63</v>
      </c>
      <c r="AG23" s="21"/>
      <c r="AH23" s="61">
        <f t="shared" si="7"/>
        <v>0</v>
      </c>
      <c r="AI23" s="21"/>
      <c r="AJ23" s="21"/>
      <c r="AK23" s="27">
        <f t="shared" si="3"/>
        <v>49</v>
      </c>
      <c r="AL23" s="21"/>
      <c r="AM23" s="61">
        <f t="shared" si="8"/>
        <v>0</v>
      </c>
      <c r="AN23" s="21"/>
      <c r="AO23" s="21"/>
      <c r="AP23" s="21">
        <f t="shared" si="4"/>
        <v>184</v>
      </c>
      <c r="AQ23" s="21">
        <f t="shared" si="11"/>
        <v>72</v>
      </c>
      <c r="AR23" s="61">
        <f t="shared" si="9"/>
        <v>0.39130434782608697</v>
      </c>
      <c r="AS23" s="21" t="s">
        <v>151</v>
      </c>
    </row>
    <row r="24" spans="1:45" s="28" customFormat="1" ht="120" x14ac:dyDescent="0.25">
      <c r="A24" s="22">
        <v>4</v>
      </c>
      <c r="B24" s="21" t="s">
        <v>46</v>
      </c>
      <c r="C24" s="22" t="s">
        <v>119</v>
      </c>
      <c r="D24" s="26" t="s">
        <v>152</v>
      </c>
      <c r="E24" s="21" t="s">
        <v>153</v>
      </c>
      <c r="F24" s="21" t="s">
        <v>96</v>
      </c>
      <c r="G24" s="21" t="s">
        <v>154</v>
      </c>
      <c r="H24" s="35" t="s">
        <v>155</v>
      </c>
      <c r="I24" s="41" t="s">
        <v>53</v>
      </c>
      <c r="J24" s="37" t="s">
        <v>124</v>
      </c>
      <c r="K24" s="35" t="s">
        <v>156</v>
      </c>
      <c r="L24" s="41">
        <v>30</v>
      </c>
      <c r="M24" s="41">
        <v>48</v>
      </c>
      <c r="N24" s="41">
        <v>66</v>
      </c>
      <c r="O24" s="41">
        <v>48</v>
      </c>
      <c r="P24" s="59">
        <f t="shared" ref="P24:P28" si="12">SUM(L24:O24)</f>
        <v>192</v>
      </c>
      <c r="Q24" s="48" t="s">
        <v>70</v>
      </c>
      <c r="R24" s="54" t="s">
        <v>148</v>
      </c>
      <c r="S24" s="35" t="s">
        <v>149</v>
      </c>
      <c r="T24" s="35" t="s">
        <v>128</v>
      </c>
      <c r="U24" s="49" t="s">
        <v>129</v>
      </c>
      <c r="V24" s="27">
        <f t="shared" si="0"/>
        <v>30</v>
      </c>
      <c r="W24" s="21">
        <v>31</v>
      </c>
      <c r="X24" s="61">
        <f t="shared" si="5"/>
        <v>1</v>
      </c>
      <c r="Y24" s="21" t="s">
        <v>157</v>
      </c>
      <c r="Z24" s="21" t="s">
        <v>131</v>
      </c>
      <c r="AA24" s="27">
        <f t="shared" si="1"/>
        <v>48</v>
      </c>
      <c r="AB24" s="21">
        <v>46</v>
      </c>
      <c r="AC24" s="61">
        <f t="shared" si="6"/>
        <v>0.95833333333333337</v>
      </c>
      <c r="AD24" s="21" t="s">
        <v>151</v>
      </c>
      <c r="AE24" s="21" t="s">
        <v>142</v>
      </c>
      <c r="AF24" s="27">
        <f t="shared" si="2"/>
        <v>66</v>
      </c>
      <c r="AG24" s="21"/>
      <c r="AH24" s="61">
        <f t="shared" si="7"/>
        <v>0</v>
      </c>
      <c r="AI24" s="21"/>
      <c r="AJ24" s="21"/>
      <c r="AK24" s="27">
        <f t="shared" si="3"/>
        <v>48</v>
      </c>
      <c r="AL24" s="21"/>
      <c r="AM24" s="61">
        <f t="shared" si="8"/>
        <v>0</v>
      </c>
      <c r="AN24" s="21"/>
      <c r="AO24" s="21"/>
      <c r="AP24" s="21">
        <f t="shared" si="4"/>
        <v>192</v>
      </c>
      <c r="AQ24" s="21">
        <f t="shared" si="11"/>
        <v>77</v>
      </c>
      <c r="AR24" s="61">
        <f t="shared" si="9"/>
        <v>0.40104166666666669</v>
      </c>
      <c r="AS24" s="21" t="s">
        <v>151</v>
      </c>
    </row>
    <row r="25" spans="1:45" s="28" customFormat="1" ht="135" x14ac:dyDescent="0.25">
      <c r="A25" s="22">
        <v>4</v>
      </c>
      <c r="B25" s="21" t="s">
        <v>46</v>
      </c>
      <c r="C25" s="22" t="s">
        <v>119</v>
      </c>
      <c r="D25" s="26" t="s">
        <v>158</v>
      </c>
      <c r="E25" s="21" t="s">
        <v>159</v>
      </c>
      <c r="F25" s="21" t="s">
        <v>96</v>
      </c>
      <c r="G25" s="21" t="s">
        <v>160</v>
      </c>
      <c r="H25" s="35" t="s">
        <v>161</v>
      </c>
      <c r="I25" s="41" t="s">
        <v>53</v>
      </c>
      <c r="J25" s="37" t="s">
        <v>124</v>
      </c>
      <c r="K25" s="35" t="s">
        <v>162</v>
      </c>
      <c r="L25" s="41">
        <v>17</v>
      </c>
      <c r="M25" s="41">
        <v>27</v>
      </c>
      <c r="N25" s="41">
        <v>21</v>
      </c>
      <c r="O25" s="41">
        <v>16</v>
      </c>
      <c r="P25" s="59">
        <f t="shared" si="12"/>
        <v>81</v>
      </c>
      <c r="Q25" s="48" t="s">
        <v>70</v>
      </c>
      <c r="R25" s="55" t="s">
        <v>163</v>
      </c>
      <c r="S25" s="35" t="s">
        <v>164</v>
      </c>
      <c r="T25" s="35" t="s">
        <v>128</v>
      </c>
      <c r="U25" s="49" t="s">
        <v>118</v>
      </c>
      <c r="V25" s="27">
        <f t="shared" si="0"/>
        <v>17</v>
      </c>
      <c r="W25" s="21">
        <v>18</v>
      </c>
      <c r="X25" s="61">
        <f t="shared" si="5"/>
        <v>1</v>
      </c>
      <c r="Y25" s="21" t="s">
        <v>165</v>
      </c>
      <c r="Z25" s="21" t="s">
        <v>166</v>
      </c>
      <c r="AA25" s="27">
        <f t="shared" si="1"/>
        <v>27</v>
      </c>
      <c r="AB25" s="21">
        <v>32</v>
      </c>
      <c r="AC25" s="61">
        <f t="shared" si="6"/>
        <v>1</v>
      </c>
      <c r="AD25" s="21" t="s">
        <v>167</v>
      </c>
      <c r="AE25" s="21" t="s">
        <v>168</v>
      </c>
      <c r="AF25" s="27">
        <f t="shared" si="2"/>
        <v>21</v>
      </c>
      <c r="AG25" s="21"/>
      <c r="AH25" s="61">
        <f t="shared" si="7"/>
        <v>0</v>
      </c>
      <c r="AI25" s="21"/>
      <c r="AJ25" s="21"/>
      <c r="AK25" s="27">
        <f t="shared" si="3"/>
        <v>16</v>
      </c>
      <c r="AL25" s="21"/>
      <c r="AM25" s="61">
        <f t="shared" si="8"/>
        <v>0</v>
      </c>
      <c r="AN25" s="21"/>
      <c r="AO25" s="21"/>
      <c r="AP25" s="21">
        <f t="shared" si="4"/>
        <v>81</v>
      </c>
      <c r="AQ25" s="21">
        <f t="shared" si="11"/>
        <v>50</v>
      </c>
      <c r="AR25" s="61">
        <f t="shared" si="9"/>
        <v>0.61728395061728392</v>
      </c>
      <c r="AS25" s="21" t="s">
        <v>167</v>
      </c>
    </row>
    <row r="26" spans="1:45" s="28" customFormat="1" ht="150" x14ac:dyDescent="0.25">
      <c r="A26" s="22">
        <v>4</v>
      </c>
      <c r="B26" s="21" t="s">
        <v>46</v>
      </c>
      <c r="C26" s="22" t="s">
        <v>119</v>
      </c>
      <c r="D26" s="26" t="s">
        <v>169</v>
      </c>
      <c r="E26" s="21" t="s">
        <v>170</v>
      </c>
      <c r="F26" s="21" t="s">
        <v>96</v>
      </c>
      <c r="G26" s="21" t="s">
        <v>171</v>
      </c>
      <c r="H26" s="35" t="s">
        <v>172</v>
      </c>
      <c r="I26" s="41" t="s">
        <v>53</v>
      </c>
      <c r="J26" s="37" t="s">
        <v>124</v>
      </c>
      <c r="K26" s="35" t="s">
        <v>162</v>
      </c>
      <c r="L26" s="41">
        <v>35</v>
      </c>
      <c r="M26" s="41">
        <v>45</v>
      </c>
      <c r="N26" s="41">
        <v>45</v>
      </c>
      <c r="O26" s="41">
        <v>40</v>
      </c>
      <c r="P26" s="59">
        <f t="shared" si="12"/>
        <v>165</v>
      </c>
      <c r="Q26" s="48" t="s">
        <v>70</v>
      </c>
      <c r="R26" s="55" t="s">
        <v>163</v>
      </c>
      <c r="S26" s="35" t="s">
        <v>164</v>
      </c>
      <c r="T26" s="35" t="s">
        <v>128</v>
      </c>
      <c r="U26" s="49" t="s">
        <v>118</v>
      </c>
      <c r="V26" s="27">
        <f t="shared" si="0"/>
        <v>35</v>
      </c>
      <c r="W26" s="21">
        <v>32</v>
      </c>
      <c r="X26" s="61">
        <f t="shared" si="5"/>
        <v>0.91428571428571426</v>
      </c>
      <c r="Y26" s="21" t="s">
        <v>173</v>
      </c>
      <c r="Z26" s="21" t="s">
        <v>174</v>
      </c>
      <c r="AA26" s="27">
        <f t="shared" si="1"/>
        <v>45</v>
      </c>
      <c r="AB26" s="21">
        <v>80</v>
      </c>
      <c r="AC26" s="61">
        <f t="shared" si="6"/>
        <v>1</v>
      </c>
      <c r="AD26" s="21" t="s">
        <v>175</v>
      </c>
      <c r="AE26" s="21" t="s">
        <v>168</v>
      </c>
      <c r="AF26" s="27">
        <f t="shared" si="2"/>
        <v>45</v>
      </c>
      <c r="AG26" s="21"/>
      <c r="AH26" s="61">
        <f t="shared" si="7"/>
        <v>0</v>
      </c>
      <c r="AI26" s="21"/>
      <c r="AJ26" s="21"/>
      <c r="AK26" s="27">
        <f t="shared" si="3"/>
        <v>40</v>
      </c>
      <c r="AL26" s="21"/>
      <c r="AM26" s="61">
        <f t="shared" si="8"/>
        <v>0</v>
      </c>
      <c r="AN26" s="21"/>
      <c r="AO26" s="21"/>
      <c r="AP26" s="21">
        <f t="shared" si="4"/>
        <v>165</v>
      </c>
      <c r="AQ26" s="21">
        <f t="shared" si="11"/>
        <v>112</v>
      </c>
      <c r="AR26" s="61">
        <f t="shared" si="9"/>
        <v>0.67878787878787883</v>
      </c>
      <c r="AS26" s="21" t="s">
        <v>175</v>
      </c>
    </row>
    <row r="27" spans="1:45" s="28" customFormat="1" ht="120" x14ac:dyDescent="0.25">
      <c r="A27" s="22">
        <v>4</v>
      </c>
      <c r="B27" s="21" t="s">
        <v>46</v>
      </c>
      <c r="C27" s="22" t="s">
        <v>119</v>
      </c>
      <c r="D27" s="26" t="s">
        <v>176</v>
      </c>
      <c r="E27" s="21" t="s">
        <v>177</v>
      </c>
      <c r="F27" s="21" t="s">
        <v>96</v>
      </c>
      <c r="G27" s="21" t="s">
        <v>178</v>
      </c>
      <c r="H27" s="42" t="s">
        <v>179</v>
      </c>
      <c r="I27" s="41" t="s">
        <v>53</v>
      </c>
      <c r="J27" s="37" t="s">
        <v>124</v>
      </c>
      <c r="K27" s="35" t="s">
        <v>162</v>
      </c>
      <c r="L27" s="41">
        <v>1</v>
      </c>
      <c r="M27" s="41">
        <v>1</v>
      </c>
      <c r="N27" s="41">
        <v>2</v>
      </c>
      <c r="O27" s="41">
        <v>2</v>
      </c>
      <c r="P27" s="59">
        <f t="shared" si="12"/>
        <v>6</v>
      </c>
      <c r="Q27" s="49" t="s">
        <v>70</v>
      </c>
      <c r="R27" s="55" t="s">
        <v>163</v>
      </c>
      <c r="S27" s="35" t="s">
        <v>164</v>
      </c>
      <c r="T27" s="35" t="s">
        <v>128</v>
      </c>
      <c r="U27" s="49" t="s">
        <v>118</v>
      </c>
      <c r="V27" s="27">
        <f t="shared" si="0"/>
        <v>1</v>
      </c>
      <c r="W27" s="21">
        <v>1</v>
      </c>
      <c r="X27" s="61">
        <f t="shared" si="5"/>
        <v>1</v>
      </c>
      <c r="Y27" s="21" t="s">
        <v>180</v>
      </c>
      <c r="Z27" s="21" t="s">
        <v>181</v>
      </c>
      <c r="AA27" s="27">
        <f t="shared" si="1"/>
        <v>1</v>
      </c>
      <c r="AB27" s="21">
        <v>3</v>
      </c>
      <c r="AC27" s="61">
        <f t="shared" si="6"/>
        <v>1</v>
      </c>
      <c r="AD27" s="21" t="s">
        <v>182</v>
      </c>
      <c r="AE27" s="21" t="s">
        <v>168</v>
      </c>
      <c r="AF27" s="27">
        <f t="shared" si="2"/>
        <v>2</v>
      </c>
      <c r="AG27" s="21"/>
      <c r="AH27" s="61">
        <f t="shared" si="7"/>
        <v>0</v>
      </c>
      <c r="AI27" s="21"/>
      <c r="AJ27" s="21"/>
      <c r="AK27" s="27">
        <f t="shared" si="3"/>
        <v>2</v>
      </c>
      <c r="AL27" s="21"/>
      <c r="AM27" s="61">
        <f t="shared" si="8"/>
        <v>0</v>
      </c>
      <c r="AN27" s="21"/>
      <c r="AO27" s="21"/>
      <c r="AP27" s="21">
        <f t="shared" si="4"/>
        <v>6</v>
      </c>
      <c r="AQ27" s="21">
        <f t="shared" si="11"/>
        <v>4</v>
      </c>
      <c r="AR27" s="61">
        <f t="shared" si="9"/>
        <v>0.66666666666666663</v>
      </c>
      <c r="AS27" s="21" t="s">
        <v>182</v>
      </c>
    </row>
    <row r="28" spans="1:45" s="28" customFormat="1" ht="120" x14ac:dyDescent="0.25">
      <c r="A28" s="22">
        <v>4</v>
      </c>
      <c r="B28" s="21" t="s">
        <v>46</v>
      </c>
      <c r="C28" s="22" t="s">
        <v>119</v>
      </c>
      <c r="D28" s="26" t="s">
        <v>183</v>
      </c>
      <c r="E28" s="21" t="s">
        <v>184</v>
      </c>
      <c r="F28" s="21" t="s">
        <v>96</v>
      </c>
      <c r="G28" s="21" t="s">
        <v>185</v>
      </c>
      <c r="H28" s="42" t="s">
        <v>186</v>
      </c>
      <c r="I28" s="43" t="s">
        <v>53</v>
      </c>
      <c r="J28" s="44" t="s">
        <v>124</v>
      </c>
      <c r="K28" s="42" t="s">
        <v>162</v>
      </c>
      <c r="L28" s="43">
        <v>6</v>
      </c>
      <c r="M28" s="43">
        <v>9</v>
      </c>
      <c r="N28" s="43">
        <v>9</v>
      </c>
      <c r="O28" s="43">
        <v>6</v>
      </c>
      <c r="P28" s="59">
        <f t="shared" si="12"/>
        <v>30</v>
      </c>
      <c r="Q28" s="50" t="s">
        <v>70</v>
      </c>
      <c r="R28" s="56" t="s">
        <v>163</v>
      </c>
      <c r="S28" s="42" t="s">
        <v>164</v>
      </c>
      <c r="T28" s="42" t="s">
        <v>128</v>
      </c>
      <c r="U28" s="58" t="s">
        <v>118</v>
      </c>
      <c r="V28" s="27">
        <f t="shared" si="0"/>
        <v>6</v>
      </c>
      <c r="W28" s="21">
        <v>6</v>
      </c>
      <c r="X28" s="61">
        <f>IF(W28/V28&gt;100%,100%,W28/V28)</f>
        <v>1</v>
      </c>
      <c r="Y28" s="21" t="s">
        <v>187</v>
      </c>
      <c r="Z28" s="21" t="s">
        <v>188</v>
      </c>
      <c r="AA28" s="27">
        <f t="shared" si="1"/>
        <v>9</v>
      </c>
      <c r="AB28" s="21">
        <v>12</v>
      </c>
      <c r="AC28" s="61">
        <f t="shared" si="6"/>
        <v>1</v>
      </c>
      <c r="AD28" s="21" t="s">
        <v>189</v>
      </c>
      <c r="AE28" s="21" t="s">
        <v>168</v>
      </c>
      <c r="AF28" s="27">
        <f t="shared" si="2"/>
        <v>9</v>
      </c>
      <c r="AG28" s="21"/>
      <c r="AH28" s="61">
        <f t="shared" si="7"/>
        <v>0</v>
      </c>
      <c r="AI28" s="21"/>
      <c r="AJ28" s="21"/>
      <c r="AK28" s="27">
        <f t="shared" si="3"/>
        <v>6</v>
      </c>
      <c r="AL28" s="21"/>
      <c r="AM28" s="61">
        <f t="shared" si="8"/>
        <v>0</v>
      </c>
      <c r="AN28" s="21"/>
      <c r="AO28" s="21"/>
      <c r="AP28" s="21">
        <f t="shared" si="4"/>
        <v>30</v>
      </c>
      <c r="AQ28" s="21">
        <f t="shared" si="11"/>
        <v>18</v>
      </c>
      <c r="AR28" s="61">
        <f t="shared" si="9"/>
        <v>0.6</v>
      </c>
      <c r="AS28" s="21" t="s">
        <v>189</v>
      </c>
    </row>
    <row r="29" spans="1:45" s="5" customFormat="1" ht="15.75" x14ac:dyDescent="0.25">
      <c r="A29" s="10"/>
      <c r="B29" s="10"/>
      <c r="C29" s="10"/>
      <c r="D29" s="10"/>
      <c r="E29" s="13" t="s">
        <v>190</v>
      </c>
      <c r="F29" s="10"/>
      <c r="G29" s="10"/>
      <c r="H29" s="10"/>
      <c r="I29" s="10"/>
      <c r="J29" s="10"/>
      <c r="K29" s="10"/>
      <c r="L29" s="15"/>
      <c r="M29" s="15"/>
      <c r="N29" s="15"/>
      <c r="O29" s="15"/>
      <c r="P29" s="15"/>
      <c r="Q29" s="10"/>
      <c r="R29" s="10"/>
      <c r="S29" s="10"/>
      <c r="T29" s="10"/>
      <c r="U29" s="10"/>
      <c r="V29" s="15"/>
      <c r="W29" s="15"/>
      <c r="X29" s="86">
        <f>AVERAGE(X13:X28)*80%</f>
        <v>0.69673727891156467</v>
      </c>
      <c r="Y29" s="15"/>
      <c r="Z29" s="15"/>
      <c r="AA29" s="15"/>
      <c r="AB29" s="15"/>
      <c r="AC29" s="89">
        <f>AVERAGE(AC13:AC28)*80%</f>
        <v>0.75910958781362015</v>
      </c>
      <c r="AD29" s="15"/>
      <c r="AE29" s="15"/>
      <c r="AF29" s="15"/>
      <c r="AG29" s="15"/>
      <c r="AH29" s="15">
        <f>AVERAGE(AH13:AH28)*80%</f>
        <v>0</v>
      </c>
      <c r="AI29" s="15"/>
      <c r="AJ29" s="15"/>
      <c r="AK29" s="15"/>
      <c r="AL29" s="15"/>
      <c r="AM29" s="15">
        <f>AVERAGE(AM13:AM28)*80%</f>
        <v>0</v>
      </c>
      <c r="AN29" s="10"/>
      <c r="AO29" s="10"/>
      <c r="AP29" s="16"/>
      <c r="AQ29" s="16"/>
      <c r="AR29" s="90">
        <f>AVERAGE(AR13:AR28)*80%</f>
        <v>0.47405381336117236</v>
      </c>
      <c r="AS29" s="10"/>
    </row>
    <row r="30" spans="1:45" s="28" customFormat="1" ht="210" x14ac:dyDescent="0.25">
      <c r="A30" s="29">
        <v>7</v>
      </c>
      <c r="B30" s="63" t="s">
        <v>191</v>
      </c>
      <c r="C30" s="63" t="s">
        <v>192</v>
      </c>
      <c r="D30" s="64" t="s">
        <v>193</v>
      </c>
      <c r="E30" s="65" t="s">
        <v>194</v>
      </c>
      <c r="F30" s="65" t="s">
        <v>195</v>
      </c>
      <c r="G30" s="65" t="s">
        <v>196</v>
      </c>
      <c r="H30" s="65" t="s">
        <v>197</v>
      </c>
      <c r="I30" s="66" t="s">
        <v>198</v>
      </c>
      <c r="J30" s="65" t="s">
        <v>199</v>
      </c>
      <c r="K30" s="65" t="s">
        <v>200</v>
      </c>
      <c r="L30" s="67" t="s">
        <v>201</v>
      </c>
      <c r="M30" s="68">
        <v>0.8</v>
      </c>
      <c r="N30" s="67" t="s">
        <v>201</v>
      </c>
      <c r="O30" s="69">
        <v>0.8</v>
      </c>
      <c r="P30" s="69">
        <v>0.8</v>
      </c>
      <c r="Q30" s="70" t="s">
        <v>70</v>
      </c>
      <c r="R30" s="70" t="s">
        <v>202</v>
      </c>
      <c r="S30" s="65" t="s">
        <v>203</v>
      </c>
      <c r="T30" s="65" t="s">
        <v>204</v>
      </c>
      <c r="U30" s="71" t="s">
        <v>205</v>
      </c>
      <c r="V30" s="72" t="str">
        <f>L30</f>
        <v>No programada</v>
      </c>
      <c r="W30" s="63" t="s">
        <v>61</v>
      </c>
      <c r="X30" s="63" t="s">
        <v>62</v>
      </c>
      <c r="Y30" s="63" t="s">
        <v>62</v>
      </c>
      <c r="Z30" s="63"/>
      <c r="AA30" s="73">
        <f>M30</f>
        <v>0.8</v>
      </c>
      <c r="AB30" s="82">
        <v>0.7</v>
      </c>
      <c r="AC30" s="74">
        <f t="shared" ref="AC30:AC34" si="13">IF(AB30/AA30&gt;100%,100%,AB30/AA30)</f>
        <v>0.87499999999999989</v>
      </c>
      <c r="AD30" s="63" t="s">
        <v>206</v>
      </c>
      <c r="AE30" s="63" t="s">
        <v>207</v>
      </c>
      <c r="AF30" s="72" t="str">
        <f>N30</f>
        <v>No programada</v>
      </c>
      <c r="AG30" s="63"/>
      <c r="AH30" s="74" t="e">
        <f t="shared" ref="AH30:AH36" si="14">IF(AG30/AF30&gt;100%,100%,AG30/AF30)</f>
        <v>#VALUE!</v>
      </c>
      <c r="AI30" s="63"/>
      <c r="AJ30" s="63"/>
      <c r="AK30" s="73">
        <f>O30</f>
        <v>0.8</v>
      </c>
      <c r="AL30" s="63"/>
      <c r="AM30" s="74">
        <f t="shared" ref="AM30:AM36" si="15">IF(AL30/AK30&gt;100%,100%,AL30/AK30)</f>
        <v>0</v>
      </c>
      <c r="AN30" s="63"/>
      <c r="AO30" s="63"/>
      <c r="AP30" s="73">
        <f>P30</f>
        <v>0.8</v>
      </c>
      <c r="AQ30" s="82">
        <f>AVERAGE(AB30,AL30)</f>
        <v>0.7</v>
      </c>
      <c r="AR30" s="74">
        <f t="shared" ref="AR30:AR35" si="16">IF(AQ30/AP30&gt;100%,100%,AQ30/AP30)</f>
        <v>0.87499999999999989</v>
      </c>
      <c r="AS30" s="63" t="s">
        <v>206</v>
      </c>
    </row>
    <row r="31" spans="1:45" s="28" customFormat="1" ht="105" x14ac:dyDescent="0.25">
      <c r="A31" s="29">
        <v>7</v>
      </c>
      <c r="B31" s="63" t="s">
        <v>191</v>
      </c>
      <c r="C31" s="63" t="s">
        <v>192</v>
      </c>
      <c r="D31" s="75" t="s">
        <v>208</v>
      </c>
      <c r="E31" s="70" t="s">
        <v>209</v>
      </c>
      <c r="F31" s="70" t="s">
        <v>195</v>
      </c>
      <c r="G31" s="70" t="s">
        <v>210</v>
      </c>
      <c r="H31" s="70" t="s">
        <v>211</v>
      </c>
      <c r="I31" s="70" t="s">
        <v>212</v>
      </c>
      <c r="J31" s="70" t="s">
        <v>199</v>
      </c>
      <c r="K31" s="70" t="s">
        <v>213</v>
      </c>
      <c r="L31" s="76">
        <v>1</v>
      </c>
      <c r="M31" s="76">
        <v>1</v>
      </c>
      <c r="N31" s="76">
        <v>1</v>
      </c>
      <c r="O31" s="77">
        <v>1</v>
      </c>
      <c r="P31" s="77">
        <v>1</v>
      </c>
      <c r="Q31" s="70" t="s">
        <v>70</v>
      </c>
      <c r="R31" s="70" t="s">
        <v>214</v>
      </c>
      <c r="S31" s="70" t="s">
        <v>215</v>
      </c>
      <c r="T31" s="65" t="s">
        <v>204</v>
      </c>
      <c r="U31" s="71" t="s">
        <v>216</v>
      </c>
      <c r="V31" s="73">
        <f t="shared" ref="V31:V36" si="17">L31</f>
        <v>1</v>
      </c>
      <c r="W31" s="74">
        <v>0.1842</v>
      </c>
      <c r="X31" s="74">
        <f>IF(W31/V31&gt;100%,100%,W31/V31)</f>
        <v>0.1842</v>
      </c>
      <c r="Y31" s="63" t="s">
        <v>217</v>
      </c>
      <c r="Z31" s="63" t="s">
        <v>218</v>
      </c>
      <c r="AA31" s="73">
        <f t="shared" ref="AA31:AA36" si="18">M31</f>
        <v>1</v>
      </c>
      <c r="AB31" s="82">
        <v>0.63639999999999997</v>
      </c>
      <c r="AC31" s="74">
        <f t="shared" si="13"/>
        <v>0.63639999999999997</v>
      </c>
      <c r="AD31" s="63" t="s">
        <v>219</v>
      </c>
      <c r="AE31" s="63" t="s">
        <v>220</v>
      </c>
      <c r="AF31" s="73">
        <f t="shared" ref="AF31:AF36" si="19">N31</f>
        <v>1</v>
      </c>
      <c r="AG31" s="63"/>
      <c r="AH31" s="74">
        <f t="shared" si="14"/>
        <v>0</v>
      </c>
      <c r="AI31" s="63"/>
      <c r="AJ31" s="63"/>
      <c r="AK31" s="73">
        <f t="shared" ref="AK31:AK36" si="20">O31</f>
        <v>1</v>
      </c>
      <c r="AL31" s="63"/>
      <c r="AM31" s="74">
        <f t="shared" si="15"/>
        <v>0</v>
      </c>
      <c r="AN31" s="63"/>
      <c r="AO31" s="63"/>
      <c r="AP31" s="73">
        <f t="shared" ref="AP31:AP36" si="21">P31</f>
        <v>1</v>
      </c>
      <c r="AQ31" s="82">
        <f>AVERAGE(W31,AB31,AG31,AL31)</f>
        <v>0.4103</v>
      </c>
      <c r="AR31" s="74">
        <f t="shared" si="16"/>
        <v>0.4103</v>
      </c>
      <c r="AS31" s="63" t="s">
        <v>219</v>
      </c>
    </row>
    <row r="32" spans="1:45" s="28" customFormat="1" ht="150" x14ac:dyDescent="0.25">
      <c r="A32" s="29">
        <v>7</v>
      </c>
      <c r="B32" s="63" t="s">
        <v>191</v>
      </c>
      <c r="C32" s="63" t="s">
        <v>221</v>
      </c>
      <c r="D32" s="75" t="s">
        <v>222</v>
      </c>
      <c r="E32" s="70" t="s">
        <v>223</v>
      </c>
      <c r="F32" s="70" t="s">
        <v>195</v>
      </c>
      <c r="G32" s="70" t="s">
        <v>224</v>
      </c>
      <c r="H32" s="70" t="s">
        <v>225</v>
      </c>
      <c r="I32" s="70" t="s">
        <v>226</v>
      </c>
      <c r="J32" s="70" t="s">
        <v>199</v>
      </c>
      <c r="K32" s="70" t="s">
        <v>227</v>
      </c>
      <c r="L32" s="67" t="s">
        <v>201</v>
      </c>
      <c r="M32" s="68">
        <v>1</v>
      </c>
      <c r="N32" s="68">
        <v>1</v>
      </c>
      <c r="O32" s="69">
        <v>1</v>
      </c>
      <c r="P32" s="69">
        <v>1</v>
      </c>
      <c r="Q32" s="70" t="s">
        <v>70</v>
      </c>
      <c r="R32" s="70" t="s">
        <v>228</v>
      </c>
      <c r="S32" s="70" t="s">
        <v>229</v>
      </c>
      <c r="T32" s="65" t="s">
        <v>204</v>
      </c>
      <c r="U32" s="71" t="s">
        <v>230</v>
      </c>
      <c r="V32" s="72" t="str">
        <f t="shared" si="17"/>
        <v>No programada</v>
      </c>
      <c r="W32" s="63" t="s">
        <v>61</v>
      </c>
      <c r="X32" s="63" t="s">
        <v>62</v>
      </c>
      <c r="Y32" s="63" t="s">
        <v>62</v>
      </c>
      <c r="Z32" s="63"/>
      <c r="AA32" s="73">
        <f t="shared" si="18"/>
        <v>1</v>
      </c>
      <c r="AB32" s="82">
        <v>0.98260000000000003</v>
      </c>
      <c r="AC32" s="74">
        <f t="shared" si="13"/>
        <v>0.98260000000000003</v>
      </c>
      <c r="AD32" s="63" t="s">
        <v>231</v>
      </c>
      <c r="AE32" s="63" t="s">
        <v>232</v>
      </c>
      <c r="AF32" s="73">
        <f t="shared" si="19"/>
        <v>1</v>
      </c>
      <c r="AG32" s="63"/>
      <c r="AH32" s="74">
        <f t="shared" si="14"/>
        <v>0</v>
      </c>
      <c r="AI32" s="63"/>
      <c r="AJ32" s="63"/>
      <c r="AK32" s="73">
        <f t="shared" si="20"/>
        <v>1</v>
      </c>
      <c r="AL32" s="63"/>
      <c r="AM32" s="74">
        <f t="shared" si="15"/>
        <v>0</v>
      </c>
      <c r="AN32" s="63"/>
      <c r="AO32" s="63"/>
      <c r="AP32" s="73">
        <f t="shared" si="21"/>
        <v>1</v>
      </c>
      <c r="AQ32" s="82">
        <f>AVERAGE(AB32,AG32,AL32)</f>
        <v>0.98260000000000003</v>
      </c>
      <c r="AR32" s="74">
        <f t="shared" si="16"/>
        <v>0.98260000000000003</v>
      </c>
      <c r="AS32" s="63" t="s">
        <v>231</v>
      </c>
    </row>
    <row r="33" spans="1:45" s="28" customFormat="1" ht="105" x14ac:dyDescent="0.25">
      <c r="A33" s="29">
        <v>7</v>
      </c>
      <c r="B33" s="63" t="s">
        <v>191</v>
      </c>
      <c r="C33" s="63" t="s">
        <v>192</v>
      </c>
      <c r="D33" s="75" t="s">
        <v>233</v>
      </c>
      <c r="E33" s="70" t="s">
        <v>234</v>
      </c>
      <c r="F33" s="70" t="s">
        <v>195</v>
      </c>
      <c r="G33" s="70" t="s">
        <v>235</v>
      </c>
      <c r="H33" s="70" t="s">
        <v>236</v>
      </c>
      <c r="I33" s="70" t="s">
        <v>212</v>
      </c>
      <c r="J33" s="70" t="s">
        <v>99</v>
      </c>
      <c r="K33" s="70" t="s">
        <v>235</v>
      </c>
      <c r="L33" s="68">
        <v>1</v>
      </c>
      <c r="M33" s="68">
        <v>1</v>
      </c>
      <c r="N33" s="67" t="s">
        <v>201</v>
      </c>
      <c r="O33" s="69" t="s">
        <v>201</v>
      </c>
      <c r="P33" s="69">
        <v>1</v>
      </c>
      <c r="Q33" s="70" t="s">
        <v>237</v>
      </c>
      <c r="R33" s="70" t="s">
        <v>238</v>
      </c>
      <c r="S33" s="70" t="s">
        <v>238</v>
      </c>
      <c r="T33" s="65" t="s">
        <v>204</v>
      </c>
      <c r="U33" s="71" t="s">
        <v>216</v>
      </c>
      <c r="V33" s="73">
        <f t="shared" si="17"/>
        <v>1</v>
      </c>
      <c r="W33" s="81">
        <v>1</v>
      </c>
      <c r="X33" s="74">
        <f t="shared" ref="X33:X36" si="22">IF(W33/V33&gt;100%,100%,W33/V33)</f>
        <v>1</v>
      </c>
      <c r="Y33" s="63" t="s">
        <v>239</v>
      </c>
      <c r="Z33" s="63" t="s">
        <v>240</v>
      </c>
      <c r="AA33" s="73">
        <f t="shared" si="18"/>
        <v>1</v>
      </c>
      <c r="AB33" s="82">
        <v>1</v>
      </c>
      <c r="AC33" s="74">
        <f t="shared" si="13"/>
        <v>1</v>
      </c>
      <c r="AD33" s="63" t="s">
        <v>241</v>
      </c>
      <c r="AE33" s="63" t="s">
        <v>242</v>
      </c>
      <c r="AF33" s="72" t="str">
        <f t="shared" si="19"/>
        <v>No programada</v>
      </c>
      <c r="AG33" s="82">
        <v>0</v>
      </c>
      <c r="AH33" s="74" t="e">
        <f t="shared" si="14"/>
        <v>#VALUE!</v>
      </c>
      <c r="AI33" s="63"/>
      <c r="AJ33" s="63"/>
      <c r="AK33" s="72" t="str">
        <f t="shared" si="20"/>
        <v>No programada</v>
      </c>
      <c r="AL33" s="82">
        <v>0</v>
      </c>
      <c r="AM33" s="74" t="e">
        <f t="shared" si="15"/>
        <v>#VALUE!</v>
      </c>
      <c r="AN33" s="63"/>
      <c r="AO33" s="63"/>
      <c r="AP33" s="73">
        <f t="shared" si="21"/>
        <v>1</v>
      </c>
      <c r="AQ33" s="82">
        <f>AVERAGE(WB33,AB33)</f>
        <v>1</v>
      </c>
      <c r="AR33" s="74">
        <f t="shared" si="16"/>
        <v>1</v>
      </c>
      <c r="AS33" s="63" t="s">
        <v>241</v>
      </c>
    </row>
    <row r="34" spans="1:45" s="28" customFormat="1" ht="120" x14ac:dyDescent="0.25">
      <c r="A34" s="29">
        <v>7</v>
      </c>
      <c r="B34" s="63" t="s">
        <v>191</v>
      </c>
      <c r="C34" s="63" t="s">
        <v>192</v>
      </c>
      <c r="D34" s="75" t="s">
        <v>243</v>
      </c>
      <c r="E34" s="70" t="s">
        <v>244</v>
      </c>
      <c r="F34" s="70" t="s">
        <v>195</v>
      </c>
      <c r="G34" s="70" t="s">
        <v>245</v>
      </c>
      <c r="H34" s="70" t="s">
        <v>246</v>
      </c>
      <c r="I34" s="70" t="s">
        <v>116</v>
      </c>
      <c r="J34" s="70" t="s">
        <v>124</v>
      </c>
      <c r="K34" s="70" t="s">
        <v>245</v>
      </c>
      <c r="L34" s="78">
        <v>0</v>
      </c>
      <c r="M34" s="78">
        <v>1</v>
      </c>
      <c r="N34" s="79">
        <v>1</v>
      </c>
      <c r="O34" s="80">
        <v>0</v>
      </c>
      <c r="P34" s="80">
        <v>2</v>
      </c>
      <c r="Q34" s="70" t="s">
        <v>237</v>
      </c>
      <c r="R34" s="70" t="s">
        <v>238</v>
      </c>
      <c r="S34" s="70" t="s">
        <v>238</v>
      </c>
      <c r="T34" s="65" t="s">
        <v>204</v>
      </c>
      <c r="U34" s="65" t="s">
        <v>204</v>
      </c>
      <c r="V34" s="72">
        <f t="shared" si="17"/>
        <v>0</v>
      </c>
      <c r="W34" s="63" t="s">
        <v>61</v>
      </c>
      <c r="X34" s="63" t="s">
        <v>62</v>
      </c>
      <c r="Y34" s="63" t="s">
        <v>62</v>
      </c>
      <c r="Z34" s="63" t="s">
        <v>62</v>
      </c>
      <c r="AA34" s="72">
        <f t="shared" si="18"/>
        <v>1</v>
      </c>
      <c r="AB34" s="63">
        <v>1</v>
      </c>
      <c r="AC34" s="74">
        <f t="shared" si="13"/>
        <v>1</v>
      </c>
      <c r="AD34" s="63" t="s">
        <v>247</v>
      </c>
      <c r="AE34" s="63" t="s">
        <v>248</v>
      </c>
      <c r="AF34" s="72">
        <f t="shared" si="19"/>
        <v>1</v>
      </c>
      <c r="AG34" s="63"/>
      <c r="AH34" s="74">
        <f t="shared" si="14"/>
        <v>0</v>
      </c>
      <c r="AI34" s="63"/>
      <c r="AJ34" s="63"/>
      <c r="AK34" s="72">
        <f t="shared" si="20"/>
        <v>0</v>
      </c>
      <c r="AL34" s="63"/>
      <c r="AM34" s="74" t="e">
        <f t="shared" si="15"/>
        <v>#DIV/0!</v>
      </c>
      <c r="AN34" s="63"/>
      <c r="AO34" s="63"/>
      <c r="AP34" s="63">
        <f t="shared" si="21"/>
        <v>2</v>
      </c>
      <c r="AQ34" s="72">
        <v>1</v>
      </c>
      <c r="AR34" s="74">
        <f t="shared" si="16"/>
        <v>0.5</v>
      </c>
      <c r="AS34" s="63" t="s">
        <v>248</v>
      </c>
    </row>
    <row r="35" spans="1:45" s="28" customFormat="1" ht="135" x14ac:dyDescent="0.25">
      <c r="A35" s="29">
        <v>5</v>
      </c>
      <c r="B35" s="63" t="s">
        <v>249</v>
      </c>
      <c r="C35" s="63" t="s">
        <v>250</v>
      </c>
      <c r="D35" s="75" t="s">
        <v>251</v>
      </c>
      <c r="E35" s="70" t="s">
        <v>252</v>
      </c>
      <c r="F35" s="70" t="s">
        <v>195</v>
      </c>
      <c r="G35" s="70" t="s">
        <v>253</v>
      </c>
      <c r="H35" s="70" t="s">
        <v>254</v>
      </c>
      <c r="I35" s="70" t="s">
        <v>212</v>
      </c>
      <c r="J35" s="70" t="s">
        <v>54</v>
      </c>
      <c r="K35" s="70" t="s">
        <v>253</v>
      </c>
      <c r="L35" s="68">
        <v>0.33</v>
      </c>
      <c r="M35" s="68">
        <v>0.67</v>
      </c>
      <c r="N35" s="68">
        <v>0.84</v>
      </c>
      <c r="O35" s="69">
        <v>1</v>
      </c>
      <c r="P35" s="69">
        <v>1</v>
      </c>
      <c r="Q35" s="70" t="s">
        <v>70</v>
      </c>
      <c r="R35" s="70" t="s">
        <v>255</v>
      </c>
      <c r="S35" s="70" t="s">
        <v>256</v>
      </c>
      <c r="T35" s="65" t="s">
        <v>204</v>
      </c>
      <c r="U35" s="71" t="s">
        <v>257</v>
      </c>
      <c r="V35" s="73">
        <f t="shared" si="17"/>
        <v>0.33</v>
      </c>
      <c r="W35" s="84">
        <v>0.76470000000000005</v>
      </c>
      <c r="X35" s="74">
        <f t="shared" si="22"/>
        <v>1</v>
      </c>
      <c r="Y35" s="73" t="s">
        <v>258</v>
      </c>
      <c r="Z35" s="73" t="s">
        <v>259</v>
      </c>
      <c r="AA35" s="73">
        <f t="shared" si="18"/>
        <v>0.67</v>
      </c>
      <c r="AB35" s="92" t="s">
        <v>268</v>
      </c>
      <c r="AC35" s="93" t="s">
        <v>268</v>
      </c>
      <c r="AD35" s="92" t="s">
        <v>269</v>
      </c>
      <c r="AE35" s="92"/>
      <c r="AF35" s="92">
        <f t="shared" si="19"/>
        <v>0.84</v>
      </c>
      <c r="AG35" s="92"/>
      <c r="AH35" s="93">
        <f t="shared" si="14"/>
        <v>0</v>
      </c>
      <c r="AI35" s="92"/>
      <c r="AJ35" s="92"/>
      <c r="AK35" s="92">
        <f t="shared" si="20"/>
        <v>1</v>
      </c>
      <c r="AL35" s="92"/>
      <c r="AM35" s="93">
        <f t="shared" si="15"/>
        <v>0</v>
      </c>
      <c r="AN35" s="92"/>
      <c r="AO35" s="92"/>
      <c r="AP35" s="92">
        <f t="shared" si="21"/>
        <v>1</v>
      </c>
      <c r="AQ35" s="93">
        <v>0.76470000000000005</v>
      </c>
      <c r="AR35" s="93">
        <f t="shared" si="16"/>
        <v>0.76470000000000005</v>
      </c>
      <c r="AS35" s="94" t="s">
        <v>270</v>
      </c>
    </row>
    <row r="36" spans="1:45" s="28" customFormat="1" ht="122.25" customHeight="1" x14ac:dyDescent="0.25">
      <c r="A36" s="29">
        <v>5</v>
      </c>
      <c r="B36" s="63" t="s">
        <v>249</v>
      </c>
      <c r="C36" s="63" t="s">
        <v>250</v>
      </c>
      <c r="D36" s="75" t="s">
        <v>260</v>
      </c>
      <c r="E36" s="70" t="s">
        <v>261</v>
      </c>
      <c r="F36" s="70" t="s">
        <v>195</v>
      </c>
      <c r="G36" s="70" t="s">
        <v>253</v>
      </c>
      <c r="H36" s="70" t="s">
        <v>262</v>
      </c>
      <c r="I36" s="70" t="s">
        <v>116</v>
      </c>
      <c r="J36" s="70" t="s">
        <v>54</v>
      </c>
      <c r="K36" s="70" t="s">
        <v>253</v>
      </c>
      <c r="L36" s="68">
        <v>0.2</v>
      </c>
      <c r="M36" s="68">
        <v>0.4</v>
      </c>
      <c r="N36" s="68">
        <v>0.6</v>
      </c>
      <c r="O36" s="69">
        <v>0.8</v>
      </c>
      <c r="P36" s="69">
        <v>0.8</v>
      </c>
      <c r="Q36" s="70" t="s">
        <v>70</v>
      </c>
      <c r="R36" s="70" t="s">
        <v>255</v>
      </c>
      <c r="S36" s="70" t="s">
        <v>263</v>
      </c>
      <c r="T36" s="65" t="s">
        <v>204</v>
      </c>
      <c r="U36" s="71" t="s">
        <v>257</v>
      </c>
      <c r="V36" s="73">
        <f t="shared" si="17"/>
        <v>0.2</v>
      </c>
      <c r="W36" s="84">
        <v>0.59309999999999996</v>
      </c>
      <c r="X36" s="74">
        <f t="shared" si="22"/>
        <v>1</v>
      </c>
      <c r="Y36" s="73" t="s">
        <v>264</v>
      </c>
      <c r="Z36" s="73" t="s">
        <v>259</v>
      </c>
      <c r="AA36" s="73">
        <f t="shared" si="18"/>
        <v>0.4</v>
      </c>
      <c r="AB36" s="91" t="s">
        <v>268</v>
      </c>
      <c r="AC36" s="74" t="s">
        <v>268</v>
      </c>
      <c r="AD36" s="73" t="s">
        <v>269</v>
      </c>
      <c r="AE36" s="73" t="s">
        <v>265</v>
      </c>
      <c r="AF36" s="73">
        <f t="shared" si="19"/>
        <v>0.6</v>
      </c>
      <c r="AG36" s="73"/>
      <c r="AH36" s="74">
        <f t="shared" si="14"/>
        <v>0</v>
      </c>
      <c r="AI36" s="73"/>
      <c r="AJ36" s="73"/>
      <c r="AK36" s="73">
        <f t="shared" si="20"/>
        <v>0.8</v>
      </c>
      <c r="AL36" s="73"/>
      <c r="AM36" s="74">
        <f t="shared" si="15"/>
        <v>0</v>
      </c>
      <c r="AN36" s="73"/>
      <c r="AO36" s="73"/>
      <c r="AP36" s="73">
        <f t="shared" si="21"/>
        <v>0.8</v>
      </c>
      <c r="AQ36" s="74" t="s">
        <v>268</v>
      </c>
      <c r="AR36" s="74" t="s">
        <v>268</v>
      </c>
      <c r="AS36" s="63" t="s">
        <v>271</v>
      </c>
    </row>
    <row r="37" spans="1:45" s="5" customFormat="1" ht="15.75" x14ac:dyDescent="0.25">
      <c r="A37" s="10"/>
      <c r="B37" s="10"/>
      <c r="C37" s="10"/>
      <c r="D37" s="10"/>
      <c r="E37" s="11" t="s">
        <v>266</v>
      </c>
      <c r="F37" s="11"/>
      <c r="G37" s="11"/>
      <c r="H37" s="11"/>
      <c r="I37" s="11"/>
      <c r="J37" s="11"/>
      <c r="K37" s="11"/>
      <c r="L37" s="12"/>
      <c r="M37" s="12"/>
      <c r="N37" s="12"/>
      <c r="O37" s="12"/>
      <c r="P37" s="12"/>
      <c r="Q37" s="11"/>
      <c r="R37" s="10"/>
      <c r="S37" s="10"/>
      <c r="T37" s="10"/>
      <c r="U37" s="10"/>
      <c r="V37" s="12"/>
      <c r="W37" s="12"/>
      <c r="X37" s="85">
        <f>AVERAGE(X30:X36)*20%</f>
        <v>0.15920999999999999</v>
      </c>
      <c r="Y37" s="10"/>
      <c r="Z37" s="10"/>
      <c r="AA37" s="12"/>
      <c r="AB37" s="12"/>
      <c r="AC37" s="85">
        <f>AVERAGE(AC30:AC36)*20%</f>
        <v>0.17976</v>
      </c>
      <c r="AD37" s="10"/>
      <c r="AE37" s="10"/>
      <c r="AF37" s="12"/>
      <c r="AG37" s="12"/>
      <c r="AH37" s="14" t="e">
        <f>AVERAGE(#REF!)*20%</f>
        <v>#REF!</v>
      </c>
      <c r="AI37" s="10"/>
      <c r="AJ37" s="10"/>
      <c r="AK37" s="12"/>
      <c r="AL37" s="12"/>
      <c r="AM37" s="14" t="e">
        <f>AVERAGE(#REF!)*20%</f>
        <v>#REF!</v>
      </c>
      <c r="AN37" s="10"/>
      <c r="AO37" s="10"/>
      <c r="AP37" s="17"/>
      <c r="AQ37" s="17"/>
      <c r="AR37" s="85">
        <f>AVERAGE(AR30:AR36)*20%</f>
        <v>0.1510866666666667</v>
      </c>
      <c r="AS37" s="10"/>
    </row>
    <row r="38" spans="1:45" s="9" customFormat="1" ht="18.75" x14ac:dyDescent="0.3">
      <c r="A38" s="6"/>
      <c r="B38" s="6"/>
      <c r="C38" s="6"/>
      <c r="D38" s="6"/>
      <c r="E38" s="7" t="s">
        <v>267</v>
      </c>
      <c r="F38" s="6"/>
      <c r="G38" s="6"/>
      <c r="H38" s="6"/>
      <c r="I38" s="6"/>
      <c r="J38" s="6"/>
      <c r="K38" s="6"/>
      <c r="L38" s="8"/>
      <c r="M38" s="8"/>
      <c r="N38" s="8"/>
      <c r="O38" s="8"/>
      <c r="P38" s="8"/>
      <c r="Q38" s="6"/>
      <c r="R38" s="6"/>
      <c r="S38" s="6"/>
      <c r="T38" s="6"/>
      <c r="U38" s="6"/>
      <c r="V38" s="8"/>
      <c r="W38" s="8"/>
      <c r="X38" s="88">
        <f>X29+X37</f>
        <v>0.85594727891156464</v>
      </c>
      <c r="Y38" s="6"/>
      <c r="Z38" s="6"/>
      <c r="AA38" s="8"/>
      <c r="AB38" s="8"/>
      <c r="AC38" s="88">
        <f>AC29+AC37</f>
        <v>0.93886958781362018</v>
      </c>
      <c r="AD38" s="6"/>
      <c r="AE38" s="6"/>
      <c r="AF38" s="8"/>
      <c r="AG38" s="8"/>
      <c r="AH38" s="19" t="e">
        <f>AH29+AH37</f>
        <v>#REF!</v>
      </c>
      <c r="AI38" s="6"/>
      <c r="AJ38" s="6"/>
      <c r="AK38" s="8"/>
      <c r="AL38" s="8"/>
      <c r="AM38" s="19" t="e">
        <f>AM29+AM37</f>
        <v>#REF!</v>
      </c>
      <c r="AN38" s="6"/>
      <c r="AO38" s="6"/>
      <c r="AP38" s="18"/>
      <c r="AQ38" s="18"/>
      <c r="AR38" s="88">
        <f>AR29+AR37</f>
        <v>0.62514048002783906</v>
      </c>
      <c r="AS38" s="6"/>
    </row>
    <row r="41" spans="1:45" x14ac:dyDescent="0.25">
      <c r="W41" s="83"/>
      <c r="X41" s="83"/>
    </row>
  </sheetData>
  <mergeCells count="18">
    <mergeCell ref="R10:U11"/>
    <mergeCell ref="F4:K4"/>
    <mergeCell ref="H5:K5"/>
    <mergeCell ref="H6:K6"/>
    <mergeCell ref="H7:K7"/>
    <mergeCell ref="H8:K8"/>
    <mergeCell ref="A10:B11"/>
    <mergeCell ref="C10:C12"/>
    <mergeCell ref="A1:K1"/>
    <mergeCell ref="L1:P1"/>
    <mergeCell ref="D10:F11"/>
    <mergeCell ref="G10:Q11"/>
    <mergeCell ref="A2:K2"/>
    <mergeCell ref="V10:Z11"/>
    <mergeCell ref="AA10:AE11"/>
    <mergeCell ref="AF10:AJ11"/>
    <mergeCell ref="AK10:AO11"/>
    <mergeCell ref="AP10:AS11"/>
  </mergeCells>
  <dataValidations count="1">
    <dataValidation allowBlank="1" showInputMessage="1" showErrorMessage="1" error="Escriba un texto " promptTitle="Cualquier contenido" sqref="F12 F3:F9" xr:uid="{00000000-0002-0000-0000-000000000000}"/>
  </dataValidations>
  <pageMargins left="0.7" right="0.7" top="0.75" bottom="0.75" header="0.3" footer="0.3"/>
  <pageSetup paperSize="9" orientation="portrait" r:id="rId1"/>
  <ignoredErrors>
    <ignoredError sqref="D13:D14"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F10:F11 F13:F19 F21:F29 F37:F1048576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25</v>
      </c>
    </row>
    <row r="2" spans="1:1" x14ac:dyDescent="0.25">
      <c r="A2" t="s">
        <v>96</v>
      </c>
    </row>
    <row r="3" spans="1:1" x14ac:dyDescent="0.25">
      <c r="A3" t="s">
        <v>50</v>
      </c>
    </row>
    <row r="4" spans="1:1" x14ac:dyDescent="0.25">
      <c r="A4" t="s">
        <v>195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2.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20cb614e-b45f-4877-aa77-0fc3e5f2c8f0"/>
    <ds:schemaRef ds:uri="f8dc1254-f694-4df3-a50d-d4e607c93dc9"/>
  </ds:schemaRefs>
</ds:datastoreItem>
</file>

<file path=customXml/itemProps3.xml><?xml version="1.0" encoding="utf-8"?>
<ds:datastoreItem xmlns:ds="http://schemas.openxmlformats.org/officeDocument/2006/customXml" ds:itemID="{3438979D-AA3D-47F6-8575-C74803EB7A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2023-08-04T17:00:07Z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ies>
</file>