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99C3EA98-7001-4BB5-8B1D-6301742BF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3" i="1" l="1"/>
  <c r="AD41" i="1"/>
  <c r="AQ34" i="1"/>
  <c r="AQ30" i="1"/>
  <c r="AQ31" i="1"/>
  <c r="AQ32" i="1"/>
  <c r="AQ27" i="1"/>
  <c r="AQ28" i="1"/>
  <c r="AQ25" i="1"/>
  <c r="AQ26" i="1"/>
  <c r="AQ22" i="1"/>
  <c r="AQ23" i="1"/>
  <c r="AQ24" i="1"/>
  <c r="AQ21" i="1"/>
  <c r="AR24" i="1"/>
  <c r="AR25" i="1"/>
  <c r="AR26" i="1"/>
  <c r="AQ19" i="1"/>
  <c r="AQ18" i="1"/>
  <c r="AR34" i="1"/>
  <c r="AR32" i="1"/>
  <c r="AC37" i="1"/>
  <c r="AC31" i="1" l="1"/>
  <c r="AQ33" i="1" l="1"/>
  <c r="AR13" i="1"/>
  <c r="X35" i="1"/>
  <c r="X37" i="1"/>
  <c r="AR33" i="1" l="1"/>
  <c r="AR31" i="1"/>
  <c r="AM27" i="1" l="1"/>
  <c r="AM28" i="1"/>
  <c r="AM26" i="1"/>
  <c r="AM25" i="1"/>
  <c r="AM23" i="1"/>
  <c r="AM24" i="1"/>
  <c r="AM22" i="1"/>
  <c r="AM19" i="1"/>
  <c r="AM20" i="1"/>
  <c r="AM21" i="1"/>
  <c r="AM16" i="1"/>
  <c r="AM17" i="1"/>
  <c r="AM18" i="1"/>
  <c r="AM14" i="1"/>
  <c r="AM15" i="1"/>
  <c r="AR18" i="1"/>
  <c r="X26" i="1"/>
  <c r="X16" i="1"/>
  <c r="V15" i="1"/>
  <c r="V14" i="1"/>
  <c r="X31" i="1"/>
  <c r="X33" i="1"/>
  <c r="X36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R37" i="1" s="1"/>
  <c r="AK30" i="1"/>
  <c r="AM30" i="1" s="1"/>
  <c r="AF30" i="1"/>
  <c r="AH30" i="1" s="1"/>
  <c r="AA30" i="1"/>
  <c r="AC30" i="1" s="1"/>
  <c r="V30" i="1"/>
  <c r="P21" i="1"/>
  <c r="P22" i="1"/>
  <c r="P24" i="1" l="1"/>
  <c r="P25" i="1"/>
  <c r="P26" i="1"/>
  <c r="P27" i="1"/>
  <c r="P28" i="1"/>
  <c r="P23" i="1"/>
  <c r="AP13" i="1" l="1"/>
  <c r="AK13" i="1"/>
  <c r="AM13" i="1" s="1"/>
  <c r="AM37" i="1"/>
  <c r="AP28" i="1"/>
  <c r="AR28" i="1" s="1"/>
  <c r="AP27" i="1"/>
  <c r="AR27" i="1" s="1"/>
  <c r="AP26" i="1"/>
  <c r="AP25" i="1"/>
  <c r="AP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P17" i="1"/>
  <c r="AR17" i="1" s="1"/>
  <c r="AP16" i="1"/>
  <c r="AR16" i="1" s="1"/>
  <c r="AP15" i="1"/>
  <c r="AR15" i="1" s="1"/>
  <c r="AP14" i="1"/>
  <c r="AR14" i="1" s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H37" i="1"/>
  <c r="AF28" i="1"/>
  <c r="AH28" i="1" s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A17" i="1"/>
  <c r="AC17" i="1"/>
  <c r="AA16" i="1"/>
  <c r="AC16" i="1" s="1"/>
  <c r="AA15" i="1"/>
  <c r="AC15" i="1" s="1"/>
  <c r="AA14" i="1"/>
  <c r="AC14" i="1" s="1"/>
  <c r="AA13" i="1"/>
  <c r="AC13" i="1" s="1"/>
  <c r="V28" i="1"/>
  <c r="X28" i="1" s="1"/>
  <c r="V27" i="1"/>
  <c r="X27" i="1" s="1"/>
  <c r="V26" i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5" i="1"/>
  <c r="X14" i="1"/>
  <c r="V13" i="1"/>
  <c r="X29" i="1" l="1"/>
  <c r="X38" i="1" s="1"/>
  <c r="AR29" i="1"/>
  <c r="AR38" i="1" s="1"/>
  <c r="AM29" i="1"/>
  <c r="AM38" i="1" s="1"/>
  <c r="AH29" i="1"/>
  <c r="AH38" i="1" s="1"/>
  <c r="AC18" i="1"/>
  <c r="AC29" i="1" s="1"/>
  <c r="AC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<sst xmlns="http://schemas.openxmlformats.org/spreadsheetml/2006/main" count="545" uniqueCount="283">
  <si>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CHAPINERO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</si>
  <si>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</si>
  <si>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</si>
  <si>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</si>
  <si>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</si>
  <si>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</si>
  <si>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</si>
  <si>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</si>
  <si>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292221</t>
  </si>
  <si>
    <t>26 de abril 2023</t>
  </si>
  <si>
    <t>Para el primer trimteste de la vigencia 2023, el Plan de Gestión de la Alcaldia Local alcanzó un nivel de desempeño del 84% y del 38 % acumulado para la vigencia. Se corrige responsable de las metas No 8 y de la 13 a la 16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</si>
  <si>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</si>
  <si>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</si>
  <si>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</si>
  <si>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</si>
  <si>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</si>
  <si>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</si>
  <si>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</si>
  <si>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</si>
  <si>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</si>
  <si>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</si>
  <si>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</si>
  <si>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</si>
  <si>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</si>
  <si>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</si>
  <si>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</si>
  <si>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</si>
  <si>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</si>
  <si>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</si>
  <si>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</si>
  <si>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</si>
  <si>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</si>
  <si>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</si>
  <si>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</si>
  <si>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</si>
  <si>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</si>
  <si>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</si>
  <si>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</si>
  <si>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</si>
  <si>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</si>
  <si>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</si>
  <si>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</si>
  <si>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</si>
  <si>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</si>
  <si>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</si>
  <si>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</si>
  <si>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</si>
  <si>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</si>
  <si>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</si>
  <si>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</si>
  <si>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</si>
  <si>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</si>
  <si>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</si>
  <si>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</si>
  <si>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</si>
  <si>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</si>
  <si>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</si>
  <si>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</si>
  <si>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</si>
  <si>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</si>
  <si>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</si>
  <si>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</si>
  <si>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META NO PROGRAMADA </t>
  </si>
  <si>
    <t>Para el corte de junio revisados los reportes de SEGPLAN tenemos un avance de (36,5 del 1er trimestres del 2023 - con lo cual  cumplimos la meta de este II trimestre establecida en un 36%, con un % de cumplimiento de 100%, sin embargo para estimar el avance del 3 trimestre se realiza la medición con el avance de las metas a 30 de junio y el cual se estima en un avance de entrega de metas de 42% de acuerdo a las estimaciones y proyecciones de entrega de años anteriores.</t>
  </si>
  <si>
    <t>Reporte trimestral de avance del Plan de Desarrollo Local - PDL
Reporte MUSI
REPORTE DE CUMPLIMIENTO:
De acuerdo con la información remitida por SDP
DGDL de la SDG
Una vez se cuente con la MUSI de la Secretaría Distrital de Planeación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</si>
  <si>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</si>
  <si>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</si>
  <si>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</si>
  <si>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</si>
  <si>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</si>
  <si>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</si>
  <si>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</si>
  <si>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</si>
  <si>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Del total del presupuesto constituido como obligaciones por pagar vigencia 2022 por valor de $12,347,047,020 con corte al 28/03/2023, La Alcaldía local ha realizado giros de $ 1,870,799,600 lo que representa una ejecución de la meta del 15,15%.</t>
  </si>
  <si>
    <t>Informe de ejecución presupuestal de obligaciones por pagar-Reporte BOGDATA
Reporte seguimiento mensual consolidado</t>
  </si>
  <si>
    <t>Del total del presupuesto constituido como obligaciones por pagar vigencia 2022 por valor de $12.334.769.073 con corte al 30/06/2023, La Alcaldía local ha realizado giros de $4.043.577.338, lo que representa una ejecución de la meta del  32,85%.</t>
  </si>
  <si>
    <t>Reporte trimestral de avance de la DGDL</t>
  </si>
  <si>
    <t>3</t>
  </si>
  <si>
    <t>Girar mínimo el 68% del presupuesto comprometido constituido como obligaciones por pagar de la vigencia 2021 y anteriores, descontando los contratos 142 y 143 de 2018 y 167 y 169 de 2019 asociados a Mejorar la calidad de la movilidad.</t>
  </si>
  <si>
    <t>Porcentaje de giros acumulados de obligaciones por pagar de la vigencia 2021 y anteriores, descontando los contratos 142 y 143 de 2018 y 167 y 169 de 2019 asociados a Mejorar la calidad de la movilidad.</t>
  </si>
  <si>
    <t>(Giros acumulados/Presupuesto comprometido constituido como obligaciones por pagar de la vigencia 2021 y anteriores, descontando los contratos 142 y 143 de 2018 y 167 y 169 de 2019 asociados a Mejorar la calidad de la movilidad.)*100</t>
  </si>
  <si>
    <t>Del total del presupuesto constituido como obligaciones por pagar correspondiente a las vigencias 2021 y anteriores por valor de $2,052,319,725 con corte al 28/03/2023, La Alcaldía local ha realizado giros por valor de $913.254.591, lo que representa una ejecución de la meta del 44,50%.</t>
  </si>
  <si>
    <t>Del total del presupuesto constituido como obligaciones por pagar correspondiente a las vigencias 2021 y anteriores  por valor de $2.023.317.130, con corte al 30/06/2023, La Alcaldía local ha realizado giros de $ $1.328.561.659, lo que representa una ejecución de la meta del 66,15%.</t>
  </si>
  <si>
    <t>4</t>
  </si>
  <si>
    <t>Comprometer mínimo el 45%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</si>
  <si>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</si>
  <si>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</si>
  <si>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Del presupuesto definitivo de Inversión $28.127.243.000, se generaron con corte al 28 de marzo compromisos acumulados por valor total de $5,817,816,200, equivalentes al 20,56%. </t>
  </si>
  <si>
    <t xml:space="preserve">Del presupuesto definitivo de Inversión $30.279.235.555, se han generado con corte al 30/06/2023 compromisos por valor total de $ 13,370,049,826, equivalentes al 44,16%. </t>
  </si>
  <si>
    <t xml:space="preserve">Del presupuesto definitivo de Inversión $30.279.235.555, se han generado con corte al 30/06/2023 compromisos por valor total de $ 13,370,049,826, equivalentes al 44,16%. 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</si>
  <si>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</si>
  <si>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</si>
  <si>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</si>
  <si>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</si>
  <si>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Del presupuesto definitivo de Inversión $28.127.243.000 con corte al mes 28 de marzo de 2023 se generaron pagos acumulados por valor de $437,153,867 equivalente al 1,55%</t>
  </si>
  <si>
    <t>Del presupuesto definitivo de Inversión $30.279.235.555 con corte al 30/06/2023 se generaron pagos por valor de $3,904,819,006 equivalente al 12,90%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</si>
  <si>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</si>
  <si>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</si>
  <si>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</si>
  <si>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</si>
  <si>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</si>
  <si>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</si>
  <si>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</si>
  <si>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</si>
  <si>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Con el seguimiento de este corte se evidencian que de los 136  contratos que ya estan cargados en sipse quedan solo 2 ctos que no estan en estado ejecución a los cuales se encuentran en el proceso de ejecución </t>
  </si>
  <si>
    <t>Reporte de seguimiento SECOP I y II Y SIPSE
Reporte seguimiento mensual consolidado</t>
  </si>
  <si>
    <t>bases de datos de SIPSE VS SECOP tenemos a la fecha 198 contratos que se encuentran en SIPSE y 222 en las plataformas SECOP falta cargue  en SIPSE de los siguientes  contratos: 146, 181, 195, 205, 218, 219, 220, 221, 223, 225, 227, 228, 231, 232 Y 238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</si>
  <si>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</si>
  <si>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</si>
  <si>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</si>
  <si>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</si>
  <si>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</si>
  <si>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Falta por cargar contratos 130 y 138 , Sin completar el flujo contratos 136 y 137</t>
  </si>
  <si>
    <t>Reporte de seguimiento SIPSE Local
Reporte seguimiento mensual consolidado</t>
  </si>
  <si>
    <t>Con corte al 30 de junio ,  La Alcaldía local ha  registrados contratos  en SIPSE Local en estado ejecución, de los 195 contratos registrados en SECOP en estado En ejecución o Firmado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</si>
  <si>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</si>
  <si>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</si>
  <si>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</si>
  <si>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</si>
  <si>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</si>
  <si>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</si>
  <si>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</si>
  <si>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Se registraron dentro del aplicativo los proyectos con corte al 30/06/2023</t>
  </si>
  <si>
    <t>Inspección, Vigilancia y Control</t>
  </si>
  <si>
    <t>9</t>
  </si>
  <si>
    <t>Realizar 8.160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</si>
  <si>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</si>
  <si>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</si>
  <si>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</si>
  <si>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</si>
  <si>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</si>
  <si>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</si>
  <si>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</si>
  <si>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</si>
  <si>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Las inspecciones de policía de la Alcaldía Local, reportan dentro del aplicativo ARCO, alcanzo un total de 1988 impulsos entre los meses de enero, febrero y marzo del 2023.</t>
  </si>
  <si>
    <t>Reporte de seguimiento  de Impulsos Procesales del Aplicativo ARCO
Impulsos EXPEDIENTES POLICIVOS en el aplicativo
Dirección de Gestión Policiva Reporte ARCO</t>
  </si>
  <si>
    <t>Las inspecciones de policía de la Alcaldía Local, reportan dentro del aplicativo ARCO, un total de 8275 impulsos entre los meses de abril, mayo y junio del 2023.</t>
  </si>
  <si>
    <t>Reporte IVC</t>
  </si>
  <si>
    <t>10</t>
  </si>
  <si>
    <t>Proferir 4.320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</si>
  <si>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</si>
  <si>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</si>
  <si>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</si>
  <si>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</si>
  <si>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Las inspecciones de policía de la Alcaldía Local, reportan dentro del aplicativo ARCO un total de 630 fallos de fondo entre los meses de enero, febrero y marzo del 2023.</t>
  </si>
  <si>
    <t>Las inspecciones de policía de la Alcaldía Local, reportan dentro del aplicativo ARCO, un total de 1609  fallos entre los meses de abril, mayo y junio del 2023.</t>
  </si>
  <si>
    <t xml:space="preserve">Reporte IVC localidades </t>
  </si>
  <si>
    <t>11</t>
  </si>
  <si>
    <t>Terminar (archivar) 306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</si>
  <si>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</si>
  <si>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</si>
  <si>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</si>
  <si>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</si>
  <si>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</si>
  <si>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El avance de esta meta para los meses de; enero, febrero y marzo, se archivaron dentro del aplicativo SIACTUA 5 actuaciones en primera instancia</t>
  </si>
  <si>
    <t>Reporte de seguimiento de actuaciones administrativas por vía gubernativa</t>
  </si>
  <si>
    <t>Para  el reporte de avance de esta meta para el trimestre y seguimiento, se archivaron dentro del aplicativo SIACTUA  8 actuaciones en primea instancia</t>
  </si>
  <si>
    <t>Para  el reporte de avance de esta meta para el trimestre y seguimiento, se archivaron dentro del aplicativo SIACTUA  8 actuaciones en primera instancia</t>
  </si>
  <si>
    <t>12</t>
  </si>
  <si>
    <t>Terminar 200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</si>
  <si>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</si>
  <si>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</si>
  <si>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</si>
  <si>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El avance de esta meta para los meses de; enero, febrero y marzo, se terminaron dentro del aplicativo SIACTUA  19 actuaciones en primera instancia</t>
  </si>
  <si>
    <t>Para  el reporte de avance de esta meta para el trimestre y seguimiento, se terminaron dentro del aplicativo SIACTUA  48 actuaciones en primea instancia</t>
  </si>
  <si>
    <t xml:space="preserve">IVC localidades </t>
  </si>
  <si>
    <t>13</t>
  </si>
  <si>
    <t>Realizar 126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</si>
  <si>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</si>
  <si>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</si>
  <si>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</si>
  <si>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</si>
  <si>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</si>
  <si>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 la fecha 31 de Enero de 2023 se realizaron 28 operativos y 12 visitas, para un total de 40 operativos asi:
OPERATIVOS ID:
# 2441 CL 65 A KR 1
# 2446 KR 13 CL 63
# 2447 KR 13 CL 63
# 2448 CL 52 A KR 9
# 2449 KR 13 CL 52 Y 49
# 2450 KR 13 CL 63 
# 2451 KR 13 CL 45
# 2452 DG 57 CL 55 A 99
# 2454 KR 13 CL 50 Y 52
# 2453 KR 13 CL 63
# 2527 CL 49 KR 13
# 3119 KR 7 CL 40
# 3120 KR 13 CL 63
# 3193 KR 14 CL 56 - 16
# 3182 KR 9 CL 65 Y 66
# 3121 KR 13 CL 63
# 3125 CL 62 KR 7 Y 9 
# 3127 KR 13 CL 63
# 3128 KR 13 CL 63
# 3184 KR 13 CL 63
# 3181 KR 9 CL 65 Y 68 
# 3185 KR 7 CL 41
# 3186 CL 61 KR 7
# 3187 KR 7 CL 41
# 3188 KR 7 CL 49
# 3189 KR 15 CL 98
# 3191 CL 85 KR 15 Y 19
# 3192 CL 100 KR 11 Y 19 A
VISITAS ID:
# 2443 KR 7 CL 37
# 2442 KR 2 CL 55
# 2444 KR 9 CL 102
# 2445 CL 53 TV 3
# 3401 CL 65 KR 9 Y 10
# 3381 CL 82 11 75
# 3382 CL 65 BIS 4 - 12
# 3179 KR 8 CL 67 
# 3180 KR 9 CL 65
# 3183 KR 8 CL 67
# 3190 AV CIRCUNVALAR CL 63
# 3384 KR 7 CL 53 35
"A la fecha 28 de Febrero de 2023 se realizaron 34 operativos y 12 visitas, para un total de 46 operativos asi:
OPERATIVOS ID:
# 3405 KR 11 CL 81
# 3475 CL 63 KR 13
# 3476 CL 81 KR 11
# 3477 KR 11 CL 81
# 3523 KR 7 CL 61
# 3522 KR 7 CL 61
# 3527 KR 7 CL 61 
# 3528 CL 81 KR 11
# 3531 CL 63 KR 13
# 3532 CL 45 KR 4
# 3533 KR 9 A CL 62
# 3536 CL 82 KR 11
# 3537 KR 8 CL 40
# 3538 CL 92 KR 14
# 3539 CL 61 KR 13
# 3540 CL 53 KR 13
# 3546 KR 13 CL 52
# 3549 CL 69 KR 11
# 3548 KR 13 CL 52
# 3544 KR 13 CL 57
# 3630 KR 13 CL 59
# 3631 CL 63 KR 13
# 3632 CL 61 KR 13
# 3588 CL 57 KR 4 
# 3635 CL 40 KR 13
# 4045 KR 7 CL 61 
# 4042 KR 9 CL 72
# 4043 KR 5 CL 98
# 3775 CL 69 KR 11
# 3773 KR 11 CL 82
# 3674 CL 98 KR 15
# 3942 CL 85 KR 11
# 3940 KR 13 CL 63
# 3715 CL 73 KR 11
VISITAS ID:
# 3403 CL 49 CL 7 27
# 3526 CL 63 KR 13
# 3529 KR 11 CL 81
# 3530 KR 11 CL 81 
# 3541 KR 11 CL 81
# 3547 CL 69 KR 8
# 3673 KR 7 39 
# 3936 KR 7 CL 61
# 3935 KR 13 CL 63
# 3937 KR 7 CICLOVIA
# 3938 KR 7 CL 61
# 3714 KR 5 75 11
"A la fecha 31 de Marzo de 2023 se realizaron 42 operativos y 15 visitas, para un total de 57 operativos asi:
OPERATIVOS ID:
# 4689 AV CIRCUNVALAR CL 40
# 4688 KR 13 CL 58
# 4687 CL 69 A KR 4
# 4446 KR 13 CL 52 A
# 4434 KR 13 CL 63
# 4432 CL 69 KR 11
# 4429 KR 7 CL 61
# 4253 CL 52 KR 4 PARDO RUBIO
# 4254 CL 85 KR 11
# 4092 KR 19 CL 85
# 4160 KR 5 CL 98
# 4049 CL 69 KR 11
# 4048 KR 13 CL 82
# 4671 CL 65 A 01 05
# 4838 KR 11 CL 93A
# 5050 KR 1 CL 64
# 5051 KR 7 CL 39
# 5053 UPZ 89
# 5055 CL 63 KR 8
# 5054 KR 13 CL 52
# 5077 CL 56 KR 4
# 5076 CL 60 KR 13
# 5205 CL 52A KR 13
# 5206 KR 13 CL 63 
# 5311 KR 7 CL 61
# 5310 KR 13 CL 52 A
# 5312 KR 7 CL 39
# 5389 KR 9 CL 65
# 5390 CL 67 KR 11
# 5392 KR 13 CL 52
# 5532 CL 60 KR 1 ESTE
# 5391 AV CARACAS CL 51
# 5418 CL 41 KR 7
# 5531 CL 63 KR 13
# 5577 CL 60 KR 3
# 5575 KR 13 CL 53
# 5576 CL 45 KR 13
# 5572 CL 63 KR 13
# 5578 CALLE 63 KR 13
# 5580 CL 44 8 10
# 5579 KR 13 CL 45
# 5581 KR 7 CL 64 
VISITAS ID:
# 4837 KR 8 CL 67
# 4685 CL 67 KR 5 
# 4684 CL 67 KR 9 
# 4445 KR 13 CL 59 15
# 4433 KR 7 CL 44
# 4431 CL 69 KR 11
# 4430 CL 92 CON AUTONORTE
# 4255 KR 4 CL 52
# 4161 CL 67 KR 9
# 5030 KR 12 A 83 - 64
# 5220 CL 69 A KR 5
# 5485 CL 93 17 45
# 5522 CL 46 A 00 11 E
# 5583CL 63 KR 9
# 5145 KR 9 CL 65"</t>
  </si>
  <si>
    <t>GET-IVC-F037 Formato técnico de visita y/o verificación - espacio público.
Acta de asistencia e informe del operativo
Registros operativos Alcaldía Local</t>
  </si>
  <si>
    <t xml:space="preserve">Con corte al 30/04/2023 se realizaron 51  operativos y 10 visitas, para un total de 61 operativos asi:
OPERATIVOS ID:
# 5702 CL 51 KR 13
# 5704 KR 13 54 10
# 5703 CL 63 KR 13
# 5767 KR 7 48 82
# 5793 CL 100 KR 15
# 5792 KR 13 CL 63
# 5819 CL 57 KR 4
# 5818 KR 7 CL 61
# 5821 CL 51 KR 7
# 5820 CL 79 B 7 52
# 5841 CL 63 KR 13
# 5913 AV CARACAS CL 39
# 6069 CL 92 CON AUTONORTE
# 5984 AV CARACAS CALLE 45
# 6075 KR 2 ESTE 70 67
# 6072 CL 93 CON AUTONORTE
# 6071 KR 19 CL 79
# 6073 CL 84 KR 13
# 5654 CL 64 KR 13
# 6427 KR 13 CL 54
# 6164 KR 12 CL 92
# 6426 QUEBRADA LAS DELICIAS
# 6163 KR 12 CL 70
# 6202 KR 5 98 59
# 6203 KR 7 CL 39
# 6204 CL 87 KR 11
# 6428 AV CARACAS CL 76
# 6429 CL 66 BIS 4 71
# 6430 CL 100 KR 15
# 6431  AUTONORTE CL 85
# 6432 CL 92 CON AUTONORTE
# 6434 KR 3 ESTE  44 58 
# 6605 CL 58 KR 9
# 6435 AV CARACAS CL 57 
# 6607 CL 92 CON AUTONORTE
# 6608 CL 93 KR 15
# 6609 CL 90 KR 15
# 6610 VEREDA EL VERJON
# 6614 AV CARACAS CL 54
# 6613 KR 13 CL 61
# 6742 KR 1 65 B 09
# 6973  UPZ PARDO RUBIO
# 6969 KR 13 CL 63
# 6967 CL 100 KR 15
# 6966 AV CARACAS CL 53
# 6719 KR 15 CL 100
# 6716 CL 50 KR 13
# 6718 KR 7 CL 65
# 6710 CL 99 9A 80
# 6974 VEREDA EL VERJON
# 6612 KR 7 51
VISITAS ID:
# 5701 KR 7 CL 53
# 5738 KR 15 CL 93 B 43
# 6070 CL 80 19 74
# 6277 CL 50 13 12
# 6278 CL 60 KR 15
# 6433 CL 93 19 B
# 6606 KR 7 CL 65
# 6750 KR 9 60
# 6754 CL 42 8
# 6807 CL 90 11
Con corte al 31/05/2023 se realizaron 31 operativos y 15 visitas, para un total de 46  operativos asi:
OPERATIVOS ID:
# 7218 CL 81 KR 11
# 7216  CL 72 KR 7
# 7215 KR 13 CL 61 
# 7214 KR 13 54 10
# 7213 KR 5 CL 59A
# 7210 KR 13 CL 63
# 7424 KR 11 CL 81
# 7418 KR 13 CL 63
# 7222 KR 13 CL 53
# 7414 CL 64 KR 4 QUEBRADA LAS DELICIAS
# 8096 UPZ 89 SAN ISIDRO PATIOS
# 7928 CL 63 KR 13
# 7925 KR 7 CL 40
# 7927 KR 14 CL 45 TRONCAL TRASMILENIO
# 7926 KR 1 B CL 54
# 7423 KR 13 CL 61
# 7554 KR 11 CL 81
# 7557 CL 63 KR 13
# 7556 TV 4A 42 00
# 7560 KR 5 CL 59
# 7799 CL 96 KR 4
# 7800 CL 63 KR 13
# 7801 KR 7 CL 72
# 7803 KR 9 CL 69
# 7805 KR 13 CL 63
# 7806 KR 13 CL 63
# 8174 KR 13 63
# 8175 KR 13 CL 61
# 8176 CL 50 KR 13
# 8206 KR 13 CL 63
# 8193 CL 83 KR 1
VISITAS ID:
# 6900 CL 98 KR 7 Y 8
# 7212 KR 7 CL 39
# 7219 CL 100 KR 15
# 7220 CL 97 KR 15
# 7221 KR 4 CL 61
# 7209 KR 11 CL 72
# 7695 CL 94 11A 13
# 7555 KR 7 CL 53
# 7802 CL 92KR 7
# 7804 CL 57 KR 7
# 7857 CL 58 BIS KR 9
# 7858 CL 64 KR 11
# 7859 KR 7 CL 53
# 7860 KR 7 CL 61
# 8311 CL 57 KR 7
Con corte al 30/06/2023 se realizaron 51 operativos y 3 visitas, para un total de 54 operativos asi:
OPERATIVOS ID:
# 8520 KR 7 CL 45
# 8521 KR 6 CL 80
# 8522 KR 13 CL 63
# 8524 AV CIRCUNVALAR CL 46
# 8527 KR 13 CL 73
# 8525 CL 98 KR 18
# 8526 KR 13 CL 61 
# 8528 KR 7 CL 61
# 8532 KR 13 CL 62
# 8529 CL 55 KR 13 
# 8533 K R3 ESTE CL 53
# 8534 KR 4 CL 61
# 8535 KR 16 CL 82
# 8929 UPZ 89 SAN ISIDRO PATIOS
# 8931 CL 61 KR 7
# 8935 KR 7 CL 92
# 9038 CL 53 3 25
# 8934 KR 13 CL 61 
# 8938 KR 40 ESTE CL 62
# 8939 KR 5 CL 70 
# 8940 KR 7 CL 39
# 8941 KR 7 CL 39 
# 8942 VEREDA EL VERJON
# 8945 KR 13 CL 63
# 8944 SAN LUIS - QUEBRADA LAS LAJAS
# 8947 KR 15 CL 95
# 8946 KR 13 CL 63
# 8950 CL 67 6 32
# 9040 CL 53 KR 7
# 8954 CL 66 KR 11
# 8961 KR 13 CL 49
# 9041 CL 72 KR 7
# 9043 KR 14 CL 94
# 9045 KR 7 CL 62
# 9296 KR 13 CL 49
# 9294 KR 11 CL 78
# 9299 AV CIRCUNVALAR CL 53
# 9298 AV CARACAS CL 53
# 9300 KR 7 CL 61
# 9303 CL 49 B 4 40 ESTE
# 9301 KR 13 CL 54
# 9304 CL 80 KR 9
# 9305 CL 85 KR 11
# 9306 CL 85 KR 13
# 9417 KR 10 CL 70
# 9445 KR 7 CL 40
# 9446 UPZ 86 SAN ISIDRO PATIOS
# 9568 AV CIRCUNVALRA CL 53
# 9572 KR 9 CL 65 
# 9571 KR 13 CL 63
# 9569 KR 13 CL 63
VISITAS ID: 
# 8523 KR 7 CL 42
# 9573 KR 7 45
# 9567 KR 13 CL 54 </t>
  </si>
  <si>
    <t>14</t>
  </si>
  <si>
    <t>Realizar 360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</si>
  <si>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</si>
  <si>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</si>
  <si>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A la fecha 31 de Enero de 2023 se realizaron 17 operativos y 1 visitas, para un total de 18 operativos asi:
OPERATIVOS ID:
# 2221 CL 57 B KR 8 - 05 LOCAL 4 Y 6
# 2250 CL 57 B KR 8 - 05 LOCAL 4 Y 6
# 2395 KR 4 CL 58 32
# 2393 CL 85 KR 11 53 INT 3
# 2439 CL 71 KR 9 55
# 2440 KR 5 CL 65 20
# 2543 CL 82 KR 15
# 3399 CL 69 A KR 4 93
# 3400 CL 70 A KR 9 51
# 2606 KR 11 CL 67 63
# 3398 AV CARACAS 44 40
# 2612 CL 85 12 71
# 3383 CL 72 11 61
# 2658 AK 20 76 44
# 3009 KR 3 60A 17
# 3013 CL 55 10 72 LOCAL 5
# 3371 AV CL 51 13 29
VISITAS ID:
# 2345 KR 19 CL 93 A 
"A la fecha 28 de Febrero de 2023 se realizaron 25 operativos y 8 visitas, para un total de 33 operativos asi:
OPERATIVOS ID:
# 2675 KR 15 93 33
# 3375 CL 85 12 21
# 3177 CL 13 85 65
# 3176 CL 57 20 21
# 3618 CL 62 KR 4
# 3622 CL 51 KR 13
# 3615 KR 7 CL 61
# 3943 CANCELADO
# 3130 CL 48 9 16
# 3428 KR 8 64 20
# 3498 KR 13 64 35
# 3542 KR 14 85 37
# 3496 KR 14 55 16 
# 3484 KR 13 59 A 15
# 3555 CL 98 KR 9
# 3754 CL 8314 26
# 3755 KR 14 85 37
# 3600 CL 82 12 25
# 3757 CL 93 A 13 A 21
# 3750 KR 13 A 93 91
# 3797 CL 100 10 59
# 3914 KR 13 49 67
# 3879 CL 49 7 19
# 3918 CL 93 A 13 A 06
# 3917 CL 57 9 37
VISITAS ID:
# 3221 KR 19 A 78 80
# 3241 CL 54 9 56
# 3272 OBRAS
# 4046 KR 13 48 15
# 3949 KR 11 A 95 20
# 3812 KR 16 A 86 A 48
# 3634 CL 72 12 51
# 3513 KR 7 A 94 A 08
"A la fecha 31 de Marzo de 2023 se realizaron 20 operativos y 19 visitas, para un total de 39 operativos asi:
OPERATIVOS ID:
# 4721 DG 55 3 12
# 4309 CL 96 12 23
# 4224 KR 8 88 49
# 4225 CL 95 12 37
# 4728 CL 85 14 55
# 4165 KR 15 79 84
# 4147 KR 14 85 37 
# 4168 KR 15 80
# 4839 KR 8 41 37
# 5016 CL 85 19 A 25
# 4620 CL 59 9 34
# 4587 KR 15 75 74
# 4588 CL 99 11 B 48
# 4621 KR 11 71 51 LOCAL 2
# 5228 KR 9 A 60 25 
# 5229 CL 57 7 51
# 5048 CL 51 13 29
# 5078 CL 62 5 85
# 5263 KR 19 A 79 77
# 5264 KR 9 69 16
VISITAS ID:
# 8771 CL 56 7 68
# 4391 KR 13 50 31
# 4390 CL 69 A 5 18
# 4301 CL 68 5 55
# 4167 CL 95 17 23
# 4017 CL 81 10 56
# 4920 KR 14 82 32
# 4667 KR 7 CL 58
# 5061 CL 81 A 8 30
# 5190 KR 9 84 B 55
# 5116 KR 16 82 74
# 5080 CL 95 12 14
# 5316 CL 81 A 8 12
# 4766 CL 98 7A 15
# 4835 CL 79 7 90
# 5420 CL 71 11 51
# 5424 KR 13 82 52 LOCAL 3
# 5495 KR 19 B 85 45
# 5523 CL 41 2 - 96</t>
  </si>
  <si>
    <t>GET-IVC-F035 Acta de visita
GDI-GPD-F029 Evidencia de reunión 
Acta de asistencia e informe del operativo
Registros operativos Alcaldía Local</t>
  </si>
  <si>
    <t>Con corte al 30/04/2023 se realizaron 20 operativos y 10 visitas, para un total de 30 operativos asi:
OPERATIVO ID:
# 5614 KR 11 A 93 18
# 5992 CL 83 12 A 11
# 5986 KR 12 A 83 64
# 5989 KR 12 A 83 11 
# 6027 KR 14 A 83 60
# 6026 KR 13 85 39
# 6025 CL 85 12 25
# 6030 KR 14 82 39
# 6146 KR 14 82 35
# 6148 KR 14 83 53
# 6291 KR 4 69 A 17
# 6733 KR 14 48 74
# 6864 KR 7 59 38
# 6819 KR 10 A 67 37
# 6863 CL 69 A 5 60
# 6818 CL 70 5 57
# 6717 CL 61 9 69
# 6720 CL 51 13 29
# 6147 CL 85 11 53 INT 11 LC 104
# 5613 KR 61 13 62
VISITAS ID:
# 5685 KR 14 85 24
# 5686 CL 58 3 A 44
# 5898 KM 7 VIA LA CALERA - 
VEREDA EL VERJON
# 5996 KR 13 83 21
# 6031 KR 15 79 83
# 6028 CL 85 12 89 LC 101
# 6116 CL 83 KR 15
# 6117 CL 72 11 61
# 6506 KR 15 91 46
# 6940 CL 93 B 9 23
Con corte al 31/05/2023 se realizaron 19 operativos y 10 visitas, para un total de 29 operativos asi:
OPERATIVOS ID:
# 6919 KR 11 A 98 37
# 6695 AV KR 15 99 46 
# 7040 KR 13 77 A 51
# 7034 KR 14 95 21
# 7089 CL 69 5 37
# 7093 KR 9 46 94
# 7094 KR 8 41 39 PISO 2
# 7134 CL 41 13 A 09
# 7283 CL 84 14 A 15 LOCAL 105
# 7211 KR 13 52 A 32
# 7425 CL 54 C 9 32
# 7741 CL 57 KR 9 02
# 7789 KR 7 45 87
# 7765 KR 9 69 16
# 8029 CL 96 A 05 B ESTE 55
# 8037 KR 14 A 83 72 
# 8039 KR 12 84 12
# 9589 KR 7 63 25
# 9588 KR 4 54 85
VISITAS ID
# 7060 CL 81 A 8 13
# 7178 CL 64 2 22 
# 7397 CL 71 11 14
# 7537 KR 18 79A 18
# 7600 KR 19 A 78 20
# 8058 CL 94 A 21 93 AP 503
# 7180 KR 5 58 07
# 7628 CL 49 5 31
# 7275 CL 63 11 47
# 8792 CL 51 13 70 LOCAL 2
Con corte al 30/06/2023 se realizaron 19 operativos y 12 visitas, para un total de 31 operativos asi:
OPERATIVOS ID:
# 8509 KR 11 66 53
# 8486 KR 11A 93 93 
# 8330 KR 13 82 36
# 8651 TV 6 96 A 45
# 8652 CL 57 9 67
# 8672 CL 57 9 10 
# 8668 CL 69 09 05 LC 01 
# 8637 KR 14 A 83 68
# 8949 CHAPINERO CENTRO
# 9039 KR 15 CL 82
# 9266 KR 11 67 63
# 9396 CL 53 7 36
# 9123 CL 54 A 9 32 LOCAL 2
# 9309 OPERATIVO CANCELADO  
# 9488 CL 49 9 73
# 9483 KR 7 46 42
# 8340 KR 13 A 98 74
# 9614 CL 51 13 29 
# 8972 CL 54 A 9 32 LOCAL 2
#9704 KR 19 A 79 85
VISITAS ID:
# 8261 KR 18 79 A 21
# 8389 CL 97 19 A 68 
# 8621 CL 80 8 44
# 8826 KR 11 93 A - 72
# 9094 KR 17 95 78
# 9244 OPERATIVO CANCELADO
# 9368 KR 11 E 96 10
# 9367 KR 11 ESTE 96 10
# 9246 OPERATIVO CANCELADO
# 8907 CL 49 7 24
# 9436 CL 82 10 69
# 9587 CL 64 7 61
# 9575 CL 93 B 18 45 LC 106
# 9499 KR 3 61 20</t>
  </si>
  <si>
    <t xml:space="preserve">Para el cumplimiento de esta meta la Alcaldía Local y su equipo de IVC, lograron para el trimestre un total de 92 operativos 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</si>
  <si>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</si>
  <si>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</si>
  <si>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</si>
  <si>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</si>
  <si>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A la fecha 28 de Febrero de 2023 se realizaron 2 operativos y 0 visitas, para un total de 2 operativos asi:
OPERATIVOS ID:
# 3453 POLIGONO 60/61/179
# 3991 POLIGONO 239/240/187 EL VERJON
"A la fecha 31 de Marzo de 2023 se realizaron 4 operativos y 0 visitas, para un total de 4 operativos asi:
OPERATIVOS ID:
# 4673 COORDENADAS 4.67388 - 74.03126
# 4675 POLIGONO 90, 94 Y VERJON
# 4674 POLIGONO 240/294
# 2765 PM 238, 87, 86 Y 33</t>
  </si>
  <si>
    <t xml:space="preserve">operativos y 0 visitas, para un total de 3 operativos asi:
OPERATIVOS ID:
# 2778 PM 60, 63, 121A SECTOR RANCHO POMONA
# 2783 PM 17 / 57
# 2786 PM 187
Con corte al 31/05/2023 se realizaron 4  operativos y 0 visitas, para un total de 4  operativos asi:
OPERATIVOS ID:
# 2797 BOSQUES BELLAVISTA PM 61 PM 1
# 2802 PM 33 / 57
# 2806 PM 17/91
# 2812 CL 96 12 31
Con corte al 30/06/2023 se realizaron 5 operativos y 0 visitas, para un total de 5  operativos asi:
OPERATIVOS ID:
# 2841 PM 179
# 2847 PM 98/240/239
# 2850 PM 61/121
# 2857 PM 90/87/238/97
# 2861 PM 179 Y PARAMO MOYAS
</t>
  </si>
  <si>
    <t>16</t>
  </si>
  <si>
    <t>Realizar 29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</si>
  <si>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</si>
  <si>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</si>
  <si>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A la fecha 31 de Enero de 2023 se realizaron 10 operativos y 0 visitas, para un total de 0 operativos asi:
OPERATIVOS ID:
# 2346 CL 80 AUTOP. NORTE
# 2554 KR 15 CL 82
# 2821 CL 83 KR 12
# 2820 CL 100 KR 9 ESTE
# 3242 CL 63 KR 13
# 2924 CL 63 KR 13
# 2379 CL 90 CON AUTONORTE
# 2347 KR 13 CL 63
# 2239 QUEBRADA LAS DELICIAS
# 2238 KR 13 CL 63
"A la fecha 28 de Febrero de 2023 se realizaron 23 operativos y 1 visitas, para un total de 0 operativos asi:
OPERATIVOS ID:
# 3249 CL 41 KR 8
# 3114 CL 57 KR 8
# 4044 CL 53 KR 10
# 4047 CL 85 KR 15
# 3911 KR 7 CL 61
# 3800 KR CL 65
# 3860 KR 14 CL 45 
# 3861 CL 94 KR 7 
# 3774 CIRCUNVALAR CON CL 46
# 3713 ANTIGUO MONUMENTO A HEROES
# 3672 KR 13 CL 63
# 3671 CL 100 KR 15
# 3636 KR 8 CL 67
# 3629 CHICO NORTE
# 3543 CL 64 KR 14
# 3458 CL 92 CON AUTONORTE
# 3457 CL 92 CON AUTONORTE
# 3535 CL 67 KR 13
# 3534 CL 40 KR 13
# 3455 CL 85 CON AUTONORTE
# 3376 KR 9 CL 70
# 3373 KR 14 CL 40
# 3372 CL 92 CON AUTONORTE
VISITAS ID:
# 3802 CL 63 KR 9"
"A la fecha 31 de Marzo de 2023 se realizaron 5 operativos y 1 visitas, para un total de 6 operativos así:
OPERATIVOS ID:
# 4089 KR 13 CL 63
# 4252 KR 13 CL 63 
# 4686 CL 92 CON AUTONORTE
# 4462 AV CIRCUNVALAR 45
# 5027 CALLE 82 KR 11
VISITAS ID:
# 4426 CL 78 CON AUTONORTE"</t>
  </si>
  <si>
    <t xml:space="preserve"> Formato
GDI-GPD-F029 Evidencia de reunión 
Acta de asistencia e informe del operativo
Registros operativos Alcaldía Local</t>
  </si>
  <si>
    <t>Con corte al 30/04/2023  se realizaron 2 operativos y 0 visitas, para un total de 2 operativos asi:
OPERATIVOS ID:
# 5723 AUTONORTE 81 01
# 6970 KR 11 CL 85
Con corte al 31/05/2023 se realizaron 10 operativos y 2 visitas, para un total de 12  operativos asi:
OPERATIVOS ID:
# 6931 CL 51 KR 7
# 6954 KR 15 CL 73
# 6996 KR 14 CL 57
# 7252 CL 80 KR 20
# 7559 AV CARACAS CL 50
# 7665 CL 100 KR 15
# 7575 CL 63 KR 13
# 7561 KR 11 CL 98
# 7426 CL 57 KR 7
# 8207KR 15 CL 92
VISITAS ID:
# 7419 AUTONORE CL 85
# 8173 CL 57 KR 7
Con corte al 30/06/2023 se realizaron 13  operativos y 1 visitas, para un total de 14 operativos asi:
OPERATIVOS ID:
# 8951 AV CARACAS CL 48
# 8835 CL 85 KR 15
# 8790 CL 57 KR 7
# 8943 AV CARACAS CL 53
# 8937 QUEBRADA LAS DELICIAS
# 8531 AV CARACAS CL 48
# 9044 KR 7 CL 61
# 9295 CL 72 KR 9
# 9297 QUEBRADA LAS DELICIAS
# 9162 CL 80 KR 15
# 9415 KR 9 CL 65
# 9565 CL 57 KR 9
# 9442 CL 45 AV CIRCUNVALAR
VISITAS ID:
# 9042 CL 100 KR 15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</si>
  <si>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</si>
  <si>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</si>
  <si>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</si>
  <si>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</si>
  <si>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</si>
  <si>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</si>
  <si>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</si>
  <si>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</si>
  <si>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</si>
  <si>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</si>
  <si>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</si>
  <si>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</si>
  <si>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</si>
  <si>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</si>
  <si>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</si>
  <si>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</si>
  <si>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 xml:space="preserve">No programada </t>
  </si>
  <si>
    <t>La calificación se otorga teniendo en cuenta los siguientes parámetros:  
*Inspección ambiental ( ponderación 60%): La Alcaldía obtiene calificación de   . 
*Indicadores agua, energía ( ponderación 20%): Se evidencia información hasta el mes de mayo, queda faltante Junio para ambos indicadores
* Reporte consumo de papel ( ponderación 10%): Información hasta el mes de junio 
*Reporte ciclistas ( ponderación 10%): se evidencia información  hasta el mes de mayo</t>
  </si>
  <si>
    <t>Reporte seguimiento meta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</si>
  <si>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</si>
  <si>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</si>
  <si>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</si>
  <si>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</si>
  <si>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</si>
  <si>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</si>
  <si>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</si>
  <si>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</si>
  <si>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</si>
  <si>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1 accion de mejora  vencidas de las  10 acciones de mejora abiertas, lo que representa una ejecución de la meta del  90%</t>
  </si>
  <si>
    <t>Reporte informe de planes de mejora del MIMEC  2023, primer tirmestre</t>
  </si>
  <si>
    <t xml:space="preserve">La alcaldía local cuenta con 1 accion mejora vencidas de las 10 acciones de mejora abiertas, lo que representa una ejecución de la meta del 90%.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</si>
  <si>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</si>
  <si>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</si>
  <si>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</si>
  <si>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</si>
  <si>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</si>
  <si>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</si>
  <si>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</si>
  <si>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</si>
  <si>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</si>
  <si>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</si>
  <si>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No programada para este trimestre</t>
  </si>
  <si>
    <t>No. total de requisitos de la Resolución 1519 de 2020 de MINTIC de publicación de la información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</si>
  <si>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</si>
  <si>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</si>
  <si>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</si>
  <si>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</si>
  <si>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</si>
  <si>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</si>
  <si>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</si>
  <si>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</si>
  <si>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Listado de asistencia del 17 de mayo de 2023</t>
  </si>
  <si>
    <t>Se realizó capacitación el 17 de mayo  con los promotores de mejora sobre el Sistema de Gestión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</si>
  <si>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</si>
  <si>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</si>
  <si>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</si>
  <si>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</si>
  <si>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 xml:space="preserve"> 
https://gobiernobogota-my.sharepoint.com/:f:/g/personal/miguel_cardozo_gobiernobogota_gov_co/Em3Cl6hCPQhDioiu_JLgoPYBkPVfsju4ScZS7Z6vKKn1PQ?e=Q2RSJH  
 </t>
  </si>
  <si>
    <t>Capacitacion del dia 22 de junio</t>
  </si>
  <si>
    <t>Realizada el 22 de junio de 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</si>
  <si>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</si>
  <si>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</si>
  <si>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</si>
  <si>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</si>
  <si>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</si>
  <si>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</si>
  <si>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</si>
  <si>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</si>
  <si>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</si>
  <si>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26 requerimientos ciudadanos de los 42 de la vigencia 2022, equivalentes al 100% de la meta</t>
  </si>
  <si>
    <t>Reporte SGI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</si>
  <si>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</si>
  <si>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</si>
  <si>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</si>
  <si>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</si>
  <si>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90 requerimientos ciudadanos de la vigencia 2022, equivalentes al 100% de la meta</t>
  </si>
  <si>
    <t xml:space="preserve">Reporte requerimientos ciudadanos </t>
  </si>
  <si>
    <t>Total metas transversales (20%)</t>
  </si>
  <si>
    <t xml:space="preserve">Total plan de gestión </t>
  </si>
  <si>
    <t xml:space="preserve">Rad No  20234600272223 y  20234600252283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</si>
  <si>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</si>
  <si>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Se atendieron 100% requerimientos ciudadanos de los 42 de la vigencia 2022, equivalentes al 100% de la meta .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</si>
  <si>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Se atendieron 99 requerimientos ciudadanos de los 118  la vigencia 2023, equivalentes al 98,75% de la meta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</si>
  <si>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Meta no programada </t>
  </si>
  <si>
    <t xml:space="preserve">Para el II trimteste de la vigencia 2023, el Plan de Gestión de la Alcaldia Local alcanzó un nivel de desempeño del 91,66   y del 68,02%  acumulado para la vigencia. </t>
  </si>
  <si>
    <t>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</si>
</sst>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11"/>
      <color rgb="FF4472C4"/>
      <name val="Calibri Light"/>
      <family val="2"/>
      <scheme val="major"/>
    </font>
    <font>
      <sz val="11"/>
      <color theme="4" tint="-0.249977111117893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1" applyFont="1" applyBorder="1" applyAlignment="1">
      <alignment horizontal="left" vertical="center" wrapText="1"/>
    </xf>
    <xf numFmtId="10" fontId="1" fillId="0" borderId="0" xfId="1" applyNumberFormat="1" applyFont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justify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11" borderId="1" xfId="1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4" fontId="4" fillId="0" borderId="1" xfId="1" applyNumberFormat="1" applyFont="1" applyBorder="1" applyAlignment="1">
      <alignment horizontal="left" vertical="center" wrapText="1"/>
    </xf>
    <xf numFmtId="10" fontId="4" fillId="0" borderId="1" xfId="1" applyNumberFormat="1" applyFont="1" applyBorder="1" applyAlignment="1">
      <alignment horizontal="left" vertical="center" wrapText="1"/>
    </xf>
    <xf numFmtId="10" fontId="8" fillId="2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1" fillId="0" borderId="0" xfId="1" applyNumberFormat="1" applyFont="1" applyAlignment="1">
      <alignment wrapText="1"/>
    </xf>
    <xf numFmtId="9" fontId="4" fillId="9" borderId="1" xfId="1" applyFont="1" applyFill="1" applyBorder="1" applyAlignment="1">
      <alignment horizontal="justify" vertical="center" wrapText="1"/>
    </xf>
    <xf numFmtId="9" fontId="4" fillId="9" borderId="1" xfId="1" applyFont="1" applyFill="1" applyBorder="1" applyAlignment="1">
      <alignment horizontal="left" vertical="center" wrapText="1"/>
    </xf>
    <xf numFmtId="9" fontId="4" fillId="9" borderId="1" xfId="1" applyFont="1" applyFill="1" applyBorder="1" applyAlignment="1">
      <alignment horizontal="center" vertical="center" wrapText="1"/>
    </xf>
    <xf numFmtId="10" fontId="4" fillId="9" borderId="1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justify" vertical="center" wrapText="1"/>
    </xf>
    <xf numFmtId="164" fontId="19" fillId="9" borderId="1" xfId="1" applyNumberFormat="1" applyFont="1" applyFill="1" applyBorder="1" applyAlignment="1">
      <alignment horizontal="left" vertical="center" wrapText="1"/>
    </xf>
    <xf numFmtId="10" fontId="4" fillId="9" borderId="1" xfId="1" applyNumberFormat="1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tabSelected="1" topLeftCell="F1" zoomScale="60" zoomScaleNormal="60" workbookViewId="0">
      <selection activeCell="O13" sqref="O13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5.710937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77" customWidth="1"/>
    <col min="25" max="25" width="40.28515625" style="1" customWidth="1"/>
    <col min="26" max="26" width="24" style="1" customWidth="1"/>
    <col min="27" max="29" width="16.5703125" style="77" customWidth="1"/>
    <col min="30" max="30" width="33.42578125" style="1" customWidth="1"/>
    <col min="31" max="31" width="16.5703125" style="1" customWidth="1"/>
    <col min="32" max="34" width="16.5703125" style="77" hidden="1" customWidth="1"/>
    <col min="35" max="35" width="43.7109375" style="1" hidden="1" customWidth="1"/>
    <col min="36" max="36" width="16.5703125" style="1" hidden="1" customWidth="1"/>
    <col min="37" max="38" width="22" style="77" hidden="1" customWidth="1"/>
    <col min="39" max="39" width="16.5703125" style="77" hidden="1" customWidth="1"/>
    <col min="40" max="40" width="34.85546875" style="1" hidden="1" customWidth="1"/>
    <col min="41" max="41" width="0.42578125" style="1" customWidth="1"/>
    <col min="42" max="43" width="16.5703125" style="77" customWidth="1"/>
    <col min="44" max="44" width="21.5703125" style="77" customWidth="1"/>
    <col min="45" max="45" width="39.42578125" style="1" customWidth="1"/>
    <col min="46" max="16384" width="10.85546875" style="1"/>
  </cols>
  <sheetData>
    <row r="1" spans="1:45" s="25" customFormat="1" ht="70.5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 t="s">
        <v>1</v>
      </c>
      <c r="M1" s="126"/>
      <c r="N1" s="126"/>
      <c r="O1" s="126"/>
      <c r="P1" s="126"/>
      <c r="V1" s="71"/>
      <c r="W1" s="71"/>
      <c r="X1" s="71"/>
      <c r="AA1" s="71"/>
      <c r="AB1" s="71"/>
      <c r="AC1" s="71"/>
      <c r="AF1" s="71"/>
      <c r="AG1" s="71"/>
      <c r="AH1" s="71"/>
      <c r="AK1" s="71"/>
      <c r="AL1" s="71"/>
      <c r="AM1" s="71"/>
      <c r="AP1" s="71"/>
      <c r="AQ1" s="71"/>
      <c r="AR1" s="71"/>
    </row>
    <row r="2" spans="1:45" s="27" customFormat="1" ht="23.45" customHeight="1" x14ac:dyDescent="0.25">
      <c r="A2" s="128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6"/>
      <c r="M2" s="26"/>
      <c r="N2" s="26"/>
      <c r="O2" s="26"/>
      <c r="P2" s="26"/>
      <c r="V2" s="71"/>
      <c r="W2" s="71"/>
      <c r="X2" s="71"/>
      <c r="AA2" s="71"/>
      <c r="AB2" s="71"/>
      <c r="AC2" s="71"/>
      <c r="AF2" s="71"/>
      <c r="AG2" s="71"/>
      <c r="AH2" s="71"/>
      <c r="AK2" s="71"/>
      <c r="AL2" s="71"/>
      <c r="AM2" s="71"/>
      <c r="AP2" s="71"/>
      <c r="AQ2" s="71"/>
      <c r="AR2" s="71"/>
    </row>
    <row r="3" spans="1:45" s="25" customFormat="1" x14ac:dyDescent="0.25">
      <c r="V3" s="71"/>
      <c r="W3" s="71"/>
      <c r="X3" s="71"/>
      <c r="AA3" s="71"/>
      <c r="AB3" s="71"/>
      <c r="AC3" s="71"/>
      <c r="AF3" s="71"/>
      <c r="AG3" s="71"/>
      <c r="AH3" s="71"/>
      <c r="AK3" s="71"/>
      <c r="AL3" s="71"/>
      <c r="AM3" s="71"/>
      <c r="AP3" s="71"/>
      <c r="AQ3" s="71"/>
      <c r="AR3" s="71"/>
    </row>
    <row r="4" spans="1:45" s="25" customFormat="1" ht="29.1" customHeight="1" x14ac:dyDescent="0.25">
      <c r="F4" s="120" t="s">
        <v>3</v>
      </c>
      <c r="G4" s="121"/>
      <c r="H4" s="121"/>
      <c r="I4" s="121"/>
      <c r="J4" s="121"/>
      <c r="K4" s="122"/>
      <c r="V4" s="71"/>
      <c r="W4" s="71"/>
      <c r="X4" s="71"/>
      <c r="AA4" s="71"/>
      <c r="AB4" s="71"/>
      <c r="AC4" s="71"/>
      <c r="AF4" s="71"/>
      <c r="AG4" s="71"/>
      <c r="AH4" s="71"/>
      <c r="AK4" s="71"/>
      <c r="AL4" s="71"/>
      <c r="AM4" s="71"/>
      <c r="AP4" s="71"/>
      <c r="AQ4" s="71"/>
      <c r="AR4" s="71"/>
    </row>
    <row r="5" spans="1:45" s="25" customFormat="1" ht="15" customHeight="1" x14ac:dyDescent="0.25">
      <c r="F5" s="2" t="s">
        <v>4</v>
      </c>
      <c r="G5" s="2" t="s">
        <v>5</v>
      </c>
      <c r="H5" s="120" t="s">
        <v>6</v>
      </c>
      <c r="I5" s="121"/>
      <c r="J5" s="121"/>
      <c r="K5" s="122"/>
      <c r="V5" s="71"/>
      <c r="W5" s="71"/>
      <c r="X5" s="71"/>
      <c r="AA5" s="71"/>
      <c r="AB5" s="71"/>
      <c r="AC5" s="71"/>
      <c r="AF5" s="71"/>
      <c r="AG5" s="71"/>
      <c r="AH5" s="71"/>
      <c r="AK5" s="71"/>
      <c r="AL5" s="71"/>
      <c r="AM5" s="71"/>
      <c r="AP5" s="71"/>
      <c r="AQ5" s="71"/>
      <c r="AR5" s="71"/>
    </row>
    <row r="6" spans="1:45" s="25" customFormat="1" x14ac:dyDescent="0.25">
      <c r="F6" s="28">
        <v>1</v>
      </c>
      <c r="G6" s="28" t="s">
        <v>7</v>
      </c>
      <c r="H6" s="123" t="s">
        <v>8</v>
      </c>
      <c r="I6" s="123"/>
      <c r="J6" s="123"/>
      <c r="K6" s="123"/>
      <c r="V6" s="71"/>
      <c r="W6" s="71"/>
      <c r="X6" s="71"/>
      <c r="AA6" s="71"/>
      <c r="AB6" s="71"/>
      <c r="AC6" s="71"/>
      <c r="AF6" s="71"/>
      <c r="AG6" s="71"/>
      <c r="AH6" s="71"/>
      <c r="AK6" s="71"/>
      <c r="AL6" s="71"/>
      <c r="AM6" s="71"/>
      <c r="AP6" s="71"/>
      <c r="AQ6" s="71"/>
      <c r="AR6" s="71"/>
    </row>
    <row r="7" spans="1:45" s="25" customFormat="1" ht="80.25" customHeight="1" x14ac:dyDescent="0.25">
      <c r="F7" s="28">
        <v>2</v>
      </c>
      <c r="G7" s="28" t="s">
        <v>9</v>
      </c>
      <c r="H7" s="123" t="s">
        <v>10</v>
      </c>
      <c r="I7" s="123"/>
      <c r="J7" s="123"/>
      <c r="K7" s="123"/>
      <c r="V7" s="71"/>
      <c r="W7" s="71"/>
      <c r="X7" s="71"/>
      <c r="AA7" s="71"/>
      <c r="AB7" s="71"/>
      <c r="AC7" s="71"/>
      <c r="AF7" s="71"/>
      <c r="AG7" s="71"/>
      <c r="AH7" s="71"/>
      <c r="AK7" s="71"/>
      <c r="AL7" s="71"/>
      <c r="AM7" s="71"/>
      <c r="AP7" s="71"/>
      <c r="AQ7" s="71"/>
      <c r="AR7" s="71"/>
    </row>
    <row r="8" spans="1:45" s="25" customFormat="1" ht="52.5" customHeight="1" x14ac:dyDescent="0.25">
      <c r="F8" s="28">
        <v>3</v>
      </c>
      <c r="G8" s="28" t="s">
        <v>282</v>
      </c>
      <c r="H8" s="123" t="s">
        <v>281</v>
      </c>
      <c r="I8" s="123"/>
      <c r="J8" s="123"/>
      <c r="K8" s="123"/>
      <c r="V8" s="71"/>
      <c r="W8" s="71"/>
      <c r="X8" s="71"/>
      <c r="AA8" s="71"/>
      <c r="AB8" s="71"/>
      <c r="AC8" s="71"/>
      <c r="AF8" s="71"/>
      <c r="AG8" s="71"/>
      <c r="AH8" s="71"/>
      <c r="AK8" s="71"/>
      <c r="AL8" s="71"/>
      <c r="AM8" s="71"/>
      <c r="AP8" s="71"/>
      <c r="AQ8" s="71"/>
      <c r="AR8" s="71"/>
    </row>
    <row r="9" spans="1:45" s="25" customFormat="1" x14ac:dyDescent="0.25">
      <c r="V9" s="71"/>
      <c r="W9" s="71"/>
      <c r="X9" s="71"/>
      <c r="AA9" s="71"/>
      <c r="AB9" s="71"/>
      <c r="AC9" s="71"/>
      <c r="AF9" s="71"/>
      <c r="AG9" s="71"/>
      <c r="AH9" s="71"/>
      <c r="AK9" s="71"/>
      <c r="AL9" s="71"/>
      <c r="AM9" s="71"/>
      <c r="AP9" s="71"/>
      <c r="AQ9" s="71"/>
      <c r="AR9" s="71"/>
    </row>
    <row r="10" spans="1:45" ht="14.45" customHeight="1" x14ac:dyDescent="0.25">
      <c r="A10" s="119" t="s">
        <v>11</v>
      </c>
      <c r="B10" s="119"/>
      <c r="C10" s="119" t="s">
        <v>12</v>
      </c>
      <c r="D10" s="119" t="s">
        <v>13</v>
      </c>
      <c r="E10" s="119"/>
      <c r="F10" s="119"/>
      <c r="G10" s="127" t="s">
        <v>14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19" t="s">
        <v>15</v>
      </c>
      <c r="S10" s="119"/>
      <c r="T10" s="119"/>
      <c r="U10" s="119"/>
      <c r="V10" s="130" t="s">
        <v>16</v>
      </c>
      <c r="W10" s="131"/>
      <c r="X10" s="131"/>
      <c r="Y10" s="131"/>
      <c r="Z10" s="132"/>
      <c r="AA10" s="136" t="s">
        <v>17</v>
      </c>
      <c r="AB10" s="137"/>
      <c r="AC10" s="137"/>
      <c r="AD10" s="137"/>
      <c r="AE10" s="138"/>
      <c r="AF10" s="142" t="s">
        <v>18</v>
      </c>
      <c r="AG10" s="143"/>
      <c r="AH10" s="143"/>
      <c r="AI10" s="143"/>
      <c r="AJ10" s="144"/>
      <c r="AK10" s="148" t="s">
        <v>19</v>
      </c>
      <c r="AL10" s="149"/>
      <c r="AM10" s="149"/>
      <c r="AN10" s="149"/>
      <c r="AO10" s="150"/>
      <c r="AP10" s="154" t="s">
        <v>20</v>
      </c>
      <c r="AQ10" s="155"/>
      <c r="AR10" s="155"/>
      <c r="AS10" s="156"/>
    </row>
    <row r="11" spans="1:45" ht="14.45" customHeight="1" x14ac:dyDescent="0.25">
      <c r="A11" s="119"/>
      <c r="B11" s="119"/>
      <c r="C11" s="119"/>
      <c r="D11" s="119"/>
      <c r="E11" s="119"/>
      <c r="F11" s="119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19"/>
      <c r="S11" s="119"/>
      <c r="T11" s="119"/>
      <c r="U11" s="119"/>
      <c r="V11" s="133"/>
      <c r="W11" s="134"/>
      <c r="X11" s="134"/>
      <c r="Y11" s="134"/>
      <c r="Z11" s="135"/>
      <c r="AA11" s="139"/>
      <c r="AB11" s="140"/>
      <c r="AC11" s="140"/>
      <c r="AD11" s="140"/>
      <c r="AE11" s="141"/>
      <c r="AF11" s="145"/>
      <c r="AG11" s="146"/>
      <c r="AH11" s="146"/>
      <c r="AI11" s="146"/>
      <c r="AJ11" s="147"/>
      <c r="AK11" s="151"/>
      <c r="AL11" s="152"/>
      <c r="AM11" s="152"/>
      <c r="AN11" s="152"/>
      <c r="AO11" s="153"/>
      <c r="AP11" s="157"/>
      <c r="AQ11" s="158"/>
      <c r="AR11" s="158"/>
      <c r="AS11" s="159"/>
    </row>
    <row r="12" spans="1:45" ht="135.75" thickBot="1" x14ac:dyDescent="0.3">
      <c r="A12" s="2" t="s">
        <v>21</v>
      </c>
      <c r="B12" s="2" t="s">
        <v>22</v>
      </c>
      <c r="C12" s="119"/>
      <c r="D12" s="2" t="s">
        <v>23</v>
      </c>
      <c r="E12" s="2" t="s">
        <v>24</v>
      </c>
      <c r="F12" s="2" t="s">
        <v>25</v>
      </c>
      <c r="G12" s="15" t="s">
        <v>26</v>
      </c>
      <c r="H12" s="15" t="s">
        <v>27</v>
      </c>
      <c r="I12" s="15" t="s">
        <v>28</v>
      </c>
      <c r="J12" s="15" t="s">
        <v>29</v>
      </c>
      <c r="K12" s="15" t="s">
        <v>30</v>
      </c>
      <c r="L12" s="15" t="s">
        <v>31</v>
      </c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18" t="s">
        <v>41</v>
      </c>
      <c r="AB12" s="18" t="s">
        <v>42</v>
      </c>
      <c r="AC12" s="18" t="s">
        <v>43</v>
      </c>
      <c r="AD12" s="18" t="s">
        <v>44</v>
      </c>
      <c r="AE12" s="18" t="s">
        <v>45</v>
      </c>
      <c r="AF12" s="19" t="s">
        <v>41</v>
      </c>
      <c r="AG12" s="19" t="s">
        <v>42</v>
      </c>
      <c r="AH12" s="19" t="s">
        <v>43</v>
      </c>
      <c r="AI12" s="19" t="s">
        <v>44</v>
      </c>
      <c r="AJ12" s="19" t="s">
        <v>45</v>
      </c>
      <c r="AK12" s="20" t="s">
        <v>41</v>
      </c>
      <c r="AL12" s="20" t="s">
        <v>42</v>
      </c>
      <c r="AM12" s="20" t="s">
        <v>43</v>
      </c>
      <c r="AN12" s="20" t="s">
        <v>44</v>
      </c>
      <c r="AO12" s="20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3" customFormat="1" ht="255" x14ac:dyDescent="0.25">
      <c r="A13" s="17">
        <v>4</v>
      </c>
      <c r="B13" s="16" t="s">
        <v>46</v>
      </c>
      <c r="C13" s="17" t="s">
        <v>47</v>
      </c>
      <c r="D13" s="21" t="s">
        <v>48</v>
      </c>
      <c r="E13" s="16" t="s">
        <v>49</v>
      </c>
      <c r="F13" s="16" t="s">
        <v>50</v>
      </c>
      <c r="G13" s="16" t="s">
        <v>51</v>
      </c>
      <c r="H13" s="34" t="s">
        <v>52</v>
      </c>
      <c r="I13" s="36" t="s">
        <v>53</v>
      </c>
      <c r="J13" s="29" t="s">
        <v>54</v>
      </c>
      <c r="K13" s="40" t="s">
        <v>55</v>
      </c>
      <c r="L13" s="35">
        <v>0</v>
      </c>
      <c r="M13" s="35">
        <v>0.36</v>
      </c>
      <c r="N13" s="35">
        <v>0.42</v>
      </c>
      <c r="O13" s="35">
        <v>0.55000000000000004</v>
      </c>
      <c r="P13" s="35">
        <v>0.55000000000000004</v>
      </c>
      <c r="Q13" s="41" t="s">
        <v>56</v>
      </c>
      <c r="R13" s="46" t="s">
        <v>57</v>
      </c>
      <c r="S13" s="34" t="s">
        <v>58</v>
      </c>
      <c r="T13" s="40" t="s">
        <v>59</v>
      </c>
      <c r="U13" s="52" t="s">
        <v>60</v>
      </c>
      <c r="V13" s="74">
        <f t="shared" ref="V13:V28" si="0">L13</f>
        <v>0</v>
      </c>
      <c r="W13" s="81">
        <v>0</v>
      </c>
      <c r="X13" s="17" t="s">
        <v>61</v>
      </c>
      <c r="Y13" s="16" t="s">
        <v>62</v>
      </c>
      <c r="Z13" s="16" t="s">
        <v>61</v>
      </c>
      <c r="AA13" s="85">
        <f t="shared" ref="AA13:AA28" si="1">M13</f>
        <v>0.36</v>
      </c>
      <c r="AB13" s="103">
        <v>0.36499999999999999</v>
      </c>
      <c r="AC13" s="101">
        <f>IF(AB13/AA13&gt;100%,100%,AB13/AA13)</f>
        <v>1</v>
      </c>
      <c r="AD13" s="16" t="s">
        <v>63</v>
      </c>
      <c r="AE13" s="16" t="s">
        <v>64</v>
      </c>
      <c r="AF13" s="84">
        <f t="shared" ref="AF13:AF28" si="2">N13</f>
        <v>0.42</v>
      </c>
      <c r="AG13" s="17"/>
      <c r="AH13" s="85">
        <f>IF(AG13/AF13&gt;100%,100%,AG13/AF13)</f>
        <v>0</v>
      </c>
      <c r="AI13" s="16"/>
      <c r="AJ13" s="16"/>
      <c r="AK13" s="84">
        <f t="shared" ref="AK13:AK28" si="3">O13</f>
        <v>0.55000000000000004</v>
      </c>
      <c r="AL13" s="17"/>
      <c r="AM13" s="85">
        <f>IF(AL13/AK13&gt;100%,100%,AL13/AK13)</f>
        <v>0</v>
      </c>
      <c r="AN13" s="16"/>
      <c r="AO13" s="16"/>
      <c r="AP13" s="74">
        <f t="shared" ref="AP13:AP28" si="4">P13</f>
        <v>0.55000000000000004</v>
      </c>
      <c r="AQ13" s="91">
        <v>0.36499999999999999</v>
      </c>
      <c r="AR13" s="80">
        <f>IF(AQ13/AP13&gt;100%,100%,AQ13/AP13)</f>
        <v>0.66363636363636358</v>
      </c>
      <c r="AS13" s="16" t="s">
        <v>63</v>
      </c>
    </row>
    <row r="14" spans="1:45" s="23" customFormat="1" ht="120" x14ac:dyDescent="0.25">
      <c r="A14" s="17">
        <v>4</v>
      </c>
      <c r="B14" s="16" t="s">
        <v>46</v>
      </c>
      <c r="C14" s="17" t="s">
        <v>65</v>
      </c>
      <c r="D14" s="21" t="s">
        <v>66</v>
      </c>
      <c r="E14" s="16" t="s">
        <v>67</v>
      </c>
      <c r="F14" s="16" t="s">
        <v>50</v>
      </c>
      <c r="G14" s="16" t="s">
        <v>68</v>
      </c>
      <c r="H14" s="30" t="s">
        <v>69</v>
      </c>
      <c r="I14" s="31">
        <v>0.6</v>
      </c>
      <c r="J14" s="32" t="s">
        <v>54</v>
      </c>
      <c r="K14" s="40" t="s">
        <v>55</v>
      </c>
      <c r="L14" s="42">
        <v>0.12</v>
      </c>
      <c r="M14" s="42">
        <v>0.35</v>
      </c>
      <c r="N14" s="42">
        <v>0.51</v>
      </c>
      <c r="O14" s="42">
        <v>0.72</v>
      </c>
      <c r="P14" s="42">
        <v>0.72</v>
      </c>
      <c r="Q14" s="43" t="s">
        <v>70</v>
      </c>
      <c r="R14" s="47" t="s">
        <v>71</v>
      </c>
      <c r="S14" s="30" t="s">
        <v>72</v>
      </c>
      <c r="T14" s="40" t="s">
        <v>59</v>
      </c>
      <c r="U14" s="44" t="s">
        <v>60</v>
      </c>
      <c r="V14" s="74">
        <f>L14</f>
        <v>0.12</v>
      </c>
      <c r="W14" s="81">
        <v>0.15</v>
      </c>
      <c r="X14" s="74">
        <f t="shared" ref="X14:X28" si="5">IF(W14/V14&gt;100%,100%,W14/V14)</f>
        <v>1</v>
      </c>
      <c r="Y14" s="16" t="s">
        <v>73</v>
      </c>
      <c r="Z14" s="16" t="s">
        <v>74</v>
      </c>
      <c r="AA14" s="85">
        <f t="shared" si="1"/>
        <v>0.35</v>
      </c>
      <c r="AB14" s="103">
        <v>0.32800000000000001</v>
      </c>
      <c r="AC14" s="101">
        <f t="shared" ref="AC14:AC28" si="6">IF(AB14/AA14&gt;100%,100%,AB14/AA14)</f>
        <v>0.93714285714285728</v>
      </c>
      <c r="AD14" s="16" t="s">
        <v>75</v>
      </c>
      <c r="AE14" s="16" t="s">
        <v>76</v>
      </c>
      <c r="AF14" s="84">
        <f t="shared" si="2"/>
        <v>0.51</v>
      </c>
      <c r="AG14" s="17"/>
      <c r="AH14" s="85">
        <f t="shared" ref="AH14:AH28" si="7">IF(AG14/AF14&gt;100%,100%,AG14/AF14)</f>
        <v>0</v>
      </c>
      <c r="AI14" s="16"/>
      <c r="AJ14" s="16"/>
      <c r="AK14" s="84">
        <f t="shared" si="3"/>
        <v>0.72</v>
      </c>
      <c r="AL14" s="17"/>
      <c r="AM14" s="85">
        <f t="shared" ref="AM14:AM28" si="8">IF(AL14/AK14&gt;100%,100%,AL14/AK14)</f>
        <v>0</v>
      </c>
      <c r="AN14" s="16"/>
      <c r="AO14" s="16"/>
      <c r="AP14" s="74">
        <f t="shared" si="4"/>
        <v>0.72</v>
      </c>
      <c r="AQ14" s="91">
        <v>0.32800000000000001</v>
      </c>
      <c r="AR14" s="81">
        <f t="shared" ref="AR14:AR28" si="9">IF(AQ14/AP14&gt;100%,100%,AQ14/AP14)</f>
        <v>0.4555555555555556</v>
      </c>
      <c r="AS14" s="16" t="s">
        <v>73</v>
      </c>
    </row>
    <row r="15" spans="1:45" s="23" customFormat="1" ht="180" x14ac:dyDescent="0.25">
      <c r="A15" s="17">
        <v>4</v>
      </c>
      <c r="B15" s="16" t="s">
        <v>46</v>
      </c>
      <c r="C15" s="17" t="s">
        <v>65</v>
      </c>
      <c r="D15" s="21" t="s">
        <v>77</v>
      </c>
      <c r="E15" s="16" t="s">
        <v>78</v>
      </c>
      <c r="F15" s="16" t="s">
        <v>50</v>
      </c>
      <c r="G15" s="16" t="s">
        <v>79</v>
      </c>
      <c r="H15" s="30" t="s">
        <v>80</v>
      </c>
      <c r="I15" s="31">
        <v>0.6</v>
      </c>
      <c r="J15" s="32" t="s">
        <v>54</v>
      </c>
      <c r="K15" s="40" t="s">
        <v>55</v>
      </c>
      <c r="L15" s="35">
        <v>0.12</v>
      </c>
      <c r="M15" s="35">
        <v>0.25</v>
      </c>
      <c r="N15" s="35">
        <v>0.45</v>
      </c>
      <c r="O15" s="35">
        <v>0.68</v>
      </c>
      <c r="P15" s="35">
        <v>0.68</v>
      </c>
      <c r="Q15" s="43" t="s">
        <v>70</v>
      </c>
      <c r="R15" s="47" t="s">
        <v>71</v>
      </c>
      <c r="S15" s="30" t="s">
        <v>72</v>
      </c>
      <c r="T15" s="40" t="s">
        <v>59</v>
      </c>
      <c r="U15" s="44" t="s">
        <v>60</v>
      </c>
      <c r="V15" s="74">
        <f>L15</f>
        <v>0.12</v>
      </c>
      <c r="W15" s="81">
        <v>0.44</v>
      </c>
      <c r="X15" s="74">
        <f t="shared" si="5"/>
        <v>1</v>
      </c>
      <c r="Y15" s="16" t="s">
        <v>81</v>
      </c>
      <c r="Z15" s="16" t="s">
        <v>74</v>
      </c>
      <c r="AA15" s="85">
        <f t="shared" si="1"/>
        <v>0.25</v>
      </c>
      <c r="AB15" s="103">
        <v>0.65700000000000003</v>
      </c>
      <c r="AC15" s="101">
        <f t="shared" si="6"/>
        <v>1</v>
      </c>
      <c r="AD15" s="16" t="s">
        <v>82</v>
      </c>
      <c r="AE15" s="16" t="s">
        <v>76</v>
      </c>
      <c r="AF15" s="84">
        <f t="shared" si="2"/>
        <v>0.45</v>
      </c>
      <c r="AG15" s="17"/>
      <c r="AH15" s="85">
        <f t="shared" si="7"/>
        <v>0</v>
      </c>
      <c r="AI15" s="16"/>
      <c r="AJ15" s="16"/>
      <c r="AK15" s="84">
        <f t="shared" si="3"/>
        <v>0.68</v>
      </c>
      <c r="AL15" s="17"/>
      <c r="AM15" s="85">
        <f t="shared" si="8"/>
        <v>0</v>
      </c>
      <c r="AN15" s="16"/>
      <c r="AO15" s="16"/>
      <c r="AP15" s="74">
        <f t="shared" si="4"/>
        <v>0.68</v>
      </c>
      <c r="AQ15" s="103">
        <v>0.65700000000000003</v>
      </c>
      <c r="AR15" s="81">
        <f t="shared" si="9"/>
        <v>0.9661764705882353</v>
      </c>
      <c r="AS15" s="16" t="s">
        <v>82</v>
      </c>
    </row>
    <row r="16" spans="1:45" s="23" customFormat="1" ht="105" x14ac:dyDescent="0.25">
      <c r="A16" s="17">
        <v>4</v>
      </c>
      <c r="B16" s="16" t="s">
        <v>46</v>
      </c>
      <c r="C16" s="17" t="s">
        <v>65</v>
      </c>
      <c r="D16" s="21" t="s">
        <v>83</v>
      </c>
      <c r="E16" s="16" t="s">
        <v>84</v>
      </c>
      <c r="F16" s="16" t="s">
        <v>50</v>
      </c>
      <c r="G16" s="16" t="s">
        <v>85</v>
      </c>
      <c r="H16" s="30" t="s">
        <v>86</v>
      </c>
      <c r="I16" s="33">
        <v>0.96489999999999998</v>
      </c>
      <c r="J16" s="32" t="s">
        <v>54</v>
      </c>
      <c r="K16" s="40" t="s">
        <v>55</v>
      </c>
      <c r="L16" s="35">
        <v>0.25</v>
      </c>
      <c r="M16" s="35">
        <v>0.45</v>
      </c>
      <c r="N16" s="35">
        <v>0.7</v>
      </c>
      <c r="O16" s="55">
        <v>0.98499999999999999</v>
      </c>
      <c r="P16" s="55">
        <v>0.98499999999999999</v>
      </c>
      <c r="Q16" s="43" t="s">
        <v>70</v>
      </c>
      <c r="R16" s="47" t="s">
        <v>71</v>
      </c>
      <c r="S16" s="30" t="s">
        <v>72</v>
      </c>
      <c r="T16" s="40" t="s">
        <v>59</v>
      </c>
      <c r="U16" s="44" t="s">
        <v>60</v>
      </c>
      <c r="V16" s="74">
        <f t="shared" si="0"/>
        <v>0.25</v>
      </c>
      <c r="W16" s="81">
        <v>0.20680000000000001</v>
      </c>
      <c r="X16" s="82">
        <f>IF(W16/V16&gt;100%,100%,W16/V16)</f>
        <v>0.82720000000000005</v>
      </c>
      <c r="Y16" s="16" t="s">
        <v>87</v>
      </c>
      <c r="Z16" s="16" t="s">
        <v>74</v>
      </c>
      <c r="AA16" s="85">
        <f t="shared" si="1"/>
        <v>0.45</v>
      </c>
      <c r="AB16" s="103">
        <v>0.44159999999999999</v>
      </c>
      <c r="AC16" s="101">
        <f t="shared" si="6"/>
        <v>0.98133333333333328</v>
      </c>
      <c r="AD16" s="16" t="s">
        <v>88</v>
      </c>
      <c r="AE16" s="16" t="s">
        <v>76</v>
      </c>
      <c r="AF16" s="84">
        <f t="shared" si="2"/>
        <v>0.7</v>
      </c>
      <c r="AG16" s="17"/>
      <c r="AH16" s="85">
        <f t="shared" si="7"/>
        <v>0</v>
      </c>
      <c r="AI16" s="16"/>
      <c r="AJ16" s="16"/>
      <c r="AK16" s="84">
        <f t="shared" si="3"/>
        <v>0.98499999999999999</v>
      </c>
      <c r="AL16" s="17"/>
      <c r="AM16" s="85">
        <f>IF(AL16/AK16&gt;100%,100%,AL16/AK16)</f>
        <v>0</v>
      </c>
      <c r="AN16" s="16"/>
      <c r="AO16" s="16"/>
      <c r="AP16" s="74">
        <f t="shared" si="4"/>
        <v>0.98499999999999999</v>
      </c>
      <c r="AQ16" s="103">
        <v>0.442</v>
      </c>
      <c r="AR16" s="81">
        <f t="shared" si="9"/>
        <v>0.44873096446700511</v>
      </c>
      <c r="AS16" s="16" t="s">
        <v>89</v>
      </c>
    </row>
    <row r="17" spans="1:45" s="23" customFormat="1" ht="105" x14ac:dyDescent="0.25">
      <c r="A17" s="17">
        <v>4</v>
      </c>
      <c r="B17" s="16" t="s">
        <v>46</v>
      </c>
      <c r="C17" s="17" t="s">
        <v>65</v>
      </c>
      <c r="D17" s="21" t="s">
        <v>90</v>
      </c>
      <c r="E17" s="16" t="s">
        <v>91</v>
      </c>
      <c r="F17" s="16" t="s">
        <v>50</v>
      </c>
      <c r="G17" s="16" t="s">
        <v>92</v>
      </c>
      <c r="H17" s="34" t="s">
        <v>93</v>
      </c>
      <c r="I17" s="35">
        <v>0.25</v>
      </c>
      <c r="J17" s="36" t="s">
        <v>54</v>
      </c>
      <c r="K17" s="40" t="s">
        <v>55</v>
      </c>
      <c r="L17" s="35">
        <v>0.08</v>
      </c>
      <c r="M17" s="35">
        <v>0.2</v>
      </c>
      <c r="N17" s="35">
        <v>0.3</v>
      </c>
      <c r="O17" s="35">
        <v>0.55000000000000004</v>
      </c>
      <c r="P17" s="35">
        <v>0.55000000000000004</v>
      </c>
      <c r="Q17" s="41" t="s">
        <v>70</v>
      </c>
      <c r="R17" s="46" t="s">
        <v>71</v>
      </c>
      <c r="S17" s="30" t="s">
        <v>72</v>
      </c>
      <c r="T17" s="40" t="s">
        <v>59</v>
      </c>
      <c r="U17" s="44" t="s">
        <v>60</v>
      </c>
      <c r="V17" s="74">
        <f t="shared" si="0"/>
        <v>0.08</v>
      </c>
      <c r="W17" s="81">
        <v>1.55E-2</v>
      </c>
      <c r="X17" s="82">
        <f t="shared" si="5"/>
        <v>0.19375000000000001</v>
      </c>
      <c r="Y17" s="16" t="s">
        <v>94</v>
      </c>
      <c r="Z17" s="16" t="s">
        <v>74</v>
      </c>
      <c r="AA17" s="85">
        <f t="shared" si="1"/>
        <v>0.2</v>
      </c>
      <c r="AB17" s="103">
        <v>0.129</v>
      </c>
      <c r="AC17" s="101">
        <f t="shared" si="6"/>
        <v>0.64500000000000002</v>
      </c>
      <c r="AD17" s="16" t="s">
        <v>95</v>
      </c>
      <c r="AE17" s="16" t="s">
        <v>76</v>
      </c>
      <c r="AF17" s="84">
        <f t="shared" si="2"/>
        <v>0.3</v>
      </c>
      <c r="AG17" s="17"/>
      <c r="AH17" s="85">
        <f t="shared" si="7"/>
        <v>0</v>
      </c>
      <c r="AI17" s="16"/>
      <c r="AJ17" s="16"/>
      <c r="AK17" s="84">
        <f t="shared" si="3"/>
        <v>0.55000000000000004</v>
      </c>
      <c r="AL17" s="17"/>
      <c r="AM17" s="85">
        <f t="shared" si="8"/>
        <v>0</v>
      </c>
      <c r="AN17" s="16"/>
      <c r="AO17" s="16"/>
      <c r="AP17" s="74">
        <f t="shared" si="4"/>
        <v>0.55000000000000004</v>
      </c>
      <c r="AQ17" s="91">
        <v>0.129</v>
      </c>
      <c r="AR17" s="81">
        <f t="shared" si="9"/>
        <v>0.23454545454545453</v>
      </c>
      <c r="AS17" s="16" t="s">
        <v>95</v>
      </c>
    </row>
    <row r="18" spans="1:45" s="23" customFormat="1" ht="120" x14ac:dyDescent="0.25">
      <c r="A18" s="17">
        <v>4</v>
      </c>
      <c r="B18" s="16" t="s">
        <v>46</v>
      </c>
      <c r="C18" s="17" t="s">
        <v>65</v>
      </c>
      <c r="D18" s="21" t="s">
        <v>96</v>
      </c>
      <c r="E18" s="16" t="s">
        <v>97</v>
      </c>
      <c r="F18" s="16" t="s">
        <v>98</v>
      </c>
      <c r="G18" s="16" t="s">
        <v>99</v>
      </c>
      <c r="H18" s="30" t="s">
        <v>100</v>
      </c>
      <c r="I18" s="31">
        <v>0.95</v>
      </c>
      <c r="J18" s="32" t="s">
        <v>101</v>
      </c>
      <c r="K18" s="40" t="s">
        <v>55</v>
      </c>
      <c r="L18" s="35">
        <v>0.98</v>
      </c>
      <c r="M18" s="35">
        <v>1</v>
      </c>
      <c r="N18" s="35">
        <v>1</v>
      </c>
      <c r="O18" s="35">
        <v>1</v>
      </c>
      <c r="P18" s="35">
        <v>1</v>
      </c>
      <c r="Q18" s="43" t="s">
        <v>70</v>
      </c>
      <c r="R18" s="47" t="s">
        <v>102</v>
      </c>
      <c r="S18" s="30" t="s">
        <v>103</v>
      </c>
      <c r="T18" s="40" t="s">
        <v>59</v>
      </c>
      <c r="U18" s="44" t="s">
        <v>60</v>
      </c>
      <c r="V18" s="74">
        <f t="shared" si="0"/>
        <v>0.98</v>
      </c>
      <c r="W18" s="80">
        <v>0.98550000000000004</v>
      </c>
      <c r="X18" s="74">
        <f t="shared" si="5"/>
        <v>1</v>
      </c>
      <c r="Y18" s="16" t="s">
        <v>104</v>
      </c>
      <c r="Z18" s="16" t="s">
        <v>105</v>
      </c>
      <c r="AA18" s="85">
        <f t="shared" si="1"/>
        <v>1</v>
      </c>
      <c r="AB18" s="103">
        <v>0.92759999999999998</v>
      </c>
      <c r="AC18" s="101">
        <f t="shared" si="6"/>
        <v>0.92759999999999998</v>
      </c>
      <c r="AD18" s="16" t="s">
        <v>106</v>
      </c>
      <c r="AE18" s="16" t="s">
        <v>76</v>
      </c>
      <c r="AF18" s="84">
        <f t="shared" si="2"/>
        <v>1</v>
      </c>
      <c r="AG18" s="17"/>
      <c r="AH18" s="85">
        <f t="shared" si="7"/>
        <v>0</v>
      </c>
      <c r="AI18" s="16"/>
      <c r="AJ18" s="16"/>
      <c r="AK18" s="84">
        <f t="shared" si="3"/>
        <v>1</v>
      </c>
      <c r="AL18" s="17"/>
      <c r="AM18" s="85">
        <f t="shared" si="8"/>
        <v>0</v>
      </c>
      <c r="AN18" s="16"/>
      <c r="AO18" s="16"/>
      <c r="AP18" s="74">
        <f t="shared" si="4"/>
        <v>1</v>
      </c>
      <c r="AQ18" s="81">
        <f>AVERAGE(W18,AB18,AG18,AC18)</f>
        <v>0.94689999999999996</v>
      </c>
      <c r="AR18" s="81">
        <f t="shared" si="9"/>
        <v>0.94689999999999996</v>
      </c>
      <c r="AS18" s="16" t="s">
        <v>106</v>
      </c>
    </row>
    <row r="19" spans="1:45" s="23" customFormat="1" ht="120" x14ac:dyDescent="0.25">
      <c r="A19" s="17">
        <v>4</v>
      </c>
      <c r="B19" s="16" t="s">
        <v>46</v>
      </c>
      <c r="C19" s="17" t="s">
        <v>65</v>
      </c>
      <c r="D19" s="21" t="s">
        <v>107</v>
      </c>
      <c r="E19" s="16" t="s">
        <v>108</v>
      </c>
      <c r="F19" s="16" t="s">
        <v>50</v>
      </c>
      <c r="G19" s="16" t="s">
        <v>109</v>
      </c>
      <c r="H19" s="30" t="s">
        <v>110</v>
      </c>
      <c r="I19" s="31">
        <v>1</v>
      </c>
      <c r="J19" s="32" t="s">
        <v>101</v>
      </c>
      <c r="K19" s="40" t="s">
        <v>55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3" t="s">
        <v>70</v>
      </c>
      <c r="R19" s="47" t="s">
        <v>102</v>
      </c>
      <c r="S19" s="48" t="s">
        <v>111</v>
      </c>
      <c r="T19" s="40" t="s">
        <v>59</v>
      </c>
      <c r="U19" s="44" t="s">
        <v>60</v>
      </c>
      <c r="V19" s="74">
        <f t="shared" si="0"/>
        <v>1</v>
      </c>
      <c r="W19" s="81">
        <v>0.97099999999999997</v>
      </c>
      <c r="X19" s="81">
        <f t="shared" si="5"/>
        <v>0.97099999999999997</v>
      </c>
      <c r="Y19" s="16" t="s">
        <v>112</v>
      </c>
      <c r="Z19" s="16" t="s">
        <v>113</v>
      </c>
      <c r="AA19" s="85">
        <f t="shared" si="1"/>
        <v>1</v>
      </c>
      <c r="AB19" s="103">
        <v>0.87329999999999997</v>
      </c>
      <c r="AC19" s="101">
        <f t="shared" si="6"/>
        <v>0.87329999999999997</v>
      </c>
      <c r="AD19" s="16" t="s">
        <v>114</v>
      </c>
      <c r="AE19" s="16" t="s">
        <v>76</v>
      </c>
      <c r="AF19" s="84">
        <f t="shared" si="2"/>
        <v>1</v>
      </c>
      <c r="AG19" s="17"/>
      <c r="AH19" s="85">
        <f t="shared" si="7"/>
        <v>0</v>
      </c>
      <c r="AI19" s="16"/>
      <c r="AJ19" s="16"/>
      <c r="AK19" s="84">
        <f t="shared" si="3"/>
        <v>1</v>
      </c>
      <c r="AL19" s="17"/>
      <c r="AM19" s="85">
        <f t="shared" si="8"/>
        <v>0</v>
      </c>
      <c r="AN19" s="16"/>
      <c r="AO19" s="16"/>
      <c r="AP19" s="74">
        <f t="shared" si="4"/>
        <v>1</v>
      </c>
      <c r="AQ19" s="81">
        <f>AVERAGE(W19,AB19,AG19,AC19)</f>
        <v>0.90586666666666671</v>
      </c>
      <c r="AR19" s="81">
        <f t="shared" si="9"/>
        <v>0.90586666666666671</v>
      </c>
      <c r="AS19" s="16" t="s">
        <v>114</v>
      </c>
    </row>
    <row r="20" spans="1:45" s="23" customFormat="1" ht="135" x14ac:dyDescent="0.25">
      <c r="A20" s="17">
        <v>4</v>
      </c>
      <c r="B20" s="16" t="s">
        <v>46</v>
      </c>
      <c r="C20" s="17" t="s">
        <v>65</v>
      </c>
      <c r="D20" s="21" t="s">
        <v>115</v>
      </c>
      <c r="E20" s="16" t="s">
        <v>116</v>
      </c>
      <c r="F20" s="16" t="s">
        <v>50</v>
      </c>
      <c r="G20" s="16" t="s">
        <v>117</v>
      </c>
      <c r="H20" s="30" t="s">
        <v>118</v>
      </c>
      <c r="I20" s="31" t="s">
        <v>119</v>
      </c>
      <c r="J20" s="32" t="s">
        <v>54</v>
      </c>
      <c r="K20" s="40" t="s">
        <v>55</v>
      </c>
      <c r="L20" s="42">
        <v>0</v>
      </c>
      <c r="M20" s="42">
        <v>0.4</v>
      </c>
      <c r="N20" s="42">
        <v>0.6</v>
      </c>
      <c r="O20" s="42">
        <v>0.8</v>
      </c>
      <c r="P20" s="42">
        <v>0.8</v>
      </c>
      <c r="Q20" s="43" t="s">
        <v>70</v>
      </c>
      <c r="R20" s="49" t="s">
        <v>120</v>
      </c>
      <c r="S20" s="30" t="s">
        <v>111</v>
      </c>
      <c r="T20" s="40" t="s">
        <v>59</v>
      </c>
      <c r="U20" s="44" t="s">
        <v>121</v>
      </c>
      <c r="V20" s="74">
        <f t="shared" si="0"/>
        <v>0</v>
      </c>
      <c r="W20" s="81">
        <v>0</v>
      </c>
      <c r="X20" s="17" t="s">
        <v>62</v>
      </c>
      <c r="Y20" s="16" t="s">
        <v>62</v>
      </c>
      <c r="Z20" s="16" t="s">
        <v>62</v>
      </c>
      <c r="AA20" s="85">
        <f t="shared" si="1"/>
        <v>0.4</v>
      </c>
      <c r="AB20" s="103">
        <v>0.48</v>
      </c>
      <c r="AC20" s="101">
        <f t="shared" si="6"/>
        <v>1</v>
      </c>
      <c r="AD20" s="16" t="s">
        <v>122</v>
      </c>
      <c r="AE20" s="16" t="s">
        <v>113</v>
      </c>
      <c r="AF20" s="84">
        <f t="shared" si="2"/>
        <v>0.6</v>
      </c>
      <c r="AG20" s="17"/>
      <c r="AH20" s="85">
        <f t="shared" si="7"/>
        <v>0</v>
      </c>
      <c r="AI20" s="16"/>
      <c r="AJ20" s="16"/>
      <c r="AK20" s="84">
        <f t="shared" si="3"/>
        <v>0.8</v>
      </c>
      <c r="AL20" s="17"/>
      <c r="AM20" s="85">
        <f t="shared" si="8"/>
        <v>0</v>
      </c>
      <c r="AN20" s="16"/>
      <c r="AO20" s="16"/>
      <c r="AP20" s="74">
        <f t="shared" si="4"/>
        <v>0.8</v>
      </c>
      <c r="AQ20" s="81">
        <v>0.48</v>
      </c>
      <c r="AR20" s="81">
        <f t="shared" si="9"/>
        <v>0.6</v>
      </c>
      <c r="AS20" s="16" t="s">
        <v>122</v>
      </c>
    </row>
    <row r="21" spans="1:45" s="23" customFormat="1" ht="105" x14ac:dyDescent="0.25">
      <c r="A21" s="17">
        <v>4</v>
      </c>
      <c r="B21" s="16" t="s">
        <v>46</v>
      </c>
      <c r="C21" s="17" t="s">
        <v>123</v>
      </c>
      <c r="D21" s="21" t="s">
        <v>124</v>
      </c>
      <c r="E21" s="16" t="s">
        <v>125</v>
      </c>
      <c r="F21" s="16" t="s">
        <v>98</v>
      </c>
      <c r="G21" s="16" t="s">
        <v>126</v>
      </c>
      <c r="H21" s="30" t="s">
        <v>127</v>
      </c>
      <c r="I21" s="36" t="s">
        <v>53</v>
      </c>
      <c r="J21" s="32" t="s">
        <v>128</v>
      </c>
      <c r="K21" s="30" t="s">
        <v>129</v>
      </c>
      <c r="L21" s="36">
        <v>2040</v>
      </c>
      <c r="M21" s="36">
        <v>2040</v>
      </c>
      <c r="N21" s="36">
        <v>2040</v>
      </c>
      <c r="O21" s="36">
        <v>2040</v>
      </c>
      <c r="P21" s="54">
        <f>SUM(L21:O21)</f>
        <v>8160</v>
      </c>
      <c r="Q21" s="43" t="s">
        <v>70</v>
      </c>
      <c r="R21" s="49" t="s">
        <v>130</v>
      </c>
      <c r="S21" s="30" t="s">
        <v>131</v>
      </c>
      <c r="T21" s="30" t="s">
        <v>132</v>
      </c>
      <c r="U21" s="44" t="s">
        <v>133</v>
      </c>
      <c r="V21" s="72">
        <f t="shared" si="0"/>
        <v>2040</v>
      </c>
      <c r="W21" s="17">
        <v>1988</v>
      </c>
      <c r="X21" s="81">
        <f t="shared" si="5"/>
        <v>0.97450980392156861</v>
      </c>
      <c r="Y21" s="16" t="s">
        <v>134</v>
      </c>
      <c r="Z21" s="16" t="s">
        <v>135</v>
      </c>
      <c r="AA21" s="84">
        <f t="shared" si="1"/>
        <v>2040</v>
      </c>
      <c r="AB21" s="17">
        <v>8275</v>
      </c>
      <c r="AC21" s="101">
        <f t="shared" si="6"/>
        <v>1</v>
      </c>
      <c r="AD21" s="16" t="s">
        <v>136</v>
      </c>
      <c r="AE21" s="16" t="s">
        <v>137</v>
      </c>
      <c r="AF21" s="84">
        <f t="shared" si="2"/>
        <v>2040</v>
      </c>
      <c r="AG21" s="17"/>
      <c r="AH21" s="85">
        <f t="shared" si="7"/>
        <v>0</v>
      </c>
      <c r="AI21" s="16"/>
      <c r="AJ21" s="16"/>
      <c r="AK21" s="84">
        <f t="shared" si="3"/>
        <v>2040</v>
      </c>
      <c r="AL21" s="17"/>
      <c r="AM21" s="85">
        <f t="shared" si="8"/>
        <v>0</v>
      </c>
      <c r="AN21" s="16"/>
      <c r="AO21" s="16"/>
      <c r="AP21" s="17">
        <f t="shared" si="4"/>
        <v>8160</v>
      </c>
      <c r="AQ21" s="17">
        <f>SUM(W21,AB21,AG21,AL21)</f>
        <v>10263</v>
      </c>
      <c r="AR21" s="81">
        <f t="shared" si="9"/>
        <v>1</v>
      </c>
      <c r="AS21" s="104" t="s">
        <v>136</v>
      </c>
    </row>
    <row r="22" spans="1:45" s="23" customFormat="1" ht="105" x14ac:dyDescent="0.25">
      <c r="A22" s="17">
        <v>4</v>
      </c>
      <c r="B22" s="16" t="s">
        <v>46</v>
      </c>
      <c r="C22" s="17" t="s">
        <v>123</v>
      </c>
      <c r="D22" s="21" t="s">
        <v>138</v>
      </c>
      <c r="E22" s="16" t="s">
        <v>139</v>
      </c>
      <c r="F22" s="16" t="s">
        <v>50</v>
      </c>
      <c r="G22" s="16" t="s">
        <v>140</v>
      </c>
      <c r="H22" s="30" t="s">
        <v>141</v>
      </c>
      <c r="I22" s="36" t="s">
        <v>53</v>
      </c>
      <c r="J22" s="32" t="s">
        <v>128</v>
      </c>
      <c r="K22" s="30" t="s">
        <v>142</v>
      </c>
      <c r="L22" s="36">
        <v>1080</v>
      </c>
      <c r="M22" s="36">
        <v>1080</v>
      </c>
      <c r="N22" s="36">
        <v>1080</v>
      </c>
      <c r="O22" s="36">
        <v>1080</v>
      </c>
      <c r="P22" s="54">
        <f>SUM(L22:O22)</f>
        <v>4320</v>
      </c>
      <c r="Q22" s="43" t="s">
        <v>70</v>
      </c>
      <c r="R22" s="49" t="s">
        <v>143</v>
      </c>
      <c r="S22" s="30" t="s">
        <v>131</v>
      </c>
      <c r="T22" s="30" t="s">
        <v>132</v>
      </c>
      <c r="U22" s="44" t="s">
        <v>133</v>
      </c>
      <c r="V22" s="72">
        <f t="shared" si="0"/>
        <v>1080</v>
      </c>
      <c r="W22" s="17">
        <v>630</v>
      </c>
      <c r="X22" s="81">
        <f t="shared" si="5"/>
        <v>0.58333333333333337</v>
      </c>
      <c r="Y22" s="16" t="s">
        <v>144</v>
      </c>
      <c r="Z22" s="16" t="s">
        <v>135</v>
      </c>
      <c r="AA22" s="84">
        <f t="shared" si="1"/>
        <v>1080</v>
      </c>
      <c r="AB22" s="17">
        <v>1609</v>
      </c>
      <c r="AC22" s="101">
        <f t="shared" si="6"/>
        <v>1</v>
      </c>
      <c r="AD22" s="16" t="s">
        <v>145</v>
      </c>
      <c r="AE22" s="16" t="s">
        <v>146</v>
      </c>
      <c r="AF22" s="84">
        <f t="shared" si="2"/>
        <v>1080</v>
      </c>
      <c r="AG22" s="17"/>
      <c r="AH22" s="85">
        <f t="shared" si="7"/>
        <v>0</v>
      </c>
      <c r="AI22" s="16"/>
      <c r="AJ22" s="16"/>
      <c r="AK22" s="84">
        <f t="shared" si="3"/>
        <v>1080</v>
      </c>
      <c r="AL22" s="17"/>
      <c r="AM22" s="85">
        <f t="shared" si="8"/>
        <v>0</v>
      </c>
      <c r="AN22" s="16"/>
      <c r="AO22" s="16"/>
      <c r="AP22" s="17">
        <f t="shared" si="4"/>
        <v>4320</v>
      </c>
      <c r="AQ22" s="17">
        <f t="shared" ref="AQ22:AQ28" si="10">SUM(W22,AB22,AG22,AL22)</f>
        <v>2239</v>
      </c>
      <c r="AR22" s="81">
        <f t="shared" si="9"/>
        <v>0.51828703703703705</v>
      </c>
      <c r="AS22" s="16" t="s">
        <v>145</v>
      </c>
    </row>
    <row r="23" spans="1:45" s="23" customFormat="1" ht="90" x14ac:dyDescent="0.25">
      <c r="A23" s="17">
        <v>4</v>
      </c>
      <c r="B23" s="16" t="s">
        <v>46</v>
      </c>
      <c r="C23" s="17" t="s">
        <v>123</v>
      </c>
      <c r="D23" s="21" t="s">
        <v>147</v>
      </c>
      <c r="E23" s="16" t="s">
        <v>148</v>
      </c>
      <c r="F23" s="16" t="s">
        <v>50</v>
      </c>
      <c r="G23" s="16" t="s">
        <v>149</v>
      </c>
      <c r="H23" s="30" t="s">
        <v>150</v>
      </c>
      <c r="I23" s="36" t="s">
        <v>53</v>
      </c>
      <c r="J23" s="32" t="s">
        <v>128</v>
      </c>
      <c r="K23" s="30" t="s">
        <v>151</v>
      </c>
      <c r="L23" s="36">
        <v>45</v>
      </c>
      <c r="M23" s="36">
        <v>75</v>
      </c>
      <c r="N23" s="36">
        <v>108</v>
      </c>
      <c r="O23" s="36">
        <v>78</v>
      </c>
      <c r="P23" s="54">
        <f>SUM(L23:O23)</f>
        <v>306</v>
      </c>
      <c r="Q23" s="43" t="s">
        <v>70</v>
      </c>
      <c r="R23" s="49" t="s">
        <v>152</v>
      </c>
      <c r="S23" s="30" t="s">
        <v>153</v>
      </c>
      <c r="T23" s="30" t="s">
        <v>132</v>
      </c>
      <c r="U23" s="44" t="s">
        <v>133</v>
      </c>
      <c r="V23" s="72">
        <f t="shared" si="0"/>
        <v>45</v>
      </c>
      <c r="W23" s="83">
        <v>5</v>
      </c>
      <c r="X23" s="81">
        <f t="shared" si="5"/>
        <v>0.1111111111111111</v>
      </c>
      <c r="Y23" s="16" t="s">
        <v>154</v>
      </c>
      <c r="Z23" s="16" t="s">
        <v>155</v>
      </c>
      <c r="AA23" s="84">
        <f t="shared" si="1"/>
        <v>75</v>
      </c>
      <c r="AB23" s="17">
        <v>8</v>
      </c>
      <c r="AC23" s="101">
        <f t="shared" si="6"/>
        <v>0.10666666666666667</v>
      </c>
      <c r="AD23" s="16" t="s">
        <v>156</v>
      </c>
      <c r="AE23" s="16" t="s">
        <v>146</v>
      </c>
      <c r="AF23" s="84">
        <f t="shared" si="2"/>
        <v>108</v>
      </c>
      <c r="AG23" s="17"/>
      <c r="AH23" s="85">
        <f t="shared" si="7"/>
        <v>0</v>
      </c>
      <c r="AI23" s="16"/>
      <c r="AJ23" s="16"/>
      <c r="AK23" s="84">
        <f t="shared" si="3"/>
        <v>78</v>
      </c>
      <c r="AL23" s="17"/>
      <c r="AM23" s="85">
        <f t="shared" si="8"/>
        <v>0</v>
      </c>
      <c r="AN23" s="16"/>
      <c r="AO23" s="16"/>
      <c r="AP23" s="17">
        <f t="shared" si="4"/>
        <v>306</v>
      </c>
      <c r="AQ23" s="17">
        <f t="shared" si="10"/>
        <v>13</v>
      </c>
      <c r="AR23" s="81">
        <f t="shared" si="9"/>
        <v>4.2483660130718956E-2</v>
      </c>
      <c r="AS23" s="16" t="s">
        <v>157</v>
      </c>
    </row>
    <row r="24" spans="1:45" s="23" customFormat="1" ht="90" x14ac:dyDescent="0.25">
      <c r="A24" s="17">
        <v>4</v>
      </c>
      <c r="B24" s="16" t="s">
        <v>46</v>
      </c>
      <c r="C24" s="17" t="s">
        <v>123</v>
      </c>
      <c r="D24" s="21" t="s">
        <v>158</v>
      </c>
      <c r="E24" s="16" t="s">
        <v>159</v>
      </c>
      <c r="F24" s="16" t="s">
        <v>98</v>
      </c>
      <c r="G24" s="16" t="s">
        <v>160</v>
      </c>
      <c r="H24" s="30" t="s">
        <v>161</v>
      </c>
      <c r="I24" s="36" t="s">
        <v>53</v>
      </c>
      <c r="J24" s="32" t="s">
        <v>128</v>
      </c>
      <c r="K24" s="30" t="s">
        <v>162</v>
      </c>
      <c r="L24" s="36">
        <v>30</v>
      </c>
      <c r="M24" s="36">
        <v>51</v>
      </c>
      <c r="N24" s="36">
        <v>69</v>
      </c>
      <c r="O24" s="36">
        <v>50</v>
      </c>
      <c r="P24" s="54">
        <f t="shared" ref="P24:P28" si="11">SUM(L24:O24)</f>
        <v>200</v>
      </c>
      <c r="Q24" s="43" t="s">
        <v>70</v>
      </c>
      <c r="R24" s="49" t="s">
        <v>152</v>
      </c>
      <c r="S24" s="30" t="s">
        <v>153</v>
      </c>
      <c r="T24" s="30" t="s">
        <v>132</v>
      </c>
      <c r="U24" s="44" t="s">
        <v>133</v>
      </c>
      <c r="V24" s="72">
        <f t="shared" si="0"/>
        <v>30</v>
      </c>
      <c r="W24" s="17">
        <v>19</v>
      </c>
      <c r="X24" s="81">
        <f t="shared" si="5"/>
        <v>0.6333333333333333</v>
      </c>
      <c r="Y24" s="16" t="s">
        <v>163</v>
      </c>
      <c r="Z24" s="16" t="s">
        <v>155</v>
      </c>
      <c r="AA24" s="84">
        <f t="shared" si="1"/>
        <v>51</v>
      </c>
      <c r="AB24" s="17">
        <v>48</v>
      </c>
      <c r="AC24" s="101">
        <f t="shared" si="6"/>
        <v>0.94117647058823528</v>
      </c>
      <c r="AD24" s="16" t="s">
        <v>164</v>
      </c>
      <c r="AE24" s="16" t="s">
        <v>165</v>
      </c>
      <c r="AF24" s="84">
        <f t="shared" si="2"/>
        <v>69</v>
      </c>
      <c r="AG24" s="17"/>
      <c r="AH24" s="85">
        <f t="shared" si="7"/>
        <v>0</v>
      </c>
      <c r="AI24" s="16"/>
      <c r="AJ24" s="16"/>
      <c r="AK24" s="84">
        <f t="shared" si="3"/>
        <v>50</v>
      </c>
      <c r="AL24" s="17"/>
      <c r="AM24" s="85">
        <f t="shared" si="8"/>
        <v>0</v>
      </c>
      <c r="AN24" s="16"/>
      <c r="AO24" s="16"/>
      <c r="AP24" s="17">
        <f t="shared" si="4"/>
        <v>200</v>
      </c>
      <c r="AQ24" s="17">
        <f t="shared" si="10"/>
        <v>67</v>
      </c>
      <c r="AR24" s="81">
        <f t="shared" si="9"/>
        <v>0.33500000000000002</v>
      </c>
      <c r="AS24" s="16" t="s">
        <v>164</v>
      </c>
    </row>
    <row r="25" spans="1:45" s="23" customFormat="1" ht="209.25" customHeight="1" x14ac:dyDescent="0.25">
      <c r="A25" s="17">
        <v>4</v>
      </c>
      <c r="B25" s="16" t="s">
        <v>46</v>
      </c>
      <c r="C25" s="17" t="s">
        <v>123</v>
      </c>
      <c r="D25" s="21" t="s">
        <v>166</v>
      </c>
      <c r="E25" s="16" t="s">
        <v>167</v>
      </c>
      <c r="F25" s="16" t="s">
        <v>98</v>
      </c>
      <c r="G25" s="16" t="s">
        <v>168</v>
      </c>
      <c r="H25" s="30" t="s">
        <v>169</v>
      </c>
      <c r="I25" s="36" t="s">
        <v>53</v>
      </c>
      <c r="J25" s="32" t="s">
        <v>128</v>
      </c>
      <c r="K25" s="30" t="s">
        <v>170</v>
      </c>
      <c r="L25" s="36">
        <v>28</v>
      </c>
      <c r="M25" s="36">
        <v>36</v>
      </c>
      <c r="N25" s="36">
        <v>34</v>
      </c>
      <c r="O25" s="36">
        <v>28</v>
      </c>
      <c r="P25" s="54">
        <f t="shared" si="11"/>
        <v>126</v>
      </c>
      <c r="Q25" s="43" t="s">
        <v>70</v>
      </c>
      <c r="R25" s="50" t="s">
        <v>171</v>
      </c>
      <c r="S25" s="30" t="s">
        <v>172</v>
      </c>
      <c r="T25" s="30" t="s">
        <v>132</v>
      </c>
      <c r="U25" s="44" t="s">
        <v>121</v>
      </c>
      <c r="V25" s="72">
        <f t="shared" si="0"/>
        <v>28</v>
      </c>
      <c r="W25" s="17">
        <v>143</v>
      </c>
      <c r="X25" s="74">
        <f t="shared" si="5"/>
        <v>1</v>
      </c>
      <c r="Y25" s="16" t="s">
        <v>173</v>
      </c>
      <c r="Z25" s="16" t="s">
        <v>174</v>
      </c>
      <c r="AA25" s="84">
        <f t="shared" si="1"/>
        <v>36</v>
      </c>
      <c r="AB25" s="17">
        <v>161</v>
      </c>
      <c r="AC25" s="101">
        <f t="shared" si="6"/>
        <v>1</v>
      </c>
      <c r="AD25" s="16" t="s">
        <v>175</v>
      </c>
      <c r="AE25" s="16"/>
      <c r="AF25" s="84">
        <f t="shared" si="2"/>
        <v>34</v>
      </c>
      <c r="AG25" s="17"/>
      <c r="AH25" s="85">
        <f t="shared" si="7"/>
        <v>0</v>
      </c>
      <c r="AI25" s="16"/>
      <c r="AJ25" s="16"/>
      <c r="AK25" s="84">
        <f t="shared" si="3"/>
        <v>28</v>
      </c>
      <c r="AL25" s="17"/>
      <c r="AM25" s="85">
        <f t="shared" si="8"/>
        <v>0</v>
      </c>
      <c r="AN25" s="16"/>
      <c r="AO25" s="16"/>
      <c r="AP25" s="17">
        <f t="shared" si="4"/>
        <v>126</v>
      </c>
      <c r="AQ25" s="17">
        <f>SUM(W25,AB25,AG25,AL25)</f>
        <v>304</v>
      </c>
      <c r="AR25" s="81">
        <f t="shared" si="9"/>
        <v>1</v>
      </c>
      <c r="AS25" s="16" t="s">
        <v>175</v>
      </c>
    </row>
    <row r="26" spans="1:45" s="23" customFormat="1" ht="221.25" customHeight="1" x14ac:dyDescent="0.25">
      <c r="A26" s="17">
        <v>4</v>
      </c>
      <c r="B26" s="16" t="s">
        <v>46</v>
      </c>
      <c r="C26" s="17" t="s">
        <v>123</v>
      </c>
      <c r="D26" s="21" t="s">
        <v>176</v>
      </c>
      <c r="E26" s="16" t="s">
        <v>177</v>
      </c>
      <c r="F26" s="16" t="s">
        <v>98</v>
      </c>
      <c r="G26" s="16" t="s">
        <v>178</v>
      </c>
      <c r="H26" s="30" t="s">
        <v>179</v>
      </c>
      <c r="I26" s="36" t="s">
        <v>53</v>
      </c>
      <c r="J26" s="32" t="s">
        <v>128</v>
      </c>
      <c r="K26" s="30" t="s">
        <v>170</v>
      </c>
      <c r="L26" s="36">
        <v>90</v>
      </c>
      <c r="M26" s="36">
        <v>90</v>
      </c>
      <c r="N26" s="36">
        <v>90</v>
      </c>
      <c r="O26" s="36">
        <v>90</v>
      </c>
      <c r="P26" s="54">
        <f t="shared" si="11"/>
        <v>360</v>
      </c>
      <c r="Q26" s="43" t="s">
        <v>70</v>
      </c>
      <c r="R26" s="50" t="s">
        <v>171</v>
      </c>
      <c r="S26" s="30" t="s">
        <v>172</v>
      </c>
      <c r="T26" s="30" t="s">
        <v>132</v>
      </c>
      <c r="U26" s="44" t="s">
        <v>121</v>
      </c>
      <c r="V26" s="72">
        <f t="shared" si="0"/>
        <v>90</v>
      </c>
      <c r="W26" s="17">
        <v>90</v>
      </c>
      <c r="X26" s="74">
        <f t="shared" si="5"/>
        <v>1</v>
      </c>
      <c r="Y26" s="16" t="s">
        <v>180</v>
      </c>
      <c r="Z26" s="16" t="s">
        <v>181</v>
      </c>
      <c r="AA26" s="84">
        <f t="shared" si="1"/>
        <v>90</v>
      </c>
      <c r="AB26" s="17">
        <v>92</v>
      </c>
      <c r="AC26" s="101">
        <f t="shared" si="6"/>
        <v>1</v>
      </c>
      <c r="AD26" s="16" t="s">
        <v>182</v>
      </c>
      <c r="AE26" s="16"/>
      <c r="AF26" s="84">
        <f t="shared" si="2"/>
        <v>90</v>
      </c>
      <c r="AG26" s="17"/>
      <c r="AH26" s="85">
        <f t="shared" si="7"/>
        <v>0</v>
      </c>
      <c r="AI26" s="16"/>
      <c r="AJ26" s="16"/>
      <c r="AK26" s="84">
        <f t="shared" si="3"/>
        <v>90</v>
      </c>
      <c r="AL26" s="17"/>
      <c r="AM26" s="85">
        <f t="shared" si="8"/>
        <v>0</v>
      </c>
      <c r="AN26" s="16"/>
      <c r="AO26" s="16"/>
      <c r="AP26" s="17">
        <f t="shared" si="4"/>
        <v>360</v>
      </c>
      <c r="AQ26" s="17">
        <f t="shared" si="10"/>
        <v>182</v>
      </c>
      <c r="AR26" s="81">
        <f t="shared" si="9"/>
        <v>0.50555555555555554</v>
      </c>
      <c r="AS26" s="16" t="s">
        <v>183</v>
      </c>
    </row>
    <row r="27" spans="1:45" s="23" customFormat="1" ht="217.5" customHeight="1" x14ac:dyDescent="0.25">
      <c r="A27" s="17">
        <v>4</v>
      </c>
      <c r="B27" s="16" t="s">
        <v>46</v>
      </c>
      <c r="C27" s="17" t="s">
        <v>123</v>
      </c>
      <c r="D27" s="21" t="s">
        <v>184</v>
      </c>
      <c r="E27" s="16" t="s">
        <v>185</v>
      </c>
      <c r="F27" s="16" t="s">
        <v>98</v>
      </c>
      <c r="G27" s="16" t="s">
        <v>186</v>
      </c>
      <c r="H27" s="30" t="s">
        <v>187</v>
      </c>
      <c r="I27" s="36" t="s">
        <v>53</v>
      </c>
      <c r="J27" s="32" t="s">
        <v>128</v>
      </c>
      <c r="K27" s="30" t="s">
        <v>170</v>
      </c>
      <c r="L27" s="36">
        <v>6</v>
      </c>
      <c r="M27" s="36">
        <v>12</v>
      </c>
      <c r="N27" s="36">
        <v>12</v>
      </c>
      <c r="O27" s="36">
        <v>9</v>
      </c>
      <c r="P27" s="54">
        <f t="shared" si="11"/>
        <v>39</v>
      </c>
      <c r="Q27" s="44" t="s">
        <v>70</v>
      </c>
      <c r="R27" s="50" t="s">
        <v>171</v>
      </c>
      <c r="S27" s="30" t="s">
        <v>172</v>
      </c>
      <c r="T27" s="30" t="s">
        <v>132</v>
      </c>
      <c r="U27" s="44" t="s">
        <v>121</v>
      </c>
      <c r="V27" s="72">
        <f t="shared" si="0"/>
        <v>6</v>
      </c>
      <c r="W27" s="17">
        <v>6</v>
      </c>
      <c r="X27" s="74">
        <f t="shared" si="5"/>
        <v>1</v>
      </c>
      <c r="Y27" s="16" t="s">
        <v>188</v>
      </c>
      <c r="Z27" s="16" t="s">
        <v>181</v>
      </c>
      <c r="AA27" s="84">
        <f t="shared" si="1"/>
        <v>12</v>
      </c>
      <c r="AB27" s="17">
        <v>12</v>
      </c>
      <c r="AC27" s="101">
        <f t="shared" si="6"/>
        <v>1</v>
      </c>
      <c r="AD27" s="16" t="s">
        <v>189</v>
      </c>
      <c r="AE27" s="16" t="s">
        <v>181</v>
      </c>
      <c r="AF27" s="84">
        <f t="shared" si="2"/>
        <v>12</v>
      </c>
      <c r="AG27" s="17"/>
      <c r="AH27" s="85">
        <f t="shared" si="7"/>
        <v>0</v>
      </c>
      <c r="AI27" s="16"/>
      <c r="AJ27" s="16"/>
      <c r="AK27" s="84">
        <f t="shared" si="3"/>
        <v>9</v>
      </c>
      <c r="AL27" s="17"/>
      <c r="AM27" s="85">
        <f t="shared" si="8"/>
        <v>0</v>
      </c>
      <c r="AN27" s="16"/>
      <c r="AO27" s="16"/>
      <c r="AP27" s="17">
        <f t="shared" si="4"/>
        <v>39</v>
      </c>
      <c r="AQ27" s="17">
        <f>SUM(W27,AB27,AG27,AL27)</f>
        <v>18</v>
      </c>
      <c r="AR27" s="81">
        <f t="shared" si="9"/>
        <v>0.46153846153846156</v>
      </c>
      <c r="AS27" s="16" t="s">
        <v>189</v>
      </c>
    </row>
    <row r="28" spans="1:45" s="23" customFormat="1" ht="213" customHeight="1" x14ac:dyDescent="0.25">
      <c r="A28" s="17">
        <v>4</v>
      </c>
      <c r="B28" s="16" t="s">
        <v>46</v>
      </c>
      <c r="C28" s="17" t="s">
        <v>123</v>
      </c>
      <c r="D28" s="21" t="s">
        <v>190</v>
      </c>
      <c r="E28" s="16" t="s">
        <v>191</v>
      </c>
      <c r="F28" s="16" t="s">
        <v>98</v>
      </c>
      <c r="G28" s="16" t="s">
        <v>192</v>
      </c>
      <c r="H28" s="37" t="s">
        <v>193</v>
      </c>
      <c r="I28" s="38" t="s">
        <v>53</v>
      </c>
      <c r="J28" s="39" t="s">
        <v>128</v>
      </c>
      <c r="K28" s="37" t="s">
        <v>170</v>
      </c>
      <c r="L28" s="38">
        <v>5</v>
      </c>
      <c r="M28" s="38">
        <v>9</v>
      </c>
      <c r="N28" s="38">
        <v>9</v>
      </c>
      <c r="O28" s="38">
        <v>6</v>
      </c>
      <c r="P28" s="54">
        <f t="shared" si="11"/>
        <v>29</v>
      </c>
      <c r="Q28" s="45" t="s">
        <v>70</v>
      </c>
      <c r="R28" s="51" t="s">
        <v>171</v>
      </c>
      <c r="S28" s="37" t="s">
        <v>172</v>
      </c>
      <c r="T28" s="37" t="s">
        <v>132</v>
      </c>
      <c r="U28" s="53" t="s">
        <v>121</v>
      </c>
      <c r="V28" s="72">
        <f t="shared" si="0"/>
        <v>5</v>
      </c>
      <c r="W28" s="17">
        <v>40</v>
      </c>
      <c r="X28" s="74">
        <f t="shared" si="5"/>
        <v>1</v>
      </c>
      <c r="Y28" s="16" t="s">
        <v>194</v>
      </c>
      <c r="Z28" s="16" t="s">
        <v>195</v>
      </c>
      <c r="AA28" s="84">
        <f t="shared" si="1"/>
        <v>9</v>
      </c>
      <c r="AB28" s="17">
        <v>28</v>
      </c>
      <c r="AC28" s="101">
        <f t="shared" si="6"/>
        <v>1</v>
      </c>
      <c r="AD28" s="16" t="s">
        <v>196</v>
      </c>
      <c r="AE28" s="16" t="s">
        <v>195</v>
      </c>
      <c r="AF28" s="84">
        <f t="shared" si="2"/>
        <v>9</v>
      </c>
      <c r="AG28" s="17"/>
      <c r="AH28" s="85">
        <f t="shared" si="7"/>
        <v>0</v>
      </c>
      <c r="AI28" s="16"/>
      <c r="AJ28" s="16"/>
      <c r="AK28" s="84">
        <f t="shared" si="3"/>
        <v>6</v>
      </c>
      <c r="AL28" s="17"/>
      <c r="AM28" s="85">
        <f t="shared" si="8"/>
        <v>0</v>
      </c>
      <c r="AN28" s="16"/>
      <c r="AO28" s="16"/>
      <c r="AP28" s="17">
        <f t="shared" si="4"/>
        <v>29</v>
      </c>
      <c r="AQ28" s="17">
        <f t="shared" si="10"/>
        <v>68</v>
      </c>
      <c r="AR28" s="81">
        <f t="shared" si="9"/>
        <v>1</v>
      </c>
      <c r="AS28" s="16" t="s">
        <v>194</v>
      </c>
    </row>
    <row r="29" spans="1:45" s="5" customFormat="1" ht="15.75" x14ac:dyDescent="0.25">
      <c r="A29" s="10"/>
      <c r="B29" s="10"/>
      <c r="C29" s="10"/>
      <c r="D29" s="10"/>
      <c r="E29" s="13" t="s">
        <v>197</v>
      </c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0"/>
      <c r="R29" s="10"/>
      <c r="S29" s="10"/>
      <c r="T29" s="10"/>
      <c r="U29" s="10"/>
      <c r="V29" s="73"/>
      <c r="W29" s="73"/>
      <c r="X29" s="73">
        <f>AVERAGE(X13:X28)*80%</f>
        <v>0.6453850046685341</v>
      </c>
      <c r="Y29" s="14"/>
      <c r="Z29" s="14"/>
      <c r="AA29" s="73"/>
      <c r="AB29" s="73"/>
      <c r="AC29" s="102">
        <f>AVERAGE(AC13:AC28)*80%</f>
        <v>0.72061096638655475</v>
      </c>
      <c r="AD29" s="14"/>
      <c r="AE29" s="14"/>
      <c r="AF29" s="73"/>
      <c r="AG29" s="73"/>
      <c r="AH29" s="73">
        <f>AVERAGE(AH13:AH28)*80%</f>
        <v>0</v>
      </c>
      <c r="AI29" s="14"/>
      <c r="AJ29" s="14"/>
      <c r="AK29" s="73"/>
      <c r="AL29" s="73"/>
      <c r="AM29" s="73">
        <f>AVERAGE(AM13:AM28)*80%</f>
        <v>0</v>
      </c>
      <c r="AN29" s="10"/>
      <c r="AO29" s="10"/>
      <c r="AP29" s="73"/>
      <c r="AQ29" s="73"/>
      <c r="AR29" s="102">
        <f>AVERAGE(AR13:AR28)*80%</f>
        <v>0.50421380948605277</v>
      </c>
      <c r="AS29" s="10"/>
    </row>
    <row r="30" spans="1:45" s="23" customFormat="1" ht="240" x14ac:dyDescent="0.25">
      <c r="A30" s="24">
        <v>7</v>
      </c>
      <c r="B30" s="22" t="s">
        <v>198</v>
      </c>
      <c r="C30" s="22" t="s">
        <v>199</v>
      </c>
      <c r="D30" s="56" t="s">
        <v>200</v>
      </c>
      <c r="E30" s="57" t="s">
        <v>201</v>
      </c>
      <c r="F30" s="57" t="s">
        <v>202</v>
      </c>
      <c r="G30" s="57" t="s">
        <v>203</v>
      </c>
      <c r="H30" s="57" t="s">
        <v>204</v>
      </c>
      <c r="I30" s="58" t="s">
        <v>205</v>
      </c>
      <c r="J30" s="57" t="s">
        <v>206</v>
      </c>
      <c r="K30" s="57" t="s">
        <v>207</v>
      </c>
      <c r="L30" s="59" t="s">
        <v>208</v>
      </c>
      <c r="M30" s="60">
        <v>0.8</v>
      </c>
      <c r="N30" s="59" t="s">
        <v>208</v>
      </c>
      <c r="O30" s="61">
        <v>0.8</v>
      </c>
      <c r="P30" s="61">
        <v>0.8</v>
      </c>
      <c r="Q30" s="62" t="s">
        <v>70</v>
      </c>
      <c r="R30" s="62" t="s">
        <v>209</v>
      </c>
      <c r="S30" s="57" t="s">
        <v>210</v>
      </c>
      <c r="T30" s="57" t="s">
        <v>211</v>
      </c>
      <c r="U30" s="63" t="s">
        <v>212</v>
      </c>
      <c r="V30" s="96" t="str">
        <f>L30</f>
        <v>No programada</v>
      </c>
      <c r="W30" s="24" t="s">
        <v>213</v>
      </c>
      <c r="X30" s="24" t="s">
        <v>213</v>
      </c>
      <c r="Y30" s="22" t="s">
        <v>62</v>
      </c>
      <c r="Z30" s="87" t="s">
        <v>213</v>
      </c>
      <c r="AA30" s="87">
        <f>M30</f>
        <v>0.8</v>
      </c>
      <c r="AB30" s="105">
        <v>0.94</v>
      </c>
      <c r="AC30" s="106">
        <f t="shared" ref="AC30:AC31" si="12">IF(AB30/AA30&gt;100%,100%,AB30/AA30)</f>
        <v>1</v>
      </c>
      <c r="AD30" s="22" t="s">
        <v>214</v>
      </c>
      <c r="AE30" s="22" t="s">
        <v>215</v>
      </c>
      <c r="AF30" s="90" t="str">
        <f>N30</f>
        <v>No programada</v>
      </c>
      <c r="AG30" s="86"/>
      <c r="AH30" s="86" t="e">
        <f t="shared" ref="AH30" si="13">IF(AG30/AF30&gt;100%,100%,AG30/AF30)</f>
        <v>#VALUE!</v>
      </c>
      <c r="AI30" s="22"/>
      <c r="AJ30" s="22"/>
      <c r="AK30" s="87">
        <f>O30</f>
        <v>0.8</v>
      </c>
      <c r="AL30" s="86"/>
      <c r="AM30" s="86">
        <f t="shared" ref="AM30" si="14">IF(AL30/AK30&gt;100%,100%,AL30/AK30)</f>
        <v>0</v>
      </c>
      <c r="AN30" s="22"/>
      <c r="AO30" s="22"/>
      <c r="AP30" s="93">
        <f>P30</f>
        <v>0.8</v>
      </c>
      <c r="AQ30" s="94">
        <f>AVERAGE(AB30,AL30)</f>
        <v>0.94</v>
      </c>
      <c r="AR30" s="95">
        <f t="shared" ref="AR30:AR34" si="15">IF(AQ30/AP30&gt;100%,100%,AQ30/AP30)</f>
        <v>1</v>
      </c>
      <c r="AS30" s="22" t="s">
        <v>214</v>
      </c>
    </row>
    <row r="31" spans="1:45" s="23" customFormat="1" ht="105" x14ac:dyDescent="0.25">
      <c r="A31" s="24">
        <v>7</v>
      </c>
      <c r="B31" s="22" t="s">
        <v>198</v>
      </c>
      <c r="C31" s="22" t="s">
        <v>199</v>
      </c>
      <c r="D31" s="64" t="s">
        <v>216</v>
      </c>
      <c r="E31" s="62" t="s">
        <v>217</v>
      </c>
      <c r="F31" s="62" t="s">
        <v>202</v>
      </c>
      <c r="G31" s="62" t="s">
        <v>218</v>
      </c>
      <c r="H31" s="62" t="s">
        <v>219</v>
      </c>
      <c r="I31" s="62" t="s">
        <v>220</v>
      </c>
      <c r="J31" s="62" t="s">
        <v>206</v>
      </c>
      <c r="K31" s="62" t="s">
        <v>221</v>
      </c>
      <c r="L31" s="65">
        <v>1</v>
      </c>
      <c r="M31" s="65">
        <v>1</v>
      </c>
      <c r="N31" s="65">
        <v>1</v>
      </c>
      <c r="O31" s="66">
        <v>1</v>
      </c>
      <c r="P31" s="66">
        <v>1</v>
      </c>
      <c r="Q31" s="62" t="s">
        <v>70</v>
      </c>
      <c r="R31" s="62" t="s">
        <v>222</v>
      </c>
      <c r="S31" s="62" t="s">
        <v>223</v>
      </c>
      <c r="T31" s="57" t="s">
        <v>211</v>
      </c>
      <c r="U31" s="63" t="s">
        <v>224</v>
      </c>
      <c r="V31" s="93">
        <f t="shared" ref="V31:V36" si="16">L31</f>
        <v>1</v>
      </c>
      <c r="W31" s="97">
        <v>0.9</v>
      </c>
      <c r="X31" s="98">
        <f t="shared" ref="X31:X36" si="17">IF(W31/V31&gt;100%,100%,W31/V31)</f>
        <v>0.9</v>
      </c>
      <c r="Y31" s="70" t="s">
        <v>225</v>
      </c>
      <c r="Z31" s="22" t="s">
        <v>226</v>
      </c>
      <c r="AA31" s="87">
        <f t="shared" ref="AA31:AA36" si="18">M31</f>
        <v>1</v>
      </c>
      <c r="AB31" s="105">
        <v>0.9</v>
      </c>
      <c r="AC31" s="106">
        <f t="shared" si="12"/>
        <v>0.9</v>
      </c>
      <c r="AD31" s="22" t="s">
        <v>227</v>
      </c>
      <c r="AE31" s="22"/>
      <c r="AF31" s="87">
        <f t="shared" ref="AF31:AF36" si="19">N31</f>
        <v>1</v>
      </c>
      <c r="AG31" s="86"/>
      <c r="AH31" s="86"/>
      <c r="AI31" s="22"/>
      <c r="AJ31" s="22"/>
      <c r="AK31" s="87">
        <f t="shared" ref="AK31:AK36" si="20">O31</f>
        <v>1</v>
      </c>
      <c r="AL31" s="86"/>
      <c r="AM31" s="86"/>
      <c r="AN31" s="22"/>
      <c r="AO31" s="22"/>
      <c r="AP31" s="93">
        <f t="shared" ref="AP31:AP36" si="21">P31</f>
        <v>1</v>
      </c>
      <c r="AQ31" s="94">
        <f t="shared" ref="AQ31:AQ32" si="22">AVERAGE(W31,AB31,AG31,AL31)</f>
        <v>0.9</v>
      </c>
      <c r="AR31" s="95">
        <f t="shared" si="15"/>
        <v>0.9</v>
      </c>
      <c r="AS31" s="22" t="s">
        <v>227</v>
      </c>
    </row>
    <row r="32" spans="1:45" s="23" customFormat="1" ht="150" x14ac:dyDescent="0.25">
      <c r="A32" s="24">
        <v>7</v>
      </c>
      <c r="B32" s="22" t="s">
        <v>198</v>
      </c>
      <c r="C32" s="22" t="s">
        <v>228</v>
      </c>
      <c r="D32" s="64" t="s">
        <v>229</v>
      </c>
      <c r="E32" s="62" t="s">
        <v>230</v>
      </c>
      <c r="F32" s="62" t="s">
        <v>202</v>
      </c>
      <c r="G32" s="62" t="s">
        <v>231</v>
      </c>
      <c r="H32" s="62" t="s">
        <v>232</v>
      </c>
      <c r="I32" s="62" t="s">
        <v>233</v>
      </c>
      <c r="J32" s="62" t="s">
        <v>206</v>
      </c>
      <c r="K32" s="62" t="s">
        <v>234</v>
      </c>
      <c r="L32" s="59" t="s">
        <v>208</v>
      </c>
      <c r="M32" s="60">
        <v>1</v>
      </c>
      <c r="N32" s="60">
        <v>1</v>
      </c>
      <c r="O32" s="61">
        <v>1</v>
      </c>
      <c r="P32" s="61">
        <v>1</v>
      </c>
      <c r="Q32" s="62" t="s">
        <v>70</v>
      </c>
      <c r="R32" s="62" t="s">
        <v>235</v>
      </c>
      <c r="S32" s="62" t="s">
        <v>236</v>
      </c>
      <c r="T32" s="57" t="s">
        <v>211</v>
      </c>
      <c r="U32" s="63" t="s">
        <v>237</v>
      </c>
      <c r="V32" s="96" t="str">
        <f t="shared" si="16"/>
        <v>No programada</v>
      </c>
      <c r="W32" s="24" t="s">
        <v>213</v>
      </c>
      <c r="X32" s="24" t="s">
        <v>213</v>
      </c>
      <c r="Y32" s="22" t="s">
        <v>238</v>
      </c>
      <c r="Z32" s="87" t="s">
        <v>213</v>
      </c>
      <c r="AA32" s="87">
        <f t="shared" si="18"/>
        <v>1</v>
      </c>
      <c r="AB32" s="105">
        <v>1</v>
      </c>
      <c r="AC32" s="106">
        <v>1</v>
      </c>
      <c r="AD32" s="22" t="s">
        <v>239</v>
      </c>
      <c r="AE32" s="22"/>
      <c r="AF32" s="87">
        <f t="shared" si="19"/>
        <v>1</v>
      </c>
      <c r="AG32" s="86"/>
      <c r="AH32" s="86"/>
      <c r="AI32" s="22"/>
      <c r="AJ32" s="22"/>
      <c r="AK32" s="87">
        <f t="shared" si="20"/>
        <v>1</v>
      </c>
      <c r="AL32" s="86"/>
      <c r="AM32" s="86"/>
      <c r="AN32" s="22"/>
      <c r="AO32" s="22"/>
      <c r="AP32" s="93">
        <f t="shared" si="21"/>
        <v>1</v>
      </c>
      <c r="AQ32" s="94">
        <f t="shared" si="22"/>
        <v>1</v>
      </c>
      <c r="AR32" s="95">
        <f t="shared" si="15"/>
        <v>1</v>
      </c>
      <c r="AS32" s="22" t="s">
        <v>239</v>
      </c>
    </row>
    <row r="33" spans="1:45" s="23" customFormat="1" ht="105" x14ac:dyDescent="0.25">
      <c r="A33" s="24">
        <v>7</v>
      </c>
      <c r="B33" s="22" t="s">
        <v>198</v>
      </c>
      <c r="C33" s="22" t="s">
        <v>199</v>
      </c>
      <c r="D33" s="64" t="s">
        <v>240</v>
      </c>
      <c r="E33" s="62" t="s">
        <v>241</v>
      </c>
      <c r="F33" s="62" t="s">
        <v>202</v>
      </c>
      <c r="G33" s="62" t="s">
        <v>242</v>
      </c>
      <c r="H33" s="62" t="s">
        <v>243</v>
      </c>
      <c r="I33" s="62" t="s">
        <v>220</v>
      </c>
      <c r="J33" s="62" t="s">
        <v>101</v>
      </c>
      <c r="K33" s="62" t="s">
        <v>242</v>
      </c>
      <c r="L33" s="60">
        <v>1</v>
      </c>
      <c r="M33" s="60">
        <v>1</v>
      </c>
      <c r="N33" s="59" t="s">
        <v>208</v>
      </c>
      <c r="O33" s="61" t="s">
        <v>208</v>
      </c>
      <c r="P33" s="61">
        <v>1</v>
      </c>
      <c r="Q33" s="62" t="s">
        <v>244</v>
      </c>
      <c r="R33" s="62" t="s">
        <v>245</v>
      </c>
      <c r="S33" s="62" t="s">
        <v>245</v>
      </c>
      <c r="T33" s="57" t="s">
        <v>211</v>
      </c>
      <c r="U33" s="63" t="s">
        <v>224</v>
      </c>
      <c r="V33" s="93">
        <f t="shared" si="16"/>
        <v>1</v>
      </c>
      <c r="W33" s="93">
        <v>1</v>
      </c>
      <c r="X33" s="93">
        <f t="shared" si="17"/>
        <v>1</v>
      </c>
      <c r="Y33" s="22" t="s">
        <v>246</v>
      </c>
      <c r="Z33" s="22" t="s">
        <v>247</v>
      </c>
      <c r="AA33" s="87">
        <f t="shared" si="18"/>
        <v>1</v>
      </c>
      <c r="AB33" s="109">
        <v>1</v>
      </c>
      <c r="AC33" s="106">
        <v>1</v>
      </c>
      <c r="AD33" s="22" t="s">
        <v>248</v>
      </c>
      <c r="AE33" s="22" t="s">
        <v>247</v>
      </c>
      <c r="AF33" s="90" t="str">
        <f t="shared" si="19"/>
        <v>No programada</v>
      </c>
      <c r="AG33" s="86"/>
      <c r="AH33" s="86"/>
      <c r="AI33" s="22"/>
      <c r="AJ33" s="22"/>
      <c r="AK33" s="90" t="str">
        <f t="shared" si="20"/>
        <v>No programada</v>
      </c>
      <c r="AL33" s="86"/>
      <c r="AM33" s="86"/>
      <c r="AN33" s="22"/>
      <c r="AO33" s="22"/>
      <c r="AP33" s="93">
        <f t="shared" si="21"/>
        <v>1</v>
      </c>
      <c r="AQ33" s="94">
        <f>AVERAGE(W33,AB33)</f>
        <v>1</v>
      </c>
      <c r="AR33" s="95">
        <f t="shared" si="15"/>
        <v>1</v>
      </c>
      <c r="AS33" s="22" t="s">
        <v>249</v>
      </c>
    </row>
    <row r="34" spans="1:45" s="23" customFormat="1" ht="135" x14ac:dyDescent="0.25">
      <c r="A34" s="24">
        <v>7</v>
      </c>
      <c r="B34" s="22" t="s">
        <v>198</v>
      </c>
      <c r="C34" s="22" t="s">
        <v>199</v>
      </c>
      <c r="D34" s="64" t="s">
        <v>250</v>
      </c>
      <c r="E34" s="62" t="s">
        <v>251</v>
      </c>
      <c r="F34" s="62" t="s">
        <v>202</v>
      </c>
      <c r="G34" s="62" t="s">
        <v>252</v>
      </c>
      <c r="H34" s="62" t="s">
        <v>253</v>
      </c>
      <c r="I34" s="62" t="s">
        <v>119</v>
      </c>
      <c r="J34" s="62" t="s">
        <v>128</v>
      </c>
      <c r="K34" s="62" t="s">
        <v>252</v>
      </c>
      <c r="L34" s="67">
        <v>0</v>
      </c>
      <c r="M34" s="67">
        <v>1</v>
      </c>
      <c r="N34" s="68">
        <v>1</v>
      </c>
      <c r="O34" s="69">
        <v>0</v>
      </c>
      <c r="P34" s="69">
        <v>2</v>
      </c>
      <c r="Q34" s="62" t="s">
        <v>244</v>
      </c>
      <c r="R34" s="62" t="s">
        <v>245</v>
      </c>
      <c r="S34" s="62" t="s">
        <v>245</v>
      </c>
      <c r="T34" s="57" t="s">
        <v>211</v>
      </c>
      <c r="U34" s="57" t="s">
        <v>211</v>
      </c>
      <c r="V34" s="93">
        <f t="shared" si="16"/>
        <v>0</v>
      </c>
      <c r="W34" s="24" t="s">
        <v>213</v>
      </c>
      <c r="X34" s="93" t="s">
        <v>213</v>
      </c>
      <c r="Y34" s="22" t="s">
        <v>238</v>
      </c>
      <c r="Z34" s="87" t="s">
        <v>213</v>
      </c>
      <c r="AA34" s="90">
        <f t="shared" si="18"/>
        <v>1</v>
      </c>
      <c r="AB34" s="86">
        <v>1</v>
      </c>
      <c r="AC34" s="106">
        <v>1</v>
      </c>
      <c r="AD34" s="22" t="s">
        <v>254</v>
      </c>
      <c r="AE34" s="22" t="s">
        <v>255</v>
      </c>
      <c r="AF34" s="90">
        <f t="shared" si="19"/>
        <v>1</v>
      </c>
      <c r="AG34" s="86"/>
      <c r="AH34" s="86"/>
      <c r="AI34" s="22"/>
      <c r="AJ34" s="22"/>
      <c r="AK34" s="90">
        <f t="shared" si="20"/>
        <v>0</v>
      </c>
      <c r="AL34" s="86"/>
      <c r="AM34" s="86"/>
      <c r="AN34" s="22"/>
      <c r="AO34" s="22"/>
      <c r="AP34" s="24">
        <f t="shared" si="21"/>
        <v>2</v>
      </c>
      <c r="AQ34" s="108">
        <f>SUM(AB34,AG34)</f>
        <v>1</v>
      </c>
      <c r="AR34" s="95">
        <f t="shared" si="15"/>
        <v>0.5</v>
      </c>
      <c r="AS34" s="22" t="s">
        <v>256</v>
      </c>
    </row>
    <row r="35" spans="1:45" s="23" customFormat="1" ht="150" x14ac:dyDescent="0.25">
      <c r="A35" s="24">
        <v>5</v>
      </c>
      <c r="B35" s="22" t="s">
        <v>257</v>
      </c>
      <c r="C35" s="22" t="s">
        <v>258</v>
      </c>
      <c r="D35" s="64" t="s">
        <v>259</v>
      </c>
      <c r="E35" s="62" t="s">
        <v>260</v>
      </c>
      <c r="F35" s="62" t="s">
        <v>202</v>
      </c>
      <c r="G35" s="62" t="s">
        <v>261</v>
      </c>
      <c r="H35" s="62" t="s">
        <v>262</v>
      </c>
      <c r="I35" s="62" t="s">
        <v>220</v>
      </c>
      <c r="J35" s="62" t="s">
        <v>54</v>
      </c>
      <c r="K35" s="62" t="s">
        <v>261</v>
      </c>
      <c r="L35" s="60">
        <v>0.33</v>
      </c>
      <c r="M35" s="60">
        <v>0.67</v>
      </c>
      <c r="N35" s="60">
        <v>0.84</v>
      </c>
      <c r="O35" s="61">
        <v>1</v>
      </c>
      <c r="P35" s="61">
        <v>1</v>
      </c>
      <c r="Q35" s="62" t="s">
        <v>70</v>
      </c>
      <c r="R35" s="62" t="s">
        <v>263</v>
      </c>
      <c r="S35" s="62" t="s">
        <v>264</v>
      </c>
      <c r="T35" s="57" t="s">
        <v>211</v>
      </c>
      <c r="U35" s="63" t="s">
        <v>265</v>
      </c>
      <c r="V35" s="93">
        <f t="shared" si="16"/>
        <v>0.33</v>
      </c>
      <c r="W35" s="95">
        <v>0.61899999999999999</v>
      </c>
      <c r="X35" s="99">
        <f>IF(W35/V35&gt;100%,100%,W35/V35)</f>
        <v>1</v>
      </c>
      <c r="Y35" s="70" t="s">
        <v>266</v>
      </c>
      <c r="Z35" s="92" t="s">
        <v>267</v>
      </c>
      <c r="AA35" s="87">
        <f t="shared" si="18"/>
        <v>0.67</v>
      </c>
      <c r="AB35" s="116" t="s">
        <v>213</v>
      </c>
      <c r="AC35" s="117" t="s">
        <v>208</v>
      </c>
      <c r="AD35" s="111" t="s">
        <v>277</v>
      </c>
      <c r="AE35" s="111" t="s">
        <v>276</v>
      </c>
      <c r="AF35" s="112">
        <f t="shared" si="19"/>
        <v>0.84</v>
      </c>
      <c r="AG35" s="112"/>
      <c r="AH35" s="112"/>
      <c r="AI35" s="111"/>
      <c r="AJ35" s="111"/>
      <c r="AK35" s="112">
        <f t="shared" si="20"/>
        <v>1</v>
      </c>
      <c r="AL35" s="112"/>
      <c r="AM35" s="112"/>
      <c r="AN35" s="111"/>
      <c r="AO35" s="111"/>
      <c r="AP35" s="113">
        <f t="shared" si="21"/>
        <v>1</v>
      </c>
      <c r="AQ35" s="114" t="s">
        <v>208</v>
      </c>
      <c r="AR35" s="114" t="s">
        <v>213</v>
      </c>
      <c r="AS35" s="115" t="s">
        <v>278</v>
      </c>
    </row>
    <row r="36" spans="1:45" s="23" customFormat="1" ht="122.25" customHeight="1" x14ac:dyDescent="0.25">
      <c r="A36" s="24">
        <v>5</v>
      </c>
      <c r="B36" s="22" t="s">
        <v>257</v>
      </c>
      <c r="C36" s="22" t="s">
        <v>258</v>
      </c>
      <c r="D36" s="64" t="s">
        <v>268</v>
      </c>
      <c r="E36" s="62" t="s">
        <v>269</v>
      </c>
      <c r="F36" s="62" t="s">
        <v>202</v>
      </c>
      <c r="G36" s="62" t="s">
        <v>261</v>
      </c>
      <c r="H36" s="62" t="s">
        <v>270</v>
      </c>
      <c r="I36" s="62" t="s">
        <v>119</v>
      </c>
      <c r="J36" s="62" t="s">
        <v>54</v>
      </c>
      <c r="K36" s="62" t="s">
        <v>261</v>
      </c>
      <c r="L36" s="60">
        <v>0.2</v>
      </c>
      <c r="M36" s="60">
        <v>0.4</v>
      </c>
      <c r="N36" s="60">
        <v>0.6</v>
      </c>
      <c r="O36" s="61">
        <v>0.8</v>
      </c>
      <c r="P36" s="61">
        <v>0.8</v>
      </c>
      <c r="Q36" s="62" t="s">
        <v>70</v>
      </c>
      <c r="R36" s="62" t="s">
        <v>263</v>
      </c>
      <c r="S36" s="62" t="s">
        <v>271</v>
      </c>
      <c r="T36" s="57" t="s">
        <v>211</v>
      </c>
      <c r="U36" s="63" t="s">
        <v>265</v>
      </c>
      <c r="V36" s="93">
        <f t="shared" si="16"/>
        <v>0.2</v>
      </c>
      <c r="W36" s="95">
        <v>0.75</v>
      </c>
      <c r="X36" s="99">
        <f t="shared" si="17"/>
        <v>1</v>
      </c>
      <c r="Y36" s="70" t="s">
        <v>272</v>
      </c>
      <c r="Z36" s="92" t="s">
        <v>267</v>
      </c>
      <c r="AA36" s="87">
        <f t="shared" si="18"/>
        <v>0.4</v>
      </c>
      <c r="AB36" s="105" t="s">
        <v>280</v>
      </c>
      <c r="AC36" s="106" t="s">
        <v>280</v>
      </c>
      <c r="AD36" s="70" t="s">
        <v>277</v>
      </c>
      <c r="AE36" s="70" t="s">
        <v>273</v>
      </c>
      <c r="AF36" s="87">
        <f t="shared" si="19"/>
        <v>0.6</v>
      </c>
      <c r="AG36" s="87"/>
      <c r="AH36" s="87"/>
      <c r="AI36" s="70"/>
      <c r="AJ36" s="70"/>
      <c r="AK36" s="87">
        <f t="shared" si="20"/>
        <v>0.8</v>
      </c>
      <c r="AL36" s="87"/>
      <c r="AM36" s="87"/>
      <c r="AN36" s="70"/>
      <c r="AO36" s="70"/>
      <c r="AP36" s="93">
        <f t="shared" si="21"/>
        <v>0.8</v>
      </c>
      <c r="AQ36" s="94" t="s">
        <v>280</v>
      </c>
      <c r="AR36" s="95" t="s">
        <v>280</v>
      </c>
      <c r="AS36" s="22" t="s">
        <v>279</v>
      </c>
    </row>
    <row r="37" spans="1:45" s="5" customFormat="1" ht="15.75" x14ac:dyDescent="0.25">
      <c r="A37" s="10"/>
      <c r="B37" s="10"/>
      <c r="C37" s="10"/>
      <c r="D37" s="10"/>
      <c r="E37" s="11" t="s">
        <v>274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75"/>
      <c r="W37" s="75"/>
      <c r="X37" s="73">
        <f>AVERAGE(X30:X36)*20%</f>
        <v>0.19500000000000001</v>
      </c>
      <c r="Y37" s="10"/>
      <c r="Z37" s="10"/>
      <c r="AA37" s="75"/>
      <c r="AB37" s="75"/>
      <c r="AC37" s="102">
        <f>AVERAGE(AC30:AC36)*20%</f>
        <v>0.19600000000000004</v>
      </c>
      <c r="AD37" s="10"/>
      <c r="AE37" s="10"/>
      <c r="AF37" s="75"/>
      <c r="AG37" s="75"/>
      <c r="AH37" s="78" t="e">
        <f>AVERAGE(#REF!)*20%</f>
        <v>#REF!</v>
      </c>
      <c r="AI37" s="10"/>
      <c r="AJ37" s="10"/>
      <c r="AK37" s="75"/>
      <c r="AL37" s="75"/>
      <c r="AM37" s="78" t="e">
        <f>AVERAGE(#REF!)*20%</f>
        <v>#REF!</v>
      </c>
      <c r="AN37" s="10"/>
      <c r="AO37" s="10"/>
      <c r="AP37" s="75"/>
      <c r="AQ37" s="75"/>
      <c r="AR37" s="89">
        <f>AVERAGE(AR30:AR36)*20%</f>
        <v>0.17600000000000005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275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76"/>
      <c r="W38" s="76"/>
      <c r="X38" s="100">
        <f>X29+X37</f>
        <v>0.84038500466853416</v>
      </c>
      <c r="Y38" s="6"/>
      <c r="Z38" s="6"/>
      <c r="AA38" s="76"/>
      <c r="AB38" s="76"/>
      <c r="AC38" s="107">
        <f>AC29+AC37</f>
        <v>0.91661096638655482</v>
      </c>
      <c r="AD38" s="6"/>
      <c r="AE38" s="6"/>
      <c r="AF38" s="76"/>
      <c r="AG38" s="76"/>
      <c r="AH38" s="79" t="e">
        <f>AH29+AH37</f>
        <v>#REF!</v>
      </c>
      <c r="AI38" s="6"/>
      <c r="AJ38" s="6"/>
      <c r="AK38" s="76"/>
      <c r="AL38" s="76"/>
      <c r="AM38" s="79" t="e">
        <f>AM29+AM37</f>
        <v>#REF!</v>
      </c>
      <c r="AN38" s="6"/>
      <c r="AO38" s="6"/>
      <c r="AP38" s="76"/>
      <c r="AQ38" s="76"/>
      <c r="AR38" s="100">
        <f>AR29+AR37</f>
        <v>0.68021380948605281</v>
      </c>
      <c r="AS38" s="6"/>
    </row>
    <row r="41" spans="1:45" x14ac:dyDescent="0.25">
      <c r="AD41" s="110">
        <f>16/42*100%</f>
        <v>0.38095238095238093</v>
      </c>
    </row>
    <row r="42" spans="1:45" x14ac:dyDescent="0.25">
      <c r="V42" s="88"/>
      <c r="W42" s="88"/>
      <c r="AD42" s="110">
        <v>0.61899999999999999</v>
      </c>
    </row>
    <row r="43" spans="1:45" x14ac:dyDescent="0.25">
      <c r="AD43" s="118">
        <f>SUM(AD41:AD42)</f>
        <v>0.99995238095238093</v>
      </c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disablePrompts="1"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98</v>
      </c>
    </row>
    <row r="3" spans="1:1" x14ac:dyDescent="0.25">
      <c r="A3" t="s">
        <v>50</v>
      </c>
    </row>
    <row r="4" spans="1:1" x14ac:dyDescent="0.25">
      <c r="A4" t="s">
        <v>202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6B7ED-5FF0-4BA6-A251-F0D8C83AB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2023-08-04T17:33:16Z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