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72F59E60-0497-4057-989B-9F2EDD88B6B4}"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30" i="1" l="1"/>
  <c r="AO29" i="1"/>
  <c r="AO28" i="1"/>
  <c r="AO27" i="1"/>
  <c r="AO25" i="1"/>
  <c r="AO24" i="1"/>
  <c r="AO23" i="1"/>
  <c r="AO22" i="1"/>
  <c r="AO21" i="1"/>
  <c r="AO20" i="1"/>
  <c r="AO19" i="1"/>
  <c r="AO18" i="1"/>
  <c r="AO17" i="1"/>
  <c r="AO16" i="1"/>
  <c r="AN29" i="1"/>
  <c r="AN28" i="1"/>
  <c r="AN27" i="1"/>
  <c r="T29" i="1"/>
  <c r="T28" i="1"/>
  <c r="T27" i="1"/>
  <c r="AI29" i="1"/>
  <c r="AK29" i="1" s="1"/>
  <c r="AD29" i="1"/>
  <c r="AF29" i="1" s="1"/>
  <c r="Y29" i="1"/>
  <c r="AA29" i="1" s="1"/>
  <c r="AI28" i="1"/>
  <c r="AK28" i="1" s="1"/>
  <c r="AD28" i="1"/>
  <c r="AF28" i="1" s="1"/>
  <c r="Y28" i="1"/>
  <c r="AA28" i="1" s="1"/>
  <c r="AI27" i="1"/>
  <c r="AK27" i="1" s="1"/>
  <c r="AD27" i="1"/>
  <c r="AF27" i="1" s="1"/>
  <c r="Y27" i="1"/>
  <c r="AA27" i="1" s="1"/>
  <c r="O25" i="1"/>
  <c r="AN25" i="1" s="1"/>
  <c r="AP25" i="1" s="1"/>
  <c r="AI25" i="1"/>
  <c r="AK25" i="1" s="1"/>
  <c r="AD25" i="1"/>
  <c r="AF25" i="1" s="1"/>
  <c r="Y25" i="1"/>
  <c r="AA25" i="1" s="1"/>
  <c r="T25" i="1"/>
  <c r="V25" i="1" s="1"/>
  <c r="AP28" i="1" l="1"/>
  <c r="AP27" i="1"/>
  <c r="AP29" i="1"/>
  <c r="O22" i="1"/>
  <c r="AI17" i="1" l="1"/>
  <c r="AK17" i="1" s="1"/>
  <c r="AI16" i="1"/>
  <c r="AK16" i="1" s="1"/>
  <c r="AD18" i="1"/>
  <c r="AF18" i="1" s="1"/>
  <c r="AD16" i="1"/>
  <c r="AF16" i="1" s="1"/>
  <c r="Y18" i="1"/>
  <c r="AA18" i="1" s="1"/>
  <c r="Y17" i="1"/>
  <c r="AA17" i="1" s="1"/>
  <c r="Y16" i="1"/>
  <c r="AA16" i="1" s="1"/>
  <c r="T17" i="1"/>
  <c r="V17" i="1" s="1"/>
  <c r="T16" i="1"/>
  <c r="V16" i="1" s="1"/>
  <c r="T19" i="1"/>
  <c r="V19" i="1" s="1"/>
  <c r="AD24" i="1"/>
  <c r="AF24" i="1" s="1"/>
  <c r="Y24" i="1"/>
  <c r="AA24" i="1" s="1"/>
  <c r="O24" i="1"/>
  <c r="AN24" i="1" s="1"/>
  <c r="AP24" i="1" s="1"/>
  <c r="AI23" i="1"/>
  <c r="AK23" i="1" s="1"/>
  <c r="Y23" i="1"/>
  <c r="AA23" i="1" s="1"/>
  <c r="T23" i="1"/>
  <c r="V23" i="1" s="1"/>
  <c r="Y22" i="1"/>
  <c r="AA22" i="1" s="1"/>
  <c r="AN22" i="1"/>
  <c r="AP22" i="1" s="1"/>
  <c r="AI21" i="1"/>
  <c r="AK21" i="1" s="1"/>
  <c r="Y21" i="1"/>
  <c r="AA21" i="1" s="1"/>
  <c r="T21" i="1"/>
  <c r="V21" i="1" s="1"/>
  <c r="AI20" i="1"/>
  <c r="AK20" i="1" s="1"/>
  <c r="AD20" i="1"/>
  <c r="AF20" i="1" s="1"/>
  <c r="AI19" i="1"/>
  <c r="AK19" i="1" s="1"/>
  <c r="AD19" i="1"/>
  <c r="AF19" i="1" s="1"/>
  <c r="Y19" i="1"/>
  <c r="AA19" i="1" s="1"/>
  <c r="AK30" i="1"/>
  <c r="AI24" i="1"/>
  <c r="AK24" i="1" s="1"/>
  <c r="AI22" i="1"/>
  <c r="AK22" i="1" s="1"/>
  <c r="AI18" i="1"/>
  <c r="AK18" i="1" s="1"/>
  <c r="AF30" i="1"/>
  <c r="AD23" i="1"/>
  <c r="AF23" i="1" s="1"/>
  <c r="AD22" i="1"/>
  <c r="AF22" i="1" s="1"/>
  <c r="AD21" i="1"/>
  <c r="AF21" i="1" s="1"/>
  <c r="AD17" i="1"/>
  <c r="AF17" i="1" s="1"/>
  <c r="AA30" i="1"/>
  <c r="Y20" i="1"/>
  <c r="AA20" i="1" s="1"/>
  <c r="T22" i="1"/>
  <c r="V22" i="1" s="1"/>
  <c r="T20" i="1"/>
  <c r="V20" i="1" s="1"/>
  <c r="T18" i="1"/>
  <c r="V18" i="1" s="1"/>
  <c r="T24" i="1" l="1"/>
  <c r="V24" i="1" s="1"/>
  <c r="O23" i="1"/>
  <c r="AN23" i="1" s="1"/>
  <c r="AP23" i="1" s="1"/>
  <c r="O21" i="1"/>
  <c r="AN21" i="1" s="1"/>
  <c r="AP21" i="1" s="1"/>
  <c r="O20" i="1"/>
  <c r="AN20" i="1" s="1"/>
  <c r="AP20" i="1" s="1"/>
  <c r="O19" i="1"/>
  <c r="AN19" i="1" s="1"/>
  <c r="AP19" i="1" s="1"/>
  <c r="AK26" i="1"/>
  <c r="AK31" i="1" s="1"/>
  <c r="AF26" i="1"/>
  <c r="AF31" i="1" s="1"/>
  <c r="O18" i="1"/>
  <c r="AN18" i="1" s="1"/>
  <c r="AP18" i="1" s="1"/>
  <c r="AA26" i="1"/>
  <c r="AA31" i="1" s="1"/>
  <c r="V26" i="1"/>
  <c r="V31" i="1" s="1"/>
  <c r="O17" i="1"/>
  <c r="AN17" i="1" s="1"/>
  <c r="AP17" i="1" s="1"/>
  <c r="O16" i="1"/>
  <c r="AN16" i="1" s="1"/>
  <c r="AP16" i="1" s="1"/>
  <c r="AP26" i="1" l="1"/>
  <c r="AP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5" authorId="0" shapeId="0" xr:uid="{00000000-0006-0000-0000-000005000000}">
      <text>
        <r>
          <rPr>
            <b/>
            <sz val="9"/>
            <color indexed="81"/>
            <rFont val="Tahoma"/>
            <family val="2"/>
          </rPr>
          <t>Incluya el número del objetivo estratégico, de acuerdo con lo adoptado en el Plan Estratégico Institucional</t>
        </r>
      </text>
    </comment>
    <comment ref="B15"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5" authorId="0" shapeId="0" xr:uid="{00000000-0006-0000-0000-000007000000}">
      <text>
        <r>
          <rPr>
            <b/>
            <sz val="9"/>
            <color indexed="81"/>
            <rFont val="Tahoma"/>
            <family val="2"/>
          </rPr>
          <t>Escriba el número de la meta, en orden consecutivo</t>
        </r>
      </text>
    </comment>
    <comment ref="D15"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00000000-0006-0000-0000-000009000000}">
      <text>
        <r>
          <rPr>
            <b/>
            <sz val="9"/>
            <color indexed="81"/>
            <rFont val="Tahoma"/>
            <family val="2"/>
          </rPr>
          <t xml:space="preserve">Seleccione la opción que corresponda
</t>
        </r>
      </text>
    </comment>
    <comment ref="F15" authorId="0" shapeId="0" xr:uid="{00000000-0006-0000-0000-00000A000000}">
      <text>
        <r>
          <rPr>
            <b/>
            <sz val="9"/>
            <color indexed="81"/>
            <rFont val="Tahoma"/>
            <family val="2"/>
          </rPr>
          <t>Indique un nombre corto que refleje lo que pretende medir. 
Ej. Porcentaje de giros acumulados</t>
        </r>
      </text>
    </comment>
    <comment ref="G15"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5"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00000000-0006-0000-0000-00000F000000}">
      <text>
        <r>
          <rPr>
            <b/>
            <sz val="9"/>
            <color indexed="81"/>
            <rFont val="Tahoma"/>
            <family val="2"/>
          </rPr>
          <t xml:space="preserve">Indique la magnitud programada para el trimestre.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Indique la programación total de la vigencia. 
Debe ser coherente con la meta.</t>
        </r>
      </text>
    </comment>
    <comment ref="P15" authorId="0" shapeId="0" xr:uid="{00000000-0006-0000-0000-000014000000}">
      <text>
        <r>
          <rPr>
            <b/>
            <sz val="9"/>
            <color indexed="81"/>
            <rFont val="Tahoma"/>
            <family val="2"/>
          </rPr>
          <t xml:space="preserve">Indique el tipo de indicador: 
- Eficancia 
- Eficiencia 
- Efectividad </t>
        </r>
      </text>
    </comment>
    <comment ref="Q15" authorId="0" shapeId="0" xr:uid="{00000000-0006-0000-0000-000015000000}">
      <text>
        <r>
          <rPr>
            <b/>
            <sz val="9"/>
            <color indexed="81"/>
            <rFont val="Tahoma"/>
            <family val="2"/>
          </rPr>
          <t>Indique la evidencia a presentar del cumplimiento de la meta. Se debe redactar de forma concreta y coherente con la meta</t>
        </r>
      </text>
    </comment>
    <comment ref="R15"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00000000-0006-0000-0000-000017000000}">
      <text>
        <r>
          <rPr>
            <b/>
            <sz val="9"/>
            <color indexed="81"/>
            <rFont val="Tahoma"/>
            <family val="2"/>
          </rPr>
          <t>Indique el área y grupo de trabajo (si se tiene), responsable de cumplir o ejecutar la meta</t>
        </r>
      </text>
    </comment>
    <comment ref="T15" authorId="0" shapeId="0" xr:uid="{00000000-0006-0000-0000-000018000000}">
      <text>
        <r>
          <rPr>
            <b/>
            <sz val="9"/>
            <color indexed="81"/>
            <rFont val="Tahoma"/>
            <family val="2"/>
          </rPr>
          <t>Indique la magnitud programada</t>
        </r>
      </text>
    </comment>
    <comment ref="U15" authorId="0" shapeId="0" xr:uid="{00000000-0006-0000-0000-000019000000}">
      <text>
        <r>
          <rPr>
            <b/>
            <sz val="9"/>
            <color indexed="81"/>
            <rFont val="Tahoma"/>
            <family val="2"/>
          </rPr>
          <t>Indique la magnitud ejecutada. Corresponde al resultado de medir el indicador de la meta</t>
        </r>
      </text>
    </comment>
    <comment ref="V15"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5"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00000000-0006-0000-0000-00001C000000}">
      <text>
        <r>
          <rPr>
            <b/>
            <sz val="9"/>
            <color indexed="81"/>
            <rFont val="Tahoma"/>
            <family val="2"/>
          </rPr>
          <t xml:space="preserve">Indicar el nombre concreto de la evidencia aportada. </t>
        </r>
      </text>
    </comment>
    <comment ref="Y15" authorId="0" shapeId="0" xr:uid="{00000000-0006-0000-0000-00001D000000}">
      <text>
        <r>
          <rPr>
            <b/>
            <sz val="9"/>
            <color indexed="81"/>
            <rFont val="Tahoma"/>
            <family val="2"/>
          </rPr>
          <t>Indique la magnitud programada</t>
        </r>
      </text>
    </comment>
    <comment ref="Z15" authorId="0" shapeId="0" xr:uid="{00000000-0006-0000-0000-00001E000000}">
      <text>
        <r>
          <rPr>
            <b/>
            <sz val="9"/>
            <color indexed="81"/>
            <rFont val="Tahoma"/>
            <family val="2"/>
          </rPr>
          <t>Indique la magnitud ejecutada. Corresponde al resultado de medir el indicador de la meta</t>
        </r>
      </text>
    </comment>
    <comment ref="AA15"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5"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00000000-0006-0000-0000-000021000000}">
      <text>
        <r>
          <rPr>
            <b/>
            <sz val="9"/>
            <color indexed="81"/>
            <rFont val="Tahoma"/>
            <family val="2"/>
          </rPr>
          <t xml:space="preserve">Indicar el nombre concreto de la evidencia aportada. </t>
        </r>
      </text>
    </comment>
    <comment ref="AD15" authorId="0" shapeId="0" xr:uid="{00000000-0006-0000-0000-000022000000}">
      <text>
        <r>
          <rPr>
            <b/>
            <sz val="9"/>
            <color indexed="81"/>
            <rFont val="Tahoma"/>
            <family val="2"/>
          </rPr>
          <t>Indique la magnitud programada</t>
        </r>
      </text>
    </comment>
    <comment ref="AE15" authorId="0" shapeId="0" xr:uid="{00000000-0006-0000-0000-000023000000}">
      <text>
        <r>
          <rPr>
            <b/>
            <sz val="9"/>
            <color indexed="81"/>
            <rFont val="Tahoma"/>
            <family val="2"/>
          </rPr>
          <t>Indique la magnitud ejecutada. Corresponde al resultado de medir el indicador de la meta</t>
        </r>
      </text>
    </comment>
    <comment ref="AF15"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5"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0000000-0006-0000-0000-000026000000}">
      <text>
        <r>
          <rPr>
            <b/>
            <sz val="9"/>
            <color indexed="81"/>
            <rFont val="Tahoma"/>
            <family val="2"/>
          </rPr>
          <t xml:space="preserve">Indicar el nombre concreto de la evidencia aportada. </t>
        </r>
      </text>
    </comment>
    <comment ref="AI15" authorId="0" shapeId="0" xr:uid="{00000000-0006-0000-0000-000027000000}">
      <text>
        <r>
          <rPr>
            <b/>
            <sz val="9"/>
            <color indexed="81"/>
            <rFont val="Tahoma"/>
            <family val="2"/>
          </rPr>
          <t>Indique la magnitud programada</t>
        </r>
      </text>
    </comment>
    <comment ref="AJ15" authorId="0" shapeId="0" xr:uid="{00000000-0006-0000-0000-000028000000}">
      <text>
        <r>
          <rPr>
            <b/>
            <sz val="9"/>
            <color indexed="81"/>
            <rFont val="Tahoma"/>
            <family val="2"/>
          </rPr>
          <t>Indique la magnitud ejecutada. Corresponde al resultado de medir el indicador de la meta</t>
        </r>
      </text>
    </comment>
    <comment ref="AK15"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5"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00000000-0006-0000-0000-00002B000000}">
      <text>
        <r>
          <rPr>
            <b/>
            <sz val="9"/>
            <color indexed="81"/>
            <rFont val="Tahoma"/>
            <family val="2"/>
          </rPr>
          <t xml:space="preserve">Indicar el nombre concreto de la evidencia aportada. </t>
        </r>
      </text>
    </comment>
    <comment ref="AN15" authorId="0" shapeId="0" xr:uid="{00000000-0006-0000-0000-00002C000000}">
      <text>
        <r>
          <rPr>
            <b/>
            <sz val="9"/>
            <color indexed="81"/>
            <rFont val="Tahoma"/>
            <family val="2"/>
          </rPr>
          <t>Indique la magnitud total programada para la vigencia</t>
        </r>
      </text>
    </comment>
    <comment ref="AO15" authorId="0" shapeId="0" xr:uid="{00000000-0006-0000-0000-00002D000000}">
      <text>
        <r>
          <rPr>
            <b/>
            <sz val="9"/>
            <color indexed="81"/>
            <rFont val="Tahoma"/>
            <family val="2"/>
          </rPr>
          <t xml:space="preserve">Indique la magnitud ejecutada acumulada para la vigencia </t>
        </r>
      </text>
    </comment>
    <comment ref="AP15"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5" authorId="0" shapeId="0" xr:uid="{00000000-0006-0000-0000-00002F000000}">
      <text>
        <r>
          <rPr>
            <b/>
            <sz val="9"/>
            <color indexed="81"/>
            <rFont val="Tahoma"/>
            <family val="2"/>
          </rPr>
          <t>Es la descripción detallada de los avances y logros obtenidos con la ejecución de la meta acumulados para la vigencia</t>
        </r>
      </text>
    </comment>
    <comment ref="D26" authorId="0" shapeId="0" xr:uid="{00000000-0006-0000-0000-000030000000}">
      <text>
        <r>
          <rPr>
            <b/>
            <sz val="9"/>
            <color indexed="81"/>
            <rFont val="Tahoma"/>
            <family val="2"/>
          </rPr>
          <t>Promedio obtenido para el periodo x 80%</t>
        </r>
      </text>
    </comment>
    <comment ref="D30" authorId="0" shapeId="0" xr:uid="{00000000-0006-0000-0000-000031000000}">
      <text>
        <r>
          <rPr>
            <b/>
            <sz val="9"/>
            <color indexed="81"/>
            <rFont val="Tahoma"/>
            <family val="2"/>
          </rPr>
          <t>Promedio obtenido en las metas transversales para el periodo x 20%</t>
        </r>
      </text>
    </comment>
    <comment ref="D31"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<sst xmlns="http://schemas.openxmlformats.org/spreadsheetml/2006/main" count="310" uniqueCount="199">
  <si>
    <r>
      <rPr>
        <b/>
        <sz val="14"/>
        <rFont val="Calibri Light"/>
        <family val="2"/>
        <scheme val="major"/>
      </rPr>
      <t>FORMULACIÓN Y SEGUIMIENTO PLANES DE GESTIÓN NIVEL CENTRAL</t>
    </r>
    <r>
      <rPr>
        <b/>
        <sz val="11"/>
        <color theme="1"/>
        <rFont val="Calibri Light"/>
        <family val="2"/>
        <scheme val="major"/>
      </rPr>
      <t xml:space="preserve">
PROCESO INSPECCIÓN, VIGILANCIA Y CONTROL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</si>
  <si>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</si>
  <si>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</si>
  <si>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</si>
  <si>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PARA LA GESTIÓN POLICIVA</t>
  </si>
  <si>
    <t>CONTROL DE CAMBIOS</t>
  </si>
  <si>
    <t>VERSIÓN</t>
  </si>
  <si>
    <t>FECHA</t>
  </si>
  <si>
    <t>DESCRIPCIÓN DE LA MODIFICACIÓN</t>
  </si>
  <si>
    <t>27 de enero 2023</t>
  </si>
  <si>
    <t>Publicación del plan de gestión aprobado. Caso HOLA: 292356</t>
  </si>
  <si>
    <t>14 de marzo de 2023</t>
  </si>
  <si>
    <t>De conformidad con la comunicación del 7 de marzo de 2023 recibida del proceso de Inspección Vigilancia y Control, en la que se presentó el cronograma de actualización documental asociado a la meta transversal No. 2 y de acuerdo con la validación de la analista del proceso Luisa Fernanda Ibagón, se actualiza la programación trimestral de dicha meta. Caso Hola No. 309110</t>
  </si>
  <si>
    <t>28 de abril de 2023</t>
  </si>
  <si>
    <t>Para el primer trimtestre de la vigencia 2023, el Plan de Gestión del proceso Inspección, Vigilancia y Control alcanzó un nivel de desempeño del 100,00% y 47,05% del acumulado para la vigencia.</t>
  </si>
  <si>
    <t>03 de mayo de 2023</t>
  </si>
  <si>
    <t>Para el primer trimtestre de la vigencia 2023, el Plan de Gestión del proceso Inspección, Vigilancia y Control alcanzó un nivel de desempeño del 100,00% y 27,05% del acumulado para la vigencia.</t>
  </si>
  <si>
    <t>26 junio de 2023</t>
  </si>
  <si>
    <t>Para el segundo trimestre de la vigencia 2023, el Plan de Gestión del proceso IVC y  acorde con la solicitud realizada mediante correo electronico, en la que presenta la modificacion a realizar por parte del proceso, actualizando el entregable en metas 2,3,4,5,6 y 8 del mismo. Caso Hola No  327370</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</si>
  <si>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</si>
  <si>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</si>
  <si>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</si>
  <si>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</si>
  <si>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</si>
  <si>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</si>
  <si>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</si>
  <si>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</si>
  <si>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</si>
  <si>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</si>
  <si>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</si>
  <si>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</si>
  <si>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</si>
  <si>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</si>
  <si>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</si>
  <si>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</si>
  <si>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</si>
  <si>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</si>
  <si>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</si>
  <si>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</si>
  <si>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</si>
  <si>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</si>
  <si>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</si>
  <si>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</si>
  <si>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</si>
  <si>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</si>
  <si>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</si>
  <si>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</si>
  <si>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</si>
  <si>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</si>
  <si>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</si>
  <si>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</si>
  <si>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</si>
  <si>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</si>
  <si>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Realizar acciones enfocadas al fortalecimiento de la gobernabilidad democrática local</t>
  </si>
  <si>
    <t>Ejecutar el 100% del proceso de selección para la conformacion de la Lista de Delegados de la Secretaría Distrital de Gobierno para la Supervision de sorteos, concursos y espectáculos públicos, para la vigencia 2024-2026</t>
  </si>
  <si>
    <t>Gestión</t>
  </si>
  <si>
    <t>Porcentaje de ejecución del proceso de selección para la conformación de la lista de delegados de la Secretaría Distrital de Gobierno para la supervisión de sorteos, concursos y espectáculos públicos, para la vigencia 2024-2026</t>
  </si>
  <si>
    <t>(Número de acciones desarrolladas para el proceso de selección para la conformación de la lista de delegados de la Secretaría Distrital de Gobierno para la supervisión de sorteos, concursos y espectáculos públicos, para la vigencia 2024-2027 / Número de acciones programadas para el proceso de selección para la conformación de la lista de delegados de la Secretaría Distrital de Gobierno para la supervisión de sorteos, concursos y espectáculos públicos, para la vigencia 2024-2027)*100</t>
  </si>
  <si>
    <t>N/A</t>
  </si>
  <si>
    <t>Suma</t>
  </si>
  <si>
    <t>Eficacia</t>
  </si>
  <si>
    <t xml:space="preserve">Resolución que conforma la lista de Delegados </t>
  </si>
  <si>
    <t>Resolución que conforma la lista de Delegados</t>
  </si>
  <si>
    <t>Dirección para la Gestión Policiva (JACD)</t>
  </si>
  <si>
    <t>En el primer trimestre de 2023 se adelantarón diferentes actividades que conllevaron a establecer el cronograma para adelantar el proceso de Selección  - Lista de Delegados de la Secretaría Distrital de Gobierno para la supervisión de sorteos, concursos y espectáculos públicos, para la vigencia 2024-2026.</t>
  </si>
  <si>
    <t>Memorando cronograma, correo cronograma, cronograma firmado, asistencia y pantallazo Teams</t>
  </si>
  <si>
    <t>Durante el II trimestre se realizó el levantamiento de la información para uso de la plataforma informática a emplear para la prueba de Selección - Lista de Delegados de la Secretaría Distrital de Gobierno para la supervisión de sorteos, concursos y espectáculos públicos, para la vigencia 2024-2026. Se adelantó la incorporación de imágenes y contenido básico para el primer ingreso a la plataforma Moodle. El espacio en red de la SDG fue habilitado por la DTI, para uso de la plataforma informática a emplear. Se dio manejo al espacio creado, el manual de seguridad de la información con apoyo de la DTI. Se crearon usuarios iniciales del espacio y la asignación de roles de administradores, por lo que a junio se reporta el cumplimiento del diseño de la plataforma conforme al espacio creado y debidamente habilitado, de acuerdo con el plan de acción.</t>
  </si>
  <si>
    <t>Transcripciones, memorandos, listados de asistencia Teams, caso Hola, informe de diseño de la plataforma informática</t>
  </si>
  <si>
    <t>Se elaboró cronograma para el proceso de selección para la conformación de la lista de delegados de la Secretaría Distrital de Gobierno para la supervisión de sorteos, concursos y espectáculos públicos, para la vigencia 2024-2026</t>
  </si>
  <si>
    <t>Acompañar 1.660 operativos de inspección, vigilancia y control en materia de actividad económica con las autoridades a cargo de la Secretaría de Gobierno, entidades Distritales y Nacionales</t>
  </si>
  <si>
    <t>Operativos de IVC acompañados en materia de actividad económica</t>
  </si>
  <si>
    <t>Número de operativos de IVC acompañados en materia de actividad económica</t>
  </si>
  <si>
    <t>1205
(Corte: 30 de septiembre)</t>
  </si>
  <si>
    <t xml:space="preserve">
Formatos de evidencia de reunión diligenciados de los operativos realizados en materia de actividad económica</t>
  </si>
  <si>
    <t>Sistema de Gestión DGP</t>
  </si>
  <si>
    <t>Dirección para la Gestión Policiva (IVC - Actividad Económica)</t>
  </si>
  <si>
    <t>Durante el primer trimestre 2023 se realizaron 518 operativos en materia de actividad económica, así:
En el mes de enero se realizaron 154 operativos en las líneas de intervención: Bares de Alto Impacto: 64, Parqueaderos y Bicicletas: 8, Establecimiento de Comercio: 48, Metrología Legal: 6, Residuo solido: 28.
En el mes de febrero se realizaron 160 operativos en las líneas de intervención: Bares de Alto Impacto: 31, Parqueaderos y Bicicletas: 12, Establecimiento de Comercio: 41, Metrología Legal: 4, Residuo Sólido: 49, Hoteles y Moteles: 16, Obra y Urbanismo: 7.
En el mes de marzo se realizaron 204 operativos en las líneas de intervención: Bares de Alto Impacto: 34, Parqueaderos y Bicicletas: 36, Establecimiento de Comercio: 52, Metrología Legal: 12, Residuo Sólido: 57, Hoteles y Moteles: 4, Obra y Urbanismo: 9
Se presenta una sobre ejecución de la meta por cuanto se realizó especial énfasis en la verificación del cumplimiento del Decreto Distrital 014 de 2023, y se participó activamente en la estrategia liderada por la Secretaría Distrital de Seguridad, relacionada con la desactivación de las riñas en el Distrito.
Producto de los operativos se realizaron cierres voluntarios y suspensiones temporales de la actividad económica para los establecimientos que no cumplen la normatividad vigente.</t>
  </si>
  <si>
    <t>Evidencias de reunión de operativos, reporte generado del formulario electrónico</t>
  </si>
  <si>
    <t>Para el segundo trimestre se superó lo proyectado en la planeación teniendo en cuenta que se inició una nueva estrategia de acompañamiento a la verificación del cumplimiento del Decreto Distrital 014 de 2023, y la participación en la estrategia de la Secretaría de Seguridad relacionada con la desactivación de las riñas en el Distrito. Para lo cual, se realizaron acompañamientos en todas las localidades de la ciudad con una intervención multidisciplinaria en cada uno de los componentes de las metas del plan de gestión, realizando verificación del cumplimiento de los requisitos de apertura y funcionamiento de los establecimientos de comercio generales y específicos para cada una de las actividades económicas de acuerdo con la Ley 1801 de 2016 y el cumplimiento de los Decretos Distritales. Como consecuencia de los operativos se realizan cierres voluntarios y suspensiones temporales de la actividad económica para los establecimientos que no cumplen la normatividad vigente.
En el mes de abril de 2023 se realizaron 205 operativos en las líneas de intervención: Bares de Alto Impacto: 18, Parqueaderos y Bicicletas: 17, Establecimiento de Comercio: 110, Metrología Legal: 18, Residuo solido: 31, Obras y Urbanismo: 5, Hoteles y Moteles: 6.
En el mes de mayo de 2023 se realizaron 165 operativos en las líneas de intervención: Bares de Alto Impacto: 33, Parqueaderos y Bicicletas: 14, Establecimiento de Comercio: 57, Metrología Legal: 6, Residuo solido: 29, Obras y Urbanismo: 3, Hoteles y Moteles: 7, Parques: 16.
En el mes de junio de 2023 se realizaron 205 operativos en las líneas de intervención: Bares de Alto Impacto: 29, Parqueaderos y Bicicletas: 16, Establecimiento de Comercio: 103, Metrología Legal: 23, Residuo solido: 15, Obras y Urbanismo: 12, Hoteles y Moteles: 7, Parques: 7.</t>
  </si>
  <si>
    <t xml:space="preserve">Acta operativos </t>
  </si>
  <si>
    <t>3</t>
  </si>
  <si>
    <r>
      <t xml:space="preserve">Acompañar </t>
    </r>
    <r>
      <rPr>
        <sz val="11"/>
        <rFont val="Calibri Light"/>
        <family val="2"/>
        <scheme val="major"/>
      </rPr>
      <t>350</t>
    </r>
    <r>
      <rPr>
        <sz val="11"/>
        <color theme="1"/>
        <rFont val="Calibri Light"/>
        <family val="2"/>
        <scheme val="major"/>
      </rPr>
      <t xml:space="preserve"> operativos de Inspección, Vigilancia y Control a establecimientos de comercio (de llantas, bodegas de reciclaje, clínicas veterinarias y venta de animales vivos, de cárnicos y aquellos relacionados con la minería) en lo relacionado con el cumplimiento a lo establecido en la Ley 1801 para el funcionamiento de dichos establecimientos; así como de recuperación de espacio público por disposición inadecuada de residuos mixtos</t>
    </r>
  </si>
  <si>
    <t>Operativos de IVC acompañados en materia de  establecimientos de comercio</t>
  </si>
  <si>
    <t>Número de operativos de IVC acompañados en materia de comercio (de llantas, bodegas de reciclaje, clínicas veterinarias y venta de animales vivos, de cárnicos y aquellos relacionados con la minería)</t>
  </si>
  <si>
    <t>356 
(Corte: 30 de septiembre)</t>
  </si>
  <si>
    <t>Número de operativos de IVC acompañados en materia de  establecimientos de comercio</t>
  </si>
  <si>
    <t xml:space="preserve">
Formatos de evidencia de reunión diligenciados de los operativos realizados en materia de establecimientos de comercio</t>
  </si>
  <si>
    <t>Dirección para la Gestión Policiva (IVC - Ambiental)</t>
  </si>
  <si>
    <t>Durante el primer trimestre del año 2023, se adelantaron ciento cuarenta y ocho (148) acciones de inspección, vigilancia y control, discriminadas de la siguiente manera:
•	Acciones tendientes a la recuperación de espacio público en PEDH (Parque Ecológico Distrital Humedal) y zonas de ronda de cuerpos de agua:  Veinte (20) acciones.
•	Acciones tendientes a la recuperación de espacio público por disposición inadecuada de residuos sólidos: Noventa (90) acciones.
•	Acciones de IVC a temas relacionados con Protección y Bienestar Animal, establecimientos de comercio veterinario, de llantas, bodegas de reciclaje, así como de venta de productos y subproductos de origen animal (Ley 1801 de 2016): Veintiséis (26) acciones.
•	Acciones tendientes a la inspección, vigilancia y control a la minería: Doce (12) acciones.</t>
  </si>
  <si>
    <t>Durante el segundo trimestre de 2023, se adelantaron ciento ochenta y seis (186) acciones de inspección, vigilancia y control, distribuidas entre los diferentes temas de manejo del grupo de Inspección, Vigilancia y Control, discriminadas de la siguiente manera:
• Acciones tendientes a la recuperación de espacio público en RDH (Reserva Distrital de Humedal) y zonas de ronda de cuerpos de agua: Abril Tres (3) acciones; Mayo Cuatro (4) acciones; Junio Cinco (5) acciones.
• Acciones tendientes a la recuperación de espacio público por disposición inadecuada de residuos sólidos: Abril Cuarenta y dos (42) acciones; Mayo Cincuenta y dos (52) acciones; Junio Cuarenta y dos (42) acciones.
• Acciones de IVC a temas relacionados con Protección y Bienestar Animal, establecimientos de comercio veterinario, de llantas, bodegas de reciclaje, así como de venta de productos y subproductos de origen animal (Ley 1801 de 2016): Abril Tres (3) acciones; Mayo Quince (15) acciones; Junio Nueve (9) acciones.
• Acciones tendientes a la inspección, vigilancia y control a la minería: Abril cuatro (4) acciones.; Mayo Tres (3) acciones; Junio Cuatro (4) acciones.</t>
  </si>
  <si>
    <t>Acompañar 195 operativos de inspección, vigilancia y control para el cumplimiento de la sentencia de cerros orientales</t>
  </si>
  <si>
    <t>Operativos de IVC acompañados para el cumplimiento de la sentencia de cerros orientales</t>
  </si>
  <si>
    <t>Número de operativos de IVC acompañados para el cumplimiento de la sentencia de cerros orientales</t>
  </si>
  <si>
    <t>166
(Corte: 30 de septiembre)</t>
  </si>
  <si>
    <t>Número de operativos de IVC acompañados en materia de  cerros orientales</t>
  </si>
  <si>
    <t xml:space="preserve">
Formatos de evidencia de reunión diligenciados de los operativos realizados en materia de cerros orientales</t>
  </si>
  <si>
    <t>Dirección para la Gestión Policiva (IVC - Sentencias)</t>
  </si>
  <si>
    <t>En cumplimiento a la Sentencia de los Cerros Orientales se realizaron actividades de Inspección, Vigilancia y Control en el marco de la estrategia de Control a Ocupaciones Ilegales en la Franja de Adecuación y la Reserva Forestal Protectora Bosque Oriental de Bogotá. 
En el mes de enero se realizarón 4 operativos en las  Alcaldias Locales  de Usaquen (2) y Santafe (2).
En el mes de febrero se realizarón 13 operativos en las Alcaldias Locales de Chapinero (2), Santafé (4), Usaquen (2), Usme (3), San Cristobal (2).
En el mes de marzo se realizarón 18 operativos en las Alcaldias Locales de Chapinero (3), Santafé (5), Usaquen (3), Usme (3), San Cristobal (4).</t>
  </si>
  <si>
    <t>En cumplimiento a la Sentencia de los Cerros Orientales se realizaron actividades de Inspección, Vigilancia y Control en el marco de la estrategia de Control a Ocupaciones Ilegales en la Franja de Adecuación y la Reserva Forestal Protectora Bosque Oriental de Bogotá. 
En el mes de abril de 2023 se realizaron 18 operativos en las Alcaldías Locales de Chapinero (3); Usaquén (4), Usme (4), San Cristóbal (4) y Santa Fe (3).
En el mes de mayo de 2023 se realizaron 21 operativos en las Alcaldías Locales de Chapinero (4); Usaquén (4), Usme (4), San Cristóbal (4) y Santa Fe (5).
En el mes de junio de 2023 se realizaron 19 operativos en las Alcaldías Locales de Chapinero (5); Usaquén (4), Usme (3), San Cristóbal (3) y Santa Fe (4).</t>
  </si>
  <si>
    <t xml:space="preserve">Actas operativos </t>
  </si>
  <si>
    <t>Acompañar 59 operativos de inspección, vigilancia y control para el cumplimiento de la sentencia del Río Bogotá</t>
  </si>
  <si>
    <t>Operativos de IVC acompañados para el cumplimiento de la sentencia del Río Bogotá</t>
  </si>
  <si>
    <t>Número de operativos de IVC acompañados para el cumplimiento de la sentencia del Río Bogotá</t>
  </si>
  <si>
    <t>52
(Corte: 30 de septiembre)</t>
  </si>
  <si>
    <t>Número de operativos de IVC acompañados en materia de Río Bogotá</t>
  </si>
  <si>
    <t xml:space="preserve">
Formatos de evidencia de reunión diligenciados de los operativos realizados en materia de Río Bogotá</t>
  </si>
  <si>
    <t>En cumplimiento a la Sentencia del Río Bogotá se realizaron actividades de inspección, vigilancia y control en el marco de la Estrategia de Control a Semovientes en el Área de Manejo Especial del Río Bogotá. 
En el mes de enero se realizó 1 operativo en la  Alcaldia Local de Engativa.
En el mes de febrero se realizaron 2 operativos en las Alcaldias Locales de Bosa (1) y Fontibón (1).
En el mes de marzo se realizaron 9 operativos en las Alcaldias Locales de Bosa (2), Engativa (2), Fontibón (1), Suba (2), Kennedy (1), Tunjuelito (1).</t>
  </si>
  <si>
    <t>En cumplimiento a la Sentencia del Río Bogotá se realizaron actividades de Inspección, Vigilancia y Control en el marco de la Estrategia de Control a Semovientes en el Área de Manejo Especial del Río Bogotá. 
En el mes de abril de 2023 se realizó 7 operativos en las Alcaldías Locales de Bosa (2), Engativá (1), Fontibón (1), Suba (2) y Kennedy (1).
En el mes de mayo de 2023 se realizó 7 operativos en las Alcaldías Locales de Bosa (2), Engativá (1), Fontibón (1), Suba (2) y Kennedy (1).
En el mes de junio de 2023 se realizó 9 operativos en las Alcaldías Locales de Bosa (3), Engativá (2), Fontibón (1), Suba (2) y Kennedy (1).</t>
  </si>
  <si>
    <t>Acompañar 835 operativos de inspección, vigilancia y control en materia de espacio público</t>
  </si>
  <si>
    <t>Operativos de IVC acompañados en materia de espacio público</t>
  </si>
  <si>
    <t>Número de operativos de IVC acompañados en materia de espacio público</t>
  </si>
  <si>
    <t>666
(Corte: 30 de septiembre)</t>
  </si>
  <si>
    <t xml:space="preserve">
Formatos de evidencia de reunión diligenciados de los operativos realizados en materia de espacio público</t>
  </si>
  <si>
    <t>Dirección para la Gestión Policiva (IVC - Espacio Público)y Subsecretaría de Gestión Local (Ocupaciones Ilegales)</t>
  </si>
  <si>
    <t>En el primer trimestre se realizaron 264 operativos correspondientes a actividades del programa Vive la Séptima y el acompañamiento a los operativos de  I.V.C de Espacio Público realizados en las diferentes localidades, algunos de ellos, dentro de la estrategia del Decreto 014 de 2023.
En el mes de Enero se realizaron 70 operativos en las siguientes localidades: Antonio Nariño	(1); Barrios Unidos(5); Bosa	(1); Chapinero	(6); Ciudad Bolívar	(2); Engativá	(4); Fontibón	(1); Kennedy	(6);  La Candelaria	(8); uente Aranda	(1); Rafael Uribe Uribe	(3); Santafé	(15); Suba	(1); Teusaquillo	(6); Tunjuelito	(1); Usaquén	(6); Usme	(2); Los Mártires (1).
En el mes de Febrero se realizaron 82 operativos en las siguientes localidades: Antonio Nariño	(6); Barrios Unidos(6); Bosa	(5); Chapinero	(5); Ciudad Bolívar (2); Engativá	(1); Fontibón	(1); Kennedy	(11); La Candelaria	(6); Puente Aranda	(2); Santafé (18); Suba	(1); Teusaquillo	(6); Tunjuelito	(4); Usaquén	(4); Usme (2); Los Mártires (1); San Cristóbal	(1).
En el mes de marzo se realizaron 112 operativos en las siguientes localidades: Antonio Nariño	(5); Barrios Unidos(3); Bosa	(5); Chapinero	(8); Ciudad Bolívar	(7); Engativá	(5); Fontibón	(3); Kennedy	(5); Candelaria	(6); Puente Aranda	(2); Rafael Uribe Uribe	(5); Santafé	(28); Suba	(2); Teusaquillo	(7); Tunjuelito (6); Usaquén	(10); Usme	(5).
Por otra parte, durante el primer trimestre, el grupo de espacio público y ocupaciones ilegales -GEPOI- acompañó e impulsó 62 operativos de control,
recuperación o conservación del espacio público de los cuales 4 se efectuaron en Antonio Nariño, 1
en Bosa, 1 en La Candelaria, 1 en Chapinero, 6 en Ciudad Bolívar, 4 en Engativá, 2 en Fontibón, 6 en
Kennedy, 5 en Puente Aranda, 2 en Rafael Uribe Uribe, 9 en San Cristóbal, 2 en Santa Fe, 4 en Suba,
4 en Tunjuelito, 10 en Usaquén y 1 en Usme.</t>
  </si>
  <si>
    <t>Durante el II trimestre se realizaron actividades dentro del programa Vive la Séptima, llevándose a cabo durante lo corrido del mes operativos de espacio público interinstitucionales sobre el corredor de la Carrera Séptima. El equipo de I.V.C Espacio Público, apoyó en las diferentes localidades los operativos programados por parte de las Alcaldías Locales dentro de la estrategia del Decreto 014 de 2023, así como el acompañamiento a los operativos de I.V.C. Espacio Público:
En el mes de abril de 2023 el equipo de I.V.C Espacio Público llevo a cabo un total de 109 operativos en las diferentes localidades de la ciudad.
En el mes de mayo de 2023 el equipo de I.V.C Espacio Público llevo a cabo un total de 100 operativos en las diferentes localidades de la ciudad.
En el mes de junio de 2023 el equipo de I.V.C Espacio Público llevo a cabo un total de 117 operativos en las diferentes localidades de la ciudad.</t>
  </si>
  <si>
    <t>Se realizaron 326 operativos en materia de espacio público en el primer trimestre</t>
  </si>
  <si>
    <t>Realizar trámite de notificación y devolución al 100% de los expedientes radicados en la Dirección en un tiempo igual o menor a 70 días hábiles a partir de proferida la decisión en segunda instancia</t>
  </si>
  <si>
    <t>Porcentaje de expedientes notificados y devueltos en un tiempo igual o menor a 70 días hábiles a partir de proferida la decisión en segunda instancia</t>
  </si>
  <si>
    <t>(Número de expedientes notificados y devueltos en un tiempo igual o menor a  70 días hábiles / Número de expedientes repartidos para trámite de notificación)*100</t>
  </si>
  <si>
    <t>100%
(Corte: 30 de septiembre)</t>
  </si>
  <si>
    <t>Constante</t>
  </si>
  <si>
    <t>Informe de seguimiento de los expedientes notificados y devueltos en un tiempo igual o menor a 70 días hábiles a partir de proferida la decisión en segunda instancia</t>
  </si>
  <si>
    <t>Archivo compartido en one drive</t>
  </si>
  <si>
    <t>Dirección para la Gestión Administrativa Especial de Policía (Notificaciones)</t>
  </si>
  <si>
    <t xml:space="preserve">Durante el primer trimestre del 2023, se dio cumplimiento a los plazos y  actividades de los procedimientos para la radicación, reparto, estudio, sustanciación e impulso de los expedientes de competencia de la Dirección para la gestión Administrativa Especial de Policía y las notificaciones de las decisiones adoptadas en el área.  
Durante el trimestre se tramitó la notificación y devolución de 112 expedientes que cumplen con la condición de estar debidamente notificados y ejecutoriados, resultando así cumplida la meta propuesta en el trámite de notificación. (Enero 59, febrero 41 y marzo 12)  </t>
  </si>
  <si>
    <t>Cuadro de evidencias, archivo PDF con devoluciones</t>
  </si>
  <si>
    <t>Durante el II trimestre de 2023 se tramitó la notificación y devolución de ciento dos (102) expedientes correspondientes a la vigencia 2023 que a la fecha cumplen con la condición de estar debidamente notificados y ejecutoriados, resultando así cumplida la meta propuesta en el trámite de notificación</t>
  </si>
  <si>
    <t>Cuadro de evidencias</t>
  </si>
  <si>
    <t>Acompañar 150 operativos de inspección, vigilancia y control de ocupaciones ilegales</t>
  </si>
  <si>
    <t>Operativos de IVC acompañados en materia de ocupaciones ilegales</t>
  </si>
  <si>
    <t>Número de operativos de IVC acompañados en materia de ocupaciones ilegales</t>
  </si>
  <si>
    <t>Número de operativos de IVC acompañados en materia de  ocupación ilegal</t>
  </si>
  <si>
    <t xml:space="preserve">
Formatos de evidencia de reunión diligenciados de los operativos realizados en materia de ocupación ilegal</t>
  </si>
  <si>
    <t>Subsecretaría de Gestión Local (Ocupaciones Ilegales)</t>
  </si>
  <si>
    <t>Durante el primer trimestre se acompañaron e impulsaron 41 operativos de control de ocupaciones ilegales, de los cuales 5 se realizaron en Bosa, 23 en Ciudad Bolívar, 1 en Fontibón, 1 en Kennedy, 4 en Puente Aranda, 2 en Rafael Uribe Uribe, 2 en San Cristóbal y 3 en Usme.</t>
  </si>
  <si>
    <t>Durante el mes de abril de 2023 se acompañaron e impulsaron a 18 operativos de control de ocupaciones ilegales, 2 en Bosa, 4 en Ciudad Bolívar, 8 en Puente Aranda, 2 en San Cristóbal, 1 en Suba y 1 en Usme.
Durante el mes de mayo de 2023 se acompañaron e impulsaron a 18 operativos de control de ocupaciones ilegales, 1 en Bosa, 4 en Ciudad Bolívar, 2 en Kennedy, 2 en Puente Aranda, 5 en Rafael Uribe Uribe, 1 en San Cristóbal, 2 en Usaquén y 1 en Usme.
Durante el mes de junio de 2023 se acompañaron e impulsaron a 18 operativos de control de ocupaciones ilegales, 2 en Bosa, 9 en Ciudad Bolívar, 1 en Engativá, 3 en Rafael Uribe Uribe, 1 en San Cristóbal, 1 en Suba y 1 en Usme.</t>
  </si>
  <si>
    <t xml:space="preserve">Realizar 4 informes de análisis de la problemática de ocupaciones ilegales en zonas de riesgo y/o en polígonos de monitoreo </t>
  </si>
  <si>
    <t>Informes de análisis de la problemática de ocupaciones ilegales</t>
  </si>
  <si>
    <t>Número de informes de análisis de la problemática de ocupaciones ilegales</t>
  </si>
  <si>
    <t>Número de informes de análisis de ocupaciones ilegales</t>
  </si>
  <si>
    <t>Informe de análisis  de la problemática de ocupaciones ilegales</t>
  </si>
  <si>
    <t>Informes, caracterizaciones, procesos policivos</t>
  </si>
  <si>
    <t>Subsecretaría de Gestión Local  (Grupo de Ocupaciones Ilegales)</t>
  </si>
  <si>
    <t xml:space="preserve">Durante el primer trimestre se elaboró el informe del análisis de la problemática de las ocupaciones ilegales del polígono 004, San José de los Sauces, en el que se encuentran ubicadas varias unidades de vivienda construidas artesanalmente con material de recuperación y escombros, de las cuales se vierten aguas residuales que van a parar a la pilona 22 del sistema Transmicable y que ha generado un alarma de riesgo pues los pilotes podrían colapsar en su estructura, afectando la integridad del sistema, las personas y las viviendas aledañas. En el documento se propone una serie de soluciones a la problemática a fin de que se analicen y se tomen decisión respecto a su implementación. </t>
  </si>
  <si>
    <t>Informe</t>
  </si>
  <si>
    <t>Durante el segundo trimestre se elaboró el informe técnico del análisis de la problemática de las ocupaciones ilegales del polígono de monitoreo 035, San Germán, en la localidad de Usme, en el que se encuentran ubicadas varias unidades de vivienda construidas artesanalmente con material de recuperación y escombros. Sector que, además, presenta amenaza por movimientos en masa y afectación al corredor ecológico de la ronda de la quebrada Santa Librada. En el documento se identifican condiciones técnicas, sociales y jurídicas a fin de que se analice y se tomen decisiones respecto a su implementación.</t>
  </si>
  <si>
    <t xml:space="preserve">Se realizó un informe de análisis de problemática  de ocupaciones ilegales en zonas de riesgo y/o en polígonos de monitoreo </t>
  </si>
  <si>
    <t>Realizar 4 informes de inspección, vigilancia y control  en las temáticas priorizadas por el  despacho del secretario (que incluyan las etapas de planeación, ejecución y resultado)</t>
  </si>
  <si>
    <t xml:space="preserve">Informes de inspección, vigilancia y control  en las temáticas priorizadas por el  despacho del secretario </t>
  </si>
  <si>
    <t xml:space="preserve">Número de informes de inspección, vigilancia y control  en las temáticas priorizadas por el  despacho del secretario </t>
  </si>
  <si>
    <t>Dirección para la Gestión Policiva</t>
  </si>
  <si>
    <t>Para el primer trimestre de 2023 se realizó el informe de las acciones de Inspección, Vigilancia y Control en las diferentes líneas de intervención que se han priorizado por el Despacho del Secretario, asi: 
- Primera línea de intervención: Actividad Económica que a su vez contempla los siguientes componentes: 1. Derechos del Consumidor - Metrología legal, 2. Obras y urbanismo; 3. Bares de alto impacto; 4. Parqueaderos; 5. Bicicletas; 6. Hoteles y moteles; 7. Pólvora y Pirotecnia; 8. Establecimientos de Comercio. 
-La segunda línea de intervención denominada IVC Ambiental, que contiene los siguientes componentes: 1. Cerros Orientales, 2. Río Bogotá y 3. Ambiente y Minera. 
- La tercera línea de intervención denominada Espacio Público Y Ocupaciones Ilegales. 
- La cuarta línea de intervención que está orientada a la estrategia integral de reducción a las afectaciones por la inadecuada gestión de residuos (basuras).</t>
  </si>
  <si>
    <t>Para el segundo trimestre de 2023 se realizó el segundo informe de las acciones de Inspección, Vigilancia y Control en todas las temáticas en las que participa la Dirección para la Gestión Policiva, así mismo en las diferentes líneas de intervención que se han priorizado por el Despacho del Secretario encontrando las siguientes: - Primera línea de intervención: Actividad Económica que a su vez contempla los siguientes componentes: 1. Derechos del Consumidor - Metrología legal, 2. Obras y urbanismo; 3. Bares de alto impacto; 4. Parqueaderos; 5. Bicicletas; 6. Hoteles y moteles; 7. Pólvora y Pirotecnia; 8. Establecimientos de Comercio. -La segunda línea de intervención denominada IVC Ambiental, también define componentes, a saber, cómo: 1. Cerros Orientales, 2. Río Bogotá y 3. Ambiente y Minera. - La tercera línea de intervención se denomina Espacio Público Y Ocupaciones Ilegales. - La cuarta línea de intervención que está orientada a una estrategia integral de reducción a las afectaciones por la inadecuada gestión de residuos (basuras).</t>
  </si>
  <si>
    <t>Se realizó un informe relacionado con la temática priorizada por el Secretario de Gobierno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</si>
  <si>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</si>
  <si>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</si>
  <si>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</si>
  <si>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</si>
  <si>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</si>
  <si>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</si>
  <si>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</si>
  <si>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</si>
  <si>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</si>
  <si>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</si>
  <si>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</si>
  <si>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</si>
  <si>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No programado</t>
  </si>
  <si>
    <t xml:space="preserve">Dirección Jurídica (Calificación 60%): 
Consumo de papel: El reporte de consumo de papel cuenta con fecha de última actualización del mes de junio de 2023.
Participación: Crecimiento verde (2 participantes) , Día Internacional del agua (0 participantes).
Jornada presencial: Obtuvó calificación de 67% en la evaluación efectuada en la jornada.
Semana ambiental: ciclopaseo ( 0 participantes), taller de compostaje )0 participantes), caminata ( 0 participantes), jardín vertical (0 participantes), Museo del Mar (0 participantes),feria ambiental (0 participanes), saberes ancestrales (0 participantes).
Dirección para la Gestión Policiva (Calificación 90%): 
Consumo de papel: Reporte de consumo de papel hasta el mes de Mayo
Jornada presencial: Obtuvó calificación de 68% en la evaluación efectuada en la jornada.
Participación: Crecimiento verde (20 participantes)  , Día Internacional del agua (9 participante).
Semana ambiental: ciclopaseo (1 participantes), Taller compostaje ( 1 participantes), caminata (12 participantes) , jardín vertical (1 participantes), Museo del Mar (10 participantes), feria ambiental (5 participanes), saberes ancestrales (16 participantes).
Dirección para la Gestión Administrativa Especial de Policía (Calificación 78%)
Consumo de papel: El reporte de consumo de papel cuenta con fecha de última actualización del mes de febrero de 2023.
Participación: Crecimiento verde (5 participantes), Día Internacional del agua no aplica se ejecutó en el Edificio Bicentenario.
Jornada presencial: Obtuvó calificación de 71% en la evaluación efectuada en la jornada.
Semana ambiental: ciclopaseo ( 0 participante), taller de compostaje (1 participante), jardín vertical (0 participantes),  caminata ( 0 participantes), Diviertete ( 22 participantes), Museo del Mar (0 participantes).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</si>
  <si>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</si>
  <si>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</si>
  <si>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</si>
  <si>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</si>
  <si>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</si>
  <si>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</si>
  <si>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</si>
  <si>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cumplimiento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</si>
  <si>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</si>
  <si>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</si>
  <si>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</si>
  <si>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</si>
  <si>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</si>
  <si>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</si>
  <si>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</si>
  <si>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</si>
  <si>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22 de junio de 2023</t>
  </si>
  <si>
    <t>Total metas transversales (20%)</t>
  </si>
  <si>
    <t xml:space="preserve">Total plan de gestión </t>
  </si>
  <si>
    <t>Retadora (mejora)</t>
  </si>
  <si>
    <t>Se realizaron 575 operativos en materia de actividad económica en el primer trimestre</t>
  </si>
  <si>
    <t>Se realizaron 186 operativos en materia de establecimientos de comercio en el primer trimestre</t>
  </si>
  <si>
    <t>Se realizaron 58 operativos en materia de cerros orientales en el primer trimestre</t>
  </si>
  <si>
    <t>Se realizaron 23 operativos en materia de Río Bogotá en el primer trimestre</t>
  </si>
  <si>
    <t>Se tramitaron 102 expedientes dentro de los términos establecidos en la meta</t>
  </si>
  <si>
    <t>Se realizaron 54 operativos en materia de ocupaciones ilegales en el primer trimestre</t>
  </si>
  <si>
    <t>Reporte ambiental oficina asesora de planeacion</t>
  </si>
  <si>
    <t xml:space="preserve">Reporte meta ambiental </t>
  </si>
  <si>
    <t xml:space="preserve">Jornada de capacitacion 22 de junio de 2023- Listado de asistencia </t>
  </si>
  <si>
    <t>Para el segundo  trimestre de la vigencia 2023, el Plan de Gestión del proceso Inspección, Vigilancia y Control alcanzó un nivel de desempeño del 95,43 y 44,49%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</si>
</sst>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9" fontId="4" fillId="0" borderId="0" applyFont="0" applyFill="0" applyBorder="0" applyAlignment="0" applyProtection="0"/>
  </cellStyleXfs>
  <cellXfs count="14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9" fontId="7" fillId="3" borderId="1" xfId="1" applyFont="1" applyFill="1" applyBorder="1" applyAlignment="1">
      <alignment horizontal="center" wrapText="1"/>
    </xf>
    <xf numFmtId="9" fontId="9" fillId="2" borderId="1" xfId="1" applyFont="1" applyFill="1" applyBorder="1" applyAlignment="1">
      <alignment wrapText="1"/>
    </xf>
    <xf numFmtId="0" fontId="6" fillId="3" borderId="1" xfId="0" applyFont="1" applyFill="1" applyBorder="1" applyAlignment="1">
      <alignment horizontal="center"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0" fontId="8" fillId="2" borderId="1" xfId="0" applyFont="1" applyFill="1" applyBorder="1" applyAlignment="1">
      <alignment horizontal="center" wrapText="1"/>
    </xf>
    <xf numFmtId="0" fontId="3"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9" fontId="1" fillId="0" borderId="1" xfId="1" applyFont="1" applyBorder="1" applyAlignment="1">
      <alignment horizontal="center" vertical="center" wrapText="1"/>
    </xf>
    <xf numFmtId="0" fontId="3"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9" fontId="5" fillId="9"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9" fontId="5" fillId="9" borderId="1" xfId="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9" borderId="1" xfId="0"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1" fontId="1" fillId="0" borderId="1" xfId="1" applyNumberFormat="1" applyFont="1" applyBorder="1" applyAlignment="1">
      <alignment horizontal="center"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wrapText="1"/>
    </xf>
    <xf numFmtId="10" fontId="3"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164" fontId="1" fillId="0" borderId="1" xfId="1"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10" fontId="7" fillId="3" borderId="1" xfId="1" applyNumberFormat="1" applyFont="1" applyFill="1" applyBorder="1" applyAlignment="1">
      <alignment horizontal="center" wrapText="1"/>
    </xf>
    <xf numFmtId="9"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9" fontId="5" fillId="0" borderId="1" xfId="1" applyFont="1" applyBorder="1" applyAlignment="1">
      <alignment horizontal="left" vertical="center" wrapText="1"/>
    </xf>
    <xf numFmtId="0" fontId="5" fillId="0" borderId="1" xfId="1" applyNumberFormat="1" applyFont="1" applyBorder="1" applyAlignment="1">
      <alignment horizontal="left" vertical="center" wrapText="1"/>
    </xf>
    <xf numFmtId="10" fontId="9" fillId="2" borderId="1" xfId="0" applyNumberFormat="1" applyFont="1" applyFill="1" applyBorder="1" applyAlignment="1">
      <alignment horizontal="center" wrapText="1"/>
    </xf>
    <xf numFmtId="1" fontId="5" fillId="0" borderId="1" xfId="0" applyNumberFormat="1" applyFont="1" applyBorder="1" applyAlignment="1">
      <alignment horizontal="left" vertical="center" wrapText="1"/>
    </xf>
    <xf numFmtId="10" fontId="7" fillId="3" borderId="1" xfId="0"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15" fillId="9" borderId="0" xfId="0" applyFont="1" applyFill="1" applyAlignment="1">
      <alignment vertical="center" wrapText="1"/>
    </xf>
    <xf numFmtId="10"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 fontId="1" fillId="0" borderId="1" xfId="1" applyNumberFormat="1" applyFont="1" applyBorder="1" applyAlignment="1">
      <alignment horizontal="left"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9" borderId="1" xfId="0" applyFont="1" applyFill="1" applyBorder="1" applyAlignment="1">
      <alignment horizontal="left" vertical="top" wrapText="1"/>
    </xf>
    <xf numFmtId="0" fontId="15" fillId="9"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767483</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1"/>
  <sheetViews>
    <sheetView tabSelected="1" topLeftCell="A7" zoomScale="60" zoomScaleNormal="60" workbookViewId="0">
      <selection activeCell="G12" sqref="G12"/>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42578125" style="1" customWidth="1"/>
    <col min="6" max="6" width="24.42578125" style="1" customWidth="1"/>
    <col min="7" max="7" width="35.7109375" style="1" customWidth="1"/>
    <col min="8" max="8" width="18.140625" style="1" customWidth="1"/>
    <col min="9" max="9" width="18.42578125" style="1" customWidth="1"/>
    <col min="10" max="10" width="23" style="1" customWidth="1"/>
    <col min="11" max="11" width="9.28515625" style="1" customWidth="1"/>
    <col min="12" max="12" width="9" style="1" customWidth="1"/>
    <col min="13" max="13" width="8.85546875" style="1" customWidth="1"/>
    <col min="14" max="14" width="7.28515625" style="1" customWidth="1"/>
    <col min="15" max="15" width="17.5703125" style="1" customWidth="1"/>
    <col min="16" max="16" width="21.28515625" style="1" bestFit="1" customWidth="1"/>
    <col min="17" max="17" width="24.5703125" style="1" customWidth="1"/>
    <col min="18" max="20" width="16.5703125" style="1" customWidth="1"/>
    <col min="21" max="21" width="16.7109375" style="1" customWidth="1"/>
    <col min="22" max="22" width="16.5703125" style="1" customWidth="1"/>
    <col min="23" max="23" width="50.85546875" style="1" customWidth="1"/>
    <col min="24" max="24" width="22" style="1" customWidth="1"/>
    <col min="25" max="25" width="16.5703125" style="1" customWidth="1"/>
    <col min="26" max="26" width="22" style="1" customWidth="1"/>
    <col min="27" max="27" width="16.5703125" style="1" customWidth="1"/>
    <col min="28" max="28" width="29.7109375" style="1" customWidth="1"/>
    <col min="29" max="29" width="27.42578125" style="1" customWidth="1"/>
    <col min="30" max="39" width="27.42578125" style="1" hidden="1" customWidth="1"/>
    <col min="40" max="40" width="27.42578125" style="1" customWidth="1"/>
    <col min="41" max="41" width="10.85546875" style="1"/>
    <col min="42" max="42" width="12.140625" style="1" bestFit="1" customWidth="1"/>
    <col min="43" max="43" width="30.7109375" style="1" customWidth="1"/>
    <col min="44" max="16384" width="10.85546875" style="1"/>
  </cols>
  <sheetData>
    <row r="1" spans="1:43" s="25" customFormat="1" ht="69.75" customHeight="1" x14ac:dyDescent="0.25">
      <c r="A1" s="114" t="s">
        <v>0</v>
      </c>
      <c r="B1" s="115"/>
      <c r="C1" s="115"/>
      <c r="D1" s="115"/>
      <c r="E1" s="115"/>
      <c r="F1" s="115"/>
      <c r="G1" s="115"/>
      <c r="H1" s="115"/>
      <c r="I1" s="115"/>
      <c r="J1" s="115"/>
      <c r="K1" s="142" t="s">
        <v>1</v>
      </c>
      <c r="L1" s="142"/>
      <c r="M1" s="142"/>
      <c r="N1" s="142"/>
      <c r="O1" s="142"/>
    </row>
    <row r="2" spans="1:43" s="27" customFormat="1" x14ac:dyDescent="0.25">
      <c r="A2" s="116" t="s">
        <v>2</v>
      </c>
      <c r="B2" s="117"/>
      <c r="C2" s="117"/>
      <c r="D2" s="117"/>
      <c r="E2" s="117"/>
      <c r="F2" s="117"/>
      <c r="G2" s="117"/>
      <c r="H2" s="117"/>
      <c r="I2" s="117"/>
      <c r="J2" s="117"/>
      <c r="K2" s="26"/>
    </row>
    <row r="3" spans="1:43" s="25" customFormat="1" x14ac:dyDescent="0.25"/>
    <row r="4" spans="1:43" s="25" customFormat="1" x14ac:dyDescent="0.25">
      <c r="A4" s="118" t="s">
        <v>3</v>
      </c>
      <c r="B4" s="119"/>
      <c r="C4" s="124" t="s">
        <v>4</v>
      </c>
      <c r="D4" s="125"/>
      <c r="E4" s="130" t="s">
        <v>5</v>
      </c>
      <c r="F4" s="131"/>
      <c r="G4" s="131"/>
      <c r="H4" s="131"/>
      <c r="I4" s="131"/>
      <c r="J4" s="132"/>
    </row>
    <row r="5" spans="1:43" s="25" customFormat="1" x14ac:dyDescent="0.25">
      <c r="A5" s="120"/>
      <c r="B5" s="121"/>
      <c r="C5" s="126"/>
      <c r="D5" s="127"/>
      <c r="E5" s="2" t="s">
        <v>6</v>
      </c>
      <c r="F5" s="2" t="s">
        <v>7</v>
      </c>
      <c r="G5" s="130" t="s">
        <v>8</v>
      </c>
      <c r="H5" s="131"/>
      <c r="I5" s="131"/>
      <c r="J5" s="132"/>
    </row>
    <row r="6" spans="1:43" s="25" customFormat="1" x14ac:dyDescent="0.25">
      <c r="A6" s="120"/>
      <c r="B6" s="121"/>
      <c r="C6" s="126"/>
      <c r="D6" s="127"/>
      <c r="E6" s="28">
        <v>1</v>
      </c>
      <c r="F6" s="28" t="s">
        <v>9</v>
      </c>
      <c r="G6" s="133" t="s">
        <v>10</v>
      </c>
      <c r="H6" s="133"/>
      <c r="I6" s="133"/>
      <c r="J6" s="133"/>
    </row>
    <row r="7" spans="1:43" s="25" customFormat="1" ht="76.5" customHeight="1" x14ac:dyDescent="0.25">
      <c r="A7" s="120"/>
      <c r="B7" s="121"/>
      <c r="C7" s="126"/>
      <c r="D7" s="127"/>
      <c r="E7" s="28">
        <v>2</v>
      </c>
      <c r="F7" s="28" t="s">
        <v>11</v>
      </c>
      <c r="G7" s="133" t="s">
        <v>12</v>
      </c>
      <c r="H7" s="133"/>
      <c r="I7" s="133"/>
      <c r="J7" s="133"/>
    </row>
    <row r="8" spans="1:43" s="25" customFormat="1" ht="54.75" customHeight="1" x14ac:dyDescent="0.25">
      <c r="A8" s="122"/>
      <c r="B8" s="123"/>
      <c r="C8" s="128"/>
      <c r="D8" s="129"/>
      <c r="E8" s="28">
        <v>3</v>
      </c>
      <c r="F8" s="28" t="s">
        <v>13</v>
      </c>
      <c r="G8" s="134" t="s">
        <v>14</v>
      </c>
      <c r="H8" s="135"/>
      <c r="I8" s="135"/>
      <c r="J8" s="135"/>
    </row>
    <row r="9" spans="1:43" s="25" customFormat="1" ht="54.75" customHeight="1" x14ac:dyDescent="0.25">
      <c r="A9" s="73"/>
      <c r="B9" s="73"/>
      <c r="C9" s="74"/>
      <c r="D9" s="74"/>
      <c r="E9" s="28">
        <v>4</v>
      </c>
      <c r="F9" s="28" t="s">
        <v>15</v>
      </c>
      <c r="G9" s="134" t="s">
        <v>16</v>
      </c>
      <c r="H9" s="135"/>
      <c r="I9" s="135"/>
      <c r="J9" s="135"/>
    </row>
    <row r="10" spans="1:43" s="25" customFormat="1" ht="54.75" customHeight="1" x14ac:dyDescent="0.25">
      <c r="A10" s="73"/>
      <c r="B10" s="73"/>
      <c r="C10" s="74"/>
      <c r="D10" s="74"/>
      <c r="E10" s="28">
        <v>5</v>
      </c>
      <c r="F10" s="28" t="s">
        <v>17</v>
      </c>
      <c r="G10" s="134" t="s">
        <v>18</v>
      </c>
      <c r="H10" s="135"/>
      <c r="I10" s="135"/>
      <c r="J10" s="135"/>
    </row>
    <row r="11" spans="1:43" s="25" customFormat="1" ht="54.75" customHeight="1" x14ac:dyDescent="0.25">
      <c r="A11" s="73"/>
      <c r="B11" s="73"/>
      <c r="C11" s="74"/>
      <c r="D11" s="74"/>
      <c r="E11" s="28">
        <v>6</v>
      </c>
      <c r="F11" s="28" t="s">
        <v>19</v>
      </c>
      <c r="G11" s="143" t="s">
        <v>198</v>
      </c>
      <c r="H11" s="143"/>
      <c r="I11" s="143"/>
      <c r="J11" s="143"/>
      <c r="K11" s="75"/>
    </row>
    <row r="12" spans="1:43" s="25" customFormat="1" x14ac:dyDescent="0.25"/>
    <row r="13" spans="1:43" ht="14.45" customHeight="1" x14ac:dyDescent="0.25">
      <c r="A13" s="107" t="s">
        <v>20</v>
      </c>
      <c r="B13" s="107"/>
      <c r="C13" s="107" t="s">
        <v>21</v>
      </c>
      <c r="D13" s="107"/>
      <c r="E13" s="107"/>
      <c r="F13" s="136" t="s">
        <v>22</v>
      </c>
      <c r="G13" s="137"/>
      <c r="H13" s="137"/>
      <c r="I13" s="137"/>
      <c r="J13" s="137"/>
      <c r="K13" s="137"/>
      <c r="L13" s="137"/>
      <c r="M13" s="137"/>
      <c r="N13" s="137"/>
      <c r="O13" s="137"/>
      <c r="P13" s="138"/>
      <c r="Q13" s="107" t="s">
        <v>23</v>
      </c>
      <c r="R13" s="107"/>
      <c r="S13" s="107"/>
      <c r="T13" s="108" t="s">
        <v>24</v>
      </c>
      <c r="U13" s="109"/>
      <c r="V13" s="109"/>
      <c r="W13" s="109"/>
      <c r="X13" s="110"/>
      <c r="Y13" s="83" t="s">
        <v>25</v>
      </c>
      <c r="Z13" s="84"/>
      <c r="AA13" s="84"/>
      <c r="AB13" s="84"/>
      <c r="AC13" s="85"/>
      <c r="AD13" s="89" t="s">
        <v>26</v>
      </c>
      <c r="AE13" s="90"/>
      <c r="AF13" s="90"/>
      <c r="AG13" s="90"/>
      <c r="AH13" s="91"/>
      <c r="AI13" s="95" t="s">
        <v>27</v>
      </c>
      <c r="AJ13" s="96"/>
      <c r="AK13" s="96"/>
      <c r="AL13" s="96"/>
      <c r="AM13" s="97"/>
      <c r="AN13" s="101" t="s">
        <v>28</v>
      </c>
      <c r="AO13" s="102"/>
      <c r="AP13" s="102"/>
      <c r="AQ13" s="103"/>
    </row>
    <row r="14" spans="1:43" ht="14.45" customHeight="1" x14ac:dyDescent="0.25">
      <c r="A14" s="107"/>
      <c r="B14" s="107"/>
      <c r="C14" s="107"/>
      <c r="D14" s="107"/>
      <c r="E14" s="107"/>
      <c r="F14" s="139"/>
      <c r="G14" s="140"/>
      <c r="H14" s="140"/>
      <c r="I14" s="140"/>
      <c r="J14" s="140"/>
      <c r="K14" s="140"/>
      <c r="L14" s="140"/>
      <c r="M14" s="140"/>
      <c r="N14" s="140"/>
      <c r="O14" s="140"/>
      <c r="P14" s="141"/>
      <c r="Q14" s="107"/>
      <c r="R14" s="107"/>
      <c r="S14" s="107"/>
      <c r="T14" s="111"/>
      <c r="U14" s="112"/>
      <c r="V14" s="112"/>
      <c r="W14" s="112"/>
      <c r="X14" s="113"/>
      <c r="Y14" s="86"/>
      <c r="Z14" s="87"/>
      <c r="AA14" s="87"/>
      <c r="AB14" s="87"/>
      <c r="AC14" s="88"/>
      <c r="AD14" s="92"/>
      <c r="AE14" s="93"/>
      <c r="AF14" s="93"/>
      <c r="AG14" s="93"/>
      <c r="AH14" s="94"/>
      <c r="AI14" s="98"/>
      <c r="AJ14" s="99"/>
      <c r="AK14" s="99"/>
      <c r="AL14" s="99"/>
      <c r="AM14" s="100"/>
      <c r="AN14" s="104"/>
      <c r="AO14" s="105"/>
      <c r="AP14" s="105"/>
      <c r="AQ14" s="106"/>
    </row>
    <row r="15" spans="1:43" ht="45" x14ac:dyDescent="0.25">
      <c r="A15" s="2" t="s">
        <v>29</v>
      </c>
      <c r="B15" s="2" t="s">
        <v>30</v>
      </c>
      <c r="C15" s="2" t="s">
        <v>31</v>
      </c>
      <c r="D15" s="2" t="s">
        <v>32</v>
      </c>
      <c r="E15" s="2" t="s">
        <v>33</v>
      </c>
      <c r="F15" s="14" t="s">
        <v>34</v>
      </c>
      <c r="G15" s="14" t="s">
        <v>35</v>
      </c>
      <c r="H15" s="14" t="s">
        <v>36</v>
      </c>
      <c r="I15" s="14" t="s">
        <v>37</v>
      </c>
      <c r="J15" s="14" t="s">
        <v>38</v>
      </c>
      <c r="K15" s="14" t="s">
        <v>39</v>
      </c>
      <c r="L15" s="14" t="s">
        <v>40</v>
      </c>
      <c r="M15" s="14" t="s">
        <v>41</v>
      </c>
      <c r="N15" s="14" t="s">
        <v>42</v>
      </c>
      <c r="O15" s="14" t="s">
        <v>43</v>
      </c>
      <c r="P15" s="14" t="s">
        <v>44</v>
      </c>
      <c r="Q15" s="2" t="s">
        <v>45</v>
      </c>
      <c r="R15" s="2" t="s">
        <v>46</v>
      </c>
      <c r="S15" s="2" t="s">
        <v>47</v>
      </c>
      <c r="T15" s="3" t="s">
        <v>48</v>
      </c>
      <c r="U15" s="3" t="s">
        <v>49</v>
      </c>
      <c r="V15" s="3" t="s">
        <v>50</v>
      </c>
      <c r="W15" s="3" t="s">
        <v>51</v>
      </c>
      <c r="X15" s="3" t="s">
        <v>52</v>
      </c>
      <c r="Y15" s="17" t="s">
        <v>48</v>
      </c>
      <c r="Z15" s="17" t="s">
        <v>49</v>
      </c>
      <c r="AA15" s="17" t="s">
        <v>50</v>
      </c>
      <c r="AB15" s="17" t="s">
        <v>51</v>
      </c>
      <c r="AC15" s="17" t="s">
        <v>52</v>
      </c>
      <c r="AD15" s="18" t="s">
        <v>48</v>
      </c>
      <c r="AE15" s="18" t="s">
        <v>49</v>
      </c>
      <c r="AF15" s="18" t="s">
        <v>50</v>
      </c>
      <c r="AG15" s="18" t="s">
        <v>51</v>
      </c>
      <c r="AH15" s="18" t="s">
        <v>52</v>
      </c>
      <c r="AI15" s="19" t="s">
        <v>48</v>
      </c>
      <c r="AJ15" s="19" t="s">
        <v>49</v>
      </c>
      <c r="AK15" s="19" t="s">
        <v>50</v>
      </c>
      <c r="AL15" s="19" t="s">
        <v>51</v>
      </c>
      <c r="AM15" s="19" t="s">
        <v>52</v>
      </c>
      <c r="AN15" s="4" t="s">
        <v>48</v>
      </c>
      <c r="AO15" s="4" t="s">
        <v>49</v>
      </c>
      <c r="AP15" s="4" t="s">
        <v>50</v>
      </c>
      <c r="AQ15" s="4" t="s">
        <v>51</v>
      </c>
    </row>
    <row r="16" spans="1:43" s="22" customFormat="1" ht="254.25" customHeight="1" x14ac:dyDescent="0.25">
      <c r="A16" s="16">
        <v>4</v>
      </c>
      <c r="B16" s="15" t="s">
        <v>53</v>
      </c>
      <c r="C16" s="16">
        <v>1</v>
      </c>
      <c r="D16" s="15" t="s">
        <v>54</v>
      </c>
      <c r="E16" s="16" t="s">
        <v>55</v>
      </c>
      <c r="F16" s="45" t="s">
        <v>56</v>
      </c>
      <c r="G16" s="30" t="s">
        <v>57</v>
      </c>
      <c r="H16" s="39" t="s">
        <v>58</v>
      </c>
      <c r="I16" s="16" t="s">
        <v>59</v>
      </c>
      <c r="J16" s="45" t="s">
        <v>56</v>
      </c>
      <c r="K16" s="46">
        <v>0.1</v>
      </c>
      <c r="L16" s="46">
        <v>0.3</v>
      </c>
      <c r="M16" s="44">
        <v>0.3</v>
      </c>
      <c r="N16" s="44">
        <v>0.3</v>
      </c>
      <c r="O16" s="46">
        <f t="shared" ref="O16:O21" si="0">K16+L16+M16+N16</f>
        <v>1</v>
      </c>
      <c r="P16" s="16" t="s">
        <v>60</v>
      </c>
      <c r="Q16" s="15" t="s">
        <v>61</v>
      </c>
      <c r="R16" s="15" t="s">
        <v>62</v>
      </c>
      <c r="S16" s="15" t="s">
        <v>63</v>
      </c>
      <c r="T16" s="56">
        <f t="shared" ref="T16:T25" si="1">K16</f>
        <v>0.1</v>
      </c>
      <c r="U16" s="57">
        <v>0.1</v>
      </c>
      <c r="V16" s="58">
        <f>IF(U16/T16&gt;100%,100%,U16/T16)</f>
        <v>1</v>
      </c>
      <c r="W16" s="16" t="s">
        <v>64</v>
      </c>
      <c r="X16" s="16" t="s">
        <v>65</v>
      </c>
      <c r="Y16" s="44">
        <f t="shared" ref="Y16:Y25" si="2">L16</f>
        <v>0.3</v>
      </c>
      <c r="Z16" s="77">
        <v>0.3</v>
      </c>
      <c r="AA16" s="78">
        <f>IF(Z16/Y16&gt;100%,100%,Z16/Y16)</f>
        <v>1</v>
      </c>
      <c r="AB16" s="16" t="s">
        <v>66</v>
      </c>
      <c r="AC16" s="16" t="s">
        <v>67</v>
      </c>
      <c r="AD16" s="44">
        <f t="shared" ref="AD16:AD25" si="3">M16</f>
        <v>0.3</v>
      </c>
      <c r="AE16" s="16">
        <v>0</v>
      </c>
      <c r="AF16" s="46">
        <f>IF(AE16/AD16&gt;100%,100%,AE16/AD16)</f>
        <v>0</v>
      </c>
      <c r="AG16" s="16"/>
      <c r="AH16" s="16"/>
      <c r="AI16" s="46">
        <f t="shared" ref="AI16:AI25" si="4">N16</f>
        <v>0.3</v>
      </c>
      <c r="AJ16" s="16">
        <v>0</v>
      </c>
      <c r="AK16" s="46">
        <f>IF(AJ16/AI16&gt;100%,100%,AJ16/AI16)</f>
        <v>0</v>
      </c>
      <c r="AL16" s="16"/>
      <c r="AM16" s="16"/>
      <c r="AN16" s="56">
        <f t="shared" ref="AN16:AN25" si="5">O16</f>
        <v>1</v>
      </c>
      <c r="AO16" s="62">
        <f t="shared" ref="AO16:AO21" si="6">SUM(U16,Z196,AE16,AK16)</f>
        <v>0.1</v>
      </c>
      <c r="AP16" s="58">
        <f>IF(AO16/AN16&gt;100%,100%,AO16/AN16)</f>
        <v>0.1</v>
      </c>
      <c r="AQ16" s="16" t="s">
        <v>68</v>
      </c>
    </row>
    <row r="17" spans="1:43" s="43" customFormat="1" ht="258" customHeight="1" x14ac:dyDescent="0.25">
      <c r="A17" s="39">
        <v>4</v>
      </c>
      <c r="B17" s="23" t="s">
        <v>53</v>
      </c>
      <c r="C17" s="39">
        <v>2</v>
      </c>
      <c r="D17" s="40" t="s">
        <v>69</v>
      </c>
      <c r="E17" s="15" t="s">
        <v>55</v>
      </c>
      <c r="F17" s="40" t="s">
        <v>70</v>
      </c>
      <c r="G17" s="40" t="s">
        <v>71</v>
      </c>
      <c r="H17" s="39" t="s">
        <v>72</v>
      </c>
      <c r="I17" s="41" t="s">
        <v>59</v>
      </c>
      <c r="J17" s="40" t="s">
        <v>71</v>
      </c>
      <c r="K17" s="42">
        <v>380</v>
      </c>
      <c r="L17" s="42">
        <v>450</v>
      </c>
      <c r="M17" s="53">
        <v>450</v>
      </c>
      <c r="N17" s="53">
        <v>380</v>
      </c>
      <c r="O17" s="42">
        <f t="shared" si="0"/>
        <v>1660</v>
      </c>
      <c r="P17" s="39" t="s">
        <v>60</v>
      </c>
      <c r="Q17" s="23" t="s">
        <v>73</v>
      </c>
      <c r="R17" s="15" t="s">
        <v>74</v>
      </c>
      <c r="S17" s="23" t="s">
        <v>75</v>
      </c>
      <c r="T17" s="59">
        <f t="shared" si="1"/>
        <v>380</v>
      </c>
      <c r="U17" s="45">
        <v>518</v>
      </c>
      <c r="V17" s="60">
        <f t="shared" ref="V17:V25" si="7">IF(U17/T17&gt;100%,100%,U17/T17)</f>
        <v>1</v>
      </c>
      <c r="W17" s="39" t="s">
        <v>76</v>
      </c>
      <c r="X17" s="39" t="s">
        <v>77</v>
      </c>
      <c r="Y17" s="42">
        <f t="shared" si="2"/>
        <v>450</v>
      </c>
      <c r="Z17" s="39">
        <v>575</v>
      </c>
      <c r="AA17" s="76">
        <f t="shared" ref="AA17:AA25" si="8">IF(Z17/Y17&gt;100%,100%,Z17/Y17)</f>
        <v>1</v>
      </c>
      <c r="AB17" s="45" t="s">
        <v>78</v>
      </c>
      <c r="AC17" s="39" t="s">
        <v>79</v>
      </c>
      <c r="AD17" s="42">
        <f t="shared" si="3"/>
        <v>450</v>
      </c>
      <c r="AE17" s="39">
        <v>0</v>
      </c>
      <c r="AF17" s="39">
        <f t="shared" ref="AF17:AF25" si="9">IF(AE17/AD17&gt;100%,100%,AE17/AD17)</f>
        <v>0</v>
      </c>
      <c r="AG17" s="39"/>
      <c r="AH17" s="39"/>
      <c r="AI17" s="42">
        <f t="shared" si="4"/>
        <v>380</v>
      </c>
      <c r="AJ17" s="39">
        <v>0</v>
      </c>
      <c r="AK17" s="39">
        <f t="shared" ref="AK17:AK25" si="10">IF(AJ17/AI17&gt;100%,100%,AJ17/AI17)</f>
        <v>0</v>
      </c>
      <c r="AL17" s="39"/>
      <c r="AM17" s="39"/>
      <c r="AN17" s="45">
        <f t="shared" si="5"/>
        <v>1660</v>
      </c>
      <c r="AO17" s="82">
        <f t="shared" si="6"/>
        <v>518</v>
      </c>
      <c r="AP17" s="60">
        <f t="shared" ref="AP17:AP29" si="11">IF(AO17/AN17&gt;100%,100%,AO17/AN17)</f>
        <v>0.31204819277108437</v>
      </c>
      <c r="AQ17" s="39" t="s">
        <v>189</v>
      </c>
    </row>
    <row r="18" spans="1:43" s="22" customFormat="1" ht="409.5" x14ac:dyDescent="0.25">
      <c r="A18" s="16">
        <v>4</v>
      </c>
      <c r="B18" s="15" t="s">
        <v>53</v>
      </c>
      <c r="C18" s="20" t="s">
        <v>80</v>
      </c>
      <c r="D18" s="15" t="s">
        <v>81</v>
      </c>
      <c r="E18" s="15" t="s">
        <v>55</v>
      </c>
      <c r="F18" s="15" t="s">
        <v>82</v>
      </c>
      <c r="G18" s="15" t="s">
        <v>83</v>
      </c>
      <c r="H18" s="39" t="s">
        <v>84</v>
      </c>
      <c r="I18" s="16" t="s">
        <v>59</v>
      </c>
      <c r="J18" s="23" t="s">
        <v>85</v>
      </c>
      <c r="K18" s="29">
        <v>57</v>
      </c>
      <c r="L18" s="29">
        <v>105</v>
      </c>
      <c r="M18" s="54">
        <v>105</v>
      </c>
      <c r="N18" s="54">
        <v>83</v>
      </c>
      <c r="O18" s="42">
        <f t="shared" si="0"/>
        <v>350</v>
      </c>
      <c r="P18" s="16" t="s">
        <v>60</v>
      </c>
      <c r="Q18" s="15" t="s">
        <v>86</v>
      </c>
      <c r="R18" s="15" t="s">
        <v>74</v>
      </c>
      <c r="S18" s="15" t="s">
        <v>87</v>
      </c>
      <c r="T18" s="61">
        <f t="shared" si="1"/>
        <v>57</v>
      </c>
      <c r="U18" s="30">
        <v>148</v>
      </c>
      <c r="V18" s="58">
        <f t="shared" si="7"/>
        <v>1</v>
      </c>
      <c r="W18" s="16" t="s">
        <v>88</v>
      </c>
      <c r="X18" s="16" t="s">
        <v>77</v>
      </c>
      <c r="Y18" s="29">
        <f t="shared" si="2"/>
        <v>105</v>
      </c>
      <c r="Z18" s="16">
        <v>186</v>
      </c>
      <c r="AA18" s="78">
        <f t="shared" si="8"/>
        <v>1</v>
      </c>
      <c r="AB18" s="30" t="s">
        <v>89</v>
      </c>
      <c r="AC18" s="16" t="s">
        <v>79</v>
      </c>
      <c r="AD18" s="29">
        <f t="shared" si="3"/>
        <v>105</v>
      </c>
      <c r="AE18" s="16">
        <v>0</v>
      </c>
      <c r="AF18" s="16">
        <f t="shared" si="9"/>
        <v>0</v>
      </c>
      <c r="AG18" s="16"/>
      <c r="AH18" s="16"/>
      <c r="AI18" s="29">
        <f t="shared" si="4"/>
        <v>83</v>
      </c>
      <c r="AJ18" s="16">
        <v>0</v>
      </c>
      <c r="AK18" s="16">
        <f t="shared" si="10"/>
        <v>0</v>
      </c>
      <c r="AL18" s="16"/>
      <c r="AM18" s="16"/>
      <c r="AN18" s="30">
        <f t="shared" si="5"/>
        <v>350</v>
      </c>
      <c r="AO18" s="82">
        <f t="shared" si="6"/>
        <v>148</v>
      </c>
      <c r="AP18" s="58">
        <f t="shared" si="11"/>
        <v>0.42285714285714288</v>
      </c>
      <c r="AQ18" s="16" t="s">
        <v>190</v>
      </c>
    </row>
    <row r="19" spans="1:43" s="22" customFormat="1" ht="405" x14ac:dyDescent="0.25">
      <c r="A19" s="16">
        <v>4</v>
      </c>
      <c r="B19" s="15" t="s">
        <v>53</v>
      </c>
      <c r="C19" s="16">
        <v>4</v>
      </c>
      <c r="D19" s="15" t="s">
        <v>90</v>
      </c>
      <c r="E19" s="16" t="s">
        <v>55</v>
      </c>
      <c r="F19" s="15" t="s">
        <v>91</v>
      </c>
      <c r="G19" s="15" t="s">
        <v>92</v>
      </c>
      <c r="H19" s="39" t="s">
        <v>93</v>
      </c>
      <c r="I19" s="16" t="s">
        <v>59</v>
      </c>
      <c r="J19" s="23" t="s">
        <v>94</v>
      </c>
      <c r="K19" s="29">
        <v>30</v>
      </c>
      <c r="L19" s="29">
        <v>60</v>
      </c>
      <c r="M19" s="55">
        <v>60</v>
      </c>
      <c r="N19" s="55">
        <v>45</v>
      </c>
      <c r="O19" s="29">
        <f t="shared" si="0"/>
        <v>195</v>
      </c>
      <c r="P19" s="16" t="s">
        <v>60</v>
      </c>
      <c r="Q19" s="15" t="s">
        <v>95</v>
      </c>
      <c r="R19" s="15" t="s">
        <v>74</v>
      </c>
      <c r="S19" s="15" t="s">
        <v>96</v>
      </c>
      <c r="T19" s="61">
        <f t="shared" si="1"/>
        <v>30</v>
      </c>
      <c r="U19" s="30">
        <v>35</v>
      </c>
      <c r="V19" s="58">
        <f t="shared" si="7"/>
        <v>1</v>
      </c>
      <c r="W19" s="16" t="s">
        <v>97</v>
      </c>
      <c r="X19" s="16" t="s">
        <v>77</v>
      </c>
      <c r="Y19" s="29">
        <f t="shared" si="2"/>
        <v>60</v>
      </c>
      <c r="Z19" s="16">
        <v>58</v>
      </c>
      <c r="AA19" s="78">
        <f t="shared" si="8"/>
        <v>0.96666666666666667</v>
      </c>
      <c r="AB19" s="30" t="s">
        <v>98</v>
      </c>
      <c r="AC19" s="16" t="s">
        <v>99</v>
      </c>
      <c r="AD19" s="29">
        <f t="shared" si="3"/>
        <v>60</v>
      </c>
      <c r="AE19" s="16">
        <v>0</v>
      </c>
      <c r="AF19" s="16">
        <f t="shared" si="9"/>
        <v>0</v>
      </c>
      <c r="AG19" s="16"/>
      <c r="AH19" s="16"/>
      <c r="AI19" s="29">
        <f t="shared" si="4"/>
        <v>45</v>
      </c>
      <c r="AJ19" s="16">
        <v>0</v>
      </c>
      <c r="AK19" s="16">
        <f t="shared" si="10"/>
        <v>0</v>
      </c>
      <c r="AL19" s="16"/>
      <c r="AM19" s="16"/>
      <c r="AN19" s="30">
        <f t="shared" si="5"/>
        <v>195</v>
      </c>
      <c r="AO19" s="82">
        <f t="shared" si="6"/>
        <v>35</v>
      </c>
      <c r="AP19" s="58">
        <f t="shared" si="11"/>
        <v>0.17948717948717949</v>
      </c>
      <c r="AQ19" s="16" t="s">
        <v>191</v>
      </c>
    </row>
    <row r="20" spans="1:43" s="22" customFormat="1" ht="375" x14ac:dyDescent="0.25">
      <c r="A20" s="16">
        <v>4</v>
      </c>
      <c r="B20" s="15" t="s">
        <v>53</v>
      </c>
      <c r="C20" s="16">
        <v>5</v>
      </c>
      <c r="D20" s="15" t="s">
        <v>100</v>
      </c>
      <c r="E20" s="16" t="s">
        <v>55</v>
      </c>
      <c r="F20" s="15" t="s">
        <v>101</v>
      </c>
      <c r="G20" s="15" t="s">
        <v>102</v>
      </c>
      <c r="H20" s="39" t="s">
        <v>103</v>
      </c>
      <c r="I20" s="16" t="s">
        <v>59</v>
      </c>
      <c r="J20" s="23" t="s">
        <v>104</v>
      </c>
      <c r="K20" s="29">
        <v>8</v>
      </c>
      <c r="L20" s="29">
        <v>18</v>
      </c>
      <c r="M20" s="55">
        <v>18</v>
      </c>
      <c r="N20" s="55">
        <v>15</v>
      </c>
      <c r="O20" s="29">
        <f t="shared" si="0"/>
        <v>59</v>
      </c>
      <c r="P20" s="16" t="s">
        <v>60</v>
      </c>
      <c r="Q20" s="15" t="s">
        <v>105</v>
      </c>
      <c r="R20" s="15" t="s">
        <v>74</v>
      </c>
      <c r="S20" s="15" t="s">
        <v>96</v>
      </c>
      <c r="T20" s="61">
        <f t="shared" si="1"/>
        <v>8</v>
      </c>
      <c r="U20" s="30">
        <v>12</v>
      </c>
      <c r="V20" s="58">
        <f t="shared" si="7"/>
        <v>1</v>
      </c>
      <c r="W20" s="16" t="s">
        <v>106</v>
      </c>
      <c r="X20" s="16" t="s">
        <v>77</v>
      </c>
      <c r="Y20" s="29">
        <f t="shared" si="2"/>
        <v>18</v>
      </c>
      <c r="Z20" s="16">
        <v>23</v>
      </c>
      <c r="AA20" s="78">
        <f t="shared" si="8"/>
        <v>1</v>
      </c>
      <c r="AB20" s="30" t="s">
        <v>107</v>
      </c>
      <c r="AC20" s="16" t="s">
        <v>99</v>
      </c>
      <c r="AD20" s="29">
        <f t="shared" si="3"/>
        <v>18</v>
      </c>
      <c r="AE20" s="16">
        <v>0</v>
      </c>
      <c r="AF20" s="16">
        <f t="shared" si="9"/>
        <v>0</v>
      </c>
      <c r="AG20" s="16"/>
      <c r="AH20" s="16"/>
      <c r="AI20" s="29">
        <f t="shared" si="4"/>
        <v>15</v>
      </c>
      <c r="AJ20" s="16">
        <v>0</v>
      </c>
      <c r="AK20" s="16">
        <f t="shared" si="10"/>
        <v>0</v>
      </c>
      <c r="AL20" s="16"/>
      <c r="AM20" s="16"/>
      <c r="AN20" s="30">
        <f t="shared" si="5"/>
        <v>59</v>
      </c>
      <c r="AO20" s="82">
        <f t="shared" si="6"/>
        <v>12</v>
      </c>
      <c r="AP20" s="58">
        <f t="shared" si="11"/>
        <v>0.20338983050847459</v>
      </c>
      <c r="AQ20" s="16" t="s">
        <v>192</v>
      </c>
    </row>
    <row r="21" spans="1:43" s="22" customFormat="1" ht="409.5" x14ac:dyDescent="0.25">
      <c r="A21" s="16">
        <v>4</v>
      </c>
      <c r="B21" s="15" t="s">
        <v>53</v>
      </c>
      <c r="C21" s="16">
        <v>6</v>
      </c>
      <c r="D21" s="15" t="s">
        <v>108</v>
      </c>
      <c r="E21" s="16" t="s">
        <v>55</v>
      </c>
      <c r="F21" s="15" t="s">
        <v>109</v>
      </c>
      <c r="G21" s="15" t="s">
        <v>110</v>
      </c>
      <c r="H21" s="39" t="s">
        <v>111</v>
      </c>
      <c r="I21" s="16" t="s">
        <v>59</v>
      </c>
      <c r="J21" s="23" t="s">
        <v>110</v>
      </c>
      <c r="K21" s="29">
        <v>175</v>
      </c>
      <c r="L21" s="29">
        <v>225</v>
      </c>
      <c r="M21" s="29">
        <v>240</v>
      </c>
      <c r="N21" s="29">
        <v>195</v>
      </c>
      <c r="O21" s="29">
        <f t="shared" si="0"/>
        <v>835</v>
      </c>
      <c r="P21" s="16" t="s">
        <v>60</v>
      </c>
      <c r="Q21" s="15" t="s">
        <v>112</v>
      </c>
      <c r="R21" s="15" t="s">
        <v>74</v>
      </c>
      <c r="S21" s="15" t="s">
        <v>113</v>
      </c>
      <c r="T21" s="61">
        <f t="shared" si="1"/>
        <v>175</v>
      </c>
      <c r="U21" s="30">
        <v>326</v>
      </c>
      <c r="V21" s="58">
        <f t="shared" si="7"/>
        <v>1</v>
      </c>
      <c r="W21" s="16" t="s">
        <v>114</v>
      </c>
      <c r="X21" s="16" t="s">
        <v>77</v>
      </c>
      <c r="Y21" s="29">
        <f t="shared" si="2"/>
        <v>225</v>
      </c>
      <c r="Z21" s="16">
        <v>326</v>
      </c>
      <c r="AA21" s="78">
        <f t="shared" si="8"/>
        <v>1</v>
      </c>
      <c r="AB21" s="30" t="s">
        <v>115</v>
      </c>
      <c r="AC21" s="16" t="s">
        <v>79</v>
      </c>
      <c r="AD21" s="29">
        <f t="shared" si="3"/>
        <v>240</v>
      </c>
      <c r="AE21" s="16">
        <v>0</v>
      </c>
      <c r="AF21" s="16">
        <f t="shared" si="9"/>
        <v>0</v>
      </c>
      <c r="AG21" s="16"/>
      <c r="AH21" s="16"/>
      <c r="AI21" s="29">
        <f t="shared" si="4"/>
        <v>195</v>
      </c>
      <c r="AJ21" s="16">
        <v>0</v>
      </c>
      <c r="AK21" s="16">
        <f t="shared" si="10"/>
        <v>0</v>
      </c>
      <c r="AL21" s="16"/>
      <c r="AM21" s="16"/>
      <c r="AN21" s="30">
        <f t="shared" si="5"/>
        <v>835</v>
      </c>
      <c r="AO21" s="82">
        <f t="shared" si="6"/>
        <v>326</v>
      </c>
      <c r="AP21" s="58">
        <f t="shared" si="11"/>
        <v>0.3904191616766467</v>
      </c>
      <c r="AQ21" s="16" t="s">
        <v>116</v>
      </c>
    </row>
    <row r="22" spans="1:43" s="22" customFormat="1" ht="210" x14ac:dyDescent="0.25">
      <c r="A22" s="16">
        <v>4</v>
      </c>
      <c r="B22" s="15" t="s">
        <v>53</v>
      </c>
      <c r="C22" s="16">
        <v>7</v>
      </c>
      <c r="D22" s="15" t="s">
        <v>117</v>
      </c>
      <c r="E22" s="16" t="s">
        <v>55</v>
      </c>
      <c r="F22" s="23" t="s">
        <v>118</v>
      </c>
      <c r="G22" s="23" t="s">
        <v>119</v>
      </c>
      <c r="H22" s="39" t="s">
        <v>120</v>
      </c>
      <c r="I22" s="16" t="s">
        <v>121</v>
      </c>
      <c r="J22" s="23" t="s">
        <v>118</v>
      </c>
      <c r="K22" s="46">
        <v>1</v>
      </c>
      <c r="L22" s="46">
        <v>1</v>
      </c>
      <c r="M22" s="46">
        <v>1</v>
      </c>
      <c r="N22" s="46">
        <v>1</v>
      </c>
      <c r="O22" s="44">
        <f>AVERAGE(K22,L22,M22,N22)</f>
        <v>1</v>
      </c>
      <c r="P22" s="16" t="s">
        <v>60</v>
      </c>
      <c r="Q22" s="23" t="s">
        <v>122</v>
      </c>
      <c r="R22" s="15" t="s">
        <v>123</v>
      </c>
      <c r="S22" s="15" t="s">
        <v>124</v>
      </c>
      <c r="T22" s="56">
        <f t="shared" si="1"/>
        <v>1</v>
      </c>
      <c r="U22" s="57">
        <v>1</v>
      </c>
      <c r="V22" s="63">
        <f t="shared" si="7"/>
        <v>1</v>
      </c>
      <c r="W22" s="16" t="s">
        <v>125</v>
      </c>
      <c r="X22" s="16" t="s">
        <v>126</v>
      </c>
      <c r="Y22" s="44">
        <f t="shared" si="2"/>
        <v>1</v>
      </c>
      <c r="Z22" s="77">
        <v>1</v>
      </c>
      <c r="AA22" s="79">
        <f t="shared" si="8"/>
        <v>1</v>
      </c>
      <c r="AB22" s="16" t="s">
        <v>127</v>
      </c>
      <c r="AC22" s="16" t="s">
        <v>128</v>
      </c>
      <c r="AD22" s="44">
        <f t="shared" si="3"/>
        <v>1</v>
      </c>
      <c r="AE22" s="16"/>
      <c r="AF22" s="44">
        <f t="shared" si="9"/>
        <v>0</v>
      </c>
      <c r="AG22" s="16"/>
      <c r="AH22" s="16"/>
      <c r="AI22" s="44">
        <f t="shared" si="4"/>
        <v>1</v>
      </c>
      <c r="AJ22" s="16"/>
      <c r="AK22" s="44">
        <f t="shared" si="10"/>
        <v>0</v>
      </c>
      <c r="AL22" s="16"/>
      <c r="AM22" s="16"/>
      <c r="AN22" s="56">
        <f t="shared" si="5"/>
        <v>1</v>
      </c>
      <c r="AO22" s="62">
        <f>AVERAGE(U22,Z22,AE22,AJ22)</f>
        <v>1</v>
      </c>
      <c r="AP22" s="63">
        <f t="shared" si="11"/>
        <v>1</v>
      </c>
      <c r="AQ22" s="16" t="s">
        <v>193</v>
      </c>
    </row>
    <row r="23" spans="1:43" s="22" customFormat="1" ht="390" x14ac:dyDescent="0.25">
      <c r="A23" s="16">
        <v>4</v>
      </c>
      <c r="B23" s="15" t="s">
        <v>53</v>
      </c>
      <c r="C23" s="16">
        <v>8</v>
      </c>
      <c r="D23" s="15" t="s">
        <v>129</v>
      </c>
      <c r="E23" s="16" t="s">
        <v>55</v>
      </c>
      <c r="F23" s="15" t="s">
        <v>130</v>
      </c>
      <c r="G23" s="15" t="s">
        <v>131</v>
      </c>
      <c r="H23" s="16" t="s">
        <v>58</v>
      </c>
      <c r="I23" s="16" t="s">
        <v>59</v>
      </c>
      <c r="J23" s="23" t="s">
        <v>132</v>
      </c>
      <c r="K23" s="29">
        <v>25</v>
      </c>
      <c r="L23" s="29">
        <v>45</v>
      </c>
      <c r="M23" s="29">
        <v>45</v>
      </c>
      <c r="N23" s="29">
        <v>35</v>
      </c>
      <c r="O23" s="55">
        <f>K23+L23+M23+N23</f>
        <v>150</v>
      </c>
      <c r="P23" s="16" t="s">
        <v>60</v>
      </c>
      <c r="Q23" s="15" t="s">
        <v>133</v>
      </c>
      <c r="R23" s="15" t="s">
        <v>74</v>
      </c>
      <c r="S23" s="15" t="s">
        <v>134</v>
      </c>
      <c r="T23" s="61">
        <f t="shared" si="1"/>
        <v>25</v>
      </c>
      <c r="U23" s="30">
        <v>41</v>
      </c>
      <c r="V23" s="58">
        <f t="shared" si="7"/>
        <v>1</v>
      </c>
      <c r="W23" s="16" t="s">
        <v>135</v>
      </c>
      <c r="X23" s="16" t="s">
        <v>77</v>
      </c>
      <c r="Y23" s="29">
        <f t="shared" si="2"/>
        <v>45</v>
      </c>
      <c r="Z23" s="16">
        <v>54</v>
      </c>
      <c r="AA23" s="78">
        <f t="shared" si="8"/>
        <v>1</v>
      </c>
      <c r="AB23" s="30" t="s">
        <v>136</v>
      </c>
      <c r="AC23" s="16" t="s">
        <v>99</v>
      </c>
      <c r="AD23" s="29">
        <f t="shared" si="3"/>
        <v>45</v>
      </c>
      <c r="AE23" s="16">
        <v>0</v>
      </c>
      <c r="AF23" s="16">
        <f t="shared" si="9"/>
        <v>0</v>
      </c>
      <c r="AG23" s="16"/>
      <c r="AH23" s="16"/>
      <c r="AI23" s="29">
        <f t="shared" si="4"/>
        <v>35</v>
      </c>
      <c r="AJ23" s="16">
        <v>0</v>
      </c>
      <c r="AK23" s="16">
        <f t="shared" si="10"/>
        <v>0</v>
      </c>
      <c r="AL23" s="16"/>
      <c r="AM23" s="16"/>
      <c r="AN23" s="30">
        <f t="shared" si="5"/>
        <v>150</v>
      </c>
      <c r="AO23" s="30">
        <f>SUM(U23,Z23,AE23,AJ23)</f>
        <v>95</v>
      </c>
      <c r="AP23" s="58">
        <f t="shared" si="11"/>
        <v>0.6333333333333333</v>
      </c>
      <c r="AQ23" s="16" t="s">
        <v>194</v>
      </c>
    </row>
    <row r="24" spans="1:43" s="22" customFormat="1" ht="300" x14ac:dyDescent="0.25">
      <c r="A24" s="16">
        <v>4</v>
      </c>
      <c r="B24" s="15" t="s">
        <v>53</v>
      </c>
      <c r="C24" s="16">
        <v>9</v>
      </c>
      <c r="D24" s="15" t="s">
        <v>137</v>
      </c>
      <c r="E24" s="16" t="s">
        <v>55</v>
      </c>
      <c r="F24" s="15" t="s">
        <v>138</v>
      </c>
      <c r="G24" s="23" t="s">
        <v>139</v>
      </c>
      <c r="H24" s="39" t="s">
        <v>58</v>
      </c>
      <c r="I24" s="16" t="s">
        <v>59</v>
      </c>
      <c r="J24" s="15" t="s">
        <v>140</v>
      </c>
      <c r="K24" s="29">
        <v>1</v>
      </c>
      <c r="L24" s="29">
        <v>1</v>
      </c>
      <c r="M24" s="29">
        <v>1</v>
      </c>
      <c r="N24" s="29">
        <v>1</v>
      </c>
      <c r="O24" s="29">
        <f>K24+L24+M24+N24</f>
        <v>4</v>
      </c>
      <c r="P24" s="16" t="s">
        <v>60</v>
      </c>
      <c r="Q24" s="23" t="s">
        <v>141</v>
      </c>
      <c r="R24" s="23" t="s">
        <v>142</v>
      </c>
      <c r="S24" s="15" t="s">
        <v>143</v>
      </c>
      <c r="T24" s="61">
        <f t="shared" si="1"/>
        <v>1</v>
      </c>
      <c r="U24" s="30">
        <v>1</v>
      </c>
      <c r="V24" s="58">
        <f t="shared" si="7"/>
        <v>1</v>
      </c>
      <c r="W24" s="16" t="s">
        <v>144</v>
      </c>
      <c r="X24" s="16" t="s">
        <v>145</v>
      </c>
      <c r="Y24" s="29">
        <f t="shared" si="2"/>
        <v>1</v>
      </c>
      <c r="Z24" s="16">
        <v>1</v>
      </c>
      <c r="AA24" s="78">
        <f t="shared" si="8"/>
        <v>1</v>
      </c>
      <c r="AB24" s="16" t="s">
        <v>146</v>
      </c>
      <c r="AC24" s="16" t="s">
        <v>145</v>
      </c>
      <c r="AD24" s="29">
        <f t="shared" si="3"/>
        <v>1</v>
      </c>
      <c r="AE24" s="16"/>
      <c r="AF24" s="16">
        <f t="shared" si="9"/>
        <v>0</v>
      </c>
      <c r="AG24" s="16"/>
      <c r="AH24" s="16"/>
      <c r="AI24" s="29">
        <f t="shared" si="4"/>
        <v>1</v>
      </c>
      <c r="AJ24" s="16"/>
      <c r="AK24" s="16">
        <f t="shared" si="10"/>
        <v>0</v>
      </c>
      <c r="AL24" s="16"/>
      <c r="AM24" s="16"/>
      <c r="AN24" s="30">
        <f t="shared" si="5"/>
        <v>4</v>
      </c>
      <c r="AO24" s="30">
        <f>SUM(U24,Z24,AE24,AJ24)</f>
        <v>2</v>
      </c>
      <c r="AP24" s="58">
        <f t="shared" si="11"/>
        <v>0.5</v>
      </c>
      <c r="AQ24" s="16" t="s">
        <v>147</v>
      </c>
    </row>
    <row r="25" spans="1:43" s="22" customFormat="1" ht="409.5" x14ac:dyDescent="0.25">
      <c r="A25" s="16">
        <v>4</v>
      </c>
      <c r="B25" s="15" t="s">
        <v>53</v>
      </c>
      <c r="C25" s="16">
        <v>10</v>
      </c>
      <c r="D25" s="15" t="s">
        <v>148</v>
      </c>
      <c r="E25" s="16" t="s">
        <v>55</v>
      </c>
      <c r="F25" s="15" t="s">
        <v>149</v>
      </c>
      <c r="G25" s="15" t="s">
        <v>150</v>
      </c>
      <c r="H25" s="16" t="s">
        <v>58</v>
      </c>
      <c r="I25" s="16" t="s">
        <v>59</v>
      </c>
      <c r="J25" s="15" t="s">
        <v>150</v>
      </c>
      <c r="K25" s="29">
        <v>1</v>
      </c>
      <c r="L25" s="29">
        <v>1</v>
      </c>
      <c r="M25" s="29">
        <v>1</v>
      </c>
      <c r="N25" s="29">
        <v>1</v>
      </c>
      <c r="O25" s="29">
        <f>K25+L25+M25+N25</f>
        <v>4</v>
      </c>
      <c r="P25" s="16" t="s">
        <v>60</v>
      </c>
      <c r="Q25" s="15" t="s">
        <v>149</v>
      </c>
      <c r="R25" s="15" t="s">
        <v>149</v>
      </c>
      <c r="S25" s="15" t="s">
        <v>151</v>
      </c>
      <c r="T25" s="61">
        <f t="shared" si="1"/>
        <v>1</v>
      </c>
      <c r="U25" s="30">
        <v>1</v>
      </c>
      <c r="V25" s="58">
        <f t="shared" si="7"/>
        <v>1</v>
      </c>
      <c r="W25" s="16" t="s">
        <v>152</v>
      </c>
      <c r="X25" s="16" t="s">
        <v>145</v>
      </c>
      <c r="Y25" s="29">
        <f t="shared" si="2"/>
        <v>1</v>
      </c>
      <c r="Z25" s="16">
        <v>1</v>
      </c>
      <c r="AA25" s="78">
        <f t="shared" si="8"/>
        <v>1</v>
      </c>
      <c r="AB25" s="16" t="s">
        <v>153</v>
      </c>
      <c r="AC25" s="16" t="s">
        <v>145</v>
      </c>
      <c r="AD25" s="29">
        <f t="shared" si="3"/>
        <v>1</v>
      </c>
      <c r="AE25" s="16">
        <v>0</v>
      </c>
      <c r="AF25" s="16">
        <f t="shared" si="9"/>
        <v>0</v>
      </c>
      <c r="AG25" s="16"/>
      <c r="AH25" s="16"/>
      <c r="AI25" s="29">
        <f t="shared" si="4"/>
        <v>1</v>
      </c>
      <c r="AJ25" s="16">
        <v>0</v>
      </c>
      <c r="AK25" s="16">
        <f t="shared" si="10"/>
        <v>0</v>
      </c>
      <c r="AL25" s="16"/>
      <c r="AM25" s="16"/>
      <c r="AN25" s="30">
        <f t="shared" si="5"/>
        <v>4</v>
      </c>
      <c r="AO25" s="30">
        <f>SUM(U25,Z25,AE25,AJ25)</f>
        <v>2</v>
      </c>
      <c r="AP25" s="58">
        <f t="shared" si="11"/>
        <v>0.5</v>
      </c>
      <c r="AQ25" s="16" t="s">
        <v>154</v>
      </c>
    </row>
    <row r="26" spans="1:43" s="5" customFormat="1" ht="15.75" x14ac:dyDescent="0.25">
      <c r="A26" s="9"/>
      <c r="B26" s="9"/>
      <c r="C26" s="9"/>
      <c r="D26" s="12" t="s">
        <v>155</v>
      </c>
      <c r="E26" s="9"/>
      <c r="F26" s="9"/>
      <c r="G26" s="9"/>
      <c r="H26" s="9"/>
      <c r="I26" s="9"/>
      <c r="J26" s="9"/>
      <c r="K26" s="13"/>
      <c r="L26" s="13"/>
      <c r="M26" s="13"/>
      <c r="N26" s="13"/>
      <c r="O26" s="13"/>
      <c r="P26" s="9"/>
      <c r="Q26" s="9"/>
      <c r="R26" s="9"/>
      <c r="S26" s="9"/>
      <c r="T26" s="31"/>
      <c r="U26" s="31"/>
      <c r="V26" s="64">
        <f>AVERAGE(V16:V25)*80%</f>
        <v>0.8</v>
      </c>
      <c r="W26" s="31"/>
      <c r="X26" s="31"/>
      <c r="Y26" s="31"/>
      <c r="Z26" s="31"/>
      <c r="AA26" s="64">
        <f>AVERAGE(AA16:AA25)*80%</f>
        <v>0.79733333333333345</v>
      </c>
      <c r="AB26" s="31"/>
      <c r="AC26" s="31"/>
      <c r="AD26" s="31"/>
      <c r="AE26" s="31"/>
      <c r="AF26" s="31">
        <f>AVERAGE(AF16:AF25)*80%</f>
        <v>0</v>
      </c>
      <c r="AG26" s="31"/>
      <c r="AH26" s="31"/>
      <c r="AI26" s="31"/>
      <c r="AJ26" s="31"/>
      <c r="AK26" s="31">
        <f>AVERAGE(AK16:AK25)*80%</f>
        <v>0</v>
      </c>
      <c r="AL26" s="33"/>
      <c r="AM26" s="33"/>
      <c r="AN26" s="31"/>
      <c r="AO26" s="31"/>
      <c r="AP26" s="64">
        <f>AVERAGE(AP16:AP25)*80%</f>
        <v>0.33932278725070891</v>
      </c>
      <c r="AQ26" s="33"/>
    </row>
    <row r="27" spans="1:43" s="22" customFormat="1" ht="323.25" customHeight="1" x14ac:dyDescent="0.25">
      <c r="A27" s="24">
        <v>7</v>
      </c>
      <c r="B27" s="21" t="s">
        <v>156</v>
      </c>
      <c r="C27" s="24" t="s">
        <v>157</v>
      </c>
      <c r="D27" s="21" t="s">
        <v>158</v>
      </c>
      <c r="E27" s="21" t="s">
        <v>159</v>
      </c>
      <c r="F27" s="21" t="s">
        <v>160</v>
      </c>
      <c r="G27" s="21" t="s">
        <v>161</v>
      </c>
      <c r="H27" s="51" t="s">
        <v>162</v>
      </c>
      <c r="I27" s="52" t="s">
        <v>121</v>
      </c>
      <c r="J27" s="21" t="s">
        <v>160</v>
      </c>
      <c r="K27" s="47" t="s">
        <v>163</v>
      </c>
      <c r="L27" s="47">
        <v>0.8</v>
      </c>
      <c r="M27" s="47" t="s">
        <v>163</v>
      </c>
      <c r="N27" s="47">
        <v>0.8</v>
      </c>
      <c r="O27" s="47">
        <v>0.8</v>
      </c>
      <c r="P27" s="21" t="s">
        <v>60</v>
      </c>
      <c r="Q27" s="48" t="s">
        <v>164</v>
      </c>
      <c r="R27" s="48" t="s">
        <v>165</v>
      </c>
      <c r="S27" s="48" t="s">
        <v>166</v>
      </c>
      <c r="T27" s="65" t="str">
        <f>K27</f>
        <v>No programada</v>
      </c>
      <c r="U27" s="66">
        <v>0</v>
      </c>
      <c r="V27" s="67" t="s">
        <v>167</v>
      </c>
      <c r="W27" s="24" t="s">
        <v>163</v>
      </c>
      <c r="X27" s="24" t="s">
        <v>58</v>
      </c>
      <c r="Y27" s="29">
        <f>L27</f>
        <v>0.8</v>
      </c>
      <c r="Z27" s="80">
        <v>0.76</v>
      </c>
      <c r="AA27" s="78">
        <f t="shared" ref="AA27:AA29" si="12">IF(Z27/Y27&gt;100%,100%,Z27/Y27)</f>
        <v>0.95</v>
      </c>
      <c r="AB27" s="48" t="s">
        <v>168</v>
      </c>
      <c r="AC27" s="24" t="s">
        <v>195</v>
      </c>
      <c r="AD27" s="29" t="str">
        <f>M27</f>
        <v>No programada</v>
      </c>
      <c r="AE27" s="24"/>
      <c r="AF27" s="16" t="e">
        <f t="shared" ref="AF27:AF29" si="13">IF(AE27/AD27&gt;100%,100%,AE27/AD27)</f>
        <v>#VALUE!</v>
      </c>
      <c r="AG27" s="24"/>
      <c r="AH27" s="24"/>
      <c r="AI27" s="29">
        <f>N27</f>
        <v>0.8</v>
      </c>
      <c r="AJ27" s="24"/>
      <c r="AK27" s="16">
        <f t="shared" ref="AK27:AK29" si="14">IF(AJ27/AI27&gt;100%,100%,AJ27/AI27)</f>
        <v>0</v>
      </c>
      <c r="AL27" s="24"/>
      <c r="AM27" s="24"/>
      <c r="AN27" s="65">
        <f>O27</f>
        <v>0.8</v>
      </c>
      <c r="AO27" s="66">
        <f>AVERAGE(Z27,AJ27)</f>
        <v>0.76</v>
      </c>
      <c r="AP27" s="67">
        <f t="shared" si="11"/>
        <v>0.95</v>
      </c>
      <c r="AQ27" s="24" t="s">
        <v>196</v>
      </c>
    </row>
    <row r="28" spans="1:43" s="22" customFormat="1" ht="135" x14ac:dyDescent="0.25">
      <c r="A28" s="24">
        <v>7</v>
      </c>
      <c r="B28" s="21" t="s">
        <v>156</v>
      </c>
      <c r="C28" s="24" t="s">
        <v>169</v>
      </c>
      <c r="D28" s="21" t="s">
        <v>170</v>
      </c>
      <c r="E28" s="21" t="s">
        <v>159</v>
      </c>
      <c r="F28" s="21" t="s">
        <v>171</v>
      </c>
      <c r="G28" s="21" t="s">
        <v>172</v>
      </c>
      <c r="H28" s="51" t="s">
        <v>173</v>
      </c>
      <c r="I28" s="52" t="s">
        <v>59</v>
      </c>
      <c r="J28" s="21" t="s">
        <v>171</v>
      </c>
      <c r="K28" s="49">
        <v>0</v>
      </c>
      <c r="L28" s="49">
        <v>0.33</v>
      </c>
      <c r="M28" s="49">
        <v>0.4</v>
      </c>
      <c r="N28" s="49">
        <v>0.27</v>
      </c>
      <c r="O28" s="49">
        <v>1</v>
      </c>
      <c r="P28" s="21" t="s">
        <v>60</v>
      </c>
      <c r="Q28" s="48" t="s">
        <v>174</v>
      </c>
      <c r="R28" s="48" t="s">
        <v>175</v>
      </c>
      <c r="S28" s="48" t="s">
        <v>166</v>
      </c>
      <c r="T28" s="68">
        <f>K28</f>
        <v>0</v>
      </c>
      <c r="U28" s="66">
        <v>0</v>
      </c>
      <c r="V28" s="67" t="s">
        <v>167</v>
      </c>
      <c r="W28" s="24" t="s">
        <v>163</v>
      </c>
      <c r="X28" s="24" t="s">
        <v>58</v>
      </c>
      <c r="Y28" s="44">
        <f>L28</f>
        <v>0.33</v>
      </c>
      <c r="Z28" s="81">
        <v>0.1333</v>
      </c>
      <c r="AA28" s="78">
        <f t="shared" si="12"/>
        <v>0.40393939393939393</v>
      </c>
      <c r="AB28" s="48" t="s">
        <v>176</v>
      </c>
      <c r="AC28" s="24" t="s">
        <v>177</v>
      </c>
      <c r="AD28" s="44">
        <f>M28</f>
        <v>0.4</v>
      </c>
      <c r="AE28" s="24"/>
      <c r="AF28" s="16">
        <f t="shared" si="13"/>
        <v>0</v>
      </c>
      <c r="AG28" s="24"/>
      <c r="AH28" s="24"/>
      <c r="AI28" s="44">
        <f>N28</f>
        <v>0.27</v>
      </c>
      <c r="AJ28" s="24"/>
      <c r="AK28" s="16">
        <f t="shared" si="14"/>
        <v>0</v>
      </c>
      <c r="AL28" s="24"/>
      <c r="AM28" s="24"/>
      <c r="AN28" s="65">
        <f>O28</f>
        <v>1</v>
      </c>
      <c r="AO28" s="66">
        <f>SUM(Z28,AE28,AJ28)</f>
        <v>0.1333</v>
      </c>
      <c r="AP28" s="67">
        <f t="shared" si="11"/>
        <v>0.1333</v>
      </c>
      <c r="AQ28" s="24" t="s">
        <v>177</v>
      </c>
    </row>
    <row r="29" spans="1:43" s="22" customFormat="1" ht="201" customHeight="1" x14ac:dyDescent="0.25">
      <c r="A29" s="24">
        <v>7</v>
      </c>
      <c r="B29" s="21" t="s">
        <v>156</v>
      </c>
      <c r="C29" s="24" t="s">
        <v>178</v>
      </c>
      <c r="D29" s="21" t="s">
        <v>179</v>
      </c>
      <c r="E29" s="21" t="s">
        <v>159</v>
      </c>
      <c r="F29" s="21" t="s">
        <v>180</v>
      </c>
      <c r="G29" s="21" t="s">
        <v>181</v>
      </c>
      <c r="H29" s="24" t="s">
        <v>58</v>
      </c>
      <c r="I29" s="52" t="s">
        <v>59</v>
      </c>
      <c r="J29" s="21" t="s">
        <v>180</v>
      </c>
      <c r="K29" s="50">
        <v>0</v>
      </c>
      <c r="L29" s="50">
        <v>1</v>
      </c>
      <c r="M29" s="50">
        <v>1</v>
      </c>
      <c r="N29" s="50">
        <v>0</v>
      </c>
      <c r="O29" s="50">
        <v>2</v>
      </c>
      <c r="P29" s="21" t="s">
        <v>60</v>
      </c>
      <c r="Q29" s="21" t="s">
        <v>182</v>
      </c>
      <c r="R29" s="21" t="s">
        <v>182</v>
      </c>
      <c r="S29" s="21" t="s">
        <v>183</v>
      </c>
      <c r="T29" s="48">
        <f>K29</f>
        <v>0</v>
      </c>
      <c r="U29" s="69">
        <v>0</v>
      </c>
      <c r="V29" s="67" t="s">
        <v>167</v>
      </c>
      <c r="W29" s="24" t="s">
        <v>163</v>
      </c>
      <c r="X29" s="24" t="s">
        <v>58</v>
      </c>
      <c r="Y29" s="29">
        <f>L29</f>
        <v>1</v>
      </c>
      <c r="Z29" s="24">
        <v>1</v>
      </c>
      <c r="AA29" s="78">
        <f t="shared" si="12"/>
        <v>1</v>
      </c>
      <c r="AB29" s="24" t="s">
        <v>184</v>
      </c>
      <c r="AC29" s="24" t="s">
        <v>185</v>
      </c>
      <c r="AD29" s="29">
        <f>M29</f>
        <v>1</v>
      </c>
      <c r="AE29" s="24"/>
      <c r="AF29" s="16">
        <f t="shared" si="13"/>
        <v>0</v>
      </c>
      <c r="AG29" s="24"/>
      <c r="AH29" s="24"/>
      <c r="AI29" s="29">
        <f>N29</f>
        <v>0</v>
      </c>
      <c r="AJ29" s="24"/>
      <c r="AK29" s="16" t="e">
        <f t="shared" si="14"/>
        <v>#DIV/0!</v>
      </c>
      <c r="AL29" s="24"/>
      <c r="AM29" s="24"/>
      <c r="AN29" s="71">
        <f>O29</f>
        <v>2</v>
      </c>
      <c r="AO29" s="71">
        <f>SUM(Z29,AE29)</f>
        <v>1</v>
      </c>
      <c r="AP29" s="67">
        <f t="shared" si="11"/>
        <v>0.5</v>
      </c>
      <c r="AQ29" s="24" t="s">
        <v>197</v>
      </c>
    </row>
    <row r="30" spans="1:43" s="5" customFormat="1" ht="15.75" x14ac:dyDescent="0.25">
      <c r="A30" s="9"/>
      <c r="B30" s="9"/>
      <c r="C30" s="9"/>
      <c r="D30" s="10" t="s">
        <v>186</v>
      </c>
      <c r="E30" s="10"/>
      <c r="F30" s="10"/>
      <c r="G30" s="10"/>
      <c r="H30" s="10"/>
      <c r="I30" s="10"/>
      <c r="J30" s="10"/>
      <c r="K30" s="11"/>
      <c r="L30" s="11"/>
      <c r="M30" s="11"/>
      <c r="N30" s="11"/>
      <c r="O30" s="11"/>
      <c r="P30" s="10"/>
      <c r="Q30" s="9"/>
      <c r="R30" s="9"/>
      <c r="S30" s="9"/>
      <c r="T30" s="34"/>
      <c r="U30" s="34"/>
      <c r="V30" s="64">
        <v>0.2</v>
      </c>
      <c r="W30" s="33"/>
      <c r="X30" s="33"/>
      <c r="Y30" s="34"/>
      <c r="Z30" s="34"/>
      <c r="AA30" s="72">
        <f>AVERAGE(AA27:AA29)*20%</f>
        <v>0.15692929292929295</v>
      </c>
      <c r="AB30" s="33"/>
      <c r="AC30" s="33"/>
      <c r="AD30" s="34"/>
      <c r="AE30" s="34"/>
      <c r="AF30" s="35" t="e">
        <f>AVERAGE(AF27:AF29)*20%</f>
        <v>#VALUE!</v>
      </c>
      <c r="AG30" s="33"/>
      <c r="AH30" s="33"/>
      <c r="AI30" s="34"/>
      <c r="AJ30" s="34"/>
      <c r="AK30" s="35" t="e">
        <f>AVERAGE(AK27:AK29)*20%</f>
        <v>#DIV/0!</v>
      </c>
      <c r="AL30" s="33"/>
      <c r="AM30" s="33"/>
      <c r="AN30" s="34"/>
      <c r="AO30" s="34"/>
      <c r="AP30" s="72">
        <f>AVERAGE(AP27:AP29)*20%</f>
        <v>0.10555333333333333</v>
      </c>
      <c r="AQ30" s="33"/>
    </row>
    <row r="31" spans="1:43" s="8" customFormat="1" ht="18.75" x14ac:dyDescent="0.3">
      <c r="A31" s="6"/>
      <c r="B31" s="6"/>
      <c r="C31" s="6"/>
      <c r="D31" s="7" t="s">
        <v>187</v>
      </c>
      <c r="E31" s="6"/>
      <c r="F31" s="6"/>
      <c r="G31" s="6"/>
      <c r="H31" s="6"/>
      <c r="I31" s="6"/>
      <c r="J31" s="6"/>
      <c r="K31" s="32"/>
      <c r="L31" s="32"/>
      <c r="M31" s="32"/>
      <c r="N31" s="32"/>
      <c r="O31" s="32"/>
      <c r="P31" s="6"/>
      <c r="Q31" s="6"/>
      <c r="R31" s="6"/>
      <c r="S31" s="6"/>
      <c r="T31" s="36"/>
      <c r="U31" s="36"/>
      <c r="V31" s="70">
        <f>V26+V30</f>
        <v>1</v>
      </c>
      <c r="W31" s="38"/>
      <c r="X31" s="38"/>
      <c r="Y31" s="36"/>
      <c r="Z31" s="36"/>
      <c r="AA31" s="70">
        <f>AA26+AA30</f>
        <v>0.95426262626262637</v>
      </c>
      <c r="AB31" s="38"/>
      <c r="AC31" s="38"/>
      <c r="AD31" s="36"/>
      <c r="AE31" s="36"/>
      <c r="AF31" s="37" t="e">
        <f>AF26+AF30</f>
        <v>#VALUE!</v>
      </c>
      <c r="AG31" s="38"/>
      <c r="AH31" s="38"/>
      <c r="AI31" s="36"/>
      <c r="AJ31" s="36"/>
      <c r="AK31" s="37" t="e">
        <f>AK26+AK30</f>
        <v>#DIV/0!</v>
      </c>
      <c r="AL31" s="38"/>
      <c r="AM31" s="38"/>
      <c r="AN31" s="36"/>
      <c r="AO31" s="36"/>
      <c r="AP31" s="70">
        <f>AP26+AP30</f>
        <v>0.44487612058404225</v>
      </c>
      <c r="AQ31" s="38"/>
    </row>
  </sheetData>
  <mergeCells count="22">
    <mergeCell ref="A1:J1"/>
    <mergeCell ref="C13:E14"/>
    <mergeCell ref="A2:J2"/>
    <mergeCell ref="A4:B8"/>
    <mergeCell ref="C4:D8"/>
    <mergeCell ref="E4:J4"/>
    <mergeCell ref="G5:J5"/>
    <mergeCell ref="G6:J6"/>
    <mergeCell ref="G7:J7"/>
    <mergeCell ref="G8:J8"/>
    <mergeCell ref="F13:P14"/>
    <mergeCell ref="K1:O1"/>
    <mergeCell ref="G9:J9"/>
    <mergeCell ref="G10:J10"/>
    <mergeCell ref="G11:J11"/>
    <mergeCell ref="Y13:AC14"/>
    <mergeCell ref="AD13:AH14"/>
    <mergeCell ref="AI13:AM14"/>
    <mergeCell ref="AN13:AQ14"/>
    <mergeCell ref="A13:B14"/>
    <mergeCell ref="Q13:S14"/>
    <mergeCell ref="T13:X14"/>
  </mergeCells>
  <phoneticPr fontId="14" type="noConversion"/>
  <dataValidations count="1">
    <dataValidation allowBlank="1" showInputMessage="1" showErrorMessage="1" error="Escriba un texto " promptTitle="Cualquier contenido" sqref="E15 E3:E12" xr:uid="{00000000-0002-0000-0000-000000000000}"/>
  </dataValidations>
  <pageMargins left="0.7" right="0.7" top="0.75" bottom="0.75" header="0.3" footer="0.3"/>
  <pageSetup paperSize="9" orientation="portrait" r:id="rId1"/>
  <ignoredErrors>
    <ignoredError sqref="C18" numberStoredAsText="1"/>
    <ignoredError sqref="O22"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E13:E14 E16:E26 E30:E1048576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topLeftCell="A16" workbookViewId="0"/>
  </sheetViews>
  <sheetFormatPr baseColWidth="10" defaultColWidth="11.42578125" defaultRowHeight="15" x14ac:dyDescent="0.25"/>
  <cols>
    <col min="1" max="1" width="34.5703125" bestFit="1" customWidth="1"/>
  </cols>
  <sheetData>
    <row r="1" spans="1:1" x14ac:dyDescent="0.25">
      <c r="A1" t="s">
        <v>33</v>
      </c>
    </row>
    <row r="2" spans="1:1" x14ac:dyDescent="0.25">
      <c r="A2" t="s">
        <v>55</v>
      </c>
    </row>
    <row r="3" spans="1:1" x14ac:dyDescent="0.25">
      <c r="A3" t="s">
        <v>188</v>
      </c>
    </row>
    <row r="4" spans="1:1" x14ac:dyDescent="0.25">
      <c r="A4" t="s">
        <v>159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schemas.microsoft.com/office/infopath/2007/PartnerControls"/>
    <ds:schemaRef ds:uri="d6eaa91c-3afb-4015-aba1-5ff992c1a5ca"/>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4d1d2e24-7be0-47eb-a1db-99cc6d75caff"/>
    <ds:schemaRef ds:uri="http://www.w3.org/XML/1998/namespace"/>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2023-08-03T18:43:35Z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