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dora.guevara\Downloads\"/>
    </mc:Choice>
  </mc:AlternateContent>
  <xr:revisionPtr revIDLastSave="0" documentId="8_{AE30CC42-5B5A-4456-87A3-92C36B9C3638}"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definedNames>
    <definedName name="_xlnm._FilterDatabase" localSheetId="0" hidden="1">Hoja1!$A$16:$AQ$38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37" i="1" l="1"/>
  <c r="AP33" i="1"/>
  <c r="AO28" i="1"/>
  <c r="AA28" i="1"/>
  <c r="AA32" i="1" l="1"/>
  <c r="AA23" i="1"/>
  <c r="AA24" i="1"/>
  <c r="AA25" i="1"/>
  <c r="AA26" i="1"/>
  <c r="AA27" i="1"/>
  <c r="AA29" i="1"/>
  <c r="AA22" i="1"/>
  <c r="AO29" i="1" l="1"/>
  <c r="AP29" i="1" s="1"/>
  <c r="AP28" i="1"/>
  <c r="AO34" i="1"/>
  <c r="AP34" i="1" s="1"/>
  <c r="AO32" i="1"/>
  <c r="AP32" i="1" s="1"/>
  <c r="AO27" i="1"/>
  <c r="AP27" i="1" s="1"/>
  <c r="AP26" i="1"/>
  <c r="AO25" i="1"/>
  <c r="AP25" i="1" s="1"/>
  <c r="AO24" i="1"/>
  <c r="AP24" i="1" s="1"/>
  <c r="AO23" i="1"/>
  <c r="AP23" i="1" s="1"/>
  <c r="AO22" i="1"/>
  <c r="AO18" i="1"/>
  <c r="AO19" i="1"/>
  <c r="AO20" i="1"/>
  <c r="AO21" i="1"/>
  <c r="AP22" i="1"/>
  <c r="AO30" i="1"/>
  <c r="AO31" i="1"/>
  <c r="AO35" i="1"/>
  <c r="AO17" i="1"/>
  <c r="AP36" i="1"/>
  <c r="AP35" i="1"/>
  <c r="V27" i="1"/>
  <c r="AN35" i="1" l="1"/>
  <c r="AN34" i="1"/>
  <c r="T36" i="1"/>
  <c r="T35" i="1"/>
  <c r="T34" i="1"/>
  <c r="V32" i="1"/>
  <c r="V29" i="1"/>
  <c r="V26" i="1"/>
  <c r="V25" i="1"/>
  <c r="V24" i="1"/>
  <c r="V23" i="1"/>
  <c r="V22" i="1"/>
  <c r="T30" i="1"/>
  <c r="V30" i="1" s="1"/>
  <c r="AI36" i="1"/>
  <c r="AK36" i="1" s="1"/>
  <c r="AD36" i="1"/>
  <c r="AF36" i="1" s="1"/>
  <c r="Y36" i="1"/>
  <c r="AA36" i="1" s="1"/>
  <c r="AI35" i="1"/>
  <c r="AK35" i="1" s="1"/>
  <c r="AD35" i="1"/>
  <c r="AF35" i="1" s="1"/>
  <c r="Y35" i="1"/>
  <c r="AA35" i="1" s="1"/>
  <c r="AI34" i="1"/>
  <c r="AK34" i="1" s="1"/>
  <c r="AD34" i="1"/>
  <c r="AF34" i="1" s="1"/>
  <c r="AF37" i="1" s="1"/>
  <c r="Y34" i="1"/>
  <c r="AA34" i="1" s="1"/>
  <c r="AK37" i="1" l="1"/>
  <c r="AA37" i="1"/>
  <c r="T17" i="1"/>
  <c r="V17" i="1" s="1"/>
  <c r="Y17" i="1"/>
  <c r="AA17" i="1" s="1"/>
  <c r="T18" i="1"/>
  <c r="V18" i="1" s="1"/>
  <c r="T19" i="1"/>
  <c r="V19" i="1" s="1"/>
  <c r="T20" i="1"/>
  <c r="V20" i="1" s="1"/>
  <c r="T21" i="1"/>
  <c r="V21" i="1" s="1"/>
  <c r="T31" i="1"/>
  <c r="V31" i="1" s="1"/>
  <c r="Y19" i="1"/>
  <c r="AA19" i="1" s="1"/>
  <c r="V33" i="1" l="1"/>
  <c r="V38" i="1" s="1"/>
  <c r="O20" i="1"/>
  <c r="AN17" i="1" l="1"/>
  <c r="AI17" i="1"/>
  <c r="AK17" i="1" s="1"/>
  <c r="AN31" i="1"/>
  <c r="AP31" i="1" s="1"/>
  <c r="AN30" i="1"/>
  <c r="AP30" i="1" s="1"/>
  <c r="AN21" i="1"/>
  <c r="AP21" i="1" s="1"/>
  <c r="AN20" i="1"/>
  <c r="AN19" i="1"/>
  <c r="AP19" i="1" s="1"/>
  <c r="AN18" i="1"/>
  <c r="AI31" i="1"/>
  <c r="AK31" i="1" s="1"/>
  <c r="AI30" i="1"/>
  <c r="AK30" i="1" s="1"/>
  <c r="AI21" i="1"/>
  <c r="AK21" i="1" s="1"/>
  <c r="AI20" i="1"/>
  <c r="AK20" i="1" s="1"/>
  <c r="AI19" i="1"/>
  <c r="AK19" i="1" s="1"/>
  <c r="AI18" i="1"/>
  <c r="AK18" i="1" s="1"/>
  <c r="AD31" i="1"/>
  <c r="AF31" i="1" s="1"/>
  <c r="AD30" i="1"/>
  <c r="AF30" i="1" s="1"/>
  <c r="AD21" i="1"/>
  <c r="AF21" i="1" s="1"/>
  <c r="AD20" i="1"/>
  <c r="AF20" i="1" s="1"/>
  <c r="AF19" i="1"/>
  <c r="AF18" i="1"/>
  <c r="AD17" i="1"/>
  <c r="AF17" i="1" s="1"/>
  <c r="Y31" i="1"/>
  <c r="AA31" i="1" s="1"/>
  <c r="Y30" i="1"/>
  <c r="AA30" i="1" s="1"/>
  <c r="Y21" i="1"/>
  <c r="AA21" i="1" s="1"/>
  <c r="Y20" i="1"/>
  <c r="AA20" i="1" s="1"/>
  <c r="Y18" i="1"/>
  <c r="AA18" i="1" s="1"/>
  <c r="AP38" i="1" l="1"/>
  <c r="AF33" i="1"/>
  <c r="AF38" i="1" s="1"/>
  <c r="AA33" i="1"/>
  <c r="AA38" i="1" s="1"/>
  <c r="AK33" i="1"/>
  <c r="AK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6" authorId="0" shapeId="0" xr:uid="{00000000-0006-0000-0000-000005000000}">
      <text>
        <r>
          <rPr>
            <b/>
            <sz val="9"/>
            <color indexed="81"/>
            <rFont val="Tahoma"/>
            <family val="2"/>
          </rPr>
          <t>Incluya el número del objetivo estratégico, de acuerdo con lo adoptado en el Plan Estratégico Institucional</t>
        </r>
      </text>
    </comment>
    <comment ref="B16"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6" authorId="0" shapeId="0" xr:uid="{00000000-0006-0000-0000-000007000000}">
      <text>
        <r>
          <rPr>
            <b/>
            <sz val="9"/>
            <color indexed="81"/>
            <rFont val="Tahoma"/>
            <family val="2"/>
          </rPr>
          <t>Escriba el número de la meta, en orden consecutivo</t>
        </r>
      </text>
    </comment>
    <comment ref="D16"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6" authorId="0" shapeId="0" xr:uid="{00000000-0006-0000-0000-000009000000}">
      <text>
        <r>
          <rPr>
            <b/>
            <sz val="9"/>
            <color indexed="81"/>
            <rFont val="Tahoma"/>
            <family val="2"/>
          </rPr>
          <t xml:space="preserve">Seleccione la opción que corresponda
</t>
        </r>
      </text>
    </comment>
    <comment ref="F16" authorId="0" shapeId="0" xr:uid="{00000000-0006-0000-0000-00000A000000}">
      <text>
        <r>
          <rPr>
            <b/>
            <sz val="9"/>
            <color indexed="81"/>
            <rFont val="Tahoma"/>
            <family val="2"/>
          </rPr>
          <t>Indique un nombre corto que refleje lo que pretende medir. 
Ej. Porcentaje de giros acumulados</t>
        </r>
      </text>
    </comment>
    <comment ref="G16"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6"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6"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6"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6" authorId="0" shapeId="0" xr:uid="{00000000-0006-0000-0000-00000F000000}">
      <text>
        <r>
          <rPr>
            <b/>
            <sz val="9"/>
            <color indexed="81"/>
            <rFont val="Tahoma"/>
            <family val="2"/>
          </rPr>
          <t xml:space="preserve">Indique la magnitud programada para el trimestre. </t>
        </r>
      </text>
    </comment>
    <comment ref="L16" authorId="0" shapeId="0" xr:uid="{00000000-0006-0000-0000-000010000000}">
      <text>
        <r>
          <rPr>
            <b/>
            <sz val="9"/>
            <color indexed="81"/>
            <rFont val="Tahoma"/>
            <family val="2"/>
          </rPr>
          <t xml:space="preserve">Indique la magnitud programada para el trimestre. </t>
        </r>
      </text>
    </comment>
    <comment ref="M16" authorId="0" shapeId="0" xr:uid="{00000000-0006-0000-0000-000011000000}">
      <text>
        <r>
          <rPr>
            <b/>
            <sz val="9"/>
            <color indexed="81"/>
            <rFont val="Tahoma"/>
            <family val="2"/>
          </rPr>
          <t xml:space="preserve">Indique la magnitud programada para el trimestre. </t>
        </r>
      </text>
    </comment>
    <comment ref="N16" authorId="0" shapeId="0" xr:uid="{00000000-0006-0000-0000-000012000000}">
      <text>
        <r>
          <rPr>
            <b/>
            <sz val="9"/>
            <color indexed="81"/>
            <rFont val="Tahoma"/>
            <family val="2"/>
          </rPr>
          <t xml:space="preserve">Indique la magnitud programada para el trimestre. </t>
        </r>
      </text>
    </comment>
    <comment ref="O16" authorId="0" shapeId="0" xr:uid="{00000000-0006-0000-0000-000013000000}">
      <text>
        <r>
          <rPr>
            <b/>
            <sz val="9"/>
            <color indexed="81"/>
            <rFont val="Tahoma"/>
            <family val="2"/>
          </rPr>
          <t>Indique la programación total de la vigencia. 
Debe ser coherente con la meta.</t>
        </r>
      </text>
    </comment>
    <comment ref="P16" authorId="0" shapeId="0" xr:uid="{00000000-0006-0000-0000-000014000000}">
      <text>
        <r>
          <rPr>
            <b/>
            <sz val="9"/>
            <color indexed="81"/>
            <rFont val="Tahoma"/>
            <family val="2"/>
          </rPr>
          <t xml:space="preserve">Indique el tipo de indicador: 
- Eficancia 
- Eficiencia 
- Efectividad </t>
        </r>
      </text>
    </comment>
    <comment ref="Q16" authorId="0" shapeId="0" xr:uid="{00000000-0006-0000-0000-000015000000}">
      <text>
        <r>
          <rPr>
            <b/>
            <sz val="9"/>
            <color indexed="81"/>
            <rFont val="Tahoma"/>
            <family val="2"/>
          </rPr>
          <t>Indique la evidencia a presentar del cumplimiento de la meta. Se debe redactar de forma concreta y coherente con la meta</t>
        </r>
      </text>
    </comment>
    <comment ref="R16"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6" authorId="0" shapeId="0" xr:uid="{00000000-0006-0000-0000-000017000000}">
      <text>
        <r>
          <rPr>
            <b/>
            <sz val="9"/>
            <color indexed="81"/>
            <rFont val="Tahoma"/>
            <family val="2"/>
          </rPr>
          <t>Indique el área y grupo de trabajo (si se tiene), responsable de cumplir o ejecutar la meta</t>
        </r>
      </text>
    </comment>
    <comment ref="T16" authorId="0" shapeId="0" xr:uid="{00000000-0006-0000-0000-000018000000}">
      <text>
        <r>
          <rPr>
            <b/>
            <sz val="9"/>
            <color indexed="81"/>
            <rFont val="Tahoma"/>
            <family val="2"/>
          </rPr>
          <t>Indique la magnitud programada</t>
        </r>
      </text>
    </comment>
    <comment ref="U16" authorId="0" shapeId="0" xr:uid="{00000000-0006-0000-0000-000019000000}">
      <text>
        <r>
          <rPr>
            <b/>
            <sz val="9"/>
            <color indexed="81"/>
            <rFont val="Tahoma"/>
            <family val="2"/>
          </rPr>
          <t>Indique la magnitud ejecutada. Corresponde al resultado de medir el indicador de la meta</t>
        </r>
      </text>
    </comment>
    <comment ref="V16"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6"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6" authorId="0" shapeId="0" xr:uid="{00000000-0006-0000-0000-00001C000000}">
      <text>
        <r>
          <rPr>
            <b/>
            <sz val="9"/>
            <color indexed="81"/>
            <rFont val="Tahoma"/>
            <family val="2"/>
          </rPr>
          <t xml:space="preserve">Indicar el nombre concreto de la evidencia aportada. </t>
        </r>
      </text>
    </comment>
    <comment ref="Y16" authorId="0" shapeId="0" xr:uid="{00000000-0006-0000-0000-00001D000000}">
      <text>
        <r>
          <rPr>
            <b/>
            <sz val="9"/>
            <color indexed="81"/>
            <rFont val="Tahoma"/>
            <family val="2"/>
          </rPr>
          <t>Indique la magnitud programada</t>
        </r>
      </text>
    </comment>
    <comment ref="Z16" authorId="0" shapeId="0" xr:uid="{00000000-0006-0000-0000-00001E000000}">
      <text>
        <r>
          <rPr>
            <b/>
            <sz val="9"/>
            <color indexed="81"/>
            <rFont val="Tahoma"/>
            <family val="2"/>
          </rPr>
          <t>Indique la magnitud ejecutada. Corresponde al resultado de medir el indicador de la meta</t>
        </r>
      </text>
    </comment>
    <comment ref="AA16"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6"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6" authorId="0" shapeId="0" xr:uid="{00000000-0006-0000-0000-000021000000}">
      <text>
        <r>
          <rPr>
            <b/>
            <sz val="9"/>
            <color indexed="81"/>
            <rFont val="Tahoma"/>
            <family val="2"/>
          </rPr>
          <t xml:space="preserve">Indicar el nombre concreto de la evidencia aportada. </t>
        </r>
      </text>
    </comment>
    <comment ref="AD16" authorId="0" shapeId="0" xr:uid="{00000000-0006-0000-0000-000022000000}">
      <text>
        <r>
          <rPr>
            <b/>
            <sz val="9"/>
            <color indexed="81"/>
            <rFont val="Tahoma"/>
            <family val="2"/>
          </rPr>
          <t>Indique la magnitud programada</t>
        </r>
      </text>
    </comment>
    <comment ref="AE16" authorId="0" shapeId="0" xr:uid="{00000000-0006-0000-0000-000023000000}">
      <text>
        <r>
          <rPr>
            <b/>
            <sz val="9"/>
            <color indexed="81"/>
            <rFont val="Tahoma"/>
            <family val="2"/>
          </rPr>
          <t>Indique la magnitud ejecutada. Corresponde al resultado de medir el indicador de la meta</t>
        </r>
      </text>
    </comment>
    <comment ref="AF16"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6"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6" authorId="0" shapeId="0" xr:uid="{00000000-0006-0000-0000-000026000000}">
      <text>
        <r>
          <rPr>
            <b/>
            <sz val="9"/>
            <color indexed="81"/>
            <rFont val="Tahoma"/>
            <family val="2"/>
          </rPr>
          <t xml:space="preserve">Indicar el nombre concreto de la evidencia aportada. </t>
        </r>
      </text>
    </comment>
    <comment ref="AI16" authorId="0" shapeId="0" xr:uid="{00000000-0006-0000-0000-000027000000}">
      <text>
        <r>
          <rPr>
            <b/>
            <sz val="9"/>
            <color indexed="81"/>
            <rFont val="Tahoma"/>
            <family val="2"/>
          </rPr>
          <t>Indique la magnitud programada</t>
        </r>
      </text>
    </comment>
    <comment ref="AJ16" authorId="0" shapeId="0" xr:uid="{00000000-0006-0000-0000-000028000000}">
      <text>
        <r>
          <rPr>
            <b/>
            <sz val="9"/>
            <color indexed="81"/>
            <rFont val="Tahoma"/>
            <family val="2"/>
          </rPr>
          <t>Indique la magnitud ejecutada. Corresponde al resultado de medir el indicador de la meta</t>
        </r>
      </text>
    </comment>
    <comment ref="AK16"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6"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6" authorId="0" shapeId="0" xr:uid="{00000000-0006-0000-0000-00002B000000}">
      <text>
        <r>
          <rPr>
            <b/>
            <sz val="9"/>
            <color indexed="81"/>
            <rFont val="Tahoma"/>
            <family val="2"/>
          </rPr>
          <t xml:space="preserve">Indicar el nombre concreto de la evidencia aportada. </t>
        </r>
      </text>
    </comment>
    <comment ref="AN16" authorId="0" shapeId="0" xr:uid="{00000000-0006-0000-0000-00002C000000}">
      <text>
        <r>
          <rPr>
            <b/>
            <sz val="9"/>
            <color indexed="81"/>
            <rFont val="Tahoma"/>
            <family val="2"/>
          </rPr>
          <t>Indique la magnitud total programada para la vigencia</t>
        </r>
      </text>
    </comment>
    <comment ref="AO16" authorId="0" shapeId="0" xr:uid="{00000000-0006-0000-0000-00002D000000}">
      <text>
        <r>
          <rPr>
            <b/>
            <sz val="9"/>
            <color indexed="81"/>
            <rFont val="Tahoma"/>
            <family val="2"/>
          </rPr>
          <t xml:space="preserve">Indique la magnitud ejecutada acumulada para la vigencia </t>
        </r>
      </text>
    </comment>
    <comment ref="AP16"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6" authorId="0" shapeId="0" xr:uid="{00000000-0006-0000-0000-00002F000000}">
      <text>
        <r>
          <rPr>
            <b/>
            <sz val="9"/>
            <color indexed="81"/>
            <rFont val="Tahoma"/>
            <family val="2"/>
          </rPr>
          <t>Es la descripción detallada de los avances y logros obtenidos con la ejecución de la meta acumulados para la vigencia</t>
        </r>
      </text>
    </comment>
    <comment ref="D33" authorId="0" shapeId="0" xr:uid="{00000000-0006-0000-0000-000044000000}">
      <text>
        <r>
          <rPr>
            <b/>
            <sz val="9"/>
            <color indexed="81"/>
            <rFont val="Tahoma"/>
            <family val="2"/>
          </rPr>
          <t>Promedio obtenido para el periodo x 80%</t>
        </r>
      </text>
    </comment>
    <comment ref="D37" authorId="0" shapeId="0" xr:uid="{00000000-0006-0000-0000-000045000000}">
      <text>
        <r>
          <rPr>
            <b/>
            <sz val="9"/>
            <color indexed="81"/>
            <rFont val="Tahoma"/>
            <family val="2"/>
          </rPr>
          <t>Promedio obtenido en las metas transversales para el periodo x 20%</t>
        </r>
      </text>
    </comment>
    <comment ref="D38" authorId="0" shapeId="0" xr:uid="{00000000-0006-0000-0000-000046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<sst xmlns="http://schemas.openxmlformats.org/spreadsheetml/2006/main" count="468" uniqueCount="249">
  <si>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GESTIÓN CORPORATIVA INSTITUCIONAL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</si>
  <si>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</si>
  <si>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</si>
  <si>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</si>
  <si>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Subsecretaría de Gestión Institucional</t>
  </si>
  <si>
    <t>CONTROL DE CAMBIOS</t>
  </si>
  <si>
    <t>VERSIÓN</t>
  </si>
  <si>
    <t>FECHA</t>
  </si>
  <si>
    <t>DESCRIPCIÓN DE LA MODIFICACIÓN</t>
  </si>
  <si>
    <t>27 de enero 2023</t>
  </si>
  <si>
    <t>Publicación del plan de gestión aprobado. Caso HOLA: 292306</t>
  </si>
  <si>
    <t>27 de marzo de 2023</t>
  </si>
  <si>
    <t>De conformidad con el cronograma de actualización documental de la Subsecretaría de Gestión Institucional asociado a la meta transversal No. 2 del plan de gestión y de acuerdo con la validación de la analista del proceso Jacobo Pardey, se actualiza la programación trimestral de dicha meta. Caso Hola No. 311537</t>
  </si>
  <si>
    <t>14 de abril de 2023</t>
  </si>
  <si>
    <t>Se modifica la redacción de la meta No. 12, quedando de la siguiente manera "Publicar en la página web de la SDG los estados financieros trimestrales, el último día hábil del mes siguiente al corte", de conformidad con la Resolución 365 de 2022 de la Contaduría General de la Nación. Caso Hola No. 315289</t>
  </si>
  <si>
    <t>28 de abril de 2023</t>
  </si>
  <si>
    <t>Para el primer trimtestre de la vigencia 2023, el Plan de Gestión del proceso Gestión Corporativa Institucional alcanzó un nivel de desempeño del 90,30% y 53,72% del acumulado para la vigencia.</t>
  </si>
  <si>
    <t>03 de mayo de 2023</t>
  </si>
  <si>
    <t>Para el primer trimtestre de la vigencia 2023, el Plan de Gestión del proceso Gestión Corporativa Institucional alcanzó un nivel de desempeño del 97,97% y 11,72% del acumulado para la vigencia.</t>
  </si>
  <si>
    <t>30 junio de 2023</t>
  </si>
  <si>
    <t>Se modifica la meta transversal No 2, una vez recibida la solicitud y las jutificaciones tecnicas  y la revision tecnica y metodologica por parte del analista del proceso, el cual considera viable la modificacion y actualizacion debido a la actuaslizacion del cronogramade  actualizacion documental. Caso Hola No 328877</t>
  </si>
  <si>
    <t>28 de julio de 2023</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</si>
  <si>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</si>
  <si>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</si>
  <si>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</si>
  <si>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</si>
  <si>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</si>
  <si>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</si>
  <si>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</si>
  <si>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</si>
  <si>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</si>
  <si>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</si>
  <si>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</si>
  <si>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</si>
  <si>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</si>
  <si>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</si>
  <si>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</si>
  <si>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</si>
  <si>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</si>
  <si>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</si>
  <si>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</si>
  <si>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</si>
  <si>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</si>
  <si>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</si>
  <si>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</si>
  <si>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</si>
  <si>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</si>
  <si>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</si>
  <si>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</si>
  <si>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</si>
  <si>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</si>
  <si>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</si>
  <si>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</si>
  <si>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</si>
  <si>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</si>
  <si>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Fortalecer la gestión institucional aumentando las capacidades de la entidad para la planeación, seguimiento y ejecución de sus metas y recursos, y la gestión del talento humano.</t>
  </si>
  <si>
    <t>Realizar tres (3) ejercicios de depuración de inventarios de conformidad con lo establecido en la Resolución DDC- 000001 de 2019 y la Resolución 1519 del 20 de noviembre de 2019, o normas que las sustituyan.</t>
  </si>
  <si>
    <t>Gestión</t>
  </si>
  <si>
    <t>Depuración de Inventarios</t>
  </si>
  <si>
    <t>Número de ejercicios de depuración realizados</t>
  </si>
  <si>
    <t>3 ejercicios de depuración en la vigencia 2022</t>
  </si>
  <si>
    <t>Suma</t>
  </si>
  <si>
    <t>Ejercicios de Depuración de Inventarios</t>
  </si>
  <si>
    <t>No programada</t>
  </si>
  <si>
    <t>Eficacia</t>
  </si>
  <si>
    <t>Informe Depuración de Inventarios</t>
  </si>
  <si>
    <t>Resoluciones de baja de bienes.</t>
  </si>
  <si>
    <t>Dirección Administrativa</t>
  </si>
  <si>
    <t xml:space="preserve">Meta no programada </t>
  </si>
  <si>
    <t>Realizar la calibración y mantenimiento al 100% de los push de los 56 sanitarios,  orinales y 60 lavamanos del edificio bicentenario.</t>
  </si>
  <si>
    <t>Porcentaje de Calibración y mantenimiento push de sanitarios, orinales y lavamanos</t>
  </si>
  <si>
    <t>(Numero de push de  sanitarios, orinales y lavamanos del edificio bicentenario calibrados/Numero de push de  sanitarios, orinales y lavamanos del edificio bicentenario programados)*100</t>
  </si>
  <si>
    <t>N/A</t>
  </si>
  <si>
    <t>Porcentaje de Calibración y mantenimiento Push</t>
  </si>
  <si>
    <t>Reporte de mantenimiento de instalaciones</t>
  </si>
  <si>
    <t>Certificación emitida por Oficina Asesora de Planeación - equipo de Planeación Institucional y registro fotográfico</t>
  </si>
  <si>
    <t>Realizar el mantenimiento al 100% de las luminarios con un bajo rendimiento del edificio bicentenario.</t>
  </si>
  <si>
    <t>Mantenimiento luminarias</t>
  </si>
  <si>
    <t>(Numero de luminarias reemplazadas/Numero de luminarias programadas)*100</t>
  </si>
  <si>
    <t>mantenimiento luminarias</t>
  </si>
  <si>
    <t>reporte de mantenimiento de instalaciones</t>
  </si>
  <si>
    <t>Para el segundo trimestre el cumplimiento planteado fue el del 50%, no obstante, para este período se cumplió con el 100%, aclarando que las solicitudes de mantenimiento son permanentes</t>
  </si>
  <si>
    <t>Instalar un (1) extractor en el area de almacenamiento de residuos solidos y sustancias químicas del edificio bicentenario.</t>
  </si>
  <si>
    <t>Instalación extractor</t>
  </si>
  <si>
    <t>Número de extractores instalados.</t>
  </si>
  <si>
    <t>Instalación reductor</t>
  </si>
  <si>
    <t>Instalar cinco (5) sensores de iluminación en el edificio FURATENA.</t>
  </si>
  <si>
    <t>Instalación sensores de iluminación</t>
  </si>
  <si>
    <t>Número de sensores instalados.</t>
  </si>
  <si>
    <t>De acuerdo con solicitud requerida presento informe de avance de Sensores instalados en el edificio Furatena
con avance del cuarenta porciento</t>
  </si>
  <si>
    <t xml:space="preserve">informe y evidencia fotografica </t>
  </si>
  <si>
    <t xml:space="preserve">Dejar en estado terminado en SECOPII el 90% de los contratos identificados que cumplen con lo previsto en el arículo 2.2.1.1.2.4.3 en la línea base de contratos. </t>
  </si>
  <si>
    <t>Contratos en estado terminado en SECOPII</t>
  </si>
  <si>
    <t xml:space="preserve">(Número de contratos en estado terminado / Número de contratos de la línea base)*100 </t>
  </si>
  <si>
    <t>Creciente</t>
  </si>
  <si>
    <t xml:space="preserve">Porcentaje de contratos en estado terminado en SECOPII. </t>
  </si>
  <si>
    <t xml:space="preserve">Informe de avance de los contratos en estado Terminado en SECOPII. </t>
  </si>
  <si>
    <t>SECOPII</t>
  </si>
  <si>
    <t>Dirección de Contratación</t>
  </si>
  <si>
    <t>La línea base se conforma en este momento de 2.275 contratos de los cuales las garantías ya terminaron su periodo de cobertura, para el primer trimestre de esta vigencia se tienen en estado terminado/cerrado en el aplicativo SECOP II, 757 contratos, para un 33% de cumplimiento.</t>
  </si>
  <si>
    <t>Informe de avance de los contratos en estado Terminado en SECOPII</t>
  </si>
  <si>
    <t> La línea base se conforma en este momento de 2275 contratos de los cuales todas las garantías ya terminaron su periodo de cobertura. 
Para el II trimestre de esta vigencia se tramitaron 1084 cierres de expedientes en el aplicativo SECOP II</t>
  </si>
  <si>
    <t>   Informe de avance de los contratos en estado Terminado en SECOPII  
Actas de Cierre</t>
  </si>
  <si>
    <t> </t>
  </si>
  <si>
    <t>La línea base se conforma de 2.275 contratos de las vigencias 2020, 2021 y 2022 de los cuales las garantías ya terminaron su periodo de cobertura, en el primer trimestre se tienen en estado terminado/cerrado en el aplicativo SECOP II, 757 contratos, para un total de 33% de cumplimiento.</t>
  </si>
  <si>
    <t xml:space="preserve">Publicar en los términos de ley el 100% de los documentos precontractuales en la plataforma del Sistema Electrónico para la Contratación Pública – SECOP II. </t>
  </si>
  <si>
    <t xml:space="preserve">Documentos precontractuales publicados en los términos de ley. </t>
  </si>
  <si>
    <t>(Número de documentos precontractuales cargados en término en SECOPII / Número total de documentos precontractuales cargados en SECOPII)*100</t>
  </si>
  <si>
    <t>Constante</t>
  </si>
  <si>
    <t>Porcentaje de documentos cargados en término en SECOPII</t>
  </si>
  <si>
    <t>Informe de publicación de documentos cargados en SECOPII</t>
  </si>
  <si>
    <t>Durante el primer trimestre de la presente vigencia se publicaron en los términos de ley el 100% de los documentos precontractuales en la plataforma del Sistema Electrónico para la Contratación Pública – SECOP II.</t>
  </si>
  <si>
    <t> Durante el segundo trimestre de la presente vigencia se publicaron en los términos de ley el 100% de los documentos precontractuales en la plataforma del Sistema Electrónico para la Contratación Pública – SECOP II.</t>
  </si>
  <si>
    <t xml:space="preserve"> Informe de publicación de documentos cargados en SECOPII</t>
  </si>
  <si>
    <t xml:space="preserve">Realizar seguimiento sobre el estado del 100% de las necesidades incorporadas en PAA de la vigencia 2023. </t>
  </si>
  <si>
    <t>Reuniones de seguimiento PAA</t>
  </si>
  <si>
    <t>(Numero de reuniones realizadas / Numero de reuniones citadas)*100</t>
  </si>
  <si>
    <t>100%
(Información que se mantiene constante)</t>
  </si>
  <si>
    <t>Porcentaje reuniones citadas</t>
  </si>
  <si>
    <t xml:space="preserve">Memorandos y actas de reunión. </t>
  </si>
  <si>
    <t>PAA SDG</t>
  </si>
  <si>
    <t xml:space="preserve">Se remitieron los memorandos con los procesos a trabajar en los tres meses próximos al mes de citación, se realizaron las modificaciones solicitadas y se actualizaron las mismas en el comité correspondiente </t>
  </si>
  <si>
    <t>Memorandos y actas de reunión</t>
  </si>
  <si>
    <t> Se remitieron los memorandos con los procesos a trabajar en los tres meses próximos al mes de citación, se realizaron las modificaciones solicitadas y se actualizaron las mismas en el comité correspondiente</t>
  </si>
  <si>
    <t xml:space="preserve">Memorandos y actas de reunion </t>
  </si>
  <si>
    <t xml:space="preserve">Se remitieron los memorandos con los procesos a trabajar en los tres meses próximos al mes de citación, se realizaron las modificaciones solicitadas y se actualizaron las mismas en el comité correspondiente. </t>
  </si>
  <si>
    <t>Enviar bimestralmente alertas a la supervisión sobre el estado de vencimiento de los contratos suscritos en la vigencia 2023.</t>
  </si>
  <si>
    <t>Alertas a la supervisión</t>
  </si>
  <si>
    <t>(Número de alertas realizadas durante la vigencia/ Número de alertas programadas en la vigencia)*100</t>
  </si>
  <si>
    <t xml:space="preserve">Porcentaje de alertas realizadas. </t>
  </si>
  <si>
    <t>Memorandos de alertas</t>
  </si>
  <si>
    <t>SIPSE</t>
  </si>
  <si>
    <t>Durante el primer trimestre del 2023 se emitieron 15 memorandos de alerta de vencimiento de 45 contratos.</t>
  </si>
  <si>
    <t>15 Memorandos de alertas</t>
  </si>
  <si>
    <t xml:space="preserve">   Durante el segundo trimestre de la actual vigencia, se enviaron 22 memorandos con las alertas de vencimiento de 112 contratos. </t>
  </si>
  <si>
    <t xml:space="preserve">22 memorandos </t>
  </si>
  <si>
    <t>Girar el 100% de las reservas presupuestales definitivas de la Secretaría Distrital de Gobierno.</t>
  </si>
  <si>
    <t>Porcentaje de Giros de Reservas Presupuestales</t>
  </si>
  <si>
    <t>Total de Giros de Reservas Presupuestales</t>
  </si>
  <si>
    <t>55%
(Información con corte al 30 de septiembre (3er trimestre) de 2022)</t>
  </si>
  <si>
    <t>Porcentaje de Giros de Reservas</t>
  </si>
  <si>
    <t>Informe de Ejecución de Reservas Presupuestales</t>
  </si>
  <si>
    <t>Aplicativo SDH
SAP-BOGDATA, página web</t>
  </si>
  <si>
    <t>Dirección Financiera</t>
  </si>
  <si>
    <t>La Dirección Financiera tramitó el total de las cuentas que fueron allegadas por los gestores y gerentes de proyectos, el cumplimiento de la meta depende de que las áreas generadoras de información ejecuten y cumplan con el debido proceso para allegar las cuentas correspondientes.
Con corte al 31 de marzo  de $13.674.491.451 de reserva definitiva se giraron $6.418.487.062</t>
  </si>
  <si>
    <t xml:space="preserve"> Ejecución de Reservas Presupuestales</t>
  </si>
  <si>
    <t>  La Dirección Financiera tramitó el total de las cuentas que fueron allegadas por los gestores y gerentes de proyectos, el cumplimiento de la meta depende de que las áreas generadoras de información ejecuten y cumplan con el debido proceso para allegar las cuentas correspondientes.
Con corte al 30 de marzo  de $13.674.491.451 de reserva definitiva se giraron $6.418.487.062</t>
  </si>
  <si>
    <t>   Ejecución de Reservas Presupuestales</t>
  </si>
  <si>
    <t xml:space="preserve">La Dirección Financiera tramitó el total de las cuentas que fueron allegadas por los gestores y gerentes de proyectos, duplicando el porcertaje programado en para el l trimestre en un 46.93%. </t>
  </si>
  <si>
    <t>Mantener  la generación de órdenes de pago a las cuentas de prestación de servicios personales en (4) días hábiles contados a partir del día siguiente de la radicación, previo cumplimiento de los requisitos.</t>
  </si>
  <si>
    <t>Pago de cuentas</t>
  </si>
  <si>
    <t>Número de días para generar orden de pago (promedio)</t>
  </si>
  <si>
    <t>3,954
(Información con corte al 30 de septiembre (3er trimestre) de 2022)</t>
  </si>
  <si>
    <t>Días para pago de cuentas</t>
  </si>
  <si>
    <t>Eficiencia</t>
  </si>
  <si>
    <t>Base de datos de registro de cuentas</t>
  </si>
  <si>
    <t>Archivo Dirección Financiera
Opget / BogDATA</t>
  </si>
  <si>
    <t xml:space="preserve">En el I trimestre el tiempo de atención de las órdenes de pago, llegando a 4,506 días de los 4 establecidos para este trámite. </t>
  </si>
  <si>
    <t>Formato de indicadores de gestión de pagos CPS</t>
  </si>
  <si>
    <t xml:space="preserve"> En el II trimestre el tiempo de atención de las órdenes de pago, llegando a 3,525 días de los 4 establecidos para este trámite. </t>
  </si>
  <si>
    <t xml:space="preserve">Formato de indicadores de gestion </t>
  </si>
  <si>
    <t xml:space="preserve">En el I trimestre el tiempo de atención de las órdenes de pago fue de 4,506 días de los 4 establecidos para este trámite. </t>
  </si>
  <si>
    <t>Publicar en la página web de la SDG los estados financieros trimestrales, el último día hábil del mes siguiente al corte</t>
  </si>
  <si>
    <t xml:space="preserve">Presentación de Estados Financieros </t>
  </si>
  <si>
    <t>Número de días promedio para la presentación de los Estados Financieros</t>
  </si>
  <si>
    <t>19,5 días (Promedio de presentación de Estados Financieros en la vigencia 2022, con corte a 30 de agosto)</t>
  </si>
  <si>
    <t>Días para presentación de estados financieros</t>
  </si>
  <si>
    <t>Estados financieros (fecha de presentación)
Certificación</t>
  </si>
  <si>
    <t>Archivo Dirección Financiera
Página Web, sección Transparencia - presupuesto - Estados Financieros</t>
  </si>
  <si>
    <t>La meta no se encuentra programada para el primer trimestre dada la aplicación de la nueva normativa expedida por la Contaduría General de la Nación, Resolución
CGN 356 del 30/diciembre/2022, donde indica que a partir de 2023 la publicación de estados financieros será de forma trimestral.
Se solicitó a SGI,  se modificara la periodicidad para publicar en la página web de la SDG los estados financieros, pasando de mensual a trimestrales, el último día hábil del mes siguiente al corte, conforme a la Circular de Tesorería.</t>
  </si>
  <si>
    <t>Se adjunta Resolución
CGN 356 del 30/diciembre/2022</t>
  </si>
  <si>
    <t> Los estados financieros se publican en la pagina web de la SDGel último día hábil del mes siguiente al corte, conforme a la Circular de Tesorería.</t>
  </si>
  <si>
    <t xml:space="preserve">No hubo publicacion de los informes </t>
  </si>
  <si>
    <t>13</t>
  </si>
  <si>
    <t>Ejecutar el 95 % del PAC programado por las dependencias</t>
  </si>
  <si>
    <t>Ejecución del PAC programado</t>
  </si>
  <si>
    <t>(PAC ejecutado/PAC programado)*100</t>
  </si>
  <si>
    <t>92,74%  (ejecución trimestral de la vigencia 2022, hasta el 30 de septiembre)</t>
  </si>
  <si>
    <t>Porcentaje deL PAC programado</t>
  </si>
  <si>
    <t xml:space="preserve">Informe de ejecución del PAC </t>
  </si>
  <si>
    <t>SAP</t>
  </si>
  <si>
    <t>El PAC programado a corte 31 de marzo corresponde a $45.215.824.254 y el PAC ejecutado fue $39.044.958.423
La ejecución del PAC programado en el trimestre es del 86%, dado que aún se encuentran cuentas del mes de marzo en proceso de giros.</t>
  </si>
  <si>
    <t>Reporte ejecución PAC - SAP</t>
  </si>
  <si>
    <t> El PAC programado a corte 30 de junio corresponde a $66.731.359.117 y el PAC ejecutado fue $65.042.509.075
La ejecución del PAC programado en el trimestre es del 97.5%</t>
  </si>
  <si>
    <t> Reporte ejecución PAC - SAP</t>
  </si>
  <si>
    <t xml:space="preserve">Realizar dos informes de seguimiento a la implementación del Sistema de Gestión Antisoborno de la Secretaría de Gobierno </t>
  </si>
  <si>
    <t>Informes de seguimiento a la implementación del Sistema de Gestión Antisoborno</t>
  </si>
  <si>
    <t>número de Informes de seguimiento a la implementación del sistema de Gestión Antisoborno</t>
  </si>
  <si>
    <t>Informes de seguimiento del Sistema de Gestión Antisoborno</t>
  </si>
  <si>
    <t>Informe de seguimiento a la implementación</t>
  </si>
  <si>
    <t>Reporte de productos ejecutados del Sistema de Gestión Antisoborno.</t>
  </si>
  <si>
    <t>Durante el segundo trimestre el contratista Omar Garcia presenta tres informes de avance</t>
  </si>
  <si>
    <t>Evidencias mes de marzo, abril, mayo y junio</t>
  </si>
  <si>
    <t>Reportar dos (2) seguimientos a la implementación de la PPDTINTC</t>
  </si>
  <si>
    <t>Implementación del PPDTINTC</t>
  </si>
  <si>
    <t>Número de seguimientos al plan de acción de ITB realizados</t>
  </si>
  <si>
    <t>Seguimiento al PPDTINTC</t>
  </si>
  <si>
    <t>seguimiento al PPDTINTC</t>
  </si>
  <si>
    <t>Página web SDG: publicación de los reportes</t>
  </si>
  <si>
    <t>Se realizó el reporte de avance de los dos primeros trimestres de la vigencia 2023 del PPDTINTC donde se da cuenta de la ejecución por producto tanto cuantitativa como cualitativamente y la ejecución financiera del proyecto.</t>
  </si>
  <si>
    <t>Reporte trimestres I y II de la política pública</t>
  </si>
  <si>
    <t>16</t>
  </si>
  <si>
    <t>Asegurar la sostenibilidad y mejora del sistema integrado de planeación y gestión del proceso SGI, a través del apoyo para el cumplimiento de los cronogramas programados a los Planes y procesos de las Direcciones de la SGI, correponde al porcentaje de cumplimiento del cronograma</t>
  </si>
  <si>
    <t>Cronogramas cumplidos</t>
  </si>
  <si>
    <t>(Cronogramas cumplidos / Cronogramas establecidos) * 100</t>
  </si>
  <si>
    <t>Porcentaje</t>
  </si>
  <si>
    <t>Memorando trimestral asegurando el cumplimiento pactado con OAP</t>
  </si>
  <si>
    <t>Orfeo</t>
  </si>
  <si>
    <t>Se presenta cronograma de actualización documental como respuesta a la solicitud a través de memorando 20231300039943, dando cumplimiento en oportunidad y calidad.</t>
  </si>
  <si>
    <t>Memorando 20234000046703</t>
  </si>
  <si>
    <t> al publicar en Matiz, un procedimiento SAC-P001, un instructivo GCO-GCI-IN031 y un formato GCO-GCI-F140. La revisión dio como resultado, el retirar de Matiz el instructivo GCO-GCI-IN002, cuya información se encuentra en el procedimiento GCO-GCI-P003. El cronograma tiene cumplimiento total.
Adicionalmente, en junio se realizaron dos mesas de trabajo con las Localidades respeto a los documentos de contratación GCO-GCI-P001 y GCO-GCI-INXX, con avances importantes.
Se destaca como beneficio: Se generó cronograma de acuerdo con las necesidades de la Subsecretaria de Gestión Institucional y las capacidades y recursos disponibles, lo que conlleva a no tener retrasos y entregar documentos esenciales para el funcionamiento, se avanza en temas relevantes para mejorar la percepción ciudadana, entre los que se pueden anotar temas de riesgo de soborno</t>
  </si>
  <si>
    <t>Se presenta cronograma de actualización documental como respuesta a la solicitud a través de memorando 20231300039943, dando cumplimiento en oportunidad y calidad</t>
  </si>
  <si>
    <t>Total metas técnicas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</si>
  <si>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</si>
  <si>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</si>
  <si>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</si>
  <si>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</si>
  <si>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</si>
  <si>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</si>
  <si>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</si>
  <si>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</si>
  <si>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</si>
  <si>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No programado</t>
  </si>
  <si>
    <t>Subsecretaría de Gestión Institucional (Calificación 60%) 
Consumo de papel: El reporte de consumo de papel cuenta con fecha de última actualización del mes de junio de 2023.
Participación:  Crecimiento verde (1 participantes)  , Día Internacional del agua (2 participante).
Jornada presencial: Obtuvó calificación de 72% en la evaluación efectuada en la jornada.
Semana ambiental: No se evidencia participacion en la semana ambiental
Dirección Administrativa(Calificación 40%)
Consumo de papel: El reporte de consumo de papel cuenta con fecha de última actualización del mes de abril de 2023.
Participación: Crecimiento verde (1 participante) , Día Internacional del agua (1 participante).
Jornada presencial: Obtuvó calificación de 46% en la evaluación efectuada en la jornada.
Semana ambiental:  ciclopaseo ( 0 participante), taller de compostaje (0 participante), jardín vertical (0 participantes),  caminata ( 0 participantes),  Museo del Mar (0 participantes), feria ambiental (2 participantes).
Dirección Financiera  (Calificación 50%)
Consumo de papel: El reporte de consumo de papel cuenta con fecha de última actualización del mes de junio de 2023.
Participación:  Crecimiento verde (0 participantes)  , Día Internacional del agua (0 participante).
Jornada presencial: Obtuvó calificación de 62% en la evaluación efectuada en la jornada.
Semana ambiental:  ciclopaseo ( 0 participante), taller de compostaje (0 participante), jardín vertical (0 participantes),  caminata ( 0 participantes),  Museo del Mar (0 participantes), feria ambiental (1 participante).
Dirección de Contratación(Calificación 43%)
Consumo de papel: El reporte de consumo de papel cuenta con fecha de última actualización del mes de junio de 2023.
Participación: Crecimiento verde (0 participantes) , Día Internacional del agua (0 participante).
Jornada presencial: Obtuvó calificación de 57% en la evaluación efectuada en la jornada.
Semana ambiental:No se evidencia participacion en la semana ambiental</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</si>
  <si>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</si>
  <si>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</si>
  <si>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</si>
  <si>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</si>
  <si>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</si>
  <si>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</si>
  <si>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</si>
  <si>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 xml:space="preserve">Esta meta no fue reportada en el reporte de cumplimiento de meta de actualizacion documental </t>
  </si>
  <si>
    <t xml:space="preserve">Listado maestro de documentos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</si>
  <si>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</si>
  <si>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</si>
  <si>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</si>
  <si>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</si>
  <si>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</si>
  <si>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</si>
  <si>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 xml:space="preserve">https://gobiernobogota-my.sharepoint.com/:f:/g/personal/miguel_cardozo_gobiernobogota_gov_co/Em3Cl6hCPQhDioiu_JLgoPYBkPVfsju4ScZS7Z6vKKn1PQ?e=Q2RSJH 
</t>
  </si>
  <si>
    <t>Jornada de capacitacion del dia 22 de junio de 2023</t>
  </si>
  <si>
    <t>Total metas transversales (20%)</t>
  </si>
  <si>
    <t xml:space="preserve">Total plan de gestión </t>
  </si>
  <si>
    <t>Retadora (mejora)</t>
  </si>
  <si>
    <t>Informe y evidencia fotográfica</t>
  </si>
  <si>
    <t>Para el segundo trimestre el cumplimiento planteado fue el del 50%, no obstante, para este período se cumplió con el 100%, aclarando que las solicitudes de mantenimiento son permanentes.</t>
  </si>
  <si>
    <t xml:space="preserve">Reporte meta ambiental </t>
  </si>
  <si>
    <t xml:space="preserve">No programada </t>
  </si>
  <si>
    <t>Para el segundo trimtestre de la vigencia 2023, el Plan de Gestión del proceso Gestión Corporativa Institucional alcanzó un nivel de desempeño del 96,45% y 49,10 %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</si>
</sst>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18"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name val="Calibri Light"/>
      <family val="2"/>
    </font>
    <font>
      <sz val="11"/>
      <color rgb="FF000000"/>
      <name val="Calibri Light"/>
      <family val="2"/>
    </font>
    <font>
      <sz val="11"/>
      <color rgb="FF000000"/>
      <name val="Calibri Light"/>
      <family val="2"/>
    </font>
    <font>
      <b/>
      <u/>
      <sz val="11"/>
      <color theme="1"/>
      <name val="Calibri Light"/>
      <family val="2"/>
      <scheme val="major"/>
    </font>
    <font>
      <sz val="11"/>
      <color theme="8" tint="-0.249977111117893"/>
      <name val="Calibri Light"/>
      <family val="2"/>
      <scheme val="major"/>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9"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cellStyleXfs>
  <cellXfs count="140">
    <xf numFmtId="0" fontId="0" fillId="0" borderId="0" xfId="0"/>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0" fontId="1" fillId="9" borderId="0" xfId="0" applyFont="1" applyFill="1" applyAlignment="1">
      <alignment horizontal="center" wrapText="1"/>
    </xf>
    <xf numFmtId="0" fontId="2" fillId="9" borderId="0" xfId="0" applyFont="1" applyFill="1" applyAlignment="1">
      <alignment horizontal="center" vertical="center" wrapText="1"/>
    </xf>
    <xf numFmtId="0" fontId="1" fillId="9" borderId="0" xfId="0" applyFont="1" applyFill="1" applyAlignment="1">
      <alignment horizontal="center" vertical="center" wrapText="1"/>
    </xf>
    <xf numFmtId="0" fontId="1" fillId="0" borderId="0" xfId="0" applyFont="1" applyAlignment="1">
      <alignment horizontal="center" wrapText="1"/>
    </xf>
    <xf numFmtId="1"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3" fillId="0" borderId="1" xfId="0" applyFont="1" applyBorder="1" applyAlignment="1">
      <alignment horizontal="center" vertical="center" wrapText="1"/>
    </xf>
    <xf numFmtId="0" fontId="5" fillId="3" borderId="1" xfId="0" applyFont="1" applyFill="1" applyBorder="1" applyAlignment="1">
      <alignment horizontal="center" wrapText="1"/>
    </xf>
    <xf numFmtId="9" fontId="6" fillId="3" borderId="1" xfId="1" applyFont="1" applyFill="1" applyBorder="1" applyAlignment="1">
      <alignment horizontal="center" wrapText="1"/>
    </xf>
    <xf numFmtId="0" fontId="9" fillId="3" borderId="1" xfId="0" applyFont="1" applyFill="1" applyBorder="1" applyAlignment="1">
      <alignment horizontal="center" wrapText="1"/>
    </xf>
    <xf numFmtId="9" fontId="9" fillId="3" borderId="1" xfId="0" applyNumberFormat="1" applyFont="1" applyFill="1" applyBorder="1" applyAlignment="1">
      <alignment horizontal="center" wrapText="1"/>
    </xf>
    <xf numFmtId="0" fontId="7" fillId="2" borderId="1" xfId="0" applyFont="1" applyFill="1" applyBorder="1" applyAlignment="1">
      <alignment horizontal="center" wrapText="1"/>
    </xf>
    <xf numFmtId="9" fontId="7" fillId="2" borderId="1" xfId="1" applyFont="1" applyFill="1" applyBorder="1" applyAlignment="1">
      <alignment horizontal="center" wrapText="1"/>
    </xf>
    <xf numFmtId="0" fontId="3" fillId="0" borderId="1" xfId="0" applyFont="1" applyBorder="1" applyAlignment="1" applyProtection="1">
      <alignment horizontal="center" vertical="center" wrapText="1"/>
      <protection hidden="1"/>
    </xf>
    <xf numFmtId="41" fontId="3" fillId="0" borderId="1" xfId="2" applyFont="1" applyFill="1" applyBorder="1" applyAlignment="1" applyProtection="1">
      <alignment horizontal="center" vertical="center" wrapText="1"/>
      <protection hidden="1"/>
    </xf>
    <xf numFmtId="1" fontId="3" fillId="0" borderId="1" xfId="1" applyNumberFormat="1" applyFont="1" applyFill="1" applyBorder="1" applyAlignment="1" applyProtection="1">
      <alignment horizontal="center" vertical="center" wrapText="1"/>
      <protection hidden="1"/>
    </xf>
    <xf numFmtId="9" fontId="3" fillId="0" borderId="1" xfId="0" applyNumberFormat="1" applyFont="1" applyBorder="1" applyAlignment="1">
      <alignment horizontal="center" vertical="center" wrapText="1"/>
    </xf>
    <xf numFmtId="9" fontId="3" fillId="0" borderId="1" xfId="1" applyFont="1" applyFill="1" applyBorder="1" applyAlignment="1">
      <alignment horizontal="center" vertical="center" wrapText="1"/>
    </xf>
    <xf numFmtId="9" fontId="1" fillId="0" borderId="1" xfId="1" applyFont="1" applyBorder="1" applyAlignment="1">
      <alignment horizontal="center" vertical="center" wrapText="1"/>
    </xf>
    <xf numFmtId="1" fontId="3" fillId="0" borderId="1" xfId="0" applyNumberFormat="1" applyFont="1" applyBorder="1" applyAlignment="1" applyProtection="1">
      <alignment horizontal="center" vertical="center" wrapText="1"/>
      <protection hidden="1"/>
    </xf>
    <xf numFmtId="9" fontId="1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justify" vertical="center" wrapText="1"/>
    </xf>
    <xf numFmtId="10" fontId="1" fillId="0" borderId="1" xfId="0" applyNumberFormat="1" applyFont="1" applyBorder="1" applyAlignment="1">
      <alignment horizontal="justify" vertical="center" wrapText="1"/>
    </xf>
    <xf numFmtId="0" fontId="9" fillId="3" borderId="1" xfId="0" applyFont="1" applyFill="1" applyBorder="1" applyAlignment="1">
      <alignment horizontal="left" wrapText="1"/>
    </xf>
    <xf numFmtId="0" fontId="8" fillId="2" borderId="1" xfId="0" applyFont="1" applyFill="1" applyBorder="1" applyAlignment="1">
      <alignment horizontal="left" wrapText="1"/>
    </xf>
    <xf numFmtId="0" fontId="6" fillId="3" borderId="1" xfId="0" applyFont="1" applyFill="1" applyBorder="1" applyAlignment="1">
      <alignment horizontal="left"/>
    </xf>
    <xf numFmtId="0" fontId="5" fillId="0" borderId="0" xfId="0" applyFont="1" applyAlignment="1">
      <alignment horizontal="center" wrapText="1"/>
    </xf>
    <xf numFmtId="0" fontId="7" fillId="0" borderId="0" xfId="0" applyFont="1" applyAlignment="1">
      <alignment horizontal="center" wrapText="1"/>
    </xf>
    <xf numFmtId="0" fontId="1" fillId="0" borderId="13" xfId="0" applyFont="1" applyBorder="1" applyAlignment="1">
      <alignment horizontal="center" vertical="center" wrapText="1"/>
    </xf>
    <xf numFmtId="41" fontId="1" fillId="0" borderId="1" xfId="0" applyNumberFormat="1" applyFont="1" applyBorder="1" applyAlignment="1">
      <alignment horizontal="left" vertical="center" wrapText="1"/>
    </xf>
    <xf numFmtId="0" fontId="1" fillId="0" borderId="1" xfId="0" applyFont="1" applyBorder="1" applyAlignment="1">
      <alignment horizontal="left" vertical="center" wrapText="1"/>
    </xf>
    <xf numFmtId="9" fontId="1" fillId="0" borderId="1" xfId="0" applyNumberFormat="1" applyFont="1" applyBorder="1" applyAlignment="1">
      <alignment horizontal="left" vertical="center" wrapText="1"/>
    </xf>
    <xf numFmtId="0" fontId="3" fillId="0" borderId="1" xfId="0" applyFont="1" applyBorder="1" applyAlignment="1" applyProtection="1">
      <alignment horizontal="left" vertical="center" wrapText="1"/>
      <protection hidden="1"/>
    </xf>
    <xf numFmtId="9" fontId="1" fillId="0" borderId="1" xfId="1" applyFont="1" applyBorder="1" applyAlignment="1">
      <alignment horizontal="left" vertical="center" wrapText="1"/>
    </xf>
    <xf numFmtId="10" fontId="1" fillId="0" borderId="1" xfId="1" applyNumberFormat="1" applyFont="1" applyBorder="1" applyAlignment="1">
      <alignment horizontal="left" vertical="center" wrapText="1"/>
    </xf>
    <xf numFmtId="9" fontId="14" fillId="0" borderId="1" xfId="0" applyNumberFormat="1" applyFont="1" applyBorder="1" applyAlignment="1">
      <alignment horizontal="left" vertical="center" wrapText="1"/>
    </xf>
    <xf numFmtId="0" fontId="14" fillId="0" borderId="1" xfId="0" applyFont="1" applyBorder="1" applyAlignment="1">
      <alignment horizontal="left" vertical="center" wrapText="1"/>
    </xf>
    <xf numFmtId="1" fontId="1" fillId="0" borderId="1" xfId="1" applyNumberFormat="1" applyFont="1" applyBorder="1" applyAlignment="1">
      <alignment horizontal="left" vertical="center" wrapText="1"/>
    </xf>
    <xf numFmtId="10" fontId="8" fillId="2" borderId="1" xfId="1" applyNumberFormat="1" applyFont="1" applyFill="1" applyBorder="1" applyAlignment="1">
      <alignment horizontal="center" wrapText="1"/>
    </xf>
    <xf numFmtId="0" fontId="1" fillId="9" borderId="0" xfId="0" applyFont="1" applyFill="1" applyAlignment="1">
      <alignment horizontal="left" vertical="center"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41" fontId="3" fillId="0" borderId="1" xfId="3" applyFont="1" applyFill="1" applyBorder="1" applyAlignment="1" applyProtection="1">
      <alignment horizontal="center" vertical="center" wrapText="1"/>
      <protection hidden="1"/>
    </xf>
    <xf numFmtId="41" fontId="3" fillId="0" borderId="1" xfId="3" applyFont="1" applyBorder="1" applyAlignment="1" applyProtection="1">
      <alignment horizontal="center" vertical="center" wrapText="1"/>
      <protection hidden="1"/>
    </xf>
    <xf numFmtId="10" fontId="1" fillId="0" borderId="1" xfId="0" applyNumberFormat="1" applyFont="1" applyBorder="1" applyAlignment="1">
      <alignment horizontal="center" vertical="center" wrapText="1"/>
    </xf>
    <xf numFmtId="164" fontId="1" fillId="9" borderId="1" xfId="0" applyNumberFormat="1" applyFont="1" applyFill="1" applyBorder="1" applyAlignment="1">
      <alignment horizontal="center" vertical="center" wrapText="1"/>
    </xf>
    <xf numFmtId="164" fontId="1" fillId="9"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9" fontId="17" fillId="0" borderId="1" xfId="0" applyNumberFormat="1" applyFont="1" applyBorder="1" applyAlignment="1">
      <alignment horizontal="justify" vertical="center" wrapText="1"/>
    </xf>
    <xf numFmtId="0" fontId="17" fillId="9" borderId="1" xfId="0" applyFont="1" applyFill="1" applyBorder="1" applyAlignment="1">
      <alignment horizontal="justify" vertical="center" wrapText="1"/>
    </xf>
    <xf numFmtId="9" fontId="17" fillId="9" borderId="1" xfId="0" applyNumberFormat="1" applyFont="1" applyFill="1" applyBorder="1" applyAlignment="1" applyProtection="1">
      <alignment horizontal="center" vertical="center" wrapText="1"/>
      <protection locked="0"/>
    </xf>
    <xf numFmtId="0" fontId="17" fillId="0" borderId="1" xfId="0" applyFont="1" applyBorder="1" applyAlignment="1">
      <alignment horizontal="left" vertical="center" wrapText="1"/>
    </xf>
    <xf numFmtId="9" fontId="17" fillId="0" borderId="1" xfId="0" applyNumberFormat="1" applyFont="1" applyBorder="1" applyAlignment="1">
      <alignment horizontal="left" vertical="center" wrapText="1"/>
    </xf>
    <xf numFmtId="164" fontId="17" fillId="0" borderId="1" xfId="0" applyNumberFormat="1" applyFont="1" applyBorder="1" applyAlignment="1">
      <alignment horizontal="left" vertical="center" wrapText="1"/>
    </xf>
    <xf numFmtId="10" fontId="17" fillId="0" borderId="1" xfId="0" applyNumberFormat="1" applyFont="1" applyBorder="1" applyAlignment="1">
      <alignment horizontal="left" vertical="center" wrapText="1"/>
    </xf>
    <xf numFmtId="9" fontId="17" fillId="0" borderId="1" xfId="1" applyFont="1" applyBorder="1" applyAlignment="1">
      <alignment horizontal="justify" vertical="center" wrapText="1"/>
    </xf>
    <xf numFmtId="164" fontId="17" fillId="9" borderId="1" xfId="0" applyNumberFormat="1" applyFont="1" applyFill="1" applyBorder="1" applyAlignment="1">
      <alignment horizontal="justify" vertical="center" wrapText="1"/>
    </xf>
    <xf numFmtId="10" fontId="17" fillId="0" borderId="1" xfId="0" applyNumberFormat="1" applyFont="1" applyBorder="1" applyAlignment="1">
      <alignment horizontal="justify" vertical="center" wrapText="1"/>
    </xf>
    <xf numFmtId="1" fontId="17" fillId="0" borderId="1" xfId="0" applyNumberFormat="1" applyFont="1" applyBorder="1" applyAlignment="1">
      <alignment horizontal="justify" vertical="center" wrapText="1"/>
    </xf>
    <xf numFmtId="164" fontId="17" fillId="9" borderId="1" xfId="0" applyNumberFormat="1" applyFont="1" applyFill="1" applyBorder="1" applyAlignment="1">
      <alignment horizontal="left" vertical="center" wrapText="1"/>
    </xf>
    <xf numFmtId="9" fontId="17" fillId="9" borderId="1" xfId="1" applyFont="1" applyFill="1" applyBorder="1" applyAlignment="1">
      <alignment horizontal="center" vertical="center" wrapText="1"/>
    </xf>
    <xf numFmtId="9" fontId="17" fillId="0" borderId="1" xfId="1" applyFont="1" applyBorder="1" applyAlignment="1">
      <alignment horizontal="left" vertical="center" wrapText="1"/>
    </xf>
    <xf numFmtId="1" fontId="17" fillId="9" borderId="1" xfId="1" applyNumberFormat="1" applyFont="1" applyFill="1" applyBorder="1" applyAlignment="1">
      <alignment horizontal="center" vertical="center" wrapText="1"/>
    </xf>
    <xf numFmtId="0" fontId="17" fillId="0" borderId="1" xfId="1" applyNumberFormat="1" applyFont="1" applyBorder="1" applyAlignment="1">
      <alignment horizontal="left" vertical="center" wrapText="1"/>
    </xf>
    <xf numFmtId="1" fontId="17" fillId="0" borderId="1" xfId="0" applyNumberFormat="1" applyFont="1" applyBorder="1" applyAlignment="1">
      <alignment horizontal="left" vertical="center" wrapText="1"/>
    </xf>
    <xf numFmtId="164" fontId="9" fillId="3" borderId="1" xfId="0" applyNumberFormat="1" applyFont="1" applyFill="1" applyBorder="1" applyAlignment="1">
      <alignment horizont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164" fontId="14" fillId="0" borderId="1" xfId="0" applyNumberFormat="1" applyFont="1" applyBorder="1" applyAlignment="1">
      <alignment horizontal="left" vertical="center" wrapText="1"/>
    </xf>
    <xf numFmtId="10" fontId="14"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9" fontId="14" fillId="0" borderId="1" xfId="0" applyNumberFormat="1" applyFont="1" applyBorder="1" applyAlignment="1">
      <alignment horizontal="center" vertical="center" wrapText="1"/>
    </xf>
    <xf numFmtId="164" fontId="14" fillId="9" borderId="1" xfId="0" applyNumberFormat="1" applyFont="1" applyFill="1" applyBorder="1" applyAlignment="1">
      <alignment horizontal="center" vertical="center" wrapText="1"/>
    </xf>
    <xf numFmtId="10" fontId="14" fillId="9" borderId="1" xfId="0" applyNumberFormat="1" applyFont="1" applyFill="1" applyBorder="1" applyAlignment="1">
      <alignment horizontal="center" vertical="center" wrapText="1"/>
    </xf>
    <xf numFmtId="165" fontId="14" fillId="0" borderId="1" xfId="0" applyNumberFormat="1" applyFont="1" applyBorder="1" applyAlignment="1">
      <alignment horizontal="left" vertical="center" wrapText="1"/>
    </xf>
    <xf numFmtId="0" fontId="14" fillId="11"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9" fontId="1" fillId="10" borderId="1" xfId="0" applyNumberFormat="1" applyFont="1" applyFill="1" applyBorder="1" applyAlignment="1">
      <alignment horizontal="center" vertical="center" wrapText="1"/>
    </xf>
    <xf numFmtId="9" fontId="1" fillId="10" borderId="1" xfId="1" applyFont="1" applyFill="1" applyBorder="1" applyAlignment="1">
      <alignment horizontal="center" vertical="center" wrapText="1"/>
    </xf>
    <xf numFmtId="0" fontId="3" fillId="10" borderId="1" xfId="0" applyFont="1" applyFill="1" applyBorder="1" applyAlignment="1">
      <alignment horizontal="center" vertical="center" wrapText="1"/>
    </xf>
    <xf numFmtId="164" fontId="14" fillId="11" borderId="1" xfId="0" applyNumberFormat="1" applyFont="1" applyFill="1" applyBorder="1" applyAlignment="1">
      <alignment horizontal="left" vertical="center" wrapText="1"/>
    </xf>
    <xf numFmtId="9" fontId="14" fillId="11" borderId="1" xfId="0" applyNumberFormat="1" applyFont="1" applyFill="1" applyBorder="1" applyAlignment="1">
      <alignment horizontal="center" vertical="center" wrapText="1"/>
    </xf>
    <xf numFmtId="9" fontId="14" fillId="11" borderId="1" xfId="0" applyNumberFormat="1" applyFont="1" applyFill="1" applyBorder="1" applyAlignment="1">
      <alignment horizontal="left" vertical="center" wrapText="1"/>
    </xf>
    <xf numFmtId="10" fontId="6" fillId="3" borderId="1" xfId="1" applyNumberFormat="1" applyFont="1" applyFill="1" applyBorder="1" applyAlignment="1">
      <alignment horizontal="center" wrapText="1"/>
    </xf>
    <xf numFmtId="10" fontId="17" fillId="0" borderId="1" xfId="1" applyNumberFormat="1" applyFont="1" applyBorder="1" applyAlignment="1">
      <alignment horizontal="left" vertical="center" wrapText="1"/>
    </xf>
    <xf numFmtId="0" fontId="14" fillId="9" borderId="1" xfId="0" applyFont="1" applyFill="1" applyBorder="1" applyAlignment="1">
      <alignment horizontal="center" vertical="center" wrapText="1"/>
    </xf>
    <xf numFmtId="2" fontId="1" fillId="9" borderId="1" xfId="0" applyNumberFormat="1" applyFont="1" applyFill="1" applyBorder="1" applyAlignment="1">
      <alignment horizontal="left" vertical="center" wrapText="1"/>
    </xf>
    <xf numFmtId="10" fontId="1" fillId="9" borderId="1" xfId="1" applyNumberFormat="1" applyFont="1" applyFill="1" applyBorder="1" applyAlignment="1">
      <alignment horizontal="left" vertical="center" wrapText="1"/>
    </xf>
    <xf numFmtId="2" fontId="14" fillId="9" borderId="1" xfId="0" applyNumberFormat="1" applyFont="1" applyFill="1" applyBorder="1" applyAlignment="1">
      <alignment horizontal="center" vertical="center" wrapText="1"/>
    </xf>
    <xf numFmtId="1" fontId="1" fillId="9" borderId="1" xfId="0" applyNumberFormat="1" applyFont="1" applyFill="1" applyBorder="1" applyAlignment="1">
      <alignment horizontal="left" vertical="center" wrapText="1"/>
    </xf>
    <xf numFmtId="1" fontId="17" fillId="9" borderId="1" xfId="0" applyNumberFormat="1" applyFont="1" applyFill="1" applyBorder="1" applyAlignment="1">
      <alignment horizontal="left" vertical="center" wrapText="1"/>
    </xf>
    <xf numFmtId="9" fontId="1" fillId="9"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3" fillId="9" borderId="1" xfId="0" applyFont="1" applyFill="1" applyBorder="1" applyAlignment="1">
      <alignment horizontal="justify" vertical="center"/>
    </xf>
    <xf numFmtId="0" fontId="3" fillId="9" borderId="1" xfId="0" applyFont="1" applyFill="1" applyBorder="1" applyAlignment="1">
      <alignment horizontal="justify" vertical="center"/>
    </xf>
    <xf numFmtId="0" fontId="2"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11" xfId="0" applyFont="1" applyBorder="1" applyAlignment="1">
      <alignment horizontal="left" vertical="center" wrapText="1"/>
    </xf>
    <xf numFmtId="0" fontId="13" fillId="9" borderId="2" xfId="0" applyFont="1" applyFill="1" applyBorder="1" applyAlignment="1">
      <alignment horizontal="left" vertical="center" wrapText="1"/>
    </xf>
    <xf numFmtId="0" fontId="13" fillId="9" borderId="4" xfId="0" applyFont="1" applyFill="1" applyBorder="1" applyAlignment="1">
      <alignment horizontal="left" vertical="center" wrapText="1"/>
    </xf>
    <xf numFmtId="0" fontId="13" fillId="9" borderId="3"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cellXfs>
  <cellStyles count="4">
    <cellStyle name="Millares [0]" xfId="2" builtinId="6"/>
    <cellStyle name="Millares [0] 2" xfId="3" xr:uid="{00000000-0005-0000-0000-000001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2051586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X38"/>
  <sheetViews>
    <sheetView tabSelected="1" topLeftCell="C10" zoomScale="85" zoomScaleNormal="85" workbookViewId="0">
      <selection activeCell="J17" sqref="J17"/>
    </sheetView>
  </sheetViews>
  <sheetFormatPr baseColWidth="10" defaultColWidth="10.85546875" defaultRowHeight="15" x14ac:dyDescent="0.25"/>
  <cols>
    <col min="1" max="1" width="4.140625" style="12" customWidth="1"/>
    <col min="2" max="2" width="38.140625" style="12" customWidth="1"/>
    <col min="3" max="3" width="8.140625" style="12" customWidth="1"/>
    <col min="4" max="4" width="44.28515625" style="12" bestFit="1" customWidth="1"/>
    <col min="5" max="5" width="10.85546875" style="12" customWidth="1"/>
    <col min="6" max="6" width="24.42578125" style="12" customWidth="1"/>
    <col min="7" max="7" width="23.5703125" style="12" customWidth="1"/>
    <col min="8" max="8" width="17.140625" style="12" customWidth="1"/>
    <col min="9" max="9" width="18.42578125" style="12" customWidth="1"/>
    <col min="10" max="10" width="15.85546875" style="12" customWidth="1"/>
    <col min="11" max="14" width="7.28515625" style="12" customWidth="1"/>
    <col min="15" max="15" width="22.5703125" style="12" customWidth="1"/>
    <col min="16" max="16" width="17.85546875" style="12" customWidth="1"/>
    <col min="17" max="17" width="19.7109375" style="12" customWidth="1"/>
    <col min="18" max="18" width="25.85546875" style="12" customWidth="1"/>
    <col min="19" max="19" width="25.42578125" style="12" customWidth="1"/>
    <col min="20" max="22" width="16.5703125" style="12" customWidth="1"/>
    <col min="23" max="23" width="40.28515625" style="12" customWidth="1"/>
    <col min="24" max="27" width="16.5703125" style="12" customWidth="1"/>
    <col min="28" max="28" width="33.42578125" style="12" customWidth="1"/>
    <col min="29" max="29" width="16.5703125" style="12" customWidth="1"/>
    <col min="30" max="32" width="16.5703125" style="12" hidden="1" customWidth="1"/>
    <col min="33" max="33" width="43.7109375" style="12" hidden="1" customWidth="1"/>
    <col min="34" max="34" width="16.5703125" style="12" hidden="1" customWidth="1"/>
    <col min="35" max="36" width="22" style="12" hidden="1" customWidth="1"/>
    <col min="37" max="37" width="16.5703125" style="12" hidden="1" customWidth="1"/>
    <col min="38" max="38" width="34.85546875" style="12" hidden="1" customWidth="1"/>
    <col min="39" max="39" width="16.5703125" style="12" hidden="1" customWidth="1"/>
    <col min="40" max="41" width="16.5703125" style="12" customWidth="1"/>
    <col min="42" max="42" width="21.5703125" style="12" customWidth="1"/>
    <col min="43" max="43" width="39.42578125" style="12" customWidth="1"/>
    <col min="44" max="16384" width="10.85546875" style="12"/>
  </cols>
  <sheetData>
    <row r="1" spans="1:43" s="9" customFormat="1" ht="70.5" customHeight="1" x14ac:dyDescent="0.25">
      <c r="A1" s="115" t="s">
        <v>0</v>
      </c>
      <c r="B1" s="111"/>
      <c r="C1" s="111"/>
      <c r="D1" s="111"/>
      <c r="E1" s="111"/>
      <c r="F1" s="111"/>
      <c r="G1" s="111"/>
      <c r="H1" s="111"/>
      <c r="I1" s="111"/>
      <c r="J1" s="111"/>
      <c r="K1" s="116" t="s">
        <v>1</v>
      </c>
      <c r="L1" s="116"/>
      <c r="M1" s="116"/>
      <c r="N1" s="116"/>
      <c r="O1" s="116"/>
    </row>
    <row r="2" spans="1:43" s="11" customFormat="1" ht="23.45" customHeight="1" x14ac:dyDescent="0.25">
      <c r="A2" s="118" t="s">
        <v>2</v>
      </c>
      <c r="B2" s="119"/>
      <c r="C2" s="119"/>
      <c r="D2" s="119"/>
      <c r="E2" s="119"/>
      <c r="F2" s="119"/>
      <c r="G2" s="119"/>
      <c r="H2" s="119"/>
      <c r="I2" s="119"/>
      <c r="J2" s="119"/>
      <c r="K2" s="10"/>
      <c r="L2" s="10"/>
      <c r="M2" s="10"/>
      <c r="N2" s="10"/>
      <c r="O2" s="10"/>
    </row>
    <row r="3" spans="1:43" s="9" customFormat="1" x14ac:dyDescent="0.25"/>
    <row r="4" spans="1:43" s="9" customFormat="1" ht="29.1" customHeight="1" x14ac:dyDescent="0.25">
      <c r="A4" s="120" t="s">
        <v>3</v>
      </c>
      <c r="B4" s="121"/>
      <c r="C4" s="126" t="s">
        <v>4</v>
      </c>
      <c r="D4" s="127"/>
      <c r="E4" s="108" t="s">
        <v>5</v>
      </c>
      <c r="F4" s="109"/>
      <c r="G4" s="109"/>
      <c r="H4" s="109"/>
      <c r="I4" s="109"/>
      <c r="J4" s="110"/>
    </row>
    <row r="5" spans="1:43" s="9" customFormat="1" ht="15" customHeight="1" x14ac:dyDescent="0.25">
      <c r="A5" s="122"/>
      <c r="B5" s="123"/>
      <c r="C5" s="128"/>
      <c r="D5" s="129"/>
      <c r="E5" s="3" t="s">
        <v>6</v>
      </c>
      <c r="F5" s="3" t="s">
        <v>7</v>
      </c>
      <c r="G5" s="108" t="s">
        <v>8</v>
      </c>
      <c r="H5" s="109"/>
      <c r="I5" s="109"/>
      <c r="J5" s="110"/>
    </row>
    <row r="6" spans="1:43" s="9" customFormat="1" x14ac:dyDescent="0.25">
      <c r="A6" s="122"/>
      <c r="B6" s="123"/>
      <c r="C6" s="128"/>
      <c r="D6" s="129"/>
      <c r="E6" s="4">
        <v>1</v>
      </c>
      <c r="F6" s="4" t="s">
        <v>9</v>
      </c>
      <c r="G6" s="111" t="s">
        <v>10</v>
      </c>
      <c r="H6" s="111"/>
      <c r="I6" s="111"/>
      <c r="J6" s="111"/>
    </row>
    <row r="7" spans="1:43" s="9" customFormat="1" ht="63.75" customHeight="1" x14ac:dyDescent="0.25">
      <c r="A7" s="122"/>
      <c r="B7" s="123"/>
      <c r="C7" s="128"/>
      <c r="D7" s="129"/>
      <c r="E7" s="1">
        <v>2</v>
      </c>
      <c r="F7" s="1" t="s">
        <v>11</v>
      </c>
      <c r="G7" s="112" t="s">
        <v>12</v>
      </c>
      <c r="H7" s="112"/>
      <c r="I7" s="112"/>
      <c r="J7" s="112"/>
    </row>
    <row r="8" spans="1:43" s="9" customFormat="1" ht="60.75" customHeight="1" x14ac:dyDescent="0.25">
      <c r="A8" s="124"/>
      <c r="B8" s="125"/>
      <c r="C8" s="130"/>
      <c r="D8" s="131"/>
      <c r="E8" s="1">
        <v>3</v>
      </c>
      <c r="F8" s="1" t="s">
        <v>13</v>
      </c>
      <c r="G8" s="112" t="s">
        <v>14</v>
      </c>
      <c r="H8" s="112"/>
      <c r="I8" s="112"/>
      <c r="J8" s="112"/>
    </row>
    <row r="9" spans="1:43" s="9" customFormat="1" ht="60.75" customHeight="1" x14ac:dyDescent="0.25">
      <c r="A9" s="10"/>
      <c r="B9" s="10"/>
      <c r="C9" s="49"/>
      <c r="D9" s="49"/>
      <c r="E9" s="4">
        <v>4</v>
      </c>
      <c r="F9" s="4" t="s">
        <v>15</v>
      </c>
      <c r="G9" s="113" t="s">
        <v>16</v>
      </c>
      <c r="H9" s="114"/>
      <c r="I9" s="114"/>
      <c r="J9" s="114"/>
    </row>
    <row r="10" spans="1:43" s="9" customFormat="1" ht="60.75" customHeight="1" x14ac:dyDescent="0.25">
      <c r="A10" s="10"/>
      <c r="B10" s="10"/>
      <c r="C10" s="49"/>
      <c r="D10" s="49"/>
      <c r="E10" s="4">
        <v>5</v>
      </c>
      <c r="F10" s="4" t="s">
        <v>17</v>
      </c>
      <c r="G10" s="113" t="s">
        <v>18</v>
      </c>
      <c r="H10" s="114"/>
      <c r="I10" s="114"/>
      <c r="J10" s="114"/>
    </row>
    <row r="11" spans="1:43" s="9" customFormat="1" ht="60.75" customHeight="1" x14ac:dyDescent="0.25">
      <c r="A11" s="10"/>
      <c r="B11" s="10"/>
      <c r="C11" s="49"/>
      <c r="D11" s="49"/>
      <c r="E11" s="4">
        <v>6</v>
      </c>
      <c r="F11" s="4" t="s">
        <v>19</v>
      </c>
      <c r="G11" s="113" t="s">
        <v>20</v>
      </c>
      <c r="H11" s="114"/>
      <c r="I11" s="114"/>
      <c r="J11" s="114"/>
    </row>
    <row r="12" spans="1:43" s="9" customFormat="1" ht="60.75" customHeight="1" x14ac:dyDescent="0.25">
      <c r="A12" s="10"/>
      <c r="B12" s="10"/>
      <c r="C12" s="49"/>
      <c r="D12" s="49"/>
      <c r="E12" s="4">
        <v>7</v>
      </c>
      <c r="F12" s="4" t="s">
        <v>21</v>
      </c>
      <c r="G12" s="132" t="s">
        <v>248</v>
      </c>
      <c r="H12" s="133"/>
      <c r="I12" s="133"/>
      <c r="J12" s="134"/>
    </row>
    <row r="13" spans="1:43" s="9" customFormat="1" x14ac:dyDescent="0.25"/>
    <row r="14" spans="1:43" ht="14.45" customHeight="1" x14ac:dyDescent="0.25">
      <c r="A14" s="107" t="s">
        <v>22</v>
      </c>
      <c r="B14" s="107"/>
      <c r="C14" s="107" t="s">
        <v>23</v>
      </c>
      <c r="D14" s="107"/>
      <c r="E14" s="107"/>
      <c r="F14" s="117" t="s">
        <v>24</v>
      </c>
      <c r="G14" s="117"/>
      <c r="H14" s="117"/>
      <c r="I14" s="117"/>
      <c r="J14" s="117"/>
      <c r="K14" s="117"/>
      <c r="L14" s="117"/>
      <c r="M14" s="117"/>
      <c r="N14" s="117"/>
      <c r="O14" s="117"/>
      <c r="P14" s="117"/>
      <c r="Q14" s="107" t="s">
        <v>25</v>
      </c>
      <c r="R14" s="107"/>
      <c r="S14" s="107"/>
      <c r="T14" s="135" t="s">
        <v>26</v>
      </c>
      <c r="U14" s="135"/>
      <c r="V14" s="135"/>
      <c r="W14" s="135"/>
      <c r="X14" s="135"/>
      <c r="Y14" s="136" t="s">
        <v>27</v>
      </c>
      <c r="Z14" s="136"/>
      <c r="AA14" s="136"/>
      <c r="AB14" s="136"/>
      <c r="AC14" s="136"/>
      <c r="AD14" s="137" t="s">
        <v>28</v>
      </c>
      <c r="AE14" s="137"/>
      <c r="AF14" s="137"/>
      <c r="AG14" s="137"/>
      <c r="AH14" s="137"/>
      <c r="AI14" s="138" t="s">
        <v>29</v>
      </c>
      <c r="AJ14" s="138"/>
      <c r="AK14" s="138"/>
      <c r="AL14" s="138"/>
      <c r="AM14" s="138"/>
      <c r="AN14" s="139" t="s">
        <v>30</v>
      </c>
      <c r="AO14" s="139"/>
      <c r="AP14" s="139"/>
      <c r="AQ14" s="139"/>
    </row>
    <row r="15" spans="1:43" ht="14.45" customHeight="1" x14ac:dyDescent="0.25">
      <c r="A15" s="107"/>
      <c r="B15" s="107"/>
      <c r="C15" s="107"/>
      <c r="D15" s="107"/>
      <c r="E15" s="107"/>
      <c r="F15" s="117"/>
      <c r="G15" s="117"/>
      <c r="H15" s="117"/>
      <c r="I15" s="117"/>
      <c r="J15" s="117"/>
      <c r="K15" s="117"/>
      <c r="L15" s="117"/>
      <c r="M15" s="117"/>
      <c r="N15" s="117"/>
      <c r="O15" s="117"/>
      <c r="P15" s="117"/>
      <c r="Q15" s="107"/>
      <c r="R15" s="107"/>
      <c r="S15" s="107"/>
      <c r="T15" s="135"/>
      <c r="U15" s="135"/>
      <c r="V15" s="135"/>
      <c r="W15" s="135"/>
      <c r="X15" s="135"/>
      <c r="Y15" s="136"/>
      <c r="Z15" s="136"/>
      <c r="AA15" s="136"/>
      <c r="AB15" s="136"/>
      <c r="AC15" s="136"/>
      <c r="AD15" s="137"/>
      <c r="AE15" s="137"/>
      <c r="AF15" s="137"/>
      <c r="AG15" s="137"/>
      <c r="AH15" s="137"/>
      <c r="AI15" s="138"/>
      <c r="AJ15" s="138"/>
      <c r="AK15" s="138"/>
      <c r="AL15" s="138"/>
      <c r="AM15" s="138"/>
      <c r="AN15" s="139"/>
      <c r="AO15" s="139"/>
      <c r="AP15" s="139"/>
      <c r="AQ15" s="139"/>
    </row>
    <row r="16" spans="1:43" ht="45" x14ac:dyDescent="0.25">
      <c r="A16" s="3" t="s">
        <v>31</v>
      </c>
      <c r="B16" s="3" t="s">
        <v>32</v>
      </c>
      <c r="C16" s="3" t="s">
        <v>33</v>
      </c>
      <c r="D16" s="3" t="s">
        <v>34</v>
      </c>
      <c r="E16" s="3" t="s">
        <v>35</v>
      </c>
      <c r="F16" s="57" t="s">
        <v>36</v>
      </c>
      <c r="G16" s="57" t="s">
        <v>37</v>
      </c>
      <c r="H16" s="57" t="s">
        <v>38</v>
      </c>
      <c r="I16" s="57" t="s">
        <v>39</v>
      </c>
      <c r="J16" s="57" t="s">
        <v>40</v>
      </c>
      <c r="K16" s="57" t="s">
        <v>41</v>
      </c>
      <c r="L16" s="57" t="s">
        <v>42</v>
      </c>
      <c r="M16" s="57" t="s">
        <v>43</v>
      </c>
      <c r="N16" s="57" t="s">
        <v>44</v>
      </c>
      <c r="O16" s="57" t="s">
        <v>45</v>
      </c>
      <c r="P16" s="57" t="s">
        <v>46</v>
      </c>
      <c r="Q16" s="3" t="s">
        <v>47</v>
      </c>
      <c r="R16" s="3" t="s">
        <v>48</v>
      </c>
      <c r="S16" s="3" t="s">
        <v>49</v>
      </c>
      <c r="T16" s="79" t="s">
        <v>50</v>
      </c>
      <c r="U16" s="79" t="s">
        <v>51</v>
      </c>
      <c r="V16" s="79" t="s">
        <v>52</v>
      </c>
      <c r="W16" s="79" t="s">
        <v>53</v>
      </c>
      <c r="X16" s="79" t="s">
        <v>54</v>
      </c>
      <c r="Y16" s="80" t="s">
        <v>50</v>
      </c>
      <c r="Z16" s="80" t="s">
        <v>51</v>
      </c>
      <c r="AA16" s="80" t="s">
        <v>52</v>
      </c>
      <c r="AB16" s="80" t="s">
        <v>53</v>
      </c>
      <c r="AC16" s="80" t="s">
        <v>54</v>
      </c>
      <c r="AD16" s="81" t="s">
        <v>50</v>
      </c>
      <c r="AE16" s="81" t="s">
        <v>51</v>
      </c>
      <c r="AF16" s="81" t="s">
        <v>52</v>
      </c>
      <c r="AG16" s="81" t="s">
        <v>53</v>
      </c>
      <c r="AH16" s="81" t="s">
        <v>54</v>
      </c>
      <c r="AI16" s="82" t="s">
        <v>50</v>
      </c>
      <c r="AJ16" s="82" t="s">
        <v>51</v>
      </c>
      <c r="AK16" s="82" t="s">
        <v>52</v>
      </c>
      <c r="AL16" s="82" t="s">
        <v>53</v>
      </c>
      <c r="AM16" s="82" t="s">
        <v>54</v>
      </c>
      <c r="AN16" s="58" t="s">
        <v>50</v>
      </c>
      <c r="AO16" s="58" t="s">
        <v>51</v>
      </c>
      <c r="AP16" s="58" t="s">
        <v>52</v>
      </c>
      <c r="AQ16" s="58" t="s">
        <v>53</v>
      </c>
    </row>
    <row r="17" spans="1:206" s="1" customFormat="1" ht="75" x14ac:dyDescent="0.25">
      <c r="A17" s="1">
        <v>7</v>
      </c>
      <c r="B17" s="50" t="s">
        <v>55</v>
      </c>
      <c r="C17" s="2">
        <v>1</v>
      </c>
      <c r="D17" s="31" t="s">
        <v>56</v>
      </c>
      <c r="E17" s="31" t="s">
        <v>57</v>
      </c>
      <c r="F17" s="31" t="s">
        <v>58</v>
      </c>
      <c r="G17" s="31" t="s">
        <v>59</v>
      </c>
      <c r="H17" s="32" t="s">
        <v>60</v>
      </c>
      <c r="I17" s="22" t="s">
        <v>61</v>
      </c>
      <c r="J17" s="22" t="s">
        <v>62</v>
      </c>
      <c r="K17" s="23" t="s">
        <v>63</v>
      </c>
      <c r="L17" s="23" t="s">
        <v>63</v>
      </c>
      <c r="M17" s="24">
        <v>1</v>
      </c>
      <c r="N17" s="24">
        <v>2</v>
      </c>
      <c r="O17" s="28">
        <v>3</v>
      </c>
      <c r="P17" s="22" t="s">
        <v>64</v>
      </c>
      <c r="Q17" s="22" t="s">
        <v>65</v>
      </c>
      <c r="R17" s="22" t="s">
        <v>66</v>
      </c>
      <c r="S17" s="22" t="s">
        <v>67</v>
      </c>
      <c r="T17" s="39" t="str">
        <f>+K17</f>
        <v>No programada</v>
      </c>
      <c r="U17" s="40">
        <v>0</v>
      </c>
      <c r="V17" s="41" t="str">
        <f>IF(T17="No programada","No programada",IF(U17/T17&gt;100%,100%,U17/T17))</f>
        <v>No programada</v>
      </c>
      <c r="W17" s="1" t="s">
        <v>63</v>
      </c>
      <c r="X17" s="5" t="s">
        <v>63</v>
      </c>
      <c r="Y17" s="13" t="str">
        <f>L17</f>
        <v>No programada</v>
      </c>
      <c r="Z17" s="55">
        <v>0</v>
      </c>
      <c r="AA17" s="1" t="str">
        <f>IF(Y17="No programada","No programada", IF(Z17/Y17&gt;100%,100%,Z17/Y17))</f>
        <v>No programada</v>
      </c>
      <c r="AB17" s="1" t="s">
        <v>68</v>
      </c>
      <c r="AD17" s="13">
        <f t="shared" ref="AD17:AD31" si="0">M17</f>
        <v>1</v>
      </c>
      <c r="AE17" s="1">
        <v>0</v>
      </c>
      <c r="AF17" s="1">
        <f>IF(AD17="No programada","No programada",IF(AE17/AD17&gt;100%,100%,AE17/AD17))</f>
        <v>0</v>
      </c>
      <c r="AI17" s="13">
        <f t="shared" ref="AI17:AI31" si="1">N17</f>
        <v>2</v>
      </c>
      <c r="AJ17" s="1">
        <v>0</v>
      </c>
      <c r="AK17" s="1">
        <f>IF(AI17="No programada","No programada",IF(AJ17/AI17&gt;100%,100%,AJ17/AI17))</f>
        <v>0</v>
      </c>
      <c r="AN17" s="40">
        <f t="shared" ref="AN17:AN31" si="2">O17</f>
        <v>3</v>
      </c>
      <c r="AO17" s="56">
        <f>SUM(U17,Z17,AE17,AJ17)</f>
        <v>0</v>
      </c>
      <c r="AP17" s="44" t="s">
        <v>247</v>
      </c>
      <c r="AQ17" s="5" t="s">
        <v>63</v>
      </c>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row>
    <row r="18" spans="1:206" s="1" customFormat="1" ht="135" x14ac:dyDescent="0.25">
      <c r="A18" s="1">
        <v>7</v>
      </c>
      <c r="B18" s="50" t="s">
        <v>55</v>
      </c>
      <c r="C18" s="2">
        <v>2</v>
      </c>
      <c r="D18" s="31" t="s">
        <v>69</v>
      </c>
      <c r="E18" s="31" t="s">
        <v>57</v>
      </c>
      <c r="F18" s="31" t="s">
        <v>70</v>
      </c>
      <c r="G18" s="31" t="s">
        <v>71</v>
      </c>
      <c r="H18" s="32" t="s">
        <v>72</v>
      </c>
      <c r="I18" s="22" t="s">
        <v>61</v>
      </c>
      <c r="J18" s="30" t="s">
        <v>73</v>
      </c>
      <c r="K18" s="23" t="s">
        <v>63</v>
      </c>
      <c r="L18" s="23" t="s">
        <v>63</v>
      </c>
      <c r="M18" s="25">
        <v>1</v>
      </c>
      <c r="N18" s="23" t="s">
        <v>63</v>
      </c>
      <c r="O18" s="26">
        <v>1</v>
      </c>
      <c r="P18" s="22" t="s">
        <v>64</v>
      </c>
      <c r="Q18" s="22" t="s">
        <v>74</v>
      </c>
      <c r="R18" s="22" t="s">
        <v>75</v>
      </c>
      <c r="S18" s="22" t="s">
        <v>67</v>
      </c>
      <c r="T18" s="39" t="str">
        <f t="shared" ref="T18:T31" si="3">+K18</f>
        <v>No programada</v>
      </c>
      <c r="U18" s="40">
        <v>0</v>
      </c>
      <c r="V18" s="41" t="str">
        <f t="shared" ref="V18:V31" si="4">IF(T18="No programada","No programada",IF(U18/T18&gt;100%,100%,U18/T18))</f>
        <v>No programada</v>
      </c>
      <c r="W18" s="1" t="s">
        <v>63</v>
      </c>
      <c r="X18" s="5" t="s">
        <v>63</v>
      </c>
      <c r="Y18" s="13" t="str">
        <f t="shared" ref="Y18:Y31" si="5">L18</f>
        <v>No programada</v>
      </c>
      <c r="Z18" s="55">
        <v>0</v>
      </c>
      <c r="AA18" s="1" t="str">
        <f t="shared" ref="AA18:AA32" si="6">IF(Y18="No programada","No programada", IF(Z18/Y18&gt;100%,100%,Z18/Y18))</f>
        <v>No programada</v>
      </c>
      <c r="AB18" s="1" t="s">
        <v>68</v>
      </c>
      <c r="AD18" s="5">
        <v>1</v>
      </c>
      <c r="AE18" s="1">
        <v>0</v>
      </c>
      <c r="AF18" s="1">
        <f t="shared" ref="AF18:AF31" si="7">IF(AD18="No programada","No programada",IF(AE18/AD18&gt;100%,100%,AE18/AD18))</f>
        <v>0</v>
      </c>
      <c r="AI18" s="13" t="str">
        <f t="shared" si="1"/>
        <v>No programada</v>
      </c>
      <c r="AJ18" s="1">
        <v>0</v>
      </c>
      <c r="AK18" s="1" t="str">
        <f t="shared" ref="AK18:AK31" si="8">IF(AI18="No programada","No programada",IF(AJ18/AI18&gt;100%,100%,AJ18/AI18))</f>
        <v>No programada</v>
      </c>
      <c r="AN18" s="43">
        <f t="shared" si="2"/>
        <v>1</v>
      </c>
      <c r="AO18" s="56">
        <f t="shared" ref="AO18:AO35" si="9">SUM(U18,Z18,AE18,AJ18)</f>
        <v>0</v>
      </c>
      <c r="AP18" s="44" t="s">
        <v>247</v>
      </c>
      <c r="AQ18" s="5" t="s">
        <v>63</v>
      </c>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row>
    <row r="19" spans="1:206" s="1" customFormat="1" ht="90" x14ac:dyDescent="0.25">
      <c r="A19" s="1">
        <v>7</v>
      </c>
      <c r="B19" s="50" t="s">
        <v>55</v>
      </c>
      <c r="C19" s="2">
        <v>3</v>
      </c>
      <c r="D19" s="31" t="s">
        <v>76</v>
      </c>
      <c r="E19" s="31" t="s">
        <v>57</v>
      </c>
      <c r="F19" s="31" t="s">
        <v>77</v>
      </c>
      <c r="G19" s="31" t="s">
        <v>78</v>
      </c>
      <c r="H19" s="32" t="s">
        <v>72</v>
      </c>
      <c r="I19" s="22" t="s">
        <v>61</v>
      </c>
      <c r="J19" s="30" t="s">
        <v>79</v>
      </c>
      <c r="K19" s="23" t="s">
        <v>63</v>
      </c>
      <c r="L19" s="25">
        <v>0.5</v>
      </c>
      <c r="M19" s="25">
        <v>0.5</v>
      </c>
      <c r="N19" s="23" t="s">
        <v>63</v>
      </c>
      <c r="O19" s="26">
        <v>1</v>
      </c>
      <c r="P19" s="22" t="s">
        <v>64</v>
      </c>
      <c r="Q19" s="22" t="s">
        <v>80</v>
      </c>
      <c r="R19" s="22" t="s">
        <v>75</v>
      </c>
      <c r="S19" s="22" t="s">
        <v>67</v>
      </c>
      <c r="T19" s="39" t="str">
        <f t="shared" si="3"/>
        <v>No programada</v>
      </c>
      <c r="U19" s="40">
        <v>0</v>
      </c>
      <c r="V19" s="41" t="str">
        <f t="shared" si="4"/>
        <v>No programada</v>
      </c>
      <c r="W19" s="1" t="s">
        <v>63</v>
      </c>
      <c r="X19" s="5" t="s">
        <v>63</v>
      </c>
      <c r="Y19" s="27">
        <f>L19</f>
        <v>0.5</v>
      </c>
      <c r="Z19" s="55">
        <v>0.5</v>
      </c>
      <c r="AA19" s="54">
        <f t="shared" si="6"/>
        <v>1</v>
      </c>
      <c r="AB19" s="1" t="s">
        <v>81</v>
      </c>
      <c r="AC19" s="1" t="s">
        <v>244</v>
      </c>
      <c r="AD19" s="27">
        <v>0.5</v>
      </c>
      <c r="AE19" s="1">
        <v>0</v>
      </c>
      <c r="AF19" s="1">
        <f t="shared" si="7"/>
        <v>0</v>
      </c>
      <c r="AI19" s="13" t="str">
        <f t="shared" si="1"/>
        <v>No programada</v>
      </c>
      <c r="AJ19" s="1">
        <v>0</v>
      </c>
      <c r="AK19" s="1" t="str">
        <f t="shared" si="8"/>
        <v>No programada</v>
      </c>
      <c r="AN19" s="43">
        <f t="shared" si="2"/>
        <v>1</v>
      </c>
      <c r="AO19" s="56">
        <f t="shared" si="9"/>
        <v>0.5</v>
      </c>
      <c r="AP19" s="44">
        <f t="shared" ref="AP18:AP36" si="10">IF(AO19/AN19&gt;100%,100%,AO19/AN19)</f>
        <v>0.5</v>
      </c>
      <c r="AQ19" s="5" t="s">
        <v>245</v>
      </c>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row>
    <row r="20" spans="1:206" s="1" customFormat="1" ht="75" x14ac:dyDescent="0.25">
      <c r="A20" s="1">
        <v>7</v>
      </c>
      <c r="B20" s="50" t="s">
        <v>55</v>
      </c>
      <c r="C20" s="2">
        <v>4</v>
      </c>
      <c r="D20" s="31" t="s">
        <v>82</v>
      </c>
      <c r="E20" s="31" t="s">
        <v>57</v>
      </c>
      <c r="F20" s="31" t="s">
        <v>83</v>
      </c>
      <c r="G20" s="31" t="s">
        <v>84</v>
      </c>
      <c r="H20" s="32" t="s">
        <v>72</v>
      </c>
      <c r="I20" s="22" t="s">
        <v>61</v>
      </c>
      <c r="J20" s="30" t="s">
        <v>85</v>
      </c>
      <c r="K20" s="23" t="s">
        <v>63</v>
      </c>
      <c r="L20" s="23" t="s">
        <v>63</v>
      </c>
      <c r="M20" s="23" t="s">
        <v>63</v>
      </c>
      <c r="N20" s="24">
        <v>1</v>
      </c>
      <c r="O20" s="6">
        <f>+N20</f>
        <v>1</v>
      </c>
      <c r="P20" s="22" t="s">
        <v>64</v>
      </c>
      <c r="Q20" s="22" t="s">
        <v>80</v>
      </c>
      <c r="R20" s="22" t="s">
        <v>75</v>
      </c>
      <c r="S20" s="42" t="s">
        <v>67</v>
      </c>
      <c r="T20" s="39" t="str">
        <f t="shared" si="3"/>
        <v>No programada</v>
      </c>
      <c r="U20" s="40">
        <v>0</v>
      </c>
      <c r="V20" s="41" t="str">
        <f t="shared" si="4"/>
        <v>No programada</v>
      </c>
      <c r="W20" s="1" t="s">
        <v>63</v>
      </c>
      <c r="X20" s="5" t="s">
        <v>63</v>
      </c>
      <c r="Y20" s="13" t="str">
        <f t="shared" si="5"/>
        <v>No programada</v>
      </c>
      <c r="Z20" s="106">
        <v>0</v>
      </c>
      <c r="AA20" s="1" t="str">
        <f t="shared" si="6"/>
        <v>No programada</v>
      </c>
      <c r="AB20" s="1" t="s">
        <v>68</v>
      </c>
      <c r="AC20" s="1" t="s">
        <v>68</v>
      </c>
      <c r="AD20" s="13" t="str">
        <f t="shared" si="0"/>
        <v>No programada</v>
      </c>
      <c r="AE20" s="1">
        <v>0</v>
      </c>
      <c r="AF20" s="1" t="str">
        <f t="shared" si="7"/>
        <v>No programada</v>
      </c>
      <c r="AI20" s="13">
        <f t="shared" si="1"/>
        <v>1</v>
      </c>
      <c r="AJ20" s="1">
        <v>0</v>
      </c>
      <c r="AK20" s="1">
        <f t="shared" si="8"/>
        <v>0</v>
      </c>
      <c r="AN20" s="40">
        <f t="shared" si="2"/>
        <v>1</v>
      </c>
      <c r="AO20" s="56">
        <f t="shared" si="9"/>
        <v>0</v>
      </c>
      <c r="AP20" s="44" t="s">
        <v>247</v>
      </c>
      <c r="AQ20" s="5" t="s">
        <v>63</v>
      </c>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row>
    <row r="21" spans="1:206" s="38" customFormat="1" ht="75" x14ac:dyDescent="0.25">
      <c r="A21" s="1">
        <v>7</v>
      </c>
      <c r="B21" s="50" t="s">
        <v>55</v>
      </c>
      <c r="C21" s="2">
        <v>5</v>
      </c>
      <c r="D21" s="31" t="s">
        <v>86</v>
      </c>
      <c r="E21" s="31" t="s">
        <v>57</v>
      </c>
      <c r="F21" s="31" t="s">
        <v>87</v>
      </c>
      <c r="G21" s="31" t="s">
        <v>88</v>
      </c>
      <c r="H21" s="32" t="s">
        <v>72</v>
      </c>
      <c r="I21" s="22" t="s">
        <v>61</v>
      </c>
      <c r="J21" s="30" t="s">
        <v>85</v>
      </c>
      <c r="K21" s="23" t="s">
        <v>63</v>
      </c>
      <c r="L21" s="23">
        <v>2</v>
      </c>
      <c r="M21" s="23">
        <v>2</v>
      </c>
      <c r="N21" s="24">
        <v>1</v>
      </c>
      <c r="O21" s="6">
        <v>5</v>
      </c>
      <c r="P21" s="22" t="s">
        <v>64</v>
      </c>
      <c r="Q21" s="22" t="s">
        <v>80</v>
      </c>
      <c r="R21" s="22" t="s">
        <v>75</v>
      </c>
      <c r="S21" s="42" t="s">
        <v>67</v>
      </c>
      <c r="T21" s="39" t="str">
        <f t="shared" si="3"/>
        <v>No programada</v>
      </c>
      <c r="U21" s="40">
        <v>0</v>
      </c>
      <c r="V21" s="41" t="str">
        <f t="shared" si="4"/>
        <v>No programada</v>
      </c>
      <c r="W21" s="1" t="s">
        <v>63</v>
      </c>
      <c r="X21" s="5" t="s">
        <v>63</v>
      </c>
      <c r="Y21" s="13">
        <f t="shared" si="5"/>
        <v>2</v>
      </c>
      <c r="Z21" s="4">
        <v>2</v>
      </c>
      <c r="AA21" s="54">
        <f t="shared" si="6"/>
        <v>1</v>
      </c>
      <c r="AB21" s="1" t="s">
        <v>89</v>
      </c>
      <c r="AC21" s="1" t="s">
        <v>90</v>
      </c>
      <c r="AD21" s="13">
        <f t="shared" si="0"/>
        <v>2</v>
      </c>
      <c r="AE21" s="1">
        <v>0</v>
      </c>
      <c r="AF21" s="1">
        <f t="shared" si="7"/>
        <v>0</v>
      </c>
      <c r="AG21" s="1"/>
      <c r="AH21" s="1"/>
      <c r="AI21" s="13">
        <f t="shared" si="1"/>
        <v>1</v>
      </c>
      <c r="AJ21" s="1">
        <v>0</v>
      </c>
      <c r="AK21" s="1">
        <f t="shared" si="8"/>
        <v>0</v>
      </c>
      <c r="AL21" s="1"/>
      <c r="AM21" s="1"/>
      <c r="AN21" s="40">
        <f t="shared" si="2"/>
        <v>5</v>
      </c>
      <c r="AO21" s="104">
        <f t="shared" si="9"/>
        <v>2</v>
      </c>
      <c r="AP21" s="44">
        <f t="shared" si="10"/>
        <v>0.4</v>
      </c>
      <c r="AQ21" s="5" t="s">
        <v>89</v>
      </c>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row>
    <row r="22" spans="1:206" s="14" customFormat="1" ht="120" x14ac:dyDescent="0.25">
      <c r="A22" s="1">
        <v>7</v>
      </c>
      <c r="B22" s="50" t="s">
        <v>55</v>
      </c>
      <c r="C22" s="2">
        <v>6</v>
      </c>
      <c r="D22" s="31" t="s">
        <v>91</v>
      </c>
      <c r="E22" s="31" t="s">
        <v>57</v>
      </c>
      <c r="F22" s="31" t="s">
        <v>92</v>
      </c>
      <c r="G22" s="31" t="s">
        <v>93</v>
      </c>
      <c r="H22" s="32" t="s">
        <v>72</v>
      </c>
      <c r="I22" s="15" t="s">
        <v>94</v>
      </c>
      <c r="J22" s="15" t="s">
        <v>95</v>
      </c>
      <c r="K22" s="29">
        <v>0.1</v>
      </c>
      <c r="L22" s="29">
        <v>0.5</v>
      </c>
      <c r="M22" s="29">
        <v>0.7</v>
      </c>
      <c r="N22" s="29">
        <v>0.9</v>
      </c>
      <c r="O22" s="29">
        <v>0.9</v>
      </c>
      <c r="P22" s="15" t="s">
        <v>64</v>
      </c>
      <c r="Q22" s="15" t="s">
        <v>96</v>
      </c>
      <c r="R22" s="15" t="s">
        <v>97</v>
      </c>
      <c r="S22" s="15" t="s">
        <v>98</v>
      </c>
      <c r="T22" s="45">
        <v>0.1</v>
      </c>
      <c r="U22" s="83">
        <v>0.33</v>
      </c>
      <c r="V22" s="84">
        <f t="shared" ref="V22:V29" si="11">IF(T22="No programada","No programada",IF(U22/T22&gt;100%,100%,U22/T22))</f>
        <v>1</v>
      </c>
      <c r="W22" s="51" t="s">
        <v>99</v>
      </c>
      <c r="X22" s="85" t="s">
        <v>100</v>
      </c>
      <c r="Y22" s="86">
        <v>0.5</v>
      </c>
      <c r="Z22" s="87">
        <v>0.80900000000000005</v>
      </c>
      <c r="AA22" s="54">
        <f t="shared" si="6"/>
        <v>1</v>
      </c>
      <c r="AB22" s="85" t="s">
        <v>101</v>
      </c>
      <c r="AC22" s="85" t="s">
        <v>102</v>
      </c>
      <c r="AD22" s="86">
        <v>0.7</v>
      </c>
      <c r="AE22" s="85">
        <v>0</v>
      </c>
      <c r="AF22" s="85">
        <v>0</v>
      </c>
      <c r="AG22" s="85" t="s">
        <v>103</v>
      </c>
      <c r="AH22" s="85" t="s">
        <v>103</v>
      </c>
      <c r="AI22" s="86">
        <v>0.9</v>
      </c>
      <c r="AJ22" s="85">
        <v>0</v>
      </c>
      <c r="AK22" s="85">
        <v>0</v>
      </c>
      <c r="AL22" s="85" t="s">
        <v>103</v>
      </c>
      <c r="AM22" s="85" t="s">
        <v>103</v>
      </c>
      <c r="AN22" s="45">
        <v>0.9</v>
      </c>
      <c r="AO22" s="56">
        <f>Z22</f>
        <v>0.80900000000000005</v>
      </c>
      <c r="AP22" s="44">
        <f t="shared" si="10"/>
        <v>0.89888888888888896</v>
      </c>
      <c r="AQ22" s="51" t="s">
        <v>104</v>
      </c>
    </row>
    <row r="23" spans="1:206" s="14" customFormat="1" ht="120" x14ac:dyDescent="0.25">
      <c r="A23" s="1">
        <v>7</v>
      </c>
      <c r="B23" s="50" t="s">
        <v>55</v>
      </c>
      <c r="C23" s="2">
        <v>7</v>
      </c>
      <c r="D23" s="31" t="s">
        <v>105</v>
      </c>
      <c r="E23" s="31" t="s">
        <v>57</v>
      </c>
      <c r="F23" s="31" t="s">
        <v>106</v>
      </c>
      <c r="G23" s="31" t="s">
        <v>107</v>
      </c>
      <c r="H23" s="32" t="s">
        <v>72</v>
      </c>
      <c r="I23" s="15" t="s">
        <v>108</v>
      </c>
      <c r="J23" s="15" t="s">
        <v>109</v>
      </c>
      <c r="K23" s="29">
        <v>1</v>
      </c>
      <c r="L23" s="29">
        <v>1</v>
      </c>
      <c r="M23" s="29">
        <v>1</v>
      </c>
      <c r="N23" s="29">
        <v>1</v>
      </c>
      <c r="O23" s="29">
        <v>1</v>
      </c>
      <c r="P23" s="15" t="s">
        <v>64</v>
      </c>
      <c r="Q23" s="15" t="s">
        <v>110</v>
      </c>
      <c r="R23" s="15" t="s">
        <v>97</v>
      </c>
      <c r="S23" s="15" t="s">
        <v>98</v>
      </c>
      <c r="T23" s="45">
        <v>1</v>
      </c>
      <c r="U23" s="83">
        <v>1</v>
      </c>
      <c r="V23" s="84">
        <f t="shared" si="11"/>
        <v>1</v>
      </c>
      <c r="W23" s="85" t="s">
        <v>111</v>
      </c>
      <c r="X23" s="85" t="s">
        <v>110</v>
      </c>
      <c r="Y23" s="86">
        <v>1</v>
      </c>
      <c r="Z23" s="87">
        <v>1</v>
      </c>
      <c r="AA23" s="54">
        <f t="shared" si="6"/>
        <v>1</v>
      </c>
      <c r="AB23" s="85" t="s">
        <v>112</v>
      </c>
      <c r="AC23" s="85" t="s">
        <v>113</v>
      </c>
      <c r="AD23" s="86">
        <v>1</v>
      </c>
      <c r="AE23" s="86">
        <v>0</v>
      </c>
      <c r="AF23" s="85">
        <v>0</v>
      </c>
      <c r="AG23" s="85" t="s">
        <v>103</v>
      </c>
      <c r="AH23" s="85" t="s">
        <v>103</v>
      </c>
      <c r="AI23" s="86">
        <v>1</v>
      </c>
      <c r="AJ23" s="86">
        <v>0</v>
      </c>
      <c r="AK23" s="85">
        <v>0</v>
      </c>
      <c r="AL23" s="85" t="s">
        <v>103</v>
      </c>
      <c r="AM23" s="85" t="s">
        <v>103</v>
      </c>
      <c r="AN23" s="45">
        <v>1</v>
      </c>
      <c r="AO23" s="56">
        <f>AVERAGE(U23,Z23,AE23,AJ23)</f>
        <v>0.5</v>
      </c>
      <c r="AP23" s="44">
        <f t="shared" si="10"/>
        <v>0.5</v>
      </c>
      <c r="AQ23" s="85" t="s">
        <v>111</v>
      </c>
    </row>
    <row r="24" spans="1:206" s="14" customFormat="1" ht="90" x14ac:dyDescent="0.25">
      <c r="A24" s="1">
        <v>7</v>
      </c>
      <c r="B24" s="50" t="s">
        <v>55</v>
      </c>
      <c r="C24" s="2">
        <v>8</v>
      </c>
      <c r="D24" s="31" t="s">
        <v>114</v>
      </c>
      <c r="E24" s="31" t="s">
        <v>57</v>
      </c>
      <c r="F24" s="31" t="s">
        <v>115</v>
      </c>
      <c r="G24" s="31" t="s">
        <v>116</v>
      </c>
      <c r="H24" s="32" t="s">
        <v>117</v>
      </c>
      <c r="I24" s="15" t="s">
        <v>108</v>
      </c>
      <c r="J24" s="15" t="s">
        <v>118</v>
      </c>
      <c r="K24" s="29">
        <v>1</v>
      </c>
      <c r="L24" s="29">
        <v>1</v>
      </c>
      <c r="M24" s="29">
        <v>1</v>
      </c>
      <c r="N24" s="29">
        <v>1</v>
      </c>
      <c r="O24" s="29">
        <v>1</v>
      </c>
      <c r="P24" s="15" t="s">
        <v>64</v>
      </c>
      <c r="Q24" s="15" t="s">
        <v>119</v>
      </c>
      <c r="R24" s="15" t="s">
        <v>120</v>
      </c>
      <c r="S24" s="15" t="s">
        <v>98</v>
      </c>
      <c r="T24" s="45">
        <v>1</v>
      </c>
      <c r="U24" s="83">
        <v>1</v>
      </c>
      <c r="V24" s="84">
        <f t="shared" si="11"/>
        <v>1</v>
      </c>
      <c r="W24" s="85" t="s">
        <v>121</v>
      </c>
      <c r="X24" s="85" t="s">
        <v>122</v>
      </c>
      <c r="Y24" s="86">
        <v>1</v>
      </c>
      <c r="Z24" s="87">
        <v>1</v>
      </c>
      <c r="AA24" s="54">
        <f t="shared" si="6"/>
        <v>1</v>
      </c>
      <c r="AB24" s="85" t="s">
        <v>123</v>
      </c>
      <c r="AC24" s="85" t="s">
        <v>124</v>
      </c>
      <c r="AD24" s="86">
        <v>1</v>
      </c>
      <c r="AE24" s="86">
        <v>0</v>
      </c>
      <c r="AF24" s="85">
        <v>0</v>
      </c>
      <c r="AG24" s="85" t="s">
        <v>103</v>
      </c>
      <c r="AH24" s="85" t="s">
        <v>103</v>
      </c>
      <c r="AI24" s="86">
        <v>1</v>
      </c>
      <c r="AJ24" s="86">
        <v>0</v>
      </c>
      <c r="AK24" s="85">
        <v>0</v>
      </c>
      <c r="AL24" s="85" t="s">
        <v>103</v>
      </c>
      <c r="AM24" s="85" t="s">
        <v>103</v>
      </c>
      <c r="AN24" s="45">
        <v>1</v>
      </c>
      <c r="AO24" s="56">
        <f>AVERAGE(U24,Z24,AE24,AJ24)</f>
        <v>0.5</v>
      </c>
      <c r="AP24" s="44">
        <f t="shared" si="10"/>
        <v>0.5</v>
      </c>
      <c r="AQ24" s="85" t="s">
        <v>125</v>
      </c>
    </row>
    <row r="25" spans="1:206" s="14" customFormat="1" ht="75" x14ac:dyDescent="0.25">
      <c r="A25" s="1">
        <v>7</v>
      </c>
      <c r="B25" s="50" t="s">
        <v>55</v>
      </c>
      <c r="C25" s="2">
        <v>9</v>
      </c>
      <c r="D25" s="31" t="s">
        <v>126</v>
      </c>
      <c r="E25" s="31" t="s">
        <v>57</v>
      </c>
      <c r="F25" s="31" t="s">
        <v>127</v>
      </c>
      <c r="G25" s="31" t="s">
        <v>128</v>
      </c>
      <c r="H25" s="32" t="s">
        <v>117</v>
      </c>
      <c r="I25" s="15" t="s">
        <v>108</v>
      </c>
      <c r="J25" s="15" t="s">
        <v>129</v>
      </c>
      <c r="K25" s="29">
        <v>1</v>
      </c>
      <c r="L25" s="29">
        <v>1</v>
      </c>
      <c r="M25" s="29">
        <v>1</v>
      </c>
      <c r="N25" s="29">
        <v>1</v>
      </c>
      <c r="O25" s="29">
        <v>1</v>
      </c>
      <c r="P25" s="15" t="s">
        <v>64</v>
      </c>
      <c r="Q25" s="15" t="s">
        <v>130</v>
      </c>
      <c r="R25" s="15" t="s">
        <v>131</v>
      </c>
      <c r="S25" s="15" t="s">
        <v>98</v>
      </c>
      <c r="T25" s="45">
        <v>1</v>
      </c>
      <c r="U25" s="83">
        <v>1</v>
      </c>
      <c r="V25" s="84">
        <f t="shared" si="11"/>
        <v>1</v>
      </c>
      <c r="W25" s="85" t="s">
        <v>132</v>
      </c>
      <c r="X25" s="85" t="s">
        <v>133</v>
      </c>
      <c r="Y25" s="86">
        <v>1</v>
      </c>
      <c r="Z25" s="87">
        <v>1</v>
      </c>
      <c r="AA25" s="54">
        <f t="shared" si="6"/>
        <v>1</v>
      </c>
      <c r="AB25" s="85" t="s">
        <v>134</v>
      </c>
      <c r="AC25" s="85" t="s">
        <v>135</v>
      </c>
      <c r="AD25" s="86">
        <v>1</v>
      </c>
      <c r="AE25" s="86">
        <v>0</v>
      </c>
      <c r="AF25" s="85">
        <v>0</v>
      </c>
      <c r="AG25" s="85" t="s">
        <v>103</v>
      </c>
      <c r="AH25" s="85" t="s">
        <v>103</v>
      </c>
      <c r="AI25" s="86">
        <v>1</v>
      </c>
      <c r="AJ25" s="86">
        <v>0</v>
      </c>
      <c r="AK25" s="85">
        <v>0</v>
      </c>
      <c r="AL25" s="85" t="s">
        <v>103</v>
      </c>
      <c r="AM25" s="85" t="s">
        <v>103</v>
      </c>
      <c r="AN25" s="45">
        <v>1</v>
      </c>
      <c r="AO25" s="56">
        <f>AVERAGE(U25,Z25,AE25,AJ25)</f>
        <v>0.5</v>
      </c>
      <c r="AP25" s="44">
        <f t="shared" si="10"/>
        <v>0.5</v>
      </c>
      <c r="AQ25" s="85" t="s">
        <v>132</v>
      </c>
    </row>
    <row r="26" spans="1:206" s="14" customFormat="1" ht="180" x14ac:dyDescent="0.25">
      <c r="A26" s="1">
        <v>7</v>
      </c>
      <c r="B26" s="50" t="s">
        <v>55</v>
      </c>
      <c r="C26" s="2">
        <v>10</v>
      </c>
      <c r="D26" s="31" t="s">
        <v>136</v>
      </c>
      <c r="E26" s="31" t="s">
        <v>57</v>
      </c>
      <c r="F26" s="31" t="s">
        <v>137</v>
      </c>
      <c r="G26" s="31" t="s">
        <v>138</v>
      </c>
      <c r="H26" s="32" t="s">
        <v>139</v>
      </c>
      <c r="I26" s="1" t="s">
        <v>94</v>
      </c>
      <c r="J26" s="1" t="s">
        <v>140</v>
      </c>
      <c r="K26" s="5">
        <v>0.2</v>
      </c>
      <c r="L26" s="5">
        <v>0.5</v>
      </c>
      <c r="M26" s="5">
        <v>0.7</v>
      </c>
      <c r="N26" s="5">
        <v>1</v>
      </c>
      <c r="O26" s="5">
        <v>1</v>
      </c>
      <c r="P26" s="1" t="s">
        <v>64</v>
      </c>
      <c r="Q26" s="30" t="s">
        <v>141</v>
      </c>
      <c r="R26" s="30" t="s">
        <v>142</v>
      </c>
      <c r="S26" s="30" t="s">
        <v>143</v>
      </c>
      <c r="T26" s="45">
        <v>0.2</v>
      </c>
      <c r="U26" s="83">
        <v>0.46929999999999999</v>
      </c>
      <c r="V26" s="84">
        <f t="shared" si="11"/>
        <v>1</v>
      </c>
      <c r="W26" s="85" t="s">
        <v>144</v>
      </c>
      <c r="X26" s="85" t="s">
        <v>145</v>
      </c>
      <c r="Y26" s="86">
        <v>0.5</v>
      </c>
      <c r="Z26" s="88">
        <v>0.81410000000000005</v>
      </c>
      <c r="AA26" s="54">
        <f t="shared" si="6"/>
        <v>1</v>
      </c>
      <c r="AB26" s="85" t="s">
        <v>146</v>
      </c>
      <c r="AC26" s="85" t="s">
        <v>147</v>
      </c>
      <c r="AD26" s="86">
        <v>0.7</v>
      </c>
      <c r="AE26" s="85">
        <v>0</v>
      </c>
      <c r="AF26" s="85">
        <v>0</v>
      </c>
      <c r="AG26" s="85" t="s">
        <v>103</v>
      </c>
      <c r="AH26" s="85" t="s">
        <v>103</v>
      </c>
      <c r="AI26" s="86">
        <v>1</v>
      </c>
      <c r="AJ26" s="85">
        <v>0</v>
      </c>
      <c r="AK26" s="85">
        <v>0</v>
      </c>
      <c r="AL26" s="85" t="s">
        <v>103</v>
      </c>
      <c r="AM26" s="85" t="s">
        <v>103</v>
      </c>
      <c r="AN26" s="45">
        <v>1</v>
      </c>
      <c r="AO26" s="56">
        <v>0.81410000000000005</v>
      </c>
      <c r="AP26" s="44">
        <f t="shared" si="10"/>
        <v>0.81410000000000005</v>
      </c>
      <c r="AQ26" s="85" t="s">
        <v>148</v>
      </c>
    </row>
    <row r="27" spans="1:206" s="14" customFormat="1" ht="105" x14ac:dyDescent="0.25">
      <c r="A27" s="1">
        <v>7</v>
      </c>
      <c r="B27" s="50" t="s">
        <v>55</v>
      </c>
      <c r="C27" s="2">
        <v>11</v>
      </c>
      <c r="D27" s="31" t="s">
        <v>149</v>
      </c>
      <c r="E27" s="31" t="s">
        <v>57</v>
      </c>
      <c r="F27" s="31" t="s">
        <v>150</v>
      </c>
      <c r="G27" s="31" t="s">
        <v>151</v>
      </c>
      <c r="H27" s="32" t="s">
        <v>152</v>
      </c>
      <c r="I27" s="30" t="s">
        <v>108</v>
      </c>
      <c r="J27" s="30" t="s">
        <v>153</v>
      </c>
      <c r="K27" s="6">
        <v>4</v>
      </c>
      <c r="L27" s="6">
        <v>4</v>
      </c>
      <c r="M27" s="7">
        <v>4</v>
      </c>
      <c r="N27" s="6">
        <v>4</v>
      </c>
      <c r="O27" s="6">
        <v>4</v>
      </c>
      <c r="P27" s="30" t="s">
        <v>154</v>
      </c>
      <c r="Q27" s="30" t="s">
        <v>155</v>
      </c>
      <c r="R27" s="30" t="s">
        <v>156</v>
      </c>
      <c r="S27" s="30" t="s">
        <v>143</v>
      </c>
      <c r="T27" s="46">
        <v>4</v>
      </c>
      <c r="U27" s="89">
        <v>4.5060000000000002</v>
      </c>
      <c r="V27" s="84">
        <f>T27/U27</f>
        <v>0.88770528184642694</v>
      </c>
      <c r="W27" s="85" t="s">
        <v>157</v>
      </c>
      <c r="X27" s="85" t="s">
        <v>158</v>
      </c>
      <c r="Y27" s="85">
        <v>4</v>
      </c>
      <c r="Z27" s="100">
        <v>3.5249999999999999</v>
      </c>
      <c r="AA27" s="54">
        <f t="shared" si="6"/>
        <v>0.88124999999999998</v>
      </c>
      <c r="AB27" s="85" t="s">
        <v>159</v>
      </c>
      <c r="AC27" s="85" t="s">
        <v>160</v>
      </c>
      <c r="AD27" s="85">
        <v>4</v>
      </c>
      <c r="AE27" s="85">
        <v>0</v>
      </c>
      <c r="AF27" s="85">
        <v>0</v>
      </c>
      <c r="AG27" s="85" t="s">
        <v>103</v>
      </c>
      <c r="AH27" s="85" t="s">
        <v>103</v>
      </c>
      <c r="AI27" s="85">
        <v>4</v>
      </c>
      <c r="AJ27" s="85">
        <v>0</v>
      </c>
      <c r="AK27" s="85">
        <v>0</v>
      </c>
      <c r="AL27" s="85" t="s">
        <v>103</v>
      </c>
      <c r="AM27" s="85" t="s">
        <v>103</v>
      </c>
      <c r="AN27" s="46">
        <v>4</v>
      </c>
      <c r="AO27" s="101">
        <f>AVERAGE(U27,Z27,AE27,AJ27)</f>
        <v>2.0077500000000001</v>
      </c>
      <c r="AP27" s="102">
        <f t="shared" si="10"/>
        <v>0.50193750000000004</v>
      </c>
      <c r="AQ27" s="85" t="s">
        <v>161</v>
      </c>
    </row>
    <row r="28" spans="1:206" s="14" customFormat="1" ht="225" x14ac:dyDescent="0.25">
      <c r="A28" s="1">
        <v>7</v>
      </c>
      <c r="B28" s="50" t="s">
        <v>55</v>
      </c>
      <c r="C28" s="2">
        <v>12</v>
      </c>
      <c r="D28" s="31" t="s">
        <v>162</v>
      </c>
      <c r="E28" s="31" t="s">
        <v>57</v>
      </c>
      <c r="F28" s="31" t="s">
        <v>163</v>
      </c>
      <c r="G28" s="31" t="s">
        <v>164</v>
      </c>
      <c r="H28" s="32" t="s">
        <v>165</v>
      </c>
      <c r="I28" s="8" t="s">
        <v>108</v>
      </c>
      <c r="J28" s="8" t="s">
        <v>166</v>
      </c>
      <c r="K28" s="8">
        <v>0</v>
      </c>
      <c r="L28" s="8">
        <v>30</v>
      </c>
      <c r="M28" s="8">
        <v>30</v>
      </c>
      <c r="N28" s="8">
        <v>30</v>
      </c>
      <c r="O28" s="6">
        <v>30</v>
      </c>
      <c r="P28" s="30" t="s">
        <v>154</v>
      </c>
      <c r="Q28" s="30" t="s">
        <v>167</v>
      </c>
      <c r="R28" s="30" t="s">
        <v>168</v>
      </c>
      <c r="S28" s="30" t="s">
        <v>143</v>
      </c>
      <c r="T28" s="46">
        <v>0</v>
      </c>
      <c r="U28" s="84" t="s">
        <v>63</v>
      </c>
      <c r="V28" s="84" t="s">
        <v>63</v>
      </c>
      <c r="W28" s="85" t="s">
        <v>169</v>
      </c>
      <c r="X28" s="90" t="s">
        <v>170</v>
      </c>
      <c r="Y28" s="85">
        <v>30</v>
      </c>
      <c r="Z28" s="103">
        <v>30</v>
      </c>
      <c r="AA28" s="54">
        <f t="shared" si="6"/>
        <v>1</v>
      </c>
      <c r="AB28" s="85" t="s">
        <v>171</v>
      </c>
      <c r="AC28" s="100" t="s">
        <v>172</v>
      </c>
      <c r="AD28" s="85">
        <v>30</v>
      </c>
      <c r="AE28" s="85">
        <v>0</v>
      </c>
      <c r="AF28" s="85">
        <v>0</v>
      </c>
      <c r="AG28" s="85" t="s">
        <v>103</v>
      </c>
      <c r="AH28" s="85" t="s">
        <v>103</v>
      </c>
      <c r="AI28" s="85">
        <v>30</v>
      </c>
      <c r="AJ28" s="85">
        <v>0</v>
      </c>
      <c r="AK28" s="85">
        <v>0</v>
      </c>
      <c r="AL28" s="85" t="s">
        <v>103</v>
      </c>
      <c r="AM28" s="85" t="s">
        <v>103</v>
      </c>
      <c r="AN28" s="46">
        <v>30</v>
      </c>
      <c r="AO28" s="101">
        <f>AVERAGE(Z28,AE28,AJ28)</f>
        <v>10</v>
      </c>
      <c r="AP28" s="44">
        <f t="shared" si="10"/>
        <v>0.33333333333333331</v>
      </c>
      <c r="AQ28" s="85" t="s">
        <v>169</v>
      </c>
    </row>
    <row r="29" spans="1:206" s="14" customFormat="1" ht="120" x14ac:dyDescent="0.25">
      <c r="A29" s="1">
        <v>7</v>
      </c>
      <c r="B29" s="50" t="s">
        <v>55</v>
      </c>
      <c r="C29" s="2" t="s">
        <v>173</v>
      </c>
      <c r="D29" s="31" t="s">
        <v>174</v>
      </c>
      <c r="E29" s="31" t="s">
        <v>57</v>
      </c>
      <c r="F29" s="31" t="s">
        <v>175</v>
      </c>
      <c r="G29" s="31" t="s">
        <v>176</v>
      </c>
      <c r="H29" s="32" t="s">
        <v>177</v>
      </c>
      <c r="I29" s="91" t="s">
        <v>108</v>
      </c>
      <c r="J29" s="91" t="s">
        <v>178</v>
      </c>
      <c r="K29" s="92">
        <v>0.95</v>
      </c>
      <c r="L29" s="92">
        <v>0.95</v>
      </c>
      <c r="M29" s="93">
        <v>0.95</v>
      </c>
      <c r="N29" s="93">
        <v>0.95</v>
      </c>
      <c r="O29" s="92">
        <v>0.95</v>
      </c>
      <c r="P29" s="91" t="s">
        <v>154</v>
      </c>
      <c r="Q29" s="91" t="s">
        <v>179</v>
      </c>
      <c r="R29" s="91" t="s">
        <v>180</v>
      </c>
      <c r="S29" s="94" t="s">
        <v>143</v>
      </c>
      <c r="T29" s="45">
        <v>0.95</v>
      </c>
      <c r="U29" s="95">
        <v>0.86350000000000005</v>
      </c>
      <c r="V29" s="84">
        <f t="shared" si="11"/>
        <v>0.90894736842105273</v>
      </c>
      <c r="W29" s="90" t="s">
        <v>181</v>
      </c>
      <c r="X29" s="90" t="s">
        <v>182</v>
      </c>
      <c r="Y29" s="96">
        <v>0.95</v>
      </c>
      <c r="Z29" s="87">
        <v>0.97499999999999998</v>
      </c>
      <c r="AA29" s="54">
        <f t="shared" si="6"/>
        <v>1</v>
      </c>
      <c r="AB29" s="90" t="s">
        <v>183</v>
      </c>
      <c r="AC29" s="90" t="s">
        <v>184</v>
      </c>
      <c r="AD29" s="96">
        <v>0.95</v>
      </c>
      <c r="AE29" s="96">
        <v>0</v>
      </c>
      <c r="AF29" s="85">
        <v>0</v>
      </c>
      <c r="AG29" s="90" t="s">
        <v>103</v>
      </c>
      <c r="AH29" s="90" t="s">
        <v>103</v>
      </c>
      <c r="AI29" s="96">
        <v>0.95</v>
      </c>
      <c r="AJ29" s="96">
        <v>0</v>
      </c>
      <c r="AK29" s="85">
        <v>0</v>
      </c>
      <c r="AL29" s="90" t="s">
        <v>103</v>
      </c>
      <c r="AM29" s="90" t="s">
        <v>103</v>
      </c>
      <c r="AN29" s="97">
        <v>0.95</v>
      </c>
      <c r="AO29" s="56">
        <f>AVERAGE(U29,Z29,AE29,AJ29)</f>
        <v>0.45962500000000001</v>
      </c>
      <c r="AP29" s="44">
        <f t="shared" si="10"/>
        <v>0.48381578947368425</v>
      </c>
      <c r="AQ29" s="90" t="s">
        <v>181</v>
      </c>
    </row>
    <row r="30" spans="1:206" s="14" customFormat="1" ht="75" x14ac:dyDescent="0.25">
      <c r="A30" s="1">
        <v>7</v>
      </c>
      <c r="B30" s="50" t="s">
        <v>55</v>
      </c>
      <c r="C30" s="2">
        <v>14</v>
      </c>
      <c r="D30" s="31" t="s">
        <v>185</v>
      </c>
      <c r="E30" s="31" t="s">
        <v>57</v>
      </c>
      <c r="F30" s="31" t="s">
        <v>186</v>
      </c>
      <c r="G30" s="31" t="s">
        <v>187</v>
      </c>
      <c r="H30" s="32" t="s">
        <v>72</v>
      </c>
      <c r="I30" s="51" t="s">
        <v>61</v>
      </c>
      <c r="J30" s="22" t="s">
        <v>188</v>
      </c>
      <c r="K30" s="52" t="s">
        <v>63</v>
      </c>
      <c r="L30" s="53">
        <v>1</v>
      </c>
      <c r="M30" s="52" t="s">
        <v>63</v>
      </c>
      <c r="N30" s="53">
        <v>1</v>
      </c>
      <c r="O30" s="6">
        <v>2</v>
      </c>
      <c r="P30" s="30" t="s">
        <v>64</v>
      </c>
      <c r="Q30" s="42" t="s">
        <v>189</v>
      </c>
      <c r="R30" s="42" t="s">
        <v>190</v>
      </c>
      <c r="S30" s="42" t="s">
        <v>4</v>
      </c>
      <c r="T30" s="39" t="str">
        <f t="shared" si="3"/>
        <v>No programada</v>
      </c>
      <c r="U30" s="40">
        <v>0</v>
      </c>
      <c r="V30" s="41" t="str">
        <f t="shared" si="4"/>
        <v>No programada</v>
      </c>
      <c r="W30" s="1" t="s">
        <v>63</v>
      </c>
      <c r="X30" s="1" t="s">
        <v>72</v>
      </c>
      <c r="Y30" s="13">
        <f t="shared" si="5"/>
        <v>1</v>
      </c>
      <c r="Z30" s="4">
        <v>1</v>
      </c>
      <c r="AA30" s="54">
        <f t="shared" si="6"/>
        <v>1</v>
      </c>
      <c r="AB30" s="1" t="s">
        <v>191</v>
      </c>
      <c r="AC30" s="1" t="s">
        <v>192</v>
      </c>
      <c r="AD30" s="13" t="str">
        <f t="shared" si="0"/>
        <v>No programada</v>
      </c>
      <c r="AE30" s="1">
        <v>0</v>
      </c>
      <c r="AF30" s="1" t="str">
        <f t="shared" si="7"/>
        <v>No programada</v>
      </c>
      <c r="AG30" s="1"/>
      <c r="AH30" s="1"/>
      <c r="AI30" s="13">
        <f t="shared" si="1"/>
        <v>1</v>
      </c>
      <c r="AJ30" s="1">
        <v>0</v>
      </c>
      <c r="AK30" s="1">
        <f t="shared" si="8"/>
        <v>0</v>
      </c>
      <c r="AL30" s="1"/>
      <c r="AM30" s="1"/>
      <c r="AN30" s="40">
        <f t="shared" si="2"/>
        <v>2</v>
      </c>
      <c r="AO30" s="104">
        <f t="shared" si="9"/>
        <v>1</v>
      </c>
      <c r="AP30" s="44">
        <f t="shared" si="10"/>
        <v>0.5</v>
      </c>
      <c r="AQ30" s="4" t="s">
        <v>191</v>
      </c>
    </row>
    <row r="31" spans="1:206" s="14" customFormat="1" ht="105" x14ac:dyDescent="0.25">
      <c r="A31" s="1">
        <v>7</v>
      </c>
      <c r="B31" s="50" t="s">
        <v>55</v>
      </c>
      <c r="C31" s="2">
        <v>15</v>
      </c>
      <c r="D31" s="31" t="s">
        <v>193</v>
      </c>
      <c r="E31" s="31" t="s">
        <v>57</v>
      </c>
      <c r="F31" s="31" t="s">
        <v>194</v>
      </c>
      <c r="G31" s="31" t="s">
        <v>195</v>
      </c>
      <c r="H31" s="32">
        <v>2</v>
      </c>
      <c r="I31" s="30" t="s">
        <v>61</v>
      </c>
      <c r="J31" s="22" t="s">
        <v>196</v>
      </c>
      <c r="K31" s="52" t="s">
        <v>63</v>
      </c>
      <c r="L31" s="53">
        <v>1</v>
      </c>
      <c r="M31" s="52" t="s">
        <v>63</v>
      </c>
      <c r="N31" s="53">
        <v>1</v>
      </c>
      <c r="O31" s="6">
        <v>2</v>
      </c>
      <c r="P31" s="30" t="s">
        <v>64</v>
      </c>
      <c r="Q31" s="42" t="s">
        <v>197</v>
      </c>
      <c r="R31" s="42" t="s">
        <v>198</v>
      </c>
      <c r="S31" s="42" t="s">
        <v>4</v>
      </c>
      <c r="T31" s="47" t="str">
        <f t="shared" si="3"/>
        <v>No programada</v>
      </c>
      <c r="U31" s="40">
        <v>0</v>
      </c>
      <c r="V31" s="41" t="str">
        <f t="shared" si="4"/>
        <v>No programada</v>
      </c>
      <c r="W31" s="1" t="s">
        <v>63</v>
      </c>
      <c r="X31" s="1" t="s">
        <v>72</v>
      </c>
      <c r="Y31" s="13">
        <f t="shared" si="5"/>
        <v>1</v>
      </c>
      <c r="Z31" s="4">
        <v>1</v>
      </c>
      <c r="AA31" s="54">
        <f t="shared" si="6"/>
        <v>1</v>
      </c>
      <c r="AB31" s="1" t="s">
        <v>199</v>
      </c>
      <c r="AC31" s="1" t="s">
        <v>200</v>
      </c>
      <c r="AD31" s="13" t="str">
        <f t="shared" si="0"/>
        <v>No programada</v>
      </c>
      <c r="AE31" s="1">
        <v>0</v>
      </c>
      <c r="AF31" s="1" t="str">
        <f t="shared" si="7"/>
        <v>No programada</v>
      </c>
      <c r="AG31" s="1"/>
      <c r="AH31" s="1"/>
      <c r="AI31" s="13">
        <f t="shared" si="1"/>
        <v>1</v>
      </c>
      <c r="AJ31" s="1">
        <v>0</v>
      </c>
      <c r="AK31" s="1">
        <f t="shared" si="8"/>
        <v>0</v>
      </c>
      <c r="AL31" s="1"/>
      <c r="AM31" s="1"/>
      <c r="AN31" s="40">
        <f t="shared" si="2"/>
        <v>2</v>
      </c>
      <c r="AO31" s="104">
        <f t="shared" si="9"/>
        <v>1</v>
      </c>
      <c r="AP31" s="44">
        <f t="shared" si="10"/>
        <v>0.5</v>
      </c>
      <c r="AQ31" s="4" t="s">
        <v>199</v>
      </c>
    </row>
    <row r="32" spans="1:206" s="14" customFormat="1" ht="112.5" customHeight="1" x14ac:dyDescent="0.25">
      <c r="A32" s="1">
        <v>7</v>
      </c>
      <c r="B32" s="50" t="s">
        <v>55</v>
      </c>
      <c r="C32" s="2" t="s">
        <v>201</v>
      </c>
      <c r="D32" s="31" t="s">
        <v>202</v>
      </c>
      <c r="E32" s="31" t="s">
        <v>57</v>
      </c>
      <c r="F32" s="31" t="s">
        <v>203</v>
      </c>
      <c r="G32" s="31" t="s">
        <v>204</v>
      </c>
      <c r="H32" s="32" t="s">
        <v>72</v>
      </c>
      <c r="I32" s="30" t="s">
        <v>108</v>
      </c>
      <c r="J32" s="31" t="s">
        <v>205</v>
      </c>
      <c r="K32" s="5">
        <v>1</v>
      </c>
      <c r="L32" s="5">
        <v>1</v>
      </c>
      <c r="M32" s="5">
        <v>1</v>
      </c>
      <c r="N32" s="5">
        <v>1</v>
      </c>
      <c r="O32" s="5">
        <v>1</v>
      </c>
      <c r="P32" s="31" t="s">
        <v>154</v>
      </c>
      <c r="Q32" s="1" t="s">
        <v>206</v>
      </c>
      <c r="R32" s="1" t="s">
        <v>207</v>
      </c>
      <c r="S32" s="22" t="s">
        <v>4</v>
      </c>
      <c r="T32" s="45">
        <v>1</v>
      </c>
      <c r="U32" s="83">
        <v>1</v>
      </c>
      <c r="V32" s="84">
        <f>IF(T32="No programada","No programada",IF(U32/T32&gt;100%,100%,U32/T32))</f>
        <v>1</v>
      </c>
      <c r="W32" s="85" t="s">
        <v>208</v>
      </c>
      <c r="X32" s="85" t="s">
        <v>209</v>
      </c>
      <c r="Y32" s="86">
        <v>1</v>
      </c>
      <c r="Z32" s="87">
        <v>1</v>
      </c>
      <c r="AA32" s="54">
        <f t="shared" si="6"/>
        <v>1</v>
      </c>
      <c r="AB32" s="85" t="s">
        <v>210</v>
      </c>
      <c r="AC32" s="100" t="s">
        <v>211</v>
      </c>
      <c r="AD32" s="86">
        <v>1</v>
      </c>
      <c r="AE32" s="86">
        <v>0</v>
      </c>
      <c r="AF32" s="85">
        <v>0</v>
      </c>
      <c r="AG32" s="85" t="s">
        <v>103</v>
      </c>
      <c r="AH32" s="85" t="s">
        <v>103</v>
      </c>
      <c r="AI32" s="86">
        <v>1</v>
      </c>
      <c r="AJ32" s="86">
        <v>0</v>
      </c>
      <c r="AK32" s="85">
        <v>0</v>
      </c>
      <c r="AL32" s="85" t="s">
        <v>103</v>
      </c>
      <c r="AM32" s="85" t="s">
        <v>103</v>
      </c>
      <c r="AN32" s="45">
        <v>1</v>
      </c>
      <c r="AO32" s="56">
        <f>AVERAGE(U32,Z32,AE32,AJ32)</f>
        <v>0.5</v>
      </c>
      <c r="AP32" s="44">
        <f t="shared" si="10"/>
        <v>0.5</v>
      </c>
      <c r="AQ32" s="1" t="s">
        <v>211</v>
      </c>
    </row>
    <row r="33" spans="1:43" s="36" customFormat="1" ht="15.75" x14ac:dyDescent="0.25">
      <c r="A33" s="16"/>
      <c r="B33" s="16"/>
      <c r="C33" s="16"/>
      <c r="D33" s="35" t="s">
        <v>212</v>
      </c>
      <c r="E33" s="16"/>
      <c r="F33" s="16"/>
      <c r="G33" s="16"/>
      <c r="H33" s="16"/>
      <c r="I33" s="16"/>
      <c r="J33" s="16"/>
      <c r="K33" s="17"/>
      <c r="L33" s="17"/>
      <c r="M33" s="17"/>
      <c r="N33" s="17"/>
      <c r="O33" s="17"/>
      <c r="P33" s="16"/>
      <c r="Q33" s="16"/>
      <c r="R33" s="16"/>
      <c r="S33" s="16"/>
      <c r="T33" s="17"/>
      <c r="U33" s="17"/>
      <c r="V33" s="98">
        <f>AVERAGE(V17:V32)*80%</f>
        <v>0.77966526502674793</v>
      </c>
      <c r="W33" s="17"/>
      <c r="X33" s="17"/>
      <c r="Y33" s="17"/>
      <c r="Z33" s="17"/>
      <c r="AA33" s="98">
        <f>AVERAGE(AA17:AA32)*80%</f>
        <v>0.7926923076923077</v>
      </c>
      <c r="AB33" s="17"/>
      <c r="AC33" s="17"/>
      <c r="AD33" s="17"/>
      <c r="AE33" s="17"/>
      <c r="AF33" s="98">
        <f>AVERAGE(AF17:AF32)*80%</f>
        <v>0</v>
      </c>
      <c r="AG33" s="17"/>
      <c r="AH33" s="17"/>
      <c r="AI33" s="17"/>
      <c r="AJ33" s="17"/>
      <c r="AK33" s="98">
        <f>AVERAGE(AK17:AK32)*80%</f>
        <v>0</v>
      </c>
      <c r="AL33" s="16"/>
      <c r="AM33" s="16"/>
      <c r="AN33" s="17"/>
      <c r="AO33" s="17"/>
      <c r="AP33" s="98">
        <f>AVERAGE(AP17:AP32)*80%</f>
        <v>0.4265892622582097</v>
      </c>
      <c r="AQ33" s="16"/>
    </row>
    <row r="34" spans="1:43" s="14" customFormat="1" ht="409.5" x14ac:dyDescent="0.25">
      <c r="A34" s="59">
        <v>7</v>
      </c>
      <c r="B34" s="60" t="s">
        <v>55</v>
      </c>
      <c r="C34" s="59" t="s">
        <v>213</v>
      </c>
      <c r="D34" s="60" t="s">
        <v>214</v>
      </c>
      <c r="E34" s="60" t="s">
        <v>215</v>
      </c>
      <c r="F34" s="60" t="s">
        <v>216</v>
      </c>
      <c r="G34" s="60" t="s">
        <v>217</v>
      </c>
      <c r="H34" s="61" t="s">
        <v>218</v>
      </c>
      <c r="I34" s="62" t="s">
        <v>108</v>
      </c>
      <c r="J34" s="60" t="s">
        <v>216</v>
      </c>
      <c r="K34" s="63" t="s">
        <v>63</v>
      </c>
      <c r="L34" s="63">
        <v>0.8</v>
      </c>
      <c r="M34" s="63" t="s">
        <v>63</v>
      </c>
      <c r="N34" s="63">
        <v>0.8</v>
      </c>
      <c r="O34" s="63">
        <v>0.8</v>
      </c>
      <c r="P34" s="60" t="s">
        <v>64</v>
      </c>
      <c r="Q34" s="64" t="s">
        <v>219</v>
      </c>
      <c r="R34" s="64" t="s">
        <v>220</v>
      </c>
      <c r="S34" s="64" t="s">
        <v>221</v>
      </c>
      <c r="T34" s="65" t="str">
        <f>K34</f>
        <v>No programada</v>
      </c>
      <c r="U34" s="66">
        <v>0</v>
      </c>
      <c r="V34" s="67" t="s">
        <v>222</v>
      </c>
      <c r="W34" s="59" t="s">
        <v>63</v>
      </c>
      <c r="X34" s="60" t="s">
        <v>72</v>
      </c>
      <c r="Y34" s="68">
        <f>L34</f>
        <v>0.8</v>
      </c>
      <c r="Z34" s="69">
        <v>0.48</v>
      </c>
      <c r="AA34" s="70">
        <f t="shared" ref="AA34:AA36" si="12">IF(Z34/Y34&gt;100%,100%,Z34/Y34)</f>
        <v>0.6</v>
      </c>
      <c r="AB34" s="60" t="s">
        <v>223</v>
      </c>
      <c r="AC34" s="60" t="s">
        <v>246</v>
      </c>
      <c r="AD34" s="71" t="str">
        <f>M34</f>
        <v>No programada</v>
      </c>
      <c r="AE34" s="60">
        <v>0</v>
      </c>
      <c r="AF34" s="60" t="e">
        <f t="shared" ref="AF34:AF36" si="13">IF(AE34/AD34&gt;100%,100%,AE34/AD34)</f>
        <v>#VALUE!</v>
      </c>
      <c r="AG34" s="60"/>
      <c r="AH34" s="60"/>
      <c r="AI34" s="68">
        <f>N34</f>
        <v>0.8</v>
      </c>
      <c r="AJ34" s="60">
        <v>0</v>
      </c>
      <c r="AK34" s="60">
        <f t="shared" ref="AK34:AK36" si="14">IF(AJ34/AI34&gt;100%,100%,AJ34/AI34)</f>
        <v>0</v>
      </c>
      <c r="AL34" s="60"/>
      <c r="AM34" s="60"/>
      <c r="AN34" s="65">
        <f>O34</f>
        <v>0.8</v>
      </c>
      <c r="AO34" s="72">
        <f>AVERAGE(Z34,AJ34)</f>
        <v>0.24</v>
      </c>
      <c r="AP34" s="99">
        <f t="shared" si="10"/>
        <v>0.3</v>
      </c>
      <c r="AQ34" s="59" t="s">
        <v>223</v>
      </c>
    </row>
    <row r="35" spans="1:43" s="14" customFormat="1" ht="75" x14ac:dyDescent="0.25">
      <c r="A35" s="59">
        <v>7</v>
      </c>
      <c r="B35" s="60" t="s">
        <v>55</v>
      </c>
      <c r="C35" s="59" t="s">
        <v>224</v>
      </c>
      <c r="D35" s="60" t="s">
        <v>225</v>
      </c>
      <c r="E35" s="60" t="s">
        <v>215</v>
      </c>
      <c r="F35" s="60" t="s">
        <v>226</v>
      </c>
      <c r="G35" s="60" t="s">
        <v>227</v>
      </c>
      <c r="H35" s="61" t="s">
        <v>228</v>
      </c>
      <c r="I35" s="62" t="s">
        <v>61</v>
      </c>
      <c r="J35" s="60" t="s">
        <v>226</v>
      </c>
      <c r="K35" s="73">
        <v>0</v>
      </c>
      <c r="L35" s="73">
        <v>0.17</v>
      </c>
      <c r="M35" s="73">
        <v>0.54</v>
      </c>
      <c r="N35" s="73">
        <v>0.25</v>
      </c>
      <c r="O35" s="73">
        <v>1</v>
      </c>
      <c r="P35" s="60" t="s">
        <v>64</v>
      </c>
      <c r="Q35" s="64" t="s">
        <v>229</v>
      </c>
      <c r="R35" s="64" t="s">
        <v>230</v>
      </c>
      <c r="S35" s="64" t="s">
        <v>221</v>
      </c>
      <c r="T35" s="74">
        <f>K35</f>
        <v>0</v>
      </c>
      <c r="U35" s="66">
        <v>0</v>
      </c>
      <c r="V35" s="67" t="s">
        <v>222</v>
      </c>
      <c r="W35" s="59" t="s">
        <v>63</v>
      </c>
      <c r="X35" s="60" t="s">
        <v>72</v>
      </c>
      <c r="Y35" s="68">
        <f>L35</f>
        <v>0.17</v>
      </c>
      <c r="Z35" s="69">
        <v>0.16600000000000001</v>
      </c>
      <c r="AA35" s="70">
        <f t="shared" si="12"/>
        <v>0.97647058823529409</v>
      </c>
      <c r="AB35" s="60" t="s">
        <v>231</v>
      </c>
      <c r="AC35" s="60" t="s">
        <v>232</v>
      </c>
      <c r="AD35" s="68">
        <f>M35</f>
        <v>0.54</v>
      </c>
      <c r="AE35" s="60">
        <v>0</v>
      </c>
      <c r="AF35" s="60">
        <f t="shared" si="13"/>
        <v>0</v>
      </c>
      <c r="AG35" s="60"/>
      <c r="AH35" s="60"/>
      <c r="AI35" s="68">
        <f>N35</f>
        <v>0.25</v>
      </c>
      <c r="AJ35" s="60">
        <v>0</v>
      </c>
      <c r="AK35" s="60">
        <f t="shared" si="14"/>
        <v>0</v>
      </c>
      <c r="AL35" s="60"/>
      <c r="AM35" s="60"/>
      <c r="AN35" s="65">
        <f>O35</f>
        <v>1</v>
      </c>
      <c r="AO35" s="72">
        <f t="shared" si="9"/>
        <v>0.16600000000000001</v>
      </c>
      <c r="AP35" s="99">
        <f t="shared" si="10"/>
        <v>0.16600000000000001</v>
      </c>
      <c r="AQ35" s="59" t="s">
        <v>232</v>
      </c>
    </row>
    <row r="36" spans="1:43" s="14" customFormat="1" ht="120" x14ac:dyDescent="0.25">
      <c r="A36" s="59">
        <v>7</v>
      </c>
      <c r="B36" s="60" t="s">
        <v>55</v>
      </c>
      <c r="C36" s="59" t="s">
        <v>233</v>
      </c>
      <c r="D36" s="60" t="s">
        <v>234</v>
      </c>
      <c r="E36" s="60" t="s">
        <v>215</v>
      </c>
      <c r="F36" s="60" t="s">
        <v>235</v>
      </c>
      <c r="G36" s="60" t="s">
        <v>236</v>
      </c>
      <c r="H36" s="60" t="s">
        <v>72</v>
      </c>
      <c r="I36" s="62" t="s">
        <v>61</v>
      </c>
      <c r="J36" s="60" t="s">
        <v>235</v>
      </c>
      <c r="K36" s="75">
        <v>0</v>
      </c>
      <c r="L36" s="75">
        <v>1</v>
      </c>
      <c r="M36" s="75">
        <v>1</v>
      </c>
      <c r="N36" s="75">
        <v>0</v>
      </c>
      <c r="O36" s="75">
        <v>2</v>
      </c>
      <c r="P36" s="60" t="s">
        <v>64</v>
      </c>
      <c r="Q36" s="60" t="s">
        <v>237</v>
      </c>
      <c r="R36" s="60" t="s">
        <v>237</v>
      </c>
      <c r="S36" s="60" t="s">
        <v>238</v>
      </c>
      <c r="T36" s="64">
        <f>K36</f>
        <v>0</v>
      </c>
      <c r="U36" s="76">
        <v>0</v>
      </c>
      <c r="V36" s="67" t="s">
        <v>222</v>
      </c>
      <c r="W36" s="59" t="s">
        <v>63</v>
      </c>
      <c r="X36" s="60" t="s">
        <v>72</v>
      </c>
      <c r="Y36" s="71">
        <f>L36</f>
        <v>1</v>
      </c>
      <c r="Z36" s="62">
        <v>1</v>
      </c>
      <c r="AA36" s="70">
        <f t="shared" si="12"/>
        <v>1</v>
      </c>
      <c r="AB36" s="60" t="s">
        <v>239</v>
      </c>
      <c r="AC36" s="60" t="s">
        <v>240</v>
      </c>
      <c r="AD36" s="71">
        <f>M36</f>
        <v>1</v>
      </c>
      <c r="AE36" s="60">
        <v>0</v>
      </c>
      <c r="AF36" s="60">
        <f t="shared" si="13"/>
        <v>0</v>
      </c>
      <c r="AG36" s="60"/>
      <c r="AH36" s="60"/>
      <c r="AI36" s="71">
        <f>N36</f>
        <v>0</v>
      </c>
      <c r="AJ36" s="60">
        <v>0</v>
      </c>
      <c r="AK36" s="60" t="e">
        <f t="shared" si="14"/>
        <v>#DIV/0!</v>
      </c>
      <c r="AL36" s="60"/>
      <c r="AM36" s="60"/>
      <c r="AN36" s="77">
        <v>2</v>
      </c>
      <c r="AO36" s="105">
        <v>1</v>
      </c>
      <c r="AP36" s="99">
        <f t="shared" si="10"/>
        <v>0.5</v>
      </c>
      <c r="AQ36" s="59" t="s">
        <v>240</v>
      </c>
    </row>
    <row r="37" spans="1:43" s="36" customFormat="1" ht="15.75" x14ac:dyDescent="0.25">
      <c r="A37" s="16"/>
      <c r="B37" s="16"/>
      <c r="C37" s="16"/>
      <c r="D37" s="33" t="s">
        <v>241</v>
      </c>
      <c r="E37" s="18"/>
      <c r="F37" s="18"/>
      <c r="G37" s="18"/>
      <c r="H37" s="18"/>
      <c r="I37" s="18"/>
      <c r="J37" s="18"/>
      <c r="K37" s="19"/>
      <c r="L37" s="19"/>
      <c r="M37" s="19"/>
      <c r="N37" s="19"/>
      <c r="O37" s="19"/>
      <c r="P37" s="18"/>
      <c r="Q37" s="16"/>
      <c r="R37" s="16"/>
      <c r="S37" s="16"/>
      <c r="T37" s="19"/>
      <c r="U37" s="19"/>
      <c r="V37" s="98">
        <v>0.2</v>
      </c>
      <c r="W37" s="16"/>
      <c r="X37" s="16"/>
      <c r="Y37" s="19"/>
      <c r="Z37" s="19"/>
      <c r="AA37" s="98">
        <f>AVERAGE(AA34:AA36)*20%</f>
        <v>0.17176470588235293</v>
      </c>
      <c r="AB37" s="16"/>
      <c r="AC37" s="16"/>
      <c r="AD37" s="19"/>
      <c r="AE37" s="19"/>
      <c r="AF37" s="98" t="e">
        <f>AVERAGE(AF34:AF36)*20%</f>
        <v>#VALUE!</v>
      </c>
      <c r="AG37" s="16"/>
      <c r="AH37" s="16"/>
      <c r="AI37" s="19"/>
      <c r="AJ37" s="19"/>
      <c r="AK37" s="98" t="e">
        <f>AVERAGE(AK34:AK36)*20%</f>
        <v>#DIV/0!</v>
      </c>
      <c r="AL37" s="16"/>
      <c r="AM37" s="16"/>
      <c r="AN37" s="19"/>
      <c r="AO37" s="78"/>
      <c r="AP37" s="98">
        <f>AVERAGE(AP34:AP36)*20%</f>
        <v>6.4399999999999999E-2</v>
      </c>
      <c r="AQ37" s="16"/>
    </row>
    <row r="38" spans="1:43" s="37" customFormat="1" ht="18.75" x14ac:dyDescent="0.3">
      <c r="A38" s="20"/>
      <c r="B38" s="20"/>
      <c r="C38" s="20"/>
      <c r="D38" s="34" t="s">
        <v>242</v>
      </c>
      <c r="E38" s="20"/>
      <c r="F38" s="20"/>
      <c r="G38" s="20"/>
      <c r="H38" s="20"/>
      <c r="I38" s="20"/>
      <c r="J38" s="20"/>
      <c r="K38" s="21"/>
      <c r="L38" s="21"/>
      <c r="M38" s="21"/>
      <c r="N38" s="21"/>
      <c r="O38" s="21"/>
      <c r="P38" s="20"/>
      <c r="Q38" s="20"/>
      <c r="R38" s="20"/>
      <c r="S38" s="20"/>
      <c r="T38" s="21"/>
      <c r="U38" s="21"/>
      <c r="V38" s="48">
        <f>+V33+V37</f>
        <v>0.97966526502674789</v>
      </c>
      <c r="W38" s="20"/>
      <c r="X38" s="20"/>
      <c r="Y38" s="21"/>
      <c r="Z38" s="21"/>
      <c r="AA38" s="48">
        <f>+AA33+AA37</f>
        <v>0.96445701357466063</v>
      </c>
      <c r="AB38" s="20"/>
      <c r="AC38" s="20"/>
      <c r="AD38" s="21"/>
      <c r="AE38" s="21"/>
      <c r="AF38" s="48" t="e">
        <f>+AF33+AF37</f>
        <v>#VALUE!</v>
      </c>
      <c r="AG38" s="20"/>
      <c r="AH38" s="20"/>
      <c r="AI38" s="21"/>
      <c r="AJ38" s="21"/>
      <c r="AK38" s="48" t="e">
        <f>+AK33+AK37</f>
        <v>#DIV/0!</v>
      </c>
      <c r="AL38" s="20"/>
      <c r="AM38" s="20"/>
      <c r="AN38" s="21"/>
      <c r="AO38" s="21"/>
      <c r="AP38" s="48">
        <f>+AP33+AP37</f>
        <v>0.49098926225820971</v>
      </c>
      <c r="AQ38" s="20"/>
    </row>
  </sheetData>
  <autoFilter ref="A16:AQ38" xr:uid="{00000000-0009-0000-0000-000000000000}"/>
  <mergeCells count="23">
    <mergeCell ref="T14:X15"/>
    <mergeCell ref="Y14:AC15"/>
    <mergeCell ref="AD14:AH15"/>
    <mergeCell ref="AI14:AM15"/>
    <mergeCell ref="AN14:AQ15"/>
    <mergeCell ref="A14:B15"/>
    <mergeCell ref="A1:J1"/>
    <mergeCell ref="K1:O1"/>
    <mergeCell ref="C14:E15"/>
    <mergeCell ref="F14:P15"/>
    <mergeCell ref="A2:J2"/>
    <mergeCell ref="A4:B8"/>
    <mergeCell ref="C4:D8"/>
    <mergeCell ref="G12:J12"/>
    <mergeCell ref="Q14:S15"/>
    <mergeCell ref="E4:J4"/>
    <mergeCell ref="G5:J5"/>
    <mergeCell ref="G6:J6"/>
    <mergeCell ref="G7:J7"/>
    <mergeCell ref="G9:J9"/>
    <mergeCell ref="G8:J8"/>
    <mergeCell ref="G10:J10"/>
    <mergeCell ref="G11:J11"/>
  </mergeCells>
  <dataValidations count="1">
    <dataValidation allowBlank="1" showInputMessage="1" showErrorMessage="1" error="Escriba un texto " promptTitle="Cualquier contenido" sqref="E16 E3:E6 E9:E13" xr:uid="{00000000-0002-0000-0000-000000000000}"/>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E1 E14:E15 E17:E21 E30:E33 E37:E1048576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35</v>
      </c>
    </row>
    <row r="2" spans="1:1" x14ac:dyDescent="0.25">
      <c r="A2" t="s">
        <v>57</v>
      </c>
    </row>
    <row r="3" spans="1:1" x14ac:dyDescent="0.25">
      <c r="A3" t="s">
        <v>243</v>
      </c>
    </row>
    <row r="4" spans="1:1" x14ac:dyDescent="0.25">
      <c r="A4" t="s">
        <v>215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D912C2-67FF-4F74-B857-B8D2F5FE6CA6}">
  <ds:schemaRefs>
    <ds:schemaRef ds:uri="http://schemas.microsoft.com/office/2006/metadata/properties"/>
    <ds:schemaRef ds:uri="http://schemas.microsoft.com/office/infopath/2007/PartnerControls"/>
    <ds:schemaRef ds:uri="4d1d2e24-7be0-47eb-a1db-99cc6d75ca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2023-08-04T15:41:02Z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