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4BB51A28-3069-42DB-8B03-74907F7735C5}" xr6:coauthVersionLast="47" xr6:coauthVersionMax="47" xr10:uidLastSave="{00000000-0000-0000-0000-000000000000}"/>
  <bookViews>
    <workbookView showSheetTabs="0" xWindow="-120" yWindow="-120" windowWidth="29040" windowHeight="15840" xr2:uid="{82425007-B10C-4B30-B14E-E133B79C6502}"/>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8" i="1" l="1"/>
  <c r="AA21" i="1"/>
  <c r="AP17" i="1"/>
  <c r="AO19" i="1"/>
  <c r="AP19" i="1" s="1"/>
  <c r="AO20" i="1"/>
  <c r="AP20" i="1" s="1"/>
  <c r="AO16" i="1"/>
  <c r="AP16" i="1" s="1"/>
  <c r="AO15" i="1"/>
  <c r="AP15" i="1" s="1"/>
  <c r="AO14" i="1"/>
  <c r="AO13" i="1"/>
  <c r="AP13" i="1" s="1"/>
  <c r="AN20" i="1"/>
  <c r="AI20" i="1"/>
  <c r="AK20" i="1" s="1"/>
  <c r="AD20" i="1"/>
  <c r="AF20" i="1" s="1"/>
  <c r="AA20" i="1"/>
  <c r="Y20" i="1"/>
  <c r="AN19" i="1"/>
  <c r="AK19" i="1"/>
  <c r="AI19" i="1"/>
  <c r="AD19" i="1"/>
  <c r="AF19" i="1" s="1"/>
  <c r="Y19" i="1"/>
  <c r="AA19" i="1" s="1"/>
  <c r="AN18" i="1"/>
  <c r="AI18" i="1"/>
  <c r="AK18" i="1" s="1"/>
  <c r="AD18" i="1"/>
  <c r="AF18" i="1" s="1"/>
  <c r="AF21" i="1" s="1"/>
  <c r="Y18" i="1"/>
  <c r="AA18" i="1" s="1"/>
  <c r="AF16" i="1"/>
  <c r="AA16" i="1"/>
  <c r="AK15" i="1"/>
  <c r="AF15" i="1"/>
  <c r="AA15" i="1"/>
  <c r="V17" i="1"/>
  <c r="AP14" i="1"/>
  <c r="AF14" i="1"/>
  <c r="AA14" i="1"/>
  <c r="AK13" i="1"/>
  <c r="AF13" i="1"/>
  <c r="AA13" i="1"/>
  <c r="V21" i="1"/>
  <c r="AP18" i="1" l="1"/>
  <c r="AP21" i="1" s="1"/>
  <c r="AK21" i="1"/>
  <c r="AF17" i="1"/>
  <c r="AF22" i="1" s="1"/>
  <c r="AK17" i="1"/>
  <c r="V22" i="1"/>
  <c r="AA17" i="1"/>
  <c r="AK22" i="1" l="1"/>
  <c r="AP22" i="1"/>
  <c r="AA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2" authorId="0" shapeId="0" xr:uid="{2DD4CECD-D756-4467-A62C-53A6FC3549DD}">
      <text>
        <r>
          <rPr>
            <b/>
            <sz val="9"/>
            <color indexed="81"/>
            <rFont val="Tahoma"/>
            <family val="2"/>
          </rPr>
          <t>Incluya el número del objetivo estratégico, de acuerdo con lo adoptado en el Plan Estratégico Institucional</t>
        </r>
      </text>
    </comment>
    <comment ref="B12"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2" authorId="0" shapeId="0" xr:uid="{119F47BD-BB9E-4059-B26B-7A00F4141FBE}">
      <text>
        <r>
          <rPr>
            <b/>
            <sz val="9"/>
            <color indexed="81"/>
            <rFont val="Tahoma"/>
            <family val="2"/>
          </rPr>
          <t>Escriba el número de la meta, en orden consecutivo</t>
        </r>
      </text>
    </comment>
    <comment ref="D12"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2" authorId="0" shapeId="0" xr:uid="{66100535-6C62-4F58-A17C-0BE85EBD4F67}">
      <text>
        <r>
          <rPr>
            <b/>
            <sz val="9"/>
            <color indexed="81"/>
            <rFont val="Tahoma"/>
            <family val="2"/>
          </rPr>
          <t xml:space="preserve">Seleccione la opción que corresponda
</t>
        </r>
      </text>
    </comment>
    <comment ref="F12" authorId="0" shapeId="0" xr:uid="{2A83FE2C-B2C1-4597-A76A-578AAE54FC34}">
      <text>
        <r>
          <rPr>
            <b/>
            <sz val="9"/>
            <color indexed="81"/>
            <rFont val="Tahoma"/>
            <family val="2"/>
          </rPr>
          <t>Indique un nombre corto que refleje lo que pretende medir. 
Ej. Porcentaje de giros acumulados</t>
        </r>
      </text>
    </comment>
    <comment ref="G12"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2"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2"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2"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2" authorId="0" shapeId="0" xr:uid="{B30BBDB4-EC1D-4EA1-8538-25A32CED2539}">
      <text>
        <r>
          <rPr>
            <b/>
            <sz val="9"/>
            <color indexed="81"/>
            <rFont val="Tahoma"/>
            <family val="2"/>
          </rPr>
          <t xml:space="preserve">Indique la magnitud programada para el trimestre. </t>
        </r>
      </text>
    </comment>
    <comment ref="L12" authorId="0" shapeId="0" xr:uid="{31373292-3723-487A-8503-BD0B0A79E8B6}">
      <text>
        <r>
          <rPr>
            <b/>
            <sz val="9"/>
            <color indexed="81"/>
            <rFont val="Tahoma"/>
            <family val="2"/>
          </rPr>
          <t xml:space="preserve">Indique la magnitud programada para el trimestre. </t>
        </r>
      </text>
    </comment>
    <comment ref="M12" authorId="0" shapeId="0" xr:uid="{C846E2D7-3065-4128-8C76-51161E0D7C17}">
      <text>
        <r>
          <rPr>
            <b/>
            <sz val="9"/>
            <color indexed="81"/>
            <rFont val="Tahoma"/>
            <family val="2"/>
          </rPr>
          <t xml:space="preserve">Indique la magnitud programada para el trimestre. </t>
        </r>
      </text>
    </comment>
    <comment ref="N12" authorId="0" shapeId="0" xr:uid="{474117DA-14AA-4BAF-B752-1413A5718EC7}">
      <text>
        <r>
          <rPr>
            <b/>
            <sz val="9"/>
            <color indexed="81"/>
            <rFont val="Tahoma"/>
            <family val="2"/>
          </rPr>
          <t xml:space="preserve">Indique la magnitud programada para el trimestre. </t>
        </r>
      </text>
    </comment>
    <comment ref="O12" authorId="0" shapeId="0" xr:uid="{F1D07228-88D0-4309-9D4E-5EB885D7FDC6}">
      <text>
        <r>
          <rPr>
            <b/>
            <sz val="9"/>
            <color indexed="81"/>
            <rFont val="Tahoma"/>
            <family val="2"/>
          </rPr>
          <t>Indique la programación total de la vigencia. 
Debe ser coherente con la meta.</t>
        </r>
      </text>
    </comment>
    <comment ref="P12" authorId="0" shapeId="0" xr:uid="{FE21DFDB-AFF8-4147-B537-10C1B10248CA}">
      <text>
        <r>
          <rPr>
            <b/>
            <sz val="9"/>
            <color indexed="81"/>
            <rFont val="Tahoma"/>
            <family val="2"/>
          </rPr>
          <t xml:space="preserve">Indique el tipo de indicador: 
- Eficancia 
- Eficiencia 
- Efectividad </t>
        </r>
      </text>
    </comment>
    <comment ref="Q12" authorId="0" shapeId="0" xr:uid="{F21E4E22-60F3-48C1-9204-B22990CF58E2}">
      <text>
        <r>
          <rPr>
            <b/>
            <sz val="9"/>
            <color indexed="81"/>
            <rFont val="Tahoma"/>
            <family val="2"/>
          </rPr>
          <t>Indique la evidencia a presentar del cumplimiento de la meta. Se debe redactar de forma concreta y coherente con la meta</t>
        </r>
      </text>
    </comment>
    <comment ref="R12"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2" authorId="0" shapeId="0" xr:uid="{29D96EE3-F7F5-47F6-888D-8FBFF7195BF0}">
      <text>
        <r>
          <rPr>
            <b/>
            <sz val="9"/>
            <color indexed="81"/>
            <rFont val="Tahoma"/>
            <family val="2"/>
          </rPr>
          <t>Indique el área y grupo de trabajo (si se tiene), responsable de cumplir o ejecutar la meta</t>
        </r>
      </text>
    </comment>
    <comment ref="T12" authorId="0" shapeId="0" xr:uid="{F773CF66-93F3-45C1-8401-3500EA5DFE30}">
      <text>
        <r>
          <rPr>
            <b/>
            <sz val="9"/>
            <color indexed="81"/>
            <rFont val="Tahoma"/>
            <family val="2"/>
          </rPr>
          <t>Indique la magnitud programada</t>
        </r>
      </text>
    </comment>
    <comment ref="U12" authorId="0" shapeId="0" xr:uid="{F5228218-2E22-4357-BBA2-F05EC2E0672D}">
      <text>
        <r>
          <rPr>
            <b/>
            <sz val="9"/>
            <color indexed="81"/>
            <rFont val="Tahoma"/>
            <family val="2"/>
          </rPr>
          <t>Indique la magnitud ejecutada. Corresponde al resultado de medir el indicador de la meta</t>
        </r>
      </text>
    </comment>
    <comment ref="V12"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2"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2" authorId="0" shapeId="0" xr:uid="{D0D90FBE-E6E2-4075-87AB-6F323F2D84BC}">
      <text>
        <r>
          <rPr>
            <b/>
            <sz val="9"/>
            <color indexed="81"/>
            <rFont val="Tahoma"/>
            <family val="2"/>
          </rPr>
          <t xml:space="preserve">Indicar el nombre concreto de la evidencia aportada. </t>
        </r>
      </text>
    </comment>
    <comment ref="Y12" authorId="0" shapeId="0" xr:uid="{B6305720-C9BD-47A6-9225-C9206B502FD0}">
      <text>
        <r>
          <rPr>
            <b/>
            <sz val="9"/>
            <color indexed="81"/>
            <rFont val="Tahoma"/>
            <family val="2"/>
          </rPr>
          <t>Indique la magnitud programada</t>
        </r>
      </text>
    </comment>
    <comment ref="Z12" authorId="0" shapeId="0" xr:uid="{49896E7A-471D-4CA3-B6D2-CA055AA84F85}">
      <text>
        <r>
          <rPr>
            <b/>
            <sz val="9"/>
            <color indexed="81"/>
            <rFont val="Tahoma"/>
            <family val="2"/>
          </rPr>
          <t>Indique la magnitud ejecutada. Corresponde al resultado de medir el indicador de la meta</t>
        </r>
      </text>
    </comment>
    <comment ref="AA12"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2"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2" authorId="0" shapeId="0" xr:uid="{BF2915B6-D49D-4DC1-86C3-8A2E656FD968}">
      <text>
        <r>
          <rPr>
            <b/>
            <sz val="9"/>
            <color indexed="81"/>
            <rFont val="Tahoma"/>
            <family val="2"/>
          </rPr>
          <t xml:space="preserve">Indicar el nombre concreto de la evidencia aportada. </t>
        </r>
      </text>
    </comment>
    <comment ref="AD12" authorId="0" shapeId="0" xr:uid="{5CCDF014-BF0B-42B7-92F7-6CBF58EA98EF}">
      <text>
        <r>
          <rPr>
            <b/>
            <sz val="9"/>
            <color indexed="81"/>
            <rFont val="Tahoma"/>
            <family val="2"/>
          </rPr>
          <t>Indique la magnitud programada</t>
        </r>
      </text>
    </comment>
    <comment ref="AE12" authorId="0" shapeId="0" xr:uid="{A3FA785E-EDEC-4164-99A5-88C5B890A708}">
      <text>
        <r>
          <rPr>
            <b/>
            <sz val="9"/>
            <color indexed="81"/>
            <rFont val="Tahoma"/>
            <family val="2"/>
          </rPr>
          <t>Indique la magnitud ejecutada. Corresponde al resultado de medir el indicador de la meta</t>
        </r>
      </text>
    </comment>
    <comment ref="AF12"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2"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2" authorId="0" shapeId="0" xr:uid="{07F8A95D-778F-4057-9D7F-FC1A1EDBDEC6}">
      <text>
        <r>
          <rPr>
            <b/>
            <sz val="9"/>
            <color indexed="81"/>
            <rFont val="Tahoma"/>
            <family val="2"/>
          </rPr>
          <t xml:space="preserve">Indicar el nombre concreto de la evidencia aportada. </t>
        </r>
      </text>
    </comment>
    <comment ref="AI12" authorId="0" shapeId="0" xr:uid="{1CF6DDD2-D0F7-497B-A878-3984E176C12A}">
      <text>
        <r>
          <rPr>
            <b/>
            <sz val="9"/>
            <color indexed="81"/>
            <rFont val="Tahoma"/>
            <family val="2"/>
          </rPr>
          <t>Indique la magnitud programada</t>
        </r>
      </text>
    </comment>
    <comment ref="AJ12" authorId="0" shapeId="0" xr:uid="{978B8E67-E2CF-4EA1-B0E8-C23EE154AD33}">
      <text>
        <r>
          <rPr>
            <b/>
            <sz val="9"/>
            <color indexed="81"/>
            <rFont val="Tahoma"/>
            <family val="2"/>
          </rPr>
          <t>Indique la magnitud ejecutada. Corresponde al resultado de medir el indicador de la meta</t>
        </r>
      </text>
    </comment>
    <comment ref="AK12"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2"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2" authorId="0" shapeId="0" xr:uid="{517F2593-F76E-4236-90C8-0209530447DA}">
      <text>
        <r>
          <rPr>
            <b/>
            <sz val="9"/>
            <color indexed="81"/>
            <rFont val="Tahoma"/>
            <family val="2"/>
          </rPr>
          <t xml:space="preserve">Indicar el nombre concreto de la evidencia aportada. </t>
        </r>
      </text>
    </comment>
    <comment ref="AN12" authorId="0" shapeId="0" xr:uid="{A3C321AB-87DC-4E7F-8C8F-8F767BB0A1DF}">
      <text>
        <r>
          <rPr>
            <b/>
            <sz val="9"/>
            <color indexed="81"/>
            <rFont val="Tahoma"/>
            <family val="2"/>
          </rPr>
          <t>Indique la magnitud total programada para la vigencia</t>
        </r>
      </text>
    </comment>
    <comment ref="AO12" authorId="0" shapeId="0" xr:uid="{FC771540-1D2C-4B21-9686-7D6684444881}">
      <text>
        <r>
          <rPr>
            <b/>
            <sz val="9"/>
            <color indexed="81"/>
            <rFont val="Tahoma"/>
            <family val="2"/>
          </rPr>
          <t xml:space="preserve">Indique la magnitud ejecutada acumulada para la vigencia </t>
        </r>
      </text>
    </comment>
    <comment ref="AP12"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2" authorId="0" shapeId="0" xr:uid="{308CE112-015B-49F8-A4DA-7DB95EB2D67D}">
      <text>
        <r>
          <rPr>
            <b/>
            <sz val="9"/>
            <color indexed="81"/>
            <rFont val="Tahoma"/>
            <family val="2"/>
          </rPr>
          <t>Es la descripción detallada de los avances y logros obtenidos con la ejecución de la meta acumulados para la vigencia</t>
        </r>
      </text>
    </comment>
    <comment ref="D17" authorId="0" shapeId="0" xr:uid="{CD94BD62-55DA-4C1E-96B6-1A5F6A4412D7}">
      <text>
        <r>
          <rPr>
            <b/>
            <sz val="9"/>
            <color indexed="81"/>
            <rFont val="Tahoma"/>
            <family val="2"/>
          </rPr>
          <t>Promedio obtenido para el periodo x 80%</t>
        </r>
      </text>
    </comment>
    <comment ref="D21" authorId="0" shapeId="0" xr:uid="{9871DD7B-59A9-4D33-830E-91A8A028A8A2}">
      <text>
        <r>
          <rPr>
            <b/>
            <sz val="9"/>
            <color indexed="81"/>
            <rFont val="Tahoma"/>
            <family val="2"/>
          </rPr>
          <t>Promedio obtenido en las metas transversales para el periodo x 20%</t>
        </r>
      </text>
    </comment>
    <comment ref="D22"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<sst xmlns="http://schemas.openxmlformats.org/spreadsheetml/2006/main" count="226" uniqueCount="121">
  <si>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FOMENTO Y PROTECCIÓN DE LOS DERECHOS ÉTNICOS</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</si>
  <si>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1</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23-01 de</t>
    </r>
    <r>
      <rPr>
        <b/>
        <sz val="11"/>
        <color theme="1"/>
        <rFont val="Calibri Light"/>
        <family val="2"/>
        <scheme val="major"/>
      </rPr>
      <t xml:space="preserve"> </t>
    </r>
    <r>
      <rPr>
        <sz val="11"/>
        <color theme="1"/>
        <rFont val="Calibri Light"/>
        <family val="2"/>
        <scheme val="major"/>
      </rPr>
      <t xml:space="preserve"> 2023
</t>
    </r>
    <r>
      <rPr>
        <b/>
        <sz val="11"/>
        <color theme="1"/>
        <rFont val="Calibri Light"/>
        <family val="2"/>
        <scheme val="major"/>
      </rPr>
      <t>Caso HOLA:</t>
    </r>
    <r>
      <rPr>
        <sz val="11"/>
        <color theme="1"/>
        <rFont val="Calibri Light"/>
        <family val="2"/>
        <scheme val="major"/>
      </rPr>
      <t xml:space="preserve"> 291736</t>
    </r>
  </si>
  <si>
    <t>VIGENCIA DE LA PLANEACIÓN 2023</t>
  </si>
  <si>
    <t>DEPENDENCIAS ASOCIADAS</t>
  </si>
  <si>
    <t>Dirección de Asuntos Étnicos
Subdirección de Asuntos Indígenas y Rrom
Subdirección de Asuntos para Comunidades Negras, Afrocolombianas, Raizales y Palenqueras</t>
  </si>
  <si>
    <t>CONTROL DE CAMBIOS</t>
  </si>
  <si>
    <t>VERSIÓN</t>
  </si>
  <si>
    <t>FECHA</t>
  </si>
  <si>
    <t>DESCRIPCIÓN DE LA MODIFICACIÓN</t>
  </si>
  <si>
    <t>07 de junio de 2023</t>
  </si>
  <si>
    <t>Publicación del plan de gestión aprobado. Caso HOLA: 325096</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</si>
  <si>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</si>
  <si>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</si>
  <si>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</si>
  <si>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</si>
  <si>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</si>
  <si>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</si>
  <si>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</si>
  <si>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</si>
  <si>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</si>
  <si>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</si>
  <si>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</si>
  <si>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</si>
  <si>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</si>
  <si>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</si>
  <si>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</si>
  <si>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</si>
  <si>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</si>
  <si>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</si>
  <si>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</si>
  <si>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</si>
  <si>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</si>
  <si>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</si>
  <si>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</si>
  <si>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</si>
  <si>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</si>
  <si>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</si>
  <si>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</si>
  <si>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</si>
  <si>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</si>
  <si>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</si>
  <si>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</si>
  <si>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</si>
  <si>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</si>
  <si>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</si>
  <si>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Brindar atención oportuna y de calidad a los diferentes sectores poblacionales, generando relaciones de confianza y respeto por la diferencia.</t>
  </si>
  <si>
    <t>Prestar atención al 100% de la población que acuda a los espacios de atención diferenciada (EAD),  como respuesta a las necesidades o problemáticas de los grupos étnicos.</t>
  </si>
  <si>
    <t>Gestión</t>
  </si>
  <si>
    <t>Porcentaje de atención a las personas que acuden a los espacios de atención diferenciada</t>
  </si>
  <si>
    <t>(Número de personas atendidas en  los espacios de atención diferenciada  / Número total de las personas que acuden a los espacios de atención diferenciada)*100%</t>
  </si>
  <si>
    <t xml:space="preserve">10968 Atenciones prestadas de enero a septiembre de 2022, en los Espacios de Atención Diferenciada - EAD. </t>
  </si>
  <si>
    <t>Constante</t>
  </si>
  <si>
    <t>Porcentaje de atención en los EAD*
*Este corresponde a las atenciones realizadas en el correspondiente periodo de seguimiento</t>
  </si>
  <si>
    <t>N/A</t>
  </si>
  <si>
    <t>Eficacia</t>
  </si>
  <si>
    <t>Informes de seguimiento trimestral</t>
  </si>
  <si>
    <t xml:space="preserve">Formatos que evidencian la atención de los usuarios en cada uno de los servicios que se prestan en los EAD </t>
  </si>
  <si>
    <t>Los servicios prestados en los EAD contribuyen a empoderar los procesos de las comunidades y pueblos étnicos, para el fortalecimiento de su identidad, así como, la apropiación de sus usos y costumbres para la pervivencia, a través de sus saberes, derechos y fomento de su cosmovisión y cosmogonía propia. Durante el 2do trimestre de 2023 se han prestado 3.873 atenciones y servicios en los EAD, así:
Casa del Pensamiento Indígena: 2.499 atenciones
CONFIA: 520 atenciones
Emancipation Raizal Plies:315 atenciones
Posa Wiwa: 308 atenciones
Casa de los Derechos Gitanos: 231 atenciones</t>
  </si>
  <si>
    <t>Informe trimestral de la prestación de servicios en los Espacios de Atención Diferenciada - EAD.</t>
  </si>
  <si>
    <t>Realizar 3  Informes ejecutivos que evidencie los avances en la implementación de los Planes Integrales de Acciones Afirmativas para grupos étnicos.</t>
  </si>
  <si>
    <t>Número de Informes de avance en la  implementación de los Planes Integrales de Acciones afirmativas para grupos étnicos.</t>
  </si>
  <si>
    <t>Sumatoria  de informes de seguimiento realizados</t>
  </si>
  <si>
    <t>2 informes presentados en la vigencia   2022</t>
  </si>
  <si>
    <t>Suma</t>
  </si>
  <si>
    <t xml:space="preserve">Informes de avance  a la implementación de los PIAA grupos étnicos </t>
  </si>
  <si>
    <t xml:space="preserve"> Informes trimestrales de avance a la implementación de los Planes Integrales de Acciones Afirmativas</t>
  </si>
  <si>
    <t xml:space="preserve"> Informes trimestrales de avance a la implementación de los PIAA, que evidencien los avances en el impacto de las acciones afirmativas,  con base en los  informes que reportan los Sectores Distritales.</t>
  </si>
  <si>
    <t>En el marco del seguimiento a la implementación de las acciones afirmativas concertadas con la comunidades étnicas de Plan Integral de Acciones Afirmativa  durante el segundo trimestre se participo en  jornadas de trabajo con los sectores del distrito tales como, Gobierno, Planeación, Mujer, Salud, Integración Social, Ambiente, Educación, Desarrollo Económico, en las que se establecen diálogos que permitan el avance de las acciones, estableciendo planes de trabajo para la implementación y materialización de las mismas.</t>
  </si>
  <si>
    <t>Informe trimestral del avance del seguimiento a los PIAA.</t>
  </si>
  <si>
    <t xml:space="preserve">No programada </t>
  </si>
  <si>
    <t>No programada</t>
  </si>
  <si>
    <t>Realizar 3 Informes del avance en la implementación del Plan de vida del Pueblo Muisca de Bosa.</t>
  </si>
  <si>
    <t xml:space="preserve">Número de Informes de avance en la  implementación del Plan de vida de la Comunidad Muisca de Bosa </t>
  </si>
  <si>
    <t>Sumatoria de informes de seguimiento realizados</t>
  </si>
  <si>
    <t>4 informes trimestrales 2022</t>
  </si>
  <si>
    <t xml:space="preserve">Informes de avance  a la implementación del Plan de vida del Pueblo Muisca de Bosa </t>
  </si>
  <si>
    <t xml:space="preserve">Informes trimestrales de avance  a la implementación del Plan de vida del Pueblo Muisca de Bosa </t>
  </si>
  <si>
    <t xml:space="preserve"> Informes trimestrales de avance a la implementación del Plan de vidad del Pueblo Muisca de Bosa </t>
  </si>
  <si>
    <t>Subdirección de Asuntos Indígenas y Rrom</t>
  </si>
  <si>
    <t>El equipo ha avanzado en un dialogo acertado en diferentes espacios para la construcción del plan de acción concertado definiendo las metodologías de trabajo, avanzado en los siguientes
temas:
• Construcción de metodologías para escenarios comunitarios que dan impacto a los factores estratégicos del proceso de implementación.
• Construcción de cronograma con los grupos, consejos y autoridades iniciando los encuentros comunitarios
• Socialización de los resultados de la investigación y retroalimentación de las proyección, generando el proceso de apropiación.
• Acompañamiento espiritual a los procesos de Plan de Vida de la comunidad indígena Muisca de Bosa “palabra que cuida y protege la semilla” y a los procesos de consulta previa por el plan parcial el edén el descanso.</t>
  </si>
  <si>
    <t>Realizar 3 Informes de avance de la reformulación de las políticas públicas étnicas</t>
  </si>
  <si>
    <t>Número de Informes de avance de la reformulación de las políticas públicas étnicas</t>
  </si>
  <si>
    <t xml:space="preserve">Informes de avance de la reformulación de las políticas públicas étnicas </t>
  </si>
  <si>
    <t xml:space="preserve">Informes trimestrales de avance de la reformuación de las políticas públicas étnicas </t>
  </si>
  <si>
    <t xml:space="preserve"> Informes trimestrales de avance de la reformuación de las políticas públicas étnicas </t>
  </si>
  <si>
    <t>Dirección de Asuntos Étnicos</t>
  </si>
  <si>
    <t>Durante el segundo trimestre se radicaron ante la Secretaría Distrital de Planeación los documentos de diagnóstico de las políticas públicas para los Pueblos Indígenas y para el Pueblo Rrom o Gitano. En lo relacionado con la ruta para la fase de Formulación, se concertaron los planes de trabajo con las instancias consultivas de los grupos étnicos para adelantar esta fase; Así mismo, se capacitaron y fortalecieron los equipos internos de las Subdirecciones y a las organizaciones ORFA, Kuagro Moná Ri Palenque y la Consultiva de Comunidades Negras, respecto de la metodología CONPES para la fase de Formulación. También, se articuló con PNUD, DAE, OAP y SGGD en lo relacionado con la operatividad para la implementación de esta fase.
Por parte de la OAP se elaboró la propuesta de banco de productos para estas políticas, la cual fue socializada a los Sectores del Distrito.</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</si>
  <si>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</si>
  <si>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</si>
  <si>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</si>
  <si>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</si>
  <si>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</si>
  <si>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</si>
  <si>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</si>
  <si>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</si>
  <si>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</si>
  <si>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</si>
  <si>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</si>
  <si>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Subsecretaría para la Gobernabilidad y Garantía de Derechos (Calificación 43%): 
Consumo de papel: Reporte de consumo de papel hasta el mes de junio
Jornada presencial: Obtuvó calificación de 56%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Dirección de Asuntos Étnicos (calificación 43%)
Consumo de papel: Reporte hasta el mes de junio de 2023.
Jornada presencial: Obtuvó calificación de 53% en la evaluación efectuada en la jornada.
Participación: Crecimiento verde(0 participantes), Día Internacional del agua. ( 0 participante).
Crecimiento verde(0 participantes), Día Internacional del agua. ( 0 participante).
Semana ambiental: ciclopaseo (0 participantes), Taller compostaje ( 0 participantes), caminata (0 participantes) , jardín vertical (0 participantes), Museo del Mar (0 participantes), feria ambiental (0 participanes), saberes ancestrales ( 0 participantes).
Subdirección de Asuntos Indígenas y Rrom (calificación 38%)
Consumo de papel: No se evidencian reportes en el periodo revisado.
Jornada presencial: Obtuvó calificación de 68% en la evaluación efectuada en la jornada.
Participación: Crecimiento verde(0 participantes), Día Internacional del agua. ( 0 participante).
Semana ambiental: ciclopaseo (0 participantes), Taller compostaje ( 0 participantes), caminata (0 participantes) , jardín vertical (0 participantes), Museo del Mar (0 participantes), feria ambiental (1 participanes), saberes ancestrales ( 0 participantes)
Subdirección de Asuntos para Comunidades Negras, Afrocolombianas, Raizales y Palenqueras (Calificación 28%).
Consumo de papel: No se evidencian reportes en el periodo revisado.
Jornada presencial: Obtuvó calificación de 68% en la evaluación efectuada en la jornada.
Participación: Crecimiento verde(0 participantes), Día Internacional del agua. ( 0 participante).
Participación: Crecimiento verde(0 participantes), Día Internacional del agua. ( 0 participante).
Semana ambiental: ciclopaseo (0 participantes), Taller compostaje ( 0 participantes), caminata (0 participantes) , jardín vertical (0 participantes), Museo del Mar (0 participantes), feria ambiental (2 participanes), saberes ancestrales ( 0 participantes)</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</si>
  <si>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</si>
  <si>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</si>
  <si>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</si>
  <si>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</si>
  <si>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</si>
  <si>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</si>
  <si>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</si>
  <si>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</si>
  <si>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</si>
  <si>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</si>
  <si>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</si>
  <si>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</si>
  <si>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</si>
  <si>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</si>
  <si>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</si>
  <si>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Dia del sistema de gestion 22 de Junio de 2023</t>
  </si>
  <si>
    <t>Total metas transversales (20%)</t>
  </si>
  <si>
    <t xml:space="preserve">Total plan de gestión </t>
  </si>
  <si>
    <t>Retadora (mejora)</t>
  </si>
  <si>
    <t xml:space="preserve">Se actualizaron los documentos programados durante el II trimestre. </t>
  </si>
  <si>
    <t>Informe</t>
  </si>
  <si>
    <t>Para el seguno trimestre de la vigencia 2023, el Plan de Gestión del proceso Derechos etnicos alcanzó un nivel de desempeño del  96,50% y  35,68%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</si>
</sst>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name val="Calibri"/>
      <family val="2"/>
      <scheme val="minor"/>
    </font>
    <font>
      <b/>
      <u/>
      <sz val="11"/>
      <color theme="1"/>
      <name val="Calibri Light"/>
      <family val="2"/>
      <scheme val="major"/>
    </font>
    <font>
      <u/>
      <sz val="11"/>
      <color theme="10"/>
      <name val="Calibri"/>
      <family val="2"/>
      <scheme val="minor"/>
    </font>
    <font>
      <sz val="11"/>
      <color theme="8" tint="-0.249977111117893"/>
      <name val="Calibri Light"/>
      <family val="2"/>
      <scheme val="major"/>
    </font>
    <font>
      <sz val="11"/>
      <color theme="8" tint="-0.249977111117893"/>
      <name val="Calibri"/>
      <family val="2"/>
      <scheme val="min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0" fontId="15" fillId="0" borderId="0" applyNumberFormat="0" applyFill="0" applyBorder="0" applyAlignment="0" applyProtection="0"/>
  </cellStyleXfs>
  <cellXfs count="12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9" fontId="13" fillId="0" borderId="1" xfId="1" applyFont="1" applyBorder="1" applyAlignment="1">
      <alignment horizontal="right" vertical="center" wrapText="1"/>
    </xf>
    <xf numFmtId="9" fontId="13" fillId="0" borderId="1" xfId="1" applyFont="1" applyBorder="1" applyAlignment="1">
      <alignment horizontal="left" vertical="center" wrapText="1"/>
    </xf>
    <xf numFmtId="9" fontId="13" fillId="0" borderId="1" xfId="1" applyFont="1" applyBorder="1" applyAlignment="1">
      <alignment horizontal="center" vertical="center" wrapText="1"/>
    </xf>
    <xf numFmtId="10" fontId="3" fillId="0" borderId="1" xfId="1" applyNumberFormat="1" applyFont="1" applyBorder="1" applyAlignment="1">
      <alignment horizontal="justify" vertical="center" wrapText="1"/>
    </xf>
    <xf numFmtId="0" fontId="3" fillId="0" borderId="0" xfId="0" applyFont="1" applyAlignment="1">
      <alignment horizontal="justify" vertical="center" wrapText="1"/>
    </xf>
    <xf numFmtId="0" fontId="13" fillId="0" borderId="1" xfId="0" applyFont="1" applyBorder="1" applyAlignment="1">
      <alignment horizontal="right" vertical="center" wrapText="1"/>
    </xf>
    <xf numFmtId="164" fontId="13" fillId="0" borderId="1" xfId="1" applyNumberFormat="1" applyFont="1" applyBorder="1" applyAlignment="1">
      <alignment horizontal="center" vertical="center" wrapText="1"/>
    </xf>
    <xf numFmtId="10" fontId="6" fillId="3" borderId="1" xfId="1" applyNumberFormat="1" applyFont="1" applyFill="1" applyBorder="1" applyAlignment="1">
      <alignment wrapText="1"/>
    </xf>
    <xf numFmtId="10" fontId="8" fillId="2" borderId="1" xfId="0" applyNumberFormat="1" applyFont="1" applyFill="1" applyBorder="1" applyAlignment="1">
      <alignment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3"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9" fontId="9" fillId="3" borderId="1" xfId="0" applyNumberFormat="1" applyFont="1" applyFill="1" applyBorder="1" applyAlignment="1">
      <alignment horizontal="center" wrapText="1"/>
    </xf>
    <xf numFmtId="10" fontId="6" fillId="3" borderId="1" xfId="1" applyNumberFormat="1" applyFont="1" applyFill="1" applyBorder="1" applyAlignment="1">
      <alignment horizontal="center" wrapText="1"/>
    </xf>
    <xf numFmtId="9" fontId="7" fillId="2" borderId="1" xfId="1" applyFont="1" applyFill="1" applyBorder="1" applyAlignment="1">
      <alignment horizontal="center" wrapText="1"/>
    </xf>
    <xf numFmtId="10" fontId="8" fillId="2" borderId="1" xfId="0" applyNumberFormat="1" applyFont="1" applyFill="1" applyBorder="1" applyAlignment="1">
      <alignment horizontal="center" wrapText="1"/>
    </xf>
    <xf numFmtId="0" fontId="1" fillId="0" borderId="0" xfId="0" applyFont="1" applyAlignment="1">
      <alignment horizontal="center" wrapText="1"/>
    </xf>
    <xf numFmtId="1" fontId="13" fillId="0" borderId="1" xfId="1" applyNumberFormat="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9" fontId="16" fillId="0" borderId="1" xfId="0" applyNumberFormat="1" applyFont="1" applyBorder="1" applyAlignment="1">
      <alignment horizontal="justify" vertical="center" wrapText="1"/>
    </xf>
    <xf numFmtId="0" fontId="16" fillId="9" borderId="1" xfId="0" applyFont="1" applyFill="1" applyBorder="1" applyAlignment="1">
      <alignment horizontal="center" vertical="center" wrapText="1"/>
    </xf>
    <xf numFmtId="9" fontId="16" fillId="9" borderId="1" xfId="1" applyFont="1" applyFill="1" applyBorder="1" applyAlignment="1">
      <alignment horizontal="center" vertical="center" wrapText="1"/>
    </xf>
    <xf numFmtId="9" fontId="16" fillId="9" borderId="1" xfId="0" applyNumberFormat="1" applyFont="1" applyFill="1" applyBorder="1" applyAlignment="1" applyProtection="1">
      <alignment horizontal="center" vertical="center" wrapText="1"/>
      <protection locked="0"/>
    </xf>
    <xf numFmtId="0" fontId="16" fillId="0" borderId="1" xfId="0" applyFont="1" applyBorder="1" applyAlignment="1">
      <alignment horizontal="left" vertical="center" wrapText="1"/>
    </xf>
    <xf numFmtId="9" fontId="17" fillId="0" borderId="1" xfId="1" applyFont="1" applyBorder="1" applyAlignment="1">
      <alignment horizontal="left" vertical="center" wrapText="1"/>
    </xf>
    <xf numFmtId="9" fontId="16" fillId="0" borderId="1" xfId="1" applyFont="1" applyBorder="1" applyAlignment="1">
      <alignment horizontal="justify" vertical="center" wrapText="1"/>
    </xf>
    <xf numFmtId="164" fontId="16" fillId="0" borderId="1" xfId="1" applyNumberFormat="1" applyFont="1" applyBorder="1" applyAlignment="1">
      <alignment horizontal="justify" vertical="center" wrapText="1"/>
    </xf>
    <xf numFmtId="10" fontId="16" fillId="0" borderId="1" xfId="1" applyNumberFormat="1" applyFont="1" applyBorder="1" applyAlignment="1">
      <alignment horizontal="justify" vertical="center" wrapText="1"/>
    </xf>
    <xf numFmtId="1" fontId="16" fillId="0" borderId="1" xfId="0" applyNumberFormat="1" applyFont="1" applyBorder="1" applyAlignment="1">
      <alignment horizontal="justify" vertical="center" wrapText="1"/>
    </xf>
    <xf numFmtId="9" fontId="16" fillId="0" borderId="1" xfId="0" applyNumberFormat="1" applyFont="1" applyBorder="1" applyAlignment="1">
      <alignment horizontal="center" vertical="center" wrapText="1"/>
    </xf>
    <xf numFmtId="10" fontId="17" fillId="0" borderId="1" xfId="1" applyNumberFormat="1" applyFont="1" applyBorder="1" applyAlignment="1">
      <alignment horizontal="center" vertical="center" wrapText="1"/>
    </xf>
    <xf numFmtId="10" fontId="16" fillId="0" borderId="1" xfId="0" applyNumberFormat="1" applyFont="1" applyBorder="1" applyAlignment="1">
      <alignment horizontal="center" vertical="center" wrapText="1"/>
    </xf>
    <xf numFmtId="1" fontId="16" fillId="9" borderId="1" xfId="1" applyNumberFormat="1" applyFont="1" applyFill="1" applyBorder="1" applyAlignment="1">
      <alignment horizontal="center" vertical="center" wrapText="1"/>
    </xf>
    <xf numFmtId="0" fontId="18" fillId="0" borderId="1" xfId="2" applyFont="1" applyBorder="1" applyAlignment="1">
      <alignment horizontal="justify" vertical="center" wrapText="1"/>
    </xf>
    <xf numFmtId="1" fontId="16" fillId="0" borderId="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22"/>
  <sheetViews>
    <sheetView tabSelected="1" topLeftCell="Q18" zoomScale="60" zoomScaleNormal="60" workbookViewId="0">
      <selection activeCell="H13" sqref="H13"/>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0.85546875" style="1" customWidth="1"/>
    <col min="6" max="6" width="24.42578125" style="1" customWidth="1"/>
    <col min="7" max="7" width="23.5703125" style="1" customWidth="1"/>
    <col min="8" max="8" width="21.140625" style="1" customWidth="1"/>
    <col min="9" max="9" width="18.42578125" style="1" customWidth="1"/>
    <col min="10" max="10" width="15.85546875" style="1" customWidth="1"/>
    <col min="11" max="14" width="7.2851562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7" width="16.5703125" style="1" customWidth="1"/>
    <col min="28" max="28" width="33.42578125" style="1" customWidth="1"/>
    <col min="29" max="29" width="16.5703125" style="1" customWidth="1"/>
    <col min="30"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47" customWidth="1"/>
    <col min="42" max="42" width="21.5703125" style="47" customWidth="1"/>
    <col min="43" max="43" width="39.42578125" style="1" customWidth="1"/>
    <col min="44" max="16384" width="10.85546875" style="1"/>
  </cols>
  <sheetData>
    <row r="1" spans="1:43" s="22" customFormat="1" ht="70.5" customHeight="1" x14ac:dyDescent="0.25">
      <c r="A1" s="99" t="s">
        <v>0</v>
      </c>
      <c r="B1" s="100"/>
      <c r="C1" s="100"/>
      <c r="D1" s="100"/>
      <c r="E1" s="100"/>
      <c r="F1" s="100"/>
      <c r="G1" s="100"/>
      <c r="H1" s="100"/>
      <c r="I1" s="100"/>
      <c r="J1" s="100"/>
      <c r="K1" s="101" t="s">
        <v>1</v>
      </c>
      <c r="L1" s="101"/>
      <c r="M1" s="101"/>
      <c r="N1" s="101"/>
      <c r="O1" s="101"/>
      <c r="AN1" s="39"/>
      <c r="AO1" s="39"/>
      <c r="AP1" s="39"/>
    </row>
    <row r="2" spans="1:43" s="24" customFormat="1" ht="23.45" customHeight="1" x14ac:dyDescent="0.25">
      <c r="A2" s="103" t="s">
        <v>2</v>
      </c>
      <c r="B2" s="104"/>
      <c r="C2" s="104"/>
      <c r="D2" s="104"/>
      <c r="E2" s="104"/>
      <c r="F2" s="104"/>
      <c r="G2" s="104"/>
      <c r="H2" s="104"/>
      <c r="I2" s="104"/>
      <c r="J2" s="104"/>
      <c r="K2" s="23"/>
      <c r="L2" s="23"/>
      <c r="M2" s="23"/>
      <c r="N2" s="23"/>
      <c r="O2" s="23"/>
      <c r="AN2" s="40"/>
      <c r="AO2" s="40"/>
      <c r="AP2" s="40"/>
    </row>
    <row r="3" spans="1:43" s="22" customFormat="1" x14ac:dyDescent="0.25">
      <c r="AN3" s="39"/>
      <c r="AO3" s="39"/>
      <c r="AP3" s="39"/>
    </row>
    <row r="4" spans="1:43" s="22" customFormat="1" ht="29.1" customHeight="1" x14ac:dyDescent="0.25">
      <c r="A4" s="105" t="s">
        <v>3</v>
      </c>
      <c r="B4" s="106"/>
      <c r="C4" s="111" t="s">
        <v>4</v>
      </c>
      <c r="D4" s="112"/>
      <c r="E4" s="117" t="s">
        <v>5</v>
      </c>
      <c r="F4" s="118"/>
      <c r="G4" s="118"/>
      <c r="H4" s="118"/>
      <c r="I4" s="118"/>
      <c r="J4" s="119"/>
      <c r="AN4" s="39"/>
      <c r="AO4" s="39"/>
      <c r="AP4" s="39"/>
    </row>
    <row r="5" spans="1:43" s="22" customFormat="1" ht="15" customHeight="1" x14ac:dyDescent="0.25">
      <c r="A5" s="107"/>
      <c r="B5" s="108"/>
      <c r="C5" s="113"/>
      <c r="D5" s="114"/>
      <c r="E5" s="2" t="s">
        <v>6</v>
      </c>
      <c r="F5" s="2" t="s">
        <v>7</v>
      </c>
      <c r="G5" s="117" t="s">
        <v>8</v>
      </c>
      <c r="H5" s="118"/>
      <c r="I5" s="118"/>
      <c r="J5" s="119"/>
      <c r="AN5" s="39"/>
      <c r="AO5" s="39"/>
      <c r="AP5" s="39"/>
    </row>
    <row r="6" spans="1:43" s="22" customFormat="1" x14ac:dyDescent="0.25">
      <c r="A6" s="107"/>
      <c r="B6" s="108"/>
      <c r="C6" s="113"/>
      <c r="D6" s="114"/>
      <c r="E6" s="25">
        <v>1</v>
      </c>
      <c r="F6" s="25" t="s">
        <v>9</v>
      </c>
      <c r="G6" s="120" t="s">
        <v>10</v>
      </c>
      <c r="H6" s="120"/>
      <c r="I6" s="120"/>
      <c r="J6" s="120"/>
      <c r="AN6" s="39"/>
      <c r="AO6" s="39"/>
      <c r="AP6" s="39"/>
    </row>
    <row r="7" spans="1:43" s="22" customFormat="1" ht="40.5" customHeight="1" x14ac:dyDescent="0.25">
      <c r="A7" s="107"/>
      <c r="B7" s="108"/>
      <c r="C7" s="113"/>
      <c r="D7" s="114"/>
      <c r="E7" s="25">
        <v>2</v>
      </c>
      <c r="F7" s="25" t="s">
        <v>11</v>
      </c>
      <c r="G7" s="120" t="s">
        <v>120</v>
      </c>
      <c r="H7" s="120"/>
      <c r="I7" s="120"/>
      <c r="J7" s="120"/>
      <c r="AN7" s="39"/>
      <c r="AO7" s="39"/>
      <c r="AP7" s="39"/>
    </row>
    <row r="8" spans="1:43" s="22" customFormat="1" x14ac:dyDescent="0.25">
      <c r="A8" s="109"/>
      <c r="B8" s="110"/>
      <c r="C8" s="115"/>
      <c r="D8" s="116"/>
      <c r="E8" s="25"/>
      <c r="F8" s="25"/>
      <c r="G8" s="120"/>
      <c r="H8" s="120"/>
      <c r="I8" s="120"/>
      <c r="J8" s="120"/>
      <c r="AN8" s="39"/>
      <c r="AO8" s="39"/>
      <c r="AP8" s="39"/>
    </row>
    <row r="9" spans="1:43" s="22" customFormat="1" x14ac:dyDescent="0.25">
      <c r="AN9" s="39"/>
      <c r="AO9" s="39"/>
      <c r="AP9" s="39"/>
    </row>
    <row r="10" spans="1:43" ht="14.45" customHeight="1" x14ac:dyDescent="0.25">
      <c r="A10" s="98" t="s">
        <v>12</v>
      </c>
      <c r="B10" s="98"/>
      <c r="C10" s="98" t="s">
        <v>13</v>
      </c>
      <c r="D10" s="98"/>
      <c r="E10" s="98"/>
      <c r="F10" s="102" t="s">
        <v>14</v>
      </c>
      <c r="G10" s="102"/>
      <c r="H10" s="102"/>
      <c r="I10" s="102"/>
      <c r="J10" s="102"/>
      <c r="K10" s="102"/>
      <c r="L10" s="102"/>
      <c r="M10" s="102"/>
      <c r="N10" s="102"/>
      <c r="O10" s="102"/>
      <c r="P10" s="102"/>
      <c r="Q10" s="98" t="s">
        <v>15</v>
      </c>
      <c r="R10" s="98"/>
      <c r="S10" s="98"/>
      <c r="T10" s="68" t="s">
        <v>16</v>
      </c>
      <c r="U10" s="69"/>
      <c r="V10" s="69"/>
      <c r="W10" s="69"/>
      <c r="X10" s="70"/>
      <c r="Y10" s="74" t="s">
        <v>17</v>
      </c>
      <c r="Z10" s="75"/>
      <c r="AA10" s="75"/>
      <c r="AB10" s="75"/>
      <c r="AC10" s="76"/>
      <c r="AD10" s="80" t="s">
        <v>18</v>
      </c>
      <c r="AE10" s="81"/>
      <c r="AF10" s="81"/>
      <c r="AG10" s="81"/>
      <c r="AH10" s="82"/>
      <c r="AI10" s="86" t="s">
        <v>19</v>
      </c>
      <c r="AJ10" s="87"/>
      <c r="AK10" s="87"/>
      <c r="AL10" s="87"/>
      <c r="AM10" s="88"/>
      <c r="AN10" s="92" t="s">
        <v>20</v>
      </c>
      <c r="AO10" s="93"/>
      <c r="AP10" s="93"/>
      <c r="AQ10" s="94"/>
    </row>
    <row r="11" spans="1:43" ht="14.45" customHeight="1" x14ac:dyDescent="0.25">
      <c r="A11" s="98"/>
      <c r="B11" s="98"/>
      <c r="C11" s="98"/>
      <c r="D11" s="98"/>
      <c r="E11" s="98"/>
      <c r="F11" s="102"/>
      <c r="G11" s="102"/>
      <c r="H11" s="102"/>
      <c r="I11" s="102"/>
      <c r="J11" s="102"/>
      <c r="K11" s="102"/>
      <c r="L11" s="102"/>
      <c r="M11" s="102"/>
      <c r="N11" s="102"/>
      <c r="O11" s="102"/>
      <c r="P11" s="102"/>
      <c r="Q11" s="98"/>
      <c r="R11" s="98"/>
      <c r="S11" s="98"/>
      <c r="T11" s="71"/>
      <c r="U11" s="72"/>
      <c r="V11" s="72"/>
      <c r="W11" s="72"/>
      <c r="X11" s="73"/>
      <c r="Y11" s="77"/>
      <c r="Z11" s="78"/>
      <c r="AA11" s="78"/>
      <c r="AB11" s="78"/>
      <c r="AC11" s="79"/>
      <c r="AD11" s="83"/>
      <c r="AE11" s="84"/>
      <c r="AF11" s="84"/>
      <c r="AG11" s="84"/>
      <c r="AH11" s="85"/>
      <c r="AI11" s="89"/>
      <c r="AJ11" s="90"/>
      <c r="AK11" s="90"/>
      <c r="AL11" s="90"/>
      <c r="AM11" s="91"/>
      <c r="AN11" s="95"/>
      <c r="AO11" s="96"/>
      <c r="AP11" s="96"/>
      <c r="AQ11" s="97"/>
    </row>
    <row r="12" spans="1:43" ht="45" x14ac:dyDescent="0.25">
      <c r="A12" s="2" t="s">
        <v>21</v>
      </c>
      <c r="B12" s="2" t="s">
        <v>22</v>
      </c>
      <c r="C12" s="2" t="s">
        <v>23</v>
      </c>
      <c r="D12" s="2" t="s">
        <v>24</v>
      </c>
      <c r="E12" s="2" t="s">
        <v>25</v>
      </c>
      <c r="F12" s="17" t="s">
        <v>26</v>
      </c>
      <c r="G12" s="17" t="s">
        <v>27</v>
      </c>
      <c r="H12" s="17" t="s">
        <v>28</v>
      </c>
      <c r="I12" s="17" t="s">
        <v>29</v>
      </c>
      <c r="J12" s="17" t="s">
        <v>30</v>
      </c>
      <c r="K12" s="17" t="s">
        <v>31</v>
      </c>
      <c r="L12" s="17" t="s">
        <v>32</v>
      </c>
      <c r="M12" s="17" t="s">
        <v>33</v>
      </c>
      <c r="N12" s="17" t="s">
        <v>34</v>
      </c>
      <c r="O12" s="17" t="s">
        <v>35</v>
      </c>
      <c r="P12" s="17" t="s">
        <v>36</v>
      </c>
      <c r="Q12" s="2" t="s">
        <v>37</v>
      </c>
      <c r="R12" s="2" t="s">
        <v>38</v>
      </c>
      <c r="S12" s="2" t="s">
        <v>39</v>
      </c>
      <c r="T12" s="3" t="s">
        <v>40</v>
      </c>
      <c r="U12" s="3" t="s">
        <v>41</v>
      </c>
      <c r="V12" s="3" t="s">
        <v>42</v>
      </c>
      <c r="W12" s="3" t="s">
        <v>43</v>
      </c>
      <c r="X12" s="3" t="s">
        <v>44</v>
      </c>
      <c r="Y12" s="18" t="s">
        <v>40</v>
      </c>
      <c r="Z12" s="18" t="s">
        <v>41</v>
      </c>
      <c r="AA12" s="18" t="s">
        <v>42</v>
      </c>
      <c r="AB12" s="18" t="s">
        <v>43</v>
      </c>
      <c r="AC12" s="18" t="s">
        <v>44</v>
      </c>
      <c r="AD12" s="19" t="s">
        <v>40</v>
      </c>
      <c r="AE12" s="19" t="s">
        <v>41</v>
      </c>
      <c r="AF12" s="19" t="s">
        <v>42</v>
      </c>
      <c r="AG12" s="19" t="s">
        <v>43</v>
      </c>
      <c r="AH12" s="19" t="s">
        <v>44</v>
      </c>
      <c r="AI12" s="20" t="s">
        <v>40</v>
      </c>
      <c r="AJ12" s="20" t="s">
        <v>41</v>
      </c>
      <c r="AK12" s="20" t="s">
        <v>42</v>
      </c>
      <c r="AL12" s="20" t="s">
        <v>43</v>
      </c>
      <c r="AM12" s="20" t="s">
        <v>44</v>
      </c>
      <c r="AN12" s="4" t="s">
        <v>40</v>
      </c>
      <c r="AO12" s="4" t="s">
        <v>41</v>
      </c>
      <c r="AP12" s="4" t="s">
        <v>42</v>
      </c>
      <c r="AQ12" s="4" t="s">
        <v>43</v>
      </c>
    </row>
    <row r="13" spans="1:43" s="34" customFormat="1" ht="315" x14ac:dyDescent="0.25">
      <c r="A13" s="26">
        <v>5</v>
      </c>
      <c r="B13" s="27" t="s">
        <v>45</v>
      </c>
      <c r="C13" s="27">
        <v>1</v>
      </c>
      <c r="D13" s="27" t="s">
        <v>46</v>
      </c>
      <c r="E13" s="28" t="s">
        <v>47</v>
      </c>
      <c r="F13" s="27" t="s">
        <v>48</v>
      </c>
      <c r="G13" s="27" t="s">
        <v>49</v>
      </c>
      <c r="H13" s="28" t="s">
        <v>50</v>
      </c>
      <c r="I13" s="29" t="s">
        <v>51</v>
      </c>
      <c r="J13" s="27" t="s">
        <v>52</v>
      </c>
      <c r="K13" s="30" t="s">
        <v>53</v>
      </c>
      <c r="L13" s="30">
        <v>1</v>
      </c>
      <c r="M13" s="30">
        <v>1</v>
      </c>
      <c r="N13" s="30">
        <v>1</v>
      </c>
      <c r="O13" s="30">
        <v>1</v>
      </c>
      <c r="P13" s="27" t="s">
        <v>54</v>
      </c>
      <c r="Q13" s="27" t="s">
        <v>55</v>
      </c>
      <c r="R13" s="27" t="s">
        <v>56</v>
      </c>
      <c r="S13" s="27" t="s">
        <v>4</v>
      </c>
      <c r="T13" s="31" t="s">
        <v>53</v>
      </c>
      <c r="U13" s="31" t="s">
        <v>53</v>
      </c>
      <c r="V13" s="31" t="s">
        <v>53</v>
      </c>
      <c r="W13" s="31" t="s">
        <v>53</v>
      </c>
      <c r="X13" s="31" t="s">
        <v>53</v>
      </c>
      <c r="Y13" s="32">
        <v>1</v>
      </c>
      <c r="Z13" s="36">
        <v>1</v>
      </c>
      <c r="AA13" s="33">
        <f t="shared" ref="AA13:AA16" si="0">IF(Z13/Y13&gt;100%,100%,Z13/Y13)</f>
        <v>1</v>
      </c>
      <c r="AB13" s="27" t="s">
        <v>57</v>
      </c>
      <c r="AC13" s="27" t="s">
        <v>58</v>
      </c>
      <c r="AD13" s="32">
        <v>1</v>
      </c>
      <c r="AE13" s="27">
        <v>0</v>
      </c>
      <c r="AF13" s="33">
        <f t="shared" ref="AF13:AF16" si="1">IF(AE13/AD13&gt;100%,100%,AE13/AD13)</f>
        <v>0</v>
      </c>
      <c r="AG13" s="27"/>
      <c r="AH13" s="27"/>
      <c r="AI13" s="32">
        <v>1</v>
      </c>
      <c r="AJ13" s="27">
        <v>0</v>
      </c>
      <c r="AK13" s="33">
        <f t="shared" ref="AK13" si="2">IF(AJ13/AI13&gt;100%,100%,AJ13/AI13)</f>
        <v>0</v>
      </c>
      <c r="AL13" s="27">
        <v>0</v>
      </c>
      <c r="AM13" s="27"/>
      <c r="AN13" s="32">
        <v>1</v>
      </c>
      <c r="AO13" s="36">
        <f>AVERAGE(U13,Z13,AE13,AJ13)</f>
        <v>0.33333333333333331</v>
      </c>
      <c r="AP13" s="41">
        <f>IF(AO13/AN13&gt;100%,100%,AO13/AN13)</f>
        <v>0.33333333333333331</v>
      </c>
      <c r="AQ13" s="27" t="s">
        <v>58</v>
      </c>
    </row>
    <row r="14" spans="1:43" s="34" customFormat="1" ht="240" x14ac:dyDescent="0.25">
      <c r="A14" s="26">
        <v>5</v>
      </c>
      <c r="B14" s="27" t="s">
        <v>45</v>
      </c>
      <c r="C14" s="27">
        <v>2</v>
      </c>
      <c r="D14" s="27" t="s">
        <v>59</v>
      </c>
      <c r="E14" s="28" t="s">
        <v>47</v>
      </c>
      <c r="F14" s="27" t="s">
        <v>60</v>
      </c>
      <c r="G14" s="27" t="s">
        <v>61</v>
      </c>
      <c r="H14" s="28" t="s">
        <v>62</v>
      </c>
      <c r="I14" s="29" t="s">
        <v>63</v>
      </c>
      <c r="J14" s="27" t="s">
        <v>64</v>
      </c>
      <c r="K14" s="30" t="s">
        <v>53</v>
      </c>
      <c r="L14" s="35">
        <v>1</v>
      </c>
      <c r="M14" s="35">
        <v>1</v>
      </c>
      <c r="N14" s="35">
        <v>1</v>
      </c>
      <c r="O14" s="35">
        <v>3</v>
      </c>
      <c r="P14" s="27" t="s">
        <v>54</v>
      </c>
      <c r="Q14" s="27" t="s">
        <v>65</v>
      </c>
      <c r="R14" s="27" t="s">
        <v>66</v>
      </c>
      <c r="S14" s="27" t="s">
        <v>4</v>
      </c>
      <c r="T14" s="31" t="s">
        <v>53</v>
      </c>
      <c r="U14" s="31" t="s">
        <v>53</v>
      </c>
      <c r="V14" s="31" t="s">
        <v>53</v>
      </c>
      <c r="W14" s="31" t="s">
        <v>53</v>
      </c>
      <c r="X14" s="31" t="s">
        <v>53</v>
      </c>
      <c r="Y14" s="29">
        <v>1</v>
      </c>
      <c r="Z14" s="29">
        <v>1</v>
      </c>
      <c r="AA14" s="33">
        <f t="shared" si="0"/>
        <v>1</v>
      </c>
      <c r="AB14" s="27" t="s">
        <v>67</v>
      </c>
      <c r="AC14" s="27" t="s">
        <v>68</v>
      </c>
      <c r="AD14" s="29">
        <v>1</v>
      </c>
      <c r="AE14" s="27">
        <v>0</v>
      </c>
      <c r="AF14" s="33">
        <f t="shared" si="1"/>
        <v>0</v>
      </c>
      <c r="AG14" s="27"/>
      <c r="AH14" s="27"/>
      <c r="AI14" s="29" t="s">
        <v>69</v>
      </c>
      <c r="AJ14" s="27">
        <v>0</v>
      </c>
      <c r="AK14" s="33" t="s">
        <v>70</v>
      </c>
      <c r="AL14" s="27"/>
      <c r="AM14" s="27"/>
      <c r="AN14" s="29">
        <v>3</v>
      </c>
      <c r="AO14" s="48">
        <f>SUM(U14,Z14,AE14,AJ14)</f>
        <v>1</v>
      </c>
      <c r="AP14" s="41">
        <f t="shared" ref="AP14:AP16" si="3">IF(AO14/AN14&gt;100%,100%,AO14/AN14)</f>
        <v>0.33333333333333331</v>
      </c>
      <c r="AQ14" s="27" t="s">
        <v>67</v>
      </c>
    </row>
    <row r="15" spans="1:43" s="34" customFormat="1" ht="405" x14ac:dyDescent="0.25">
      <c r="A15" s="26">
        <v>5</v>
      </c>
      <c r="B15" s="27" t="s">
        <v>45</v>
      </c>
      <c r="C15" s="27">
        <v>3</v>
      </c>
      <c r="D15" s="27" t="s">
        <v>71</v>
      </c>
      <c r="E15" s="28" t="s">
        <v>47</v>
      </c>
      <c r="F15" s="27" t="s">
        <v>72</v>
      </c>
      <c r="G15" s="27" t="s">
        <v>73</v>
      </c>
      <c r="H15" s="28" t="s">
        <v>74</v>
      </c>
      <c r="I15" s="29" t="s">
        <v>63</v>
      </c>
      <c r="J15" s="27" t="s">
        <v>75</v>
      </c>
      <c r="K15" s="30" t="s">
        <v>53</v>
      </c>
      <c r="L15" s="35">
        <v>1</v>
      </c>
      <c r="M15" s="35">
        <v>1</v>
      </c>
      <c r="N15" s="35">
        <v>1</v>
      </c>
      <c r="O15" s="35">
        <v>4</v>
      </c>
      <c r="P15" s="27" t="s">
        <v>54</v>
      </c>
      <c r="Q15" s="27" t="s">
        <v>76</v>
      </c>
      <c r="R15" s="27" t="s">
        <v>77</v>
      </c>
      <c r="S15" s="27" t="s">
        <v>78</v>
      </c>
      <c r="T15" s="31" t="s">
        <v>53</v>
      </c>
      <c r="U15" s="31" t="s">
        <v>53</v>
      </c>
      <c r="V15" s="31" t="s">
        <v>53</v>
      </c>
      <c r="W15" s="31" t="s">
        <v>53</v>
      </c>
      <c r="X15" s="31" t="s">
        <v>53</v>
      </c>
      <c r="Y15" s="29">
        <v>1</v>
      </c>
      <c r="Z15" s="29">
        <v>1</v>
      </c>
      <c r="AA15" s="33">
        <f t="shared" si="0"/>
        <v>1</v>
      </c>
      <c r="AB15" s="27" t="s">
        <v>79</v>
      </c>
      <c r="AC15" s="27" t="s">
        <v>119</v>
      </c>
      <c r="AD15" s="29">
        <v>1</v>
      </c>
      <c r="AE15" s="27">
        <v>0</v>
      </c>
      <c r="AF15" s="33">
        <f t="shared" si="1"/>
        <v>0</v>
      </c>
      <c r="AG15" s="27"/>
      <c r="AH15" s="27"/>
      <c r="AI15" s="29">
        <v>1</v>
      </c>
      <c r="AJ15" s="27">
        <v>0</v>
      </c>
      <c r="AK15" s="33">
        <f>IF(AJ15/AI15&gt;100%,100%,AJ15/AI15)</f>
        <v>0</v>
      </c>
      <c r="AL15" s="27"/>
      <c r="AM15" s="27"/>
      <c r="AN15" s="29">
        <v>4</v>
      </c>
      <c r="AO15" s="48">
        <f>SUM(U15,Z15,AE15,AJ15)</f>
        <v>1</v>
      </c>
      <c r="AP15" s="41">
        <f t="shared" si="3"/>
        <v>0.25</v>
      </c>
      <c r="AQ15" s="27" t="s">
        <v>79</v>
      </c>
    </row>
    <row r="16" spans="1:43" s="34" customFormat="1" ht="409.5" x14ac:dyDescent="0.25">
      <c r="A16" s="26">
        <v>5</v>
      </c>
      <c r="B16" s="27" t="s">
        <v>45</v>
      </c>
      <c r="C16" s="27">
        <v>4</v>
      </c>
      <c r="D16" s="27" t="s">
        <v>80</v>
      </c>
      <c r="E16" s="28" t="s">
        <v>47</v>
      </c>
      <c r="F16" s="27" t="s">
        <v>81</v>
      </c>
      <c r="G16" s="27" t="s">
        <v>61</v>
      </c>
      <c r="H16" s="28" t="s">
        <v>74</v>
      </c>
      <c r="I16" s="29" t="s">
        <v>63</v>
      </c>
      <c r="J16" s="27" t="s">
        <v>82</v>
      </c>
      <c r="K16" s="30" t="s">
        <v>53</v>
      </c>
      <c r="L16" s="35">
        <v>1</v>
      </c>
      <c r="M16" s="35">
        <v>1</v>
      </c>
      <c r="N16" s="35">
        <v>1</v>
      </c>
      <c r="O16" s="35">
        <v>3</v>
      </c>
      <c r="P16" s="27" t="s">
        <v>54</v>
      </c>
      <c r="Q16" s="27" t="s">
        <v>83</v>
      </c>
      <c r="R16" s="27" t="s">
        <v>84</v>
      </c>
      <c r="S16" s="27" t="s">
        <v>85</v>
      </c>
      <c r="T16" s="31" t="s">
        <v>53</v>
      </c>
      <c r="U16" s="31" t="s">
        <v>53</v>
      </c>
      <c r="V16" s="31" t="s">
        <v>53</v>
      </c>
      <c r="W16" s="31" t="s">
        <v>53</v>
      </c>
      <c r="X16" s="31" t="s">
        <v>53</v>
      </c>
      <c r="Y16" s="29">
        <v>1</v>
      </c>
      <c r="Z16" s="29">
        <v>1</v>
      </c>
      <c r="AA16" s="33">
        <f t="shared" si="0"/>
        <v>1</v>
      </c>
      <c r="AB16" s="27" t="s">
        <v>86</v>
      </c>
      <c r="AC16" s="27" t="s">
        <v>119</v>
      </c>
      <c r="AD16" s="29">
        <v>1</v>
      </c>
      <c r="AE16" s="27">
        <v>0</v>
      </c>
      <c r="AF16" s="33">
        <f t="shared" si="1"/>
        <v>0</v>
      </c>
      <c r="AG16" s="27"/>
      <c r="AH16" s="27"/>
      <c r="AI16" s="29" t="s">
        <v>69</v>
      </c>
      <c r="AJ16" s="27">
        <v>0</v>
      </c>
      <c r="AK16" s="33" t="s">
        <v>70</v>
      </c>
      <c r="AL16" s="27"/>
      <c r="AM16" s="27"/>
      <c r="AN16" s="29">
        <v>3</v>
      </c>
      <c r="AO16" s="48">
        <f>SUM(U16,Z16,AE16,AJ16)</f>
        <v>1</v>
      </c>
      <c r="AP16" s="41">
        <f t="shared" si="3"/>
        <v>0.33333333333333331</v>
      </c>
      <c r="AQ16" s="27" t="s">
        <v>86</v>
      </c>
    </row>
    <row r="17" spans="1:43" s="5" customFormat="1" ht="15.75" x14ac:dyDescent="0.25">
      <c r="A17" s="10"/>
      <c r="B17" s="10"/>
      <c r="C17" s="10"/>
      <c r="D17" s="13" t="s">
        <v>87</v>
      </c>
      <c r="E17" s="10"/>
      <c r="F17" s="10"/>
      <c r="G17" s="10"/>
      <c r="H17" s="10"/>
      <c r="I17" s="10"/>
      <c r="J17" s="10"/>
      <c r="K17" s="15"/>
      <c r="L17" s="15"/>
      <c r="M17" s="15"/>
      <c r="N17" s="15"/>
      <c r="O17" s="15"/>
      <c r="P17" s="10"/>
      <c r="Q17" s="10"/>
      <c r="R17" s="10"/>
      <c r="S17" s="10"/>
      <c r="T17" s="15"/>
      <c r="U17" s="15"/>
      <c r="V17" s="15" t="e">
        <f>AVERAGE(V13:V16)*80%</f>
        <v>#DIV/0!</v>
      </c>
      <c r="W17" s="15"/>
      <c r="X17" s="15"/>
      <c r="Y17" s="15"/>
      <c r="Z17" s="15"/>
      <c r="AA17" s="37">
        <f>AVERAGE(AA13:AA16)*80%</f>
        <v>0.8</v>
      </c>
      <c r="AB17" s="15"/>
      <c r="AC17" s="15"/>
      <c r="AD17" s="15"/>
      <c r="AE17" s="15"/>
      <c r="AF17" s="37">
        <f>AVERAGE(AF13:AF16)*80%</f>
        <v>0</v>
      </c>
      <c r="AG17" s="15"/>
      <c r="AH17" s="15"/>
      <c r="AI17" s="15"/>
      <c r="AJ17" s="15"/>
      <c r="AK17" s="15">
        <f>AVERAGE(AK13:AK16)*80%</f>
        <v>0</v>
      </c>
      <c r="AL17" s="10"/>
      <c r="AM17" s="10"/>
      <c r="AN17" s="42"/>
      <c r="AO17" s="42"/>
      <c r="AP17" s="44">
        <f>AVERAGE(AP13:AP16)*80%</f>
        <v>0.25</v>
      </c>
      <c r="AQ17" s="10"/>
    </row>
    <row r="18" spans="1:43" s="21" customFormat="1" ht="409.5" x14ac:dyDescent="0.25">
      <c r="A18" s="49">
        <v>7</v>
      </c>
      <c r="B18" s="50" t="s">
        <v>88</v>
      </c>
      <c r="C18" s="49" t="s">
        <v>89</v>
      </c>
      <c r="D18" s="50" t="s">
        <v>90</v>
      </c>
      <c r="E18" s="50" t="s">
        <v>91</v>
      </c>
      <c r="F18" s="50" t="s">
        <v>92</v>
      </c>
      <c r="G18" s="50" t="s">
        <v>93</v>
      </c>
      <c r="H18" s="51" t="s">
        <v>94</v>
      </c>
      <c r="I18" s="52" t="s">
        <v>51</v>
      </c>
      <c r="J18" s="50" t="s">
        <v>92</v>
      </c>
      <c r="K18" s="53" t="s">
        <v>53</v>
      </c>
      <c r="L18" s="54">
        <v>0.8</v>
      </c>
      <c r="M18" s="54" t="s">
        <v>70</v>
      </c>
      <c r="N18" s="54">
        <v>0.8</v>
      </c>
      <c r="O18" s="54">
        <v>0.8</v>
      </c>
      <c r="P18" s="50" t="s">
        <v>54</v>
      </c>
      <c r="Q18" s="55" t="s">
        <v>95</v>
      </c>
      <c r="R18" s="55" t="s">
        <v>96</v>
      </c>
      <c r="S18" s="55" t="s">
        <v>97</v>
      </c>
      <c r="T18" s="56" t="s">
        <v>53</v>
      </c>
      <c r="U18" s="56" t="s">
        <v>53</v>
      </c>
      <c r="V18" s="56" t="s">
        <v>53</v>
      </c>
      <c r="W18" s="56" t="s">
        <v>53</v>
      </c>
      <c r="X18" s="56" t="s">
        <v>53</v>
      </c>
      <c r="Y18" s="57">
        <f>L18</f>
        <v>0.8</v>
      </c>
      <c r="Z18" s="58">
        <v>0.38</v>
      </c>
      <c r="AA18" s="59">
        <f t="shared" ref="AA18:AA20" si="4">IF(Z18/Y18&gt;100%,100%,Z18/Y18)</f>
        <v>0.47499999999999998</v>
      </c>
      <c r="AB18" s="50" t="s">
        <v>98</v>
      </c>
      <c r="AC18" s="50"/>
      <c r="AD18" s="60" t="str">
        <f>M18</f>
        <v>No programada</v>
      </c>
      <c r="AE18" s="50">
        <v>0</v>
      </c>
      <c r="AF18" s="50" t="e">
        <f t="shared" ref="AF18:AF20" si="5">IF(AE18/AD18&gt;100%,100%,AE18/AD18)</f>
        <v>#VALUE!</v>
      </c>
      <c r="AG18" s="50"/>
      <c r="AH18" s="50"/>
      <c r="AI18" s="57">
        <f>N18</f>
        <v>0.8</v>
      </c>
      <c r="AJ18" s="50">
        <v>0</v>
      </c>
      <c r="AK18" s="50">
        <f t="shared" ref="AK18:AK20" si="6">IF(AJ18/AI18&gt;100%,100%,AJ18/AI18)</f>
        <v>0</v>
      </c>
      <c r="AL18" s="50"/>
      <c r="AM18" s="50"/>
      <c r="AN18" s="61">
        <f>O18</f>
        <v>0.8</v>
      </c>
      <c r="AO18" s="62">
        <f>AVERAGE(Z18,AJ18)</f>
        <v>0.19</v>
      </c>
      <c r="AP18" s="63">
        <f t="shared" ref="AP18:AP20" si="7">IF(AO18/AN18&gt;100%,100%,AO18/AN18)</f>
        <v>0.23749999999999999</v>
      </c>
      <c r="AQ18" s="49" t="s">
        <v>98</v>
      </c>
    </row>
    <row r="19" spans="1:43" s="21" customFormat="1" ht="105" x14ac:dyDescent="0.25">
      <c r="A19" s="49">
        <v>7</v>
      </c>
      <c r="B19" s="50" t="s">
        <v>88</v>
      </c>
      <c r="C19" s="49" t="s">
        <v>99</v>
      </c>
      <c r="D19" s="50" t="s">
        <v>100</v>
      </c>
      <c r="E19" s="50" t="s">
        <v>91</v>
      </c>
      <c r="F19" s="50" t="s">
        <v>101</v>
      </c>
      <c r="G19" s="50" t="s">
        <v>102</v>
      </c>
      <c r="H19" s="51" t="s">
        <v>103</v>
      </c>
      <c r="I19" s="52" t="s">
        <v>63</v>
      </c>
      <c r="J19" s="50" t="s">
        <v>101</v>
      </c>
      <c r="K19" s="53" t="s">
        <v>53</v>
      </c>
      <c r="L19" s="53">
        <v>0.85</v>
      </c>
      <c r="M19" s="53">
        <v>0.15</v>
      </c>
      <c r="N19" s="53">
        <v>0</v>
      </c>
      <c r="O19" s="53">
        <v>1</v>
      </c>
      <c r="P19" s="50" t="s">
        <v>54</v>
      </c>
      <c r="Q19" s="55" t="s">
        <v>104</v>
      </c>
      <c r="R19" s="55" t="s">
        <v>105</v>
      </c>
      <c r="S19" s="55" t="s">
        <v>97</v>
      </c>
      <c r="T19" s="56" t="s">
        <v>53</v>
      </c>
      <c r="U19" s="56" t="s">
        <v>53</v>
      </c>
      <c r="V19" s="56" t="s">
        <v>53</v>
      </c>
      <c r="W19" s="56" t="s">
        <v>53</v>
      </c>
      <c r="X19" s="56" t="s">
        <v>53</v>
      </c>
      <c r="Y19" s="57">
        <f>L19</f>
        <v>0.85</v>
      </c>
      <c r="Z19" s="51">
        <v>0.85</v>
      </c>
      <c r="AA19" s="59">
        <f t="shared" si="4"/>
        <v>1</v>
      </c>
      <c r="AB19" s="50" t="s">
        <v>118</v>
      </c>
      <c r="AC19" s="50" t="s">
        <v>106</v>
      </c>
      <c r="AD19" s="57">
        <f>M19</f>
        <v>0.15</v>
      </c>
      <c r="AE19" s="50">
        <v>0</v>
      </c>
      <c r="AF19" s="50">
        <f t="shared" si="5"/>
        <v>0</v>
      </c>
      <c r="AG19" s="50"/>
      <c r="AH19" s="50"/>
      <c r="AI19" s="57">
        <f>N19</f>
        <v>0</v>
      </c>
      <c r="AJ19" s="50">
        <v>0</v>
      </c>
      <c r="AK19" s="50" t="e">
        <f t="shared" si="6"/>
        <v>#DIV/0!</v>
      </c>
      <c r="AL19" s="50"/>
      <c r="AM19" s="50"/>
      <c r="AN19" s="61">
        <f>O19</f>
        <v>1</v>
      </c>
      <c r="AO19" s="62">
        <f>SUM(U19,Z19,AE19,AJ19)</f>
        <v>0.85</v>
      </c>
      <c r="AP19" s="63">
        <f t="shared" si="7"/>
        <v>0.85</v>
      </c>
      <c r="AQ19" s="49" t="s">
        <v>106</v>
      </c>
    </row>
    <row r="20" spans="1:43" s="21" customFormat="1" ht="120" x14ac:dyDescent="0.25">
      <c r="A20" s="49">
        <v>7</v>
      </c>
      <c r="B20" s="50" t="s">
        <v>88</v>
      </c>
      <c r="C20" s="49" t="s">
        <v>107</v>
      </c>
      <c r="D20" s="50" t="s">
        <v>108</v>
      </c>
      <c r="E20" s="50" t="s">
        <v>91</v>
      </c>
      <c r="F20" s="50" t="s">
        <v>109</v>
      </c>
      <c r="G20" s="50" t="s">
        <v>110</v>
      </c>
      <c r="H20" s="50" t="s">
        <v>53</v>
      </c>
      <c r="I20" s="52" t="s">
        <v>63</v>
      </c>
      <c r="J20" s="50" t="s">
        <v>109</v>
      </c>
      <c r="K20" s="53" t="s">
        <v>53</v>
      </c>
      <c r="L20" s="64">
        <v>1</v>
      </c>
      <c r="M20" s="64">
        <v>1</v>
      </c>
      <c r="N20" s="64">
        <v>0</v>
      </c>
      <c r="O20" s="64">
        <v>2</v>
      </c>
      <c r="P20" s="50" t="s">
        <v>54</v>
      </c>
      <c r="Q20" s="50" t="s">
        <v>111</v>
      </c>
      <c r="R20" s="50" t="s">
        <v>111</v>
      </c>
      <c r="S20" s="50" t="s">
        <v>112</v>
      </c>
      <c r="T20" s="56" t="s">
        <v>53</v>
      </c>
      <c r="U20" s="56" t="s">
        <v>53</v>
      </c>
      <c r="V20" s="56" t="s">
        <v>53</v>
      </c>
      <c r="W20" s="56" t="s">
        <v>53</v>
      </c>
      <c r="X20" s="56" t="s">
        <v>53</v>
      </c>
      <c r="Y20" s="60">
        <f>L20</f>
        <v>1</v>
      </c>
      <c r="Z20" s="50">
        <v>1</v>
      </c>
      <c r="AA20" s="59">
        <f t="shared" si="4"/>
        <v>1</v>
      </c>
      <c r="AB20" s="65" t="s">
        <v>113</v>
      </c>
      <c r="AC20" s="50" t="s">
        <v>114</v>
      </c>
      <c r="AD20" s="60">
        <f>M20</f>
        <v>1</v>
      </c>
      <c r="AE20" s="50">
        <v>0</v>
      </c>
      <c r="AF20" s="50">
        <f t="shared" si="5"/>
        <v>0</v>
      </c>
      <c r="AG20" s="50"/>
      <c r="AH20" s="50"/>
      <c r="AI20" s="60">
        <f>N20</f>
        <v>0</v>
      </c>
      <c r="AJ20" s="50">
        <v>0</v>
      </c>
      <c r="AK20" s="50" t="e">
        <f t="shared" si="6"/>
        <v>#DIV/0!</v>
      </c>
      <c r="AL20" s="50"/>
      <c r="AM20" s="50"/>
      <c r="AN20" s="66">
        <f>O20</f>
        <v>2</v>
      </c>
      <c r="AO20" s="67">
        <f t="shared" ref="AO20" si="8">SUM(U20,Z20,AE20,AJ20)</f>
        <v>1</v>
      </c>
      <c r="AP20" s="63">
        <f t="shared" si="7"/>
        <v>0.5</v>
      </c>
      <c r="AQ20" s="49" t="s">
        <v>114</v>
      </c>
    </row>
    <row r="21" spans="1:43" s="5" customFormat="1" ht="15.75" x14ac:dyDescent="0.25">
      <c r="A21" s="10"/>
      <c r="B21" s="10"/>
      <c r="C21" s="10"/>
      <c r="D21" s="11" t="s">
        <v>115</v>
      </c>
      <c r="E21" s="11"/>
      <c r="F21" s="11"/>
      <c r="G21" s="11"/>
      <c r="H21" s="11"/>
      <c r="I21" s="11"/>
      <c r="J21" s="11"/>
      <c r="K21" s="12"/>
      <c r="L21" s="12"/>
      <c r="M21" s="12"/>
      <c r="N21" s="12"/>
      <c r="O21" s="12"/>
      <c r="P21" s="11"/>
      <c r="Q21" s="10"/>
      <c r="R21" s="10"/>
      <c r="S21" s="10"/>
      <c r="T21" s="12"/>
      <c r="U21" s="12"/>
      <c r="V21" s="14" t="e">
        <f>AVERAGE(V18:V20)*20%</f>
        <v>#DIV/0!</v>
      </c>
      <c r="W21" s="10"/>
      <c r="X21" s="10"/>
      <c r="Y21" s="12"/>
      <c r="Z21" s="12"/>
      <c r="AA21" s="37">
        <f>AVERAGE(AA18:AA20)*20%</f>
        <v>0.16500000000000004</v>
      </c>
      <c r="AB21" s="10"/>
      <c r="AC21" s="10"/>
      <c r="AD21" s="12"/>
      <c r="AE21" s="12"/>
      <c r="AF21" s="14" t="e">
        <f>AVERAGE(AF18:AF20)*20%</f>
        <v>#VALUE!</v>
      </c>
      <c r="AG21" s="10"/>
      <c r="AH21" s="10"/>
      <c r="AI21" s="12"/>
      <c r="AJ21" s="12"/>
      <c r="AK21" s="14" t="e">
        <f>AVERAGE(AK18:AK20)*20%</f>
        <v>#DIV/0!</v>
      </c>
      <c r="AL21" s="10"/>
      <c r="AM21" s="10"/>
      <c r="AN21" s="43"/>
      <c r="AO21" s="43"/>
      <c r="AP21" s="44">
        <f>AVERAGE(AP18:AP20)*20%</f>
        <v>0.10583333333333333</v>
      </c>
      <c r="AQ21" s="10"/>
    </row>
    <row r="22" spans="1:43" s="9" customFormat="1" ht="18.75" x14ac:dyDescent="0.3">
      <c r="A22" s="6"/>
      <c r="B22" s="6"/>
      <c r="C22" s="6"/>
      <c r="D22" s="7" t="s">
        <v>116</v>
      </c>
      <c r="E22" s="6"/>
      <c r="F22" s="6"/>
      <c r="G22" s="6"/>
      <c r="H22" s="6"/>
      <c r="I22" s="6"/>
      <c r="J22" s="6"/>
      <c r="K22" s="8"/>
      <c r="L22" s="8"/>
      <c r="M22" s="8"/>
      <c r="N22" s="8"/>
      <c r="O22" s="8"/>
      <c r="P22" s="6"/>
      <c r="Q22" s="6"/>
      <c r="R22" s="6"/>
      <c r="S22" s="6"/>
      <c r="T22" s="8"/>
      <c r="U22" s="8"/>
      <c r="V22" s="16" t="e">
        <f>V17+V21</f>
        <v>#DIV/0!</v>
      </c>
      <c r="W22" s="6"/>
      <c r="X22" s="6"/>
      <c r="Y22" s="8"/>
      <c r="Z22" s="8"/>
      <c r="AA22" s="38">
        <f>AA17+AA21</f>
        <v>0.96500000000000008</v>
      </c>
      <c r="AB22" s="6"/>
      <c r="AC22" s="6"/>
      <c r="AD22" s="8"/>
      <c r="AE22" s="8"/>
      <c r="AF22" s="16" t="e">
        <f>AF17+AF21</f>
        <v>#VALUE!</v>
      </c>
      <c r="AG22" s="6"/>
      <c r="AH22" s="6"/>
      <c r="AI22" s="8"/>
      <c r="AJ22" s="8"/>
      <c r="AK22" s="16" t="e">
        <f>AK17+AK21</f>
        <v>#DIV/0!</v>
      </c>
      <c r="AL22" s="6"/>
      <c r="AM22" s="6"/>
      <c r="AN22" s="45"/>
      <c r="AO22" s="45"/>
      <c r="AP22" s="46">
        <f>AP17+AP21</f>
        <v>0.35583333333333333</v>
      </c>
      <c r="AQ22" s="6"/>
    </row>
  </sheetData>
  <mergeCells count="19">
    <mergeCell ref="Q10:S11"/>
    <mergeCell ref="E4:J4"/>
    <mergeCell ref="G5:J5"/>
    <mergeCell ref="G6:J6"/>
    <mergeCell ref="G7:J7"/>
    <mergeCell ref="G8:J8"/>
    <mergeCell ref="A10:B11"/>
    <mergeCell ref="A1:J1"/>
    <mergeCell ref="K1:O1"/>
    <mergeCell ref="C10:E11"/>
    <mergeCell ref="F10:P11"/>
    <mergeCell ref="A2:J2"/>
    <mergeCell ref="A4:B8"/>
    <mergeCell ref="C4:D8"/>
    <mergeCell ref="T10:X11"/>
    <mergeCell ref="Y10:AC11"/>
    <mergeCell ref="AD10:AH11"/>
    <mergeCell ref="AI10:AM11"/>
    <mergeCell ref="AN10:AQ11"/>
  </mergeCells>
  <dataValidations disablePrompts="1" count="1">
    <dataValidation allowBlank="1" showInputMessage="1" showErrorMessage="1" error="Escriba un texto " promptTitle="Cualquier contenido" sqref="E12 E3:E9" xr:uid="{AB2F453D-9BA8-4F99-93AD-20B9F2FA7BA6}"/>
  </dataValidations>
  <hyperlinks>
    <hyperlink ref="AB20" r:id="rId1" xr:uid="{6E8599A7-C40E-4BA1-A3C0-443C9B63BD55}"/>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9E76F605-6537-463A-8FDD-F1BFB46BF568}">
          <x14:formula1>
            <xm:f>Listas!$A$2:$A$4</xm:f>
          </x14:formula1>
          <xm:sqref>E1 E10:E11 E17 E21:E1048576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47</v>
      </c>
    </row>
    <row r="3" spans="1:1" x14ac:dyDescent="0.25">
      <c r="A3" t="s">
        <v>117</v>
      </c>
    </row>
    <row r="4" spans="1:1" x14ac:dyDescent="0.25">
      <c r="A4"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2023-08-03T17:01:40Z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