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3/OFICINA DE PLANEACION/39. Planes de gestion Rvdos/Ajustados AL/"/>
    </mc:Choice>
  </mc:AlternateContent>
  <xr:revisionPtr revIDLastSave="4" documentId="14_{9B619EAB-3E33-49F3-AB16-B2737F94FD8B}" xr6:coauthVersionLast="47" xr6:coauthVersionMax="47" xr10:uidLastSave="{FD5D1D14-F779-47A6-B48C-7D3703E02422}"/>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1" i="1" l="1"/>
  <c r="AQ20" i="1"/>
  <c r="AQ19" i="1"/>
  <c r="AQ18" i="1"/>
  <c r="X36" i="1"/>
  <c r="AP36" i="1"/>
  <c r="AR36" i="1" s="1"/>
  <c r="AK36" i="1"/>
  <c r="AF36" i="1"/>
  <c r="AA36" i="1"/>
  <c r="V36" i="1"/>
  <c r="AP35" i="1"/>
  <c r="AR35" i="1" s="1"/>
  <c r="AK35" i="1"/>
  <c r="AF35" i="1"/>
  <c r="AA35" i="1"/>
  <c r="V35" i="1"/>
  <c r="X35" i="1" s="1"/>
  <c r="AP34" i="1"/>
  <c r="AK34" i="1"/>
  <c r="AF34" i="1"/>
  <c r="AA34" i="1"/>
  <c r="V34" i="1"/>
  <c r="AP33" i="1"/>
  <c r="AR33" i="1" s="1"/>
  <c r="AK33" i="1"/>
  <c r="AF33" i="1"/>
  <c r="AA33" i="1"/>
  <c r="V33" i="1"/>
  <c r="X33" i="1" s="1"/>
  <c r="AP32" i="1"/>
  <c r="AK32" i="1"/>
  <c r="AF32" i="1"/>
  <c r="AA32" i="1"/>
  <c r="V32" i="1"/>
  <c r="AP31" i="1"/>
  <c r="AK31" i="1"/>
  <c r="AF31" i="1"/>
  <c r="AA31" i="1"/>
  <c r="V31" i="1"/>
  <c r="X31" i="1" s="1"/>
  <c r="AP30" i="1"/>
  <c r="AK30" i="1"/>
  <c r="AM30" i="1" s="1"/>
  <c r="AF30" i="1"/>
  <c r="AH30" i="1" s="1"/>
  <c r="AA30" i="1"/>
  <c r="AC30" i="1" s="1"/>
  <c r="V30" i="1"/>
  <c r="P21" i="1"/>
  <c r="P22" i="1"/>
  <c r="P24" i="1"/>
  <c r="P25" i="1"/>
  <c r="P26" i="1"/>
  <c r="P27" i="1"/>
  <c r="P28" i="1"/>
  <c r="P23" i="1"/>
  <c r="X37" i="1" l="1"/>
  <c r="AR31" i="1"/>
  <c r="AP13" i="1"/>
  <c r="AR13" i="1" s="1"/>
  <c r="AK13" i="1"/>
  <c r="AM13" i="1" s="1"/>
  <c r="AM37" i="1"/>
  <c r="AP28" i="1"/>
  <c r="AR28" i="1" s="1"/>
  <c r="AP27" i="1"/>
  <c r="AR27" i="1" s="1"/>
  <c r="AP26" i="1"/>
  <c r="AR26" i="1" s="1"/>
  <c r="AP25" i="1"/>
  <c r="AR25" i="1" s="1"/>
  <c r="AP24" i="1"/>
  <c r="AR24" i="1" s="1"/>
  <c r="AP23" i="1"/>
  <c r="AR23" i="1" s="1"/>
  <c r="AP22" i="1"/>
  <c r="AR22" i="1" s="1"/>
  <c r="AP21" i="1"/>
  <c r="AR21" i="1" s="1"/>
  <c r="AP20" i="1"/>
  <c r="AR20" i="1" s="1"/>
  <c r="AP19" i="1"/>
  <c r="AR19" i="1" s="1"/>
  <c r="AP18" i="1"/>
  <c r="AR18" i="1" s="1"/>
  <c r="AP17" i="1"/>
  <c r="AR17" i="1" s="1"/>
  <c r="AP16" i="1"/>
  <c r="AR16" i="1" s="1"/>
  <c r="AP15" i="1"/>
  <c r="AR15" i="1" s="1"/>
  <c r="AP14" i="1"/>
  <c r="AR14"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K14" i="1"/>
  <c r="AM14" i="1" s="1"/>
  <c r="AH37" i="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F14" i="1"/>
  <c r="AH14" i="1" s="1"/>
  <c r="AF13" i="1"/>
  <c r="AH13" i="1" s="1"/>
  <c r="AC37" i="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4" i="1"/>
  <c r="AC14" i="1" s="1"/>
  <c r="AA13" i="1"/>
  <c r="AC13" i="1" s="1"/>
  <c r="V28" i="1"/>
  <c r="X28" i="1" s="1"/>
  <c r="V27" i="1"/>
  <c r="X27" i="1" s="1"/>
  <c r="V26" i="1"/>
  <c r="X26" i="1" s="1"/>
  <c r="V25" i="1"/>
  <c r="X25" i="1" s="1"/>
  <c r="V24" i="1"/>
  <c r="X24" i="1" s="1"/>
  <c r="V23" i="1"/>
  <c r="X23" i="1" s="1"/>
  <c r="V22" i="1"/>
  <c r="X22" i="1"/>
  <c r="V21" i="1"/>
  <c r="X21" i="1" s="1"/>
  <c r="V20" i="1"/>
  <c r="V19" i="1"/>
  <c r="X19" i="1" s="1"/>
  <c r="V18" i="1"/>
  <c r="X18" i="1" s="1"/>
  <c r="V17" i="1"/>
  <c r="X17" i="1" s="1"/>
  <c r="V16" i="1"/>
  <c r="X16" i="1" s="1"/>
  <c r="V15" i="1"/>
  <c r="X15" i="1" s="1"/>
  <c r="V14" i="1"/>
  <c r="X14" i="1" s="1"/>
  <c r="V13" i="1"/>
  <c r="X29" i="1" l="1"/>
  <c r="AR29" i="1"/>
  <c r="AM29" i="1"/>
  <c r="AM38" i="1" s="1"/>
  <c r="AH29" i="1"/>
  <c r="AH38" i="1" s="1"/>
  <c r="AC29" i="1"/>
  <c r="AC38" i="1" s="1"/>
  <c r="X38" i="1"/>
  <c r="AR37" i="1" l="1"/>
  <c r="AR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9" authorId="0" shapeId="0" xr:uid="{00000000-0006-0000-0000-000032000000}">
      <text>
        <r>
          <rPr>
            <b/>
            <sz val="9"/>
            <color indexed="81"/>
            <rFont val="Tahoma"/>
            <family val="2"/>
          </rPr>
          <t>Promedio obtenido para el periodo x 80%</t>
        </r>
      </text>
    </comment>
    <comment ref="E37" authorId="0" shapeId="0" xr:uid="{00000000-0006-0000-0000-000033000000}">
      <text>
        <r>
          <rPr>
            <b/>
            <sz val="9"/>
            <color indexed="81"/>
            <rFont val="Tahoma"/>
            <family val="2"/>
          </rPr>
          <t>Promedio obtenido en las metas transversales para el periodo x 20%</t>
        </r>
      </text>
    </comment>
    <comment ref="E38"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<sst xmlns="http://schemas.openxmlformats.org/spreadsheetml/2006/main" count="490" uniqueCount="255">
  <si>
    <r>
      <rPr>
        <b/>
        <sz val="14"/>
        <rFont val="Calibri Light"/>
        <family val="2"/>
        <scheme val="major"/>
      </rPr>
      <t>FORMULACIÓN Y SEGUIMIENTO PLANES DE GESTIÓN NIVEL LOCAL</t>
    </r>
    <r>
      <rPr>
        <b/>
        <sz val="11"/>
        <color theme="1"/>
        <rFont val="Calibri Light"/>
        <family val="2"/>
        <scheme val="major"/>
      </rPr>
      <t xml:space="preserve">
ALCALDÍA LOCAL DE USME</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</si>
  <si>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</si>
  <si>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</si>
  <si>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</si>
  <si>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</si>
  <si>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</si>
  <si>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</si>
  <si>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</si>
  <si>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293304</t>
  </si>
  <si>
    <t>26 de abril de 2023</t>
  </si>
  <si>
    <r>
      <rPr>
        <sz val="11"/>
        <color rgb="FF000000"/>
        <rFont val="Calibri Light"/>
      </rPr>
      <t>Para el primer trimteste de la vigencia 2023, el Plan de Gestión de la Alcaldia Local alcanzó un nivel de desempeño del 84% y del 39 % acumulado para la vigencia. Se corrige responsable de las metas No 8 y de la 13 a la 16</t>
    </r>
    <r>
      <rPr>
        <sz val="11"/>
        <color rgb="FFFF0000"/>
        <rFont val="Calibri Light"/>
      </rPr>
      <t xml:space="preserve"> </t>
    </r>
    <r>
      <rPr>
        <sz val="11"/>
        <color rgb="FF000000"/>
        <rFont val="Calibri Light"/>
      </rPr>
      <t>a cargo de la alcaldia Local.</t>
    </r>
  </si>
  <si>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</si>
  <si>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</si>
  <si>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</si>
  <si>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</si>
  <si>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</si>
  <si>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</si>
  <si>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</si>
  <si>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</si>
  <si>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</si>
  <si>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</si>
  <si>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</si>
  <si>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</si>
  <si>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</si>
  <si>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</si>
  <si>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</si>
  <si>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</si>
  <si>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</si>
  <si>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</si>
  <si>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</si>
  <si>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</si>
  <si>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</si>
  <si>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</si>
  <si>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</si>
  <si>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</si>
  <si>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</si>
  <si>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</si>
  <si>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</si>
  <si>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</si>
  <si>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</si>
  <si>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</si>
  <si>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</si>
  <si>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</si>
  <si>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</si>
  <si>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</si>
  <si>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</si>
  <si>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</si>
  <si>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</si>
  <si>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</si>
  <si>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</si>
  <si>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</si>
  <si>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</si>
  <si>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</si>
  <si>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</si>
  <si>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</si>
  <si>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</si>
  <si>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</si>
  <si>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</si>
  <si>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</si>
  <si>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</si>
  <si>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</si>
  <si>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No programada</t>
  </si>
  <si>
    <t xml:space="preserve">No programada </t>
  </si>
  <si>
    <t xml:space="preserve">No programada para el primer tirmestre </t>
  </si>
  <si>
    <t>No programada para este primer trimestre</t>
  </si>
  <si>
    <t>Gestión Corporativa Institucional</t>
  </si>
  <si>
    <t>2</t>
  </si>
  <si>
    <t>Girar mínimo el 70%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</si>
  <si>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</si>
  <si>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</si>
  <si>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</si>
  <si>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</si>
  <si>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</si>
  <si>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A corte del primer trimestre de la vigencia 2023 el Fondo de Desarrollo Local de Usme giró un valor de $6.247.218.770 de un valor de $52.144.220.248 de obligaciones por pagar de la vigencia 2022 del FDLU. Ello, teniendo en cuenta que para la vigencia 2023 quedo en obligaciones por pagar del año 2022 los siguientes valores: .</t>
  </si>
  <si>
    <t>Informe de ejecucion presupuestal de gastos a 31 de marzo de 2023 emitida por el aplicativo BOGDATA</t>
  </si>
  <si>
    <t xml:space="preserve">A corte del primer trimestre de la vigencia 2023 el Fondo de Desarrollo Local de Usme giró un valor de $6.247.218.770 de un valor de $52.144.220.248 de obligaciones por pagar de la vigencia 2022 del FDLU. Por lo tanto, se logró un avance de ejecución acumulado del 12,33% y un cumplimiento acumulado del 17,61% en lo corrido de la vigencia. </t>
  </si>
  <si>
    <t>3</t>
  </si>
  <si>
    <t>Girar mínimo el 68%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</si>
  <si>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</si>
  <si>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</si>
  <si>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A corte del primer trimestre de la vigencia 2023 el Fondo de Desarrollo Local de Usme giró un valor de $2.987.135.271 de un valor de $21.319.610.951 de obligaciones por pagar de la vigencia 2021 y años anteriores, para un avance de ejecución del 14,01% y un cumplimiento del 116,76%. (Ello, conforme al reporte emitido por la DGDL). 
Sin embargo, conforme al seguimiento interno en la Alcaldía Local de Usme con la profesional de presupuesto del FDLU para la vigencia 2023 quedó en obligaciones por pagar del año 2021 y anteriores vigencias del FDL Usme, en funcionamiento $103.479.871 del cual no se ha girado $0; en Inversión quedo 23.363.638.899 y se giró un valor de  $2.987.135.271 durante el primer trimestre. En este sentido, se logró un avance de ejecución del 12,73% para un cumplimiento del 106,08%</t>
  </si>
  <si>
    <t>se aporta la ejecucion presupuestal de gastos a 31 de marzo de 2023 emitida por el aplicativo BOGDATA</t>
  </si>
  <si>
    <t xml:space="preserve">A corte del primer trimestre de la vigencia 2023 el Fondo de Desarrollo Local de Usme giró un valor de $2.987.135.271 de un valor de $21.319.610.951 de obligaciones por pagar de la vigencia 2021 y años anteriores, para un avance de ejecución del 14,01% y un cumplimiento acumulado del 20,60%. (Ello, conforme al reporte emitido por la DGDL). 
</t>
  </si>
  <si>
    <t>4</t>
  </si>
  <si>
    <t>Comprometer mínimo el 45% al 30 de junio y el 99%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</si>
  <si>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</si>
  <si>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</si>
  <si>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A corte del primer trimestre de la vigencia 2023 el Fondo de Desarrollo Local de Usme comprometió con Certificado de Registro Presupuestal - CRP un valor de $21.484.210.292 de un valor de presupuesto de inversión directa de la vigencia de $101.538.000.000 para un avance de ejecución del 21,16% y un cumplimiento del 141,06%. (Ello, conforme al reporte emitido por la DGDL). Valor de RP de inversión directa de la vigencia $21.484.210.292    Valor total del presupuesto de inversión directa de la Vigencia $10.153.800.000  </t>
  </si>
  <si>
    <t xml:space="preserve">se aporta la ejecucion presupuestal de gastos a 31 de marzo de 2023 emitida por BOGDATA </t>
  </si>
  <si>
    <t>5</t>
  </si>
  <si>
    <t>Girar mínimo el 55% del presupuesto total  disponible de inversión directa de la vigencia.</t>
  </si>
  <si>
    <t>Porcentaje de giros acumulados</t>
  </si>
  <si>
    <t>(Giros acumulados de inversión directa/Presupuesto disponible de inversión directa de la vigencia)*100</t>
  </si>
  <si>
    <t>A corte del primer trimestre de la vigencia 2023 el Fondo de Desarrollo Local de Usme giró un valor de $21.484.210.292 de un valor de  presupuesto de inversión directa  asignado de la vigencia de $101.538.000.000, para un avance de ejecución del 1,70% y un cumplimiento del 21,15% (Ello, conforme al reporte emitido por la DGDL).</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</si>
  <si>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</si>
  <si>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</si>
  <si>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</si>
  <si>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</si>
  <si>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</si>
  <si>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</si>
  <si>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</si>
  <si>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</si>
  <si>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Durante el primer trimestre de la vigencia 2023 (01de enero a 31 de marzo) se lleva un avance de ejecución del 100% teniendo en cuenta que se han registrado en SIPSE Local 401 contratos de 401 contratos publicados en SECOP II.</t>
  </si>
  <si>
    <t>Reporte de seguimiento  consolidado SIPSE y SECOP II</t>
  </si>
  <si>
    <t>A corte del primer trimestre de la vigencia 2023 (01de enero a 31 de marzo) se lleva un avance de ejecución acumulado del 100% teniendo en cuenta que se han registrado en SIPSE Local 401 contratos de 401 contratos publicados en SECOP II.</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</si>
  <si>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</si>
  <si>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</si>
  <si>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</si>
  <si>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</si>
  <si>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</si>
  <si>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Durante el primer trimestre de la vigencia 2023 (01de enero a 31 de marzo) se lleva un avance de ejecución del 98,75% teniendo en cuenta que se han registrado en SIPSE Local en estado ejecución un total de 396 contratos de 401 contratos registrados en SIPSE Local y publicados en SECOP II.</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</si>
  <si>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</si>
  <si>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</si>
  <si>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</si>
  <si>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</si>
  <si>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</si>
  <si>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</si>
  <si>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Reporte de SIPSE Local</t>
  </si>
  <si>
    <t>Inspección, Vigilancia y Control</t>
  </si>
  <si>
    <t>9</t>
  </si>
  <si>
    <t>Realizar 7.680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</si>
  <si>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</si>
  <si>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</si>
  <si>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</si>
  <si>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</si>
  <si>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</si>
  <si>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</si>
  <si>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</si>
  <si>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</si>
  <si>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Durante el primer trimestre de la vigencia 2023, las Inspecciones de Policía de Usme realizaron un total de 6.017 impulsos procesales entre los cuales se encuentran (avocar, rechazar, enviar al competente y todo lo que derive del desarrollo de la actuación). Por lo tanto, se cumplió la meta superando del 100% ya que se logró una ejecución del 313,39% de avance de ejecución respecto a lo programado para dicho periodo de tiempo.</t>
  </si>
  <si>
    <t>A corte del primer trimestre de la vigencia 2023, las Inspecciones de Policía de Usme realizaron un total acumulado de 6.017 impulsos procesales entre los cuales se encuentran (avocar, rechazar, enviar al competente y todo lo que derive del desarrollo de la actuación). Logrando un avance de ejecución acumulada del 78,35% en lo corrido de la vigencia 2023.</t>
  </si>
  <si>
    <t>10</t>
  </si>
  <si>
    <t>Proferir 4.320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</si>
  <si>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</si>
  <si>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</si>
  <si>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</si>
  <si>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</si>
  <si>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Durante el primer trimestre de la vigencia 2023, las Inspecciones de Policía de Usme profirieron un total de 4.320 fallos de fondo en primera instancia sobre las actuaciones de policía que se encuentran a cargo de las inspecciones de policía. Por lo tanto, se cumplió la meta del trimestre en el 100,83% de avance de ejecución respecto a lo programado para dicho periodo de tiempo.</t>
  </si>
  <si>
    <t>A corte del primer trimestre de la vigencia 2023, las Inspecciones de Policía de Usme profirieron un total acumulado de 4.320 fallos de fondo en primera instancia sobre las actuaciones de policía que se encuentran a cargo de las inspecciones de policía. Por lo tanto, se logró un avance de ejecución acumulado del 25,21% en lo corrido de la vigencia 2023.</t>
  </si>
  <si>
    <t>11</t>
  </si>
  <si>
    <t>Terminar (archivar) 271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</si>
  <si>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</si>
  <si>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</si>
  <si>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</si>
  <si>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</si>
  <si>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</si>
  <si>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Durante el primer trimestre de la vigencia 2023, la Alcaldía Local de Usme logró un avance de ejecución del 19,05% en esta meta, ya que sólo se terminaron (archivaron)  08 actuaciones administrativas activas. Por lo tanto, se tiene previsto realizar un plan de mejoramiento para ejecutar durante el segundo trimestre de la presente vigencia, en aras de fortalecer la gestión de esta meta.</t>
  </si>
  <si>
    <t>Reporte de seguimiento de actuaciones administrativ</t>
  </si>
  <si>
    <t>A corte del primer trimestre de la vigencia 2023, el Área para la Gestión Policiva Jurídica de la Alcaldía Local, logró un avance de ejecución del 19,05% en esta meta, ya que sólo se terminaron (archivaron)  08 actuaciones administrativas activas. Por lo tanto, se alcanzó como avance de ejecución acumulado sólo el 2,95% en lo corrido de la vigencia 2023.</t>
  </si>
  <si>
    <t>12</t>
  </si>
  <si>
    <t>Terminar 300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</si>
  <si>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</si>
  <si>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</si>
  <si>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</si>
  <si>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Durante el primer trimestre de la vigencia 2023, La Alcaldía Local de Usme, logró la terminación de 13 Actuaciones Administrativas en primera instancia, para un avance de ejecución del 28,89%. Por lo tanto, se tiene previsto realizar un plan de mejoramiento para ejecutar durante el segundo trimestre de la presente vigencia, en aras de fortalecer la gestión de esta meta.</t>
  </si>
  <si>
    <t>A corte del primer trimestre de la vigencia 2023, La Alcaldía Local de Usme, logró la terminación de 13 Actuaciones Administrativas en primera instancia, para un avance de ejecución acumulado del 4,33% en lo corrido de la vigencia 2023.</t>
  </si>
  <si>
    <t>13</t>
  </si>
  <si>
    <t>Realizar 90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</si>
  <si>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</si>
  <si>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</si>
  <si>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</si>
  <si>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</si>
  <si>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</si>
  <si>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 xml:space="preserve">Alcaldia Local </t>
  </si>
  <si>
    <t xml:space="preserve">La Alcaldía Local de Usme a través realizó un total de 16 Acciones de control u operativos de Inspección, vigilancia y control (IVC) en materia de  integridad del espacio público. Por lo tanto, se superó la meta programada para el trimestre, ya que se logró un avance de ejecución del 106,67% en dicho periodo de tiempo. </t>
  </si>
  <si>
    <t>Actas de asistencia e informe del operativo</t>
  </si>
  <si>
    <t>La Alcaldía Local de Usme realizó a corte del primer trimestre un total de 16 Acciones de control u operativos de Inspección, vigilancia y control (IVC) en materia de  integridad del espacio público. Por lo tanto, se logró un avance de ejecución del 17,78% en lo corrido de la vigencia 2023.</t>
  </si>
  <si>
    <t>14</t>
  </si>
  <si>
    <t>Realizar 160 operativos de inspección, vigilancia y control en materia de actividad económica.</t>
  </si>
  <si>
    <t>Acciones de control u operativos en materia actividad económica realizadas</t>
  </si>
  <si>
    <t>Número de Acciones de control u operativos en materia actividad económica realizadas</t>
  </si>
  <si>
    <t xml:space="preserve">La Alcaldía Local de Usme realizó un total de 31 Acciones de control u operativos de Inspección, vigilancia y control (IVC) en materia de  Actividad Económica. Por lo tanto, se superó la meta programada para el trimestre, ya que se logró un avance de ejecución del 124,00% en dicho periodo de tiempo. </t>
  </si>
  <si>
    <t>La Alcaldía Local de Usme a través del Área para la Gestión Policiva Jurídica Local realizó a corte de primer trimestre un total de 31 Acciones de control u operativos de Inspección, vigilancia y control (IVC) en materia de  Actividad Económica. Por lo tanto, se logró un avance de ejecución del 19,38% en lo corrido de la vigencia 2023.</t>
  </si>
  <si>
    <t>15</t>
  </si>
  <si>
    <t>Realizar 39 operativos de inspección, vigilancia y control para dar cumplimiento a los fallos de cerros orientales.</t>
  </si>
  <si>
    <t>Acciones de control u operativos para el cumplimiento de los fallos de cerros orientales realizadas</t>
  </si>
  <si>
    <t>Número de Acciones de control u operativos para el cumplimiento de los fallos de cerros orientales realizadas</t>
  </si>
  <si>
    <t>La Alcaldía Local de Usme realizó un total de 06 Acciones de control u operativos de Inspección, vigilancia y control (IVC) para el cumplimiento de los fallos de cerros orientales. Por lo tanto, se cumplió la meta programada para el trimestre, ya que se logró un avance de ejecución del 100,00% en dicho perio</t>
  </si>
  <si>
    <t>La Alcaldía Local de Usme realizó a corte del primer trimestre un total de 06 Acciones de control u operativos de Inspección, vigilancia y control (IVC) para el cumplimiento de los fallos de cerros orientales. Por lo tanto, se cumplió la meta programada para el trimestre, ya que se logró un avance de ejecución del 15,38% en lo corrido de la vigencia 2023.</t>
  </si>
  <si>
    <t>16</t>
  </si>
  <si>
    <t>Realizar 20 operativos de inspección, vigilancia y control en materia de actividad ambiental</t>
  </si>
  <si>
    <t>Acciones de control u operativos en materia actividad ambiental realizadas</t>
  </si>
  <si>
    <t>Número de Acciones de control u operativos en materia actividad ambiental realizadas</t>
  </si>
  <si>
    <t>Alcaldia Local</t>
  </si>
  <si>
    <t xml:space="preserve">La Alcaldía Local de Usme realizó un total de 06 Acciones de control u operativos de Inspección, vigilancia y control (IVC) en materia actividad ambiental. Por lo tanto, se superó la meta programada para el trimestre, ya que se logró un avance de ejecución del 300,00% en dicho periodo de tiempo. </t>
  </si>
  <si>
    <t>La Alcaldía Local de Usme realizó a corte del primer trimestre un total de 06 Acciones de control u operativos de Inspección, vigilancia y control (IVC) en materia actividad ambiental. Por lo tanto, se superó la meta programada para el trimestre, ya que se logró un avance de ejecución del 45,00% en lo corrido de la vigencia 2023.</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</si>
  <si>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</si>
  <si>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</si>
  <si>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</si>
  <si>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</si>
  <si>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</si>
  <si>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</si>
  <si>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</si>
  <si>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</si>
  <si>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</si>
  <si>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</si>
  <si>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</si>
  <si>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Reporte de resultados de medición de los criterios ambientales</t>
  </si>
  <si>
    <t>Herramienta Oficina Asesora de Planeación</t>
  </si>
  <si>
    <t>Alcaldía local</t>
  </si>
  <si>
    <t>Oficina Asesora de Planeación Institucional - Equipo de gestión ambiental</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</si>
  <si>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</si>
  <si>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</si>
  <si>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</si>
  <si>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</si>
  <si>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</si>
  <si>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</si>
  <si>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</si>
  <si>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</si>
  <si>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</si>
  <si>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13 acciones de mejora vencidas de las 24 acciones de mejora abiertas, lo que representa una ejecución de la meta del 45.83%.</t>
  </si>
  <si>
    <t>Informe de MIMEC 2023 primer tirmestre</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</si>
  <si>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</si>
  <si>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</si>
  <si>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</si>
  <si>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</si>
  <si>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</si>
  <si>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</si>
  <si>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</si>
  <si>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</si>
  <si>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</si>
  <si>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</si>
  <si>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 xml:space="preserve">No porgramada </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</si>
  <si>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</si>
  <si>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</si>
  <si>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</si>
  <si>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</si>
  <si>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</si>
  <si>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</si>
  <si>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</si>
  <si>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 de asistencia </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</si>
  <si>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</si>
  <si>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</si>
  <si>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</si>
  <si>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</si>
  <si>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No programado</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</si>
  <si>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</si>
  <si>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</si>
  <si>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</si>
  <si>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</si>
  <si>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</si>
  <si>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</si>
  <si>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</si>
  <si>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</si>
  <si>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</si>
  <si>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50 requerimientos ciudadanos de la vigencia 2022, equivalentes al 96% de la meta</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</si>
  <si>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</si>
  <si>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</si>
  <si>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</si>
  <si>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</si>
  <si>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 xml:space="preserve">Se atendieron 145 requerimientos ciudadanos de la vigencia 2023 </t>
  </si>
  <si>
    <t>Total metas transversales (20%)</t>
  </si>
  <si>
    <t xml:space="preserve">Total plan de gestión </t>
  </si>
  <si>
    <t>02 de mayo de 2023</t>
  </si>
  <si>
    <t xml:space="preserve">Para el primer trimeste de la vigencia 2023, el Plan de Gestión de la Alcaldia Local alcanzó un nivel de desempeño del 84,05% y del 22,3% acumulado para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</si>
</sst>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4"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0000"/>
      <name val="Calibri Light"/>
    </font>
    <font>
      <sz val="11"/>
      <color rgb="FFFF0000"/>
      <name val="Calibri Light"/>
    </font>
    <font>
      <sz val="11"/>
      <color theme="1"/>
      <name val="Calibri Light"/>
    </font>
    <font>
      <sz val="11"/>
      <color rgb="FF000000"/>
      <name val="Calibri Light"/>
      <charset val="1"/>
    </font>
    <font>
      <sz val="11"/>
      <color rgb="FF4472C4"/>
      <name val="Calibri Light"/>
      <family val="2"/>
      <scheme val="major"/>
    </font>
    <font>
      <sz val="11"/>
      <color rgb="FF4472C4"/>
      <name val="Calibri Light"/>
      <family val="2"/>
    </font>
    <font>
      <sz val="11"/>
      <color rgb="FF0070C0"/>
      <name val="Calibri Light"/>
      <family val="2"/>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3">
    <xf numFmtId="0" fontId="0" fillId="0" borderId="0"/>
    <xf numFmtId="9" fontId="3" fillId="0" borderId="0" applyFont="0" applyFill="0" applyBorder="0" applyAlignment="0" applyProtection="0"/>
    <xf numFmtId="0" fontId="13" fillId="10" borderId="0" applyNumberFormat="0" applyBorder="0" applyAlignment="0" applyProtection="0"/>
  </cellStyleXfs>
  <cellXfs count="149">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20" fillId="0" borderId="0" xfId="0" applyFont="1" applyAlignment="1">
      <alignment vertical="center"/>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10" fontId="6" fillId="3" borderId="1" xfId="1" applyNumberFormat="1" applyFont="1" applyFill="1" applyBorder="1" applyAlignment="1">
      <alignment wrapText="1"/>
    </xf>
    <xf numFmtId="9" fontId="6" fillId="3" borderId="1" xfId="0" applyNumberFormat="1" applyFont="1" applyFill="1" applyBorder="1" applyAlignment="1">
      <alignment wrapText="1"/>
    </xf>
    <xf numFmtId="10" fontId="6" fillId="3" borderId="1" xfId="0" applyNumberFormat="1" applyFont="1" applyFill="1" applyBorder="1" applyAlignment="1">
      <alignment wrapText="1"/>
    </xf>
    <xf numFmtId="9" fontId="1" fillId="0" borderId="0" xfId="0" applyNumberFormat="1" applyFont="1" applyAlignment="1">
      <alignment wrapText="1"/>
    </xf>
    <xf numFmtId="0" fontId="21"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2" fillId="0" borderId="12" xfId="0" applyFont="1" applyBorder="1" applyAlignment="1">
      <alignment horizontal="center" vertical="center" wrapText="1"/>
    </xf>
    <xf numFmtId="0" fontId="22" fillId="0" borderId="12" xfId="0" applyFont="1" applyBorder="1" applyAlignment="1">
      <alignment horizontal="justify" vertical="center" wrapText="1"/>
    </xf>
    <xf numFmtId="0" fontId="22" fillId="0" borderId="12" xfId="0" applyFont="1" applyBorder="1" applyAlignment="1">
      <alignment horizontal="left" vertical="center" wrapText="1"/>
    </xf>
    <xf numFmtId="9" fontId="22" fillId="0" borderId="12" xfId="0" applyNumberFormat="1" applyFont="1" applyBorder="1" applyAlignment="1">
      <alignment horizontal="left" vertical="center" wrapText="1"/>
    </xf>
    <xf numFmtId="0" fontId="22" fillId="0" borderId="11" xfId="0" applyFont="1" applyBorder="1" applyAlignment="1">
      <alignment horizontal="center" vertical="center" wrapText="1"/>
    </xf>
    <xf numFmtId="9" fontId="22" fillId="0" borderId="11" xfId="1" applyFont="1" applyBorder="1" applyAlignment="1">
      <alignment horizontal="center" vertical="center" wrapText="1"/>
    </xf>
    <xf numFmtId="9" fontId="22" fillId="0" borderId="1" xfId="1" applyFont="1" applyBorder="1" applyAlignment="1">
      <alignment horizontal="center" vertical="center" wrapText="1"/>
    </xf>
    <xf numFmtId="0" fontId="22" fillId="0" borderId="1" xfId="0" applyFont="1" applyBorder="1" applyAlignment="1">
      <alignment horizontal="left" vertical="center" wrapText="1"/>
    </xf>
    <xf numFmtId="0" fontId="22" fillId="0" borderId="8" xfId="0" applyFont="1" applyBorder="1" applyAlignment="1">
      <alignment horizontal="left" vertical="center" wrapText="1"/>
    </xf>
    <xf numFmtId="1" fontId="21" fillId="0" borderId="1" xfId="0" applyNumberFormat="1" applyFont="1" applyBorder="1" applyAlignment="1">
      <alignment horizontal="justify" vertical="center" wrapText="1"/>
    </xf>
    <xf numFmtId="9" fontId="21" fillId="0" borderId="1" xfId="1" applyFont="1" applyBorder="1" applyAlignment="1">
      <alignment horizontal="justify" vertical="center" wrapText="1"/>
    </xf>
    <xf numFmtId="10" fontId="21" fillId="0" borderId="1" xfId="0" applyNumberFormat="1" applyFont="1" applyBorder="1" applyAlignment="1">
      <alignment horizontal="justify"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164" fontId="21" fillId="0" borderId="1" xfId="0" applyNumberFormat="1" applyFont="1" applyBorder="1" applyAlignment="1">
      <alignment horizontal="justify" vertical="center" wrapText="1"/>
    </xf>
    <xf numFmtId="1" fontId="22" fillId="0" borderId="11" xfId="1"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1" fontId="22" fillId="0" borderId="1" xfId="1" applyNumberFormat="1" applyFont="1" applyBorder="1" applyAlignment="1">
      <alignment horizontal="center" vertical="center" wrapText="1"/>
    </xf>
    <xf numFmtId="10" fontId="21" fillId="0" borderId="1" xfId="1" applyNumberFormat="1" applyFont="1" applyBorder="1" applyAlignment="1">
      <alignment horizontal="justify" vertical="center" wrapText="1"/>
    </xf>
    <xf numFmtId="165" fontId="21" fillId="0" borderId="1" xfId="0" applyNumberFormat="1" applyFont="1" applyBorder="1" applyAlignment="1">
      <alignment horizontal="justify" vertical="center" wrapText="1"/>
    </xf>
    <xf numFmtId="165" fontId="21" fillId="0" borderId="1" xfId="1" applyNumberFormat="1" applyFont="1" applyBorder="1" applyAlignment="1">
      <alignment horizontal="justify" vertical="center" wrapText="1"/>
    </xf>
    <xf numFmtId="10" fontId="8" fillId="2" borderId="1" xfId="0" applyNumberFormat="1" applyFont="1" applyFill="1" applyBorder="1" applyAlignment="1">
      <alignment wrapText="1"/>
    </xf>
    <xf numFmtId="9" fontId="21" fillId="0" borderId="1" xfId="0" applyNumberFormat="1" applyFont="1" applyBorder="1" applyAlignment="1">
      <alignment horizontal="justify" vertical="center" wrapText="1"/>
    </xf>
    <xf numFmtId="9" fontId="1" fillId="0" borderId="1" xfId="1" applyFont="1" applyBorder="1" applyAlignment="1">
      <alignment horizontal="justify" vertical="center" wrapText="1"/>
    </xf>
    <xf numFmtId="0" fontId="4"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23" fillId="0" borderId="1" xfId="0" applyFont="1" applyBorder="1" applyAlignment="1">
      <alignment horizontal="left" vertical="center" wrapText="1"/>
    </xf>
    <xf numFmtId="9" fontId="23" fillId="0" borderId="11" xfId="1" applyFont="1" applyFill="1" applyBorder="1" applyAlignment="1">
      <alignment horizontal="center" vertical="center" wrapText="1"/>
    </xf>
    <xf numFmtId="9" fontId="23" fillId="0" borderId="1" xfId="1" applyFont="1" applyFill="1" applyBorder="1" applyAlignment="1">
      <alignment horizontal="center" vertical="center" wrapText="1"/>
    </xf>
    <xf numFmtId="0" fontId="23" fillId="0" borderId="12" xfId="0" applyFont="1" applyBorder="1" applyAlignment="1">
      <alignment horizontal="left" vertical="center" wrapText="1"/>
    </xf>
    <xf numFmtId="0" fontId="23" fillId="0" borderId="8" xfId="0" applyFont="1" applyBorder="1" applyAlignment="1">
      <alignment horizontal="left" vertical="center" wrapText="1"/>
    </xf>
    <xf numFmtId="9" fontId="4" fillId="0" borderId="1" xfId="1" applyFont="1" applyBorder="1" applyAlignment="1">
      <alignment horizontal="justify" vertical="center" wrapText="1"/>
    </xf>
    <xf numFmtId="10" fontId="4" fillId="0" borderId="1" xfId="0" applyNumberFormat="1" applyFont="1" applyBorder="1" applyAlignment="1">
      <alignment horizontal="justify" vertical="center" wrapText="1"/>
    </xf>
    <xf numFmtId="9" fontId="4" fillId="0" borderId="1" xfId="0" applyNumberFormat="1" applyFont="1" applyBorder="1" applyAlignment="1">
      <alignment horizontal="justify" vertical="center" wrapText="1"/>
    </xf>
    <xf numFmtId="165" fontId="4" fillId="0" borderId="1" xfId="0" applyNumberFormat="1" applyFont="1" applyBorder="1" applyAlignment="1">
      <alignment horizontal="justify" vertical="center" wrapText="1"/>
    </xf>
    <xf numFmtId="0" fontId="4" fillId="0" borderId="0" xfId="0" applyFont="1" applyAlignment="1">
      <alignment horizontal="justify"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9" fillId="9" borderId="1" xfId="0" applyFont="1" applyFill="1" applyBorder="1" applyAlignment="1">
      <alignment horizontal="justify" vertical="center" wrapText="1"/>
    </xf>
    <xf numFmtId="0" fontId="14" fillId="9" borderId="1" xfId="0" applyFont="1" applyFill="1" applyBorder="1" applyAlignment="1">
      <alignment horizontal="justify"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1"/>
  <sheetViews>
    <sheetView tabSelected="1" zoomScale="85" zoomScaleNormal="85" workbookViewId="0">
      <selection activeCell="F8" sqref="F8"/>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customWidth="1"/>
    <col min="25" max="25" width="40.28515625" style="1" customWidth="1"/>
    <col min="26" max="26" width="16.5703125" style="1" customWidth="1"/>
    <col min="27" max="29" width="16.5703125" style="1" hidden="1" customWidth="1"/>
    <col min="30" max="30" width="33.42578125" style="1" hidden="1" customWidth="1"/>
    <col min="31"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30" customFormat="1" ht="70.5" customHeight="1" x14ac:dyDescent="0.25">
      <c r="A1" s="137" t="s">
        <v>0</v>
      </c>
      <c r="B1" s="138"/>
      <c r="C1" s="138"/>
      <c r="D1" s="138"/>
      <c r="E1" s="138"/>
      <c r="F1" s="138"/>
      <c r="G1" s="138"/>
      <c r="H1" s="138"/>
      <c r="I1" s="138"/>
      <c r="J1" s="138"/>
      <c r="K1" s="138"/>
      <c r="L1" s="139" t="s">
        <v>1</v>
      </c>
      <c r="M1" s="139"/>
      <c r="N1" s="139"/>
      <c r="O1" s="139"/>
      <c r="P1" s="139"/>
    </row>
    <row r="2" spans="1:45" s="32" customFormat="1" ht="23.45" customHeight="1" x14ac:dyDescent="0.25">
      <c r="A2" s="141" t="s">
        <v>2</v>
      </c>
      <c r="B2" s="142"/>
      <c r="C2" s="142"/>
      <c r="D2" s="142"/>
      <c r="E2" s="142"/>
      <c r="F2" s="142"/>
      <c r="G2" s="142"/>
      <c r="H2" s="142"/>
      <c r="I2" s="142"/>
      <c r="J2" s="142"/>
      <c r="K2" s="142"/>
      <c r="L2" s="31"/>
      <c r="M2" s="31"/>
      <c r="N2" s="31"/>
      <c r="O2" s="31"/>
      <c r="P2" s="31"/>
    </row>
    <row r="3" spans="1:45" s="30" customFormat="1" x14ac:dyDescent="0.25"/>
    <row r="4" spans="1:45" s="30" customFormat="1" ht="29.1" customHeight="1" x14ac:dyDescent="0.25">
      <c r="F4" s="143" t="s">
        <v>3</v>
      </c>
      <c r="G4" s="144"/>
      <c r="H4" s="144"/>
      <c r="I4" s="144"/>
      <c r="J4" s="144"/>
      <c r="K4" s="145"/>
    </row>
    <row r="5" spans="1:45" s="30" customFormat="1" ht="15" customHeight="1" x14ac:dyDescent="0.25">
      <c r="F5" s="2" t="s">
        <v>4</v>
      </c>
      <c r="G5" s="2" t="s">
        <v>5</v>
      </c>
      <c r="H5" s="143" t="s">
        <v>6</v>
      </c>
      <c r="I5" s="144"/>
      <c r="J5" s="144"/>
      <c r="K5" s="145"/>
    </row>
    <row r="6" spans="1:45" s="30" customFormat="1" x14ac:dyDescent="0.25">
      <c r="F6" s="33">
        <v>1</v>
      </c>
      <c r="G6" s="33" t="s">
        <v>7</v>
      </c>
      <c r="H6" s="146" t="s">
        <v>8</v>
      </c>
      <c r="I6" s="146"/>
      <c r="J6" s="146"/>
      <c r="K6" s="146"/>
    </row>
    <row r="7" spans="1:45" s="30" customFormat="1" ht="63" customHeight="1" x14ac:dyDescent="0.25">
      <c r="F7" s="33">
        <v>2</v>
      </c>
      <c r="G7" s="33" t="s">
        <v>9</v>
      </c>
      <c r="H7" s="147" t="s">
        <v>10</v>
      </c>
      <c r="I7" s="146"/>
      <c r="J7" s="146"/>
      <c r="K7" s="146"/>
    </row>
    <row r="8" spans="1:45" s="30" customFormat="1" ht="67.5" customHeight="1" x14ac:dyDescent="0.25">
      <c r="F8" s="33">
        <v>3</v>
      </c>
      <c r="G8" s="33" t="s">
        <v>253</v>
      </c>
      <c r="H8" s="148" t="s">
        <v>254</v>
      </c>
      <c r="I8" s="146"/>
      <c r="J8" s="146"/>
      <c r="K8" s="146"/>
    </row>
    <row r="9" spans="1:45" s="30" customFormat="1" x14ac:dyDescent="0.25"/>
    <row r="10" spans="1:45" ht="14.45" customHeight="1" x14ac:dyDescent="0.25">
      <c r="A10" s="136" t="s">
        <v>11</v>
      </c>
      <c r="B10" s="136"/>
      <c r="C10" s="136" t="s">
        <v>12</v>
      </c>
      <c r="D10" s="136" t="s">
        <v>13</v>
      </c>
      <c r="E10" s="136"/>
      <c r="F10" s="136"/>
      <c r="G10" s="140" t="s">
        <v>14</v>
      </c>
      <c r="H10" s="140"/>
      <c r="I10" s="140"/>
      <c r="J10" s="140"/>
      <c r="K10" s="140"/>
      <c r="L10" s="140"/>
      <c r="M10" s="140"/>
      <c r="N10" s="140"/>
      <c r="O10" s="140"/>
      <c r="P10" s="140"/>
      <c r="Q10" s="140"/>
      <c r="R10" s="136" t="s">
        <v>15</v>
      </c>
      <c r="S10" s="136"/>
      <c r="T10" s="136"/>
      <c r="U10" s="136"/>
      <c r="V10" s="106" t="s">
        <v>16</v>
      </c>
      <c r="W10" s="107"/>
      <c r="X10" s="107"/>
      <c r="Y10" s="107"/>
      <c r="Z10" s="108"/>
      <c r="AA10" s="112" t="s">
        <v>17</v>
      </c>
      <c r="AB10" s="113"/>
      <c r="AC10" s="113"/>
      <c r="AD10" s="113"/>
      <c r="AE10" s="114"/>
      <c r="AF10" s="118" t="s">
        <v>18</v>
      </c>
      <c r="AG10" s="119"/>
      <c r="AH10" s="119"/>
      <c r="AI10" s="119"/>
      <c r="AJ10" s="120"/>
      <c r="AK10" s="124" t="s">
        <v>19</v>
      </c>
      <c r="AL10" s="125"/>
      <c r="AM10" s="125"/>
      <c r="AN10" s="125"/>
      <c r="AO10" s="126"/>
      <c r="AP10" s="130" t="s">
        <v>20</v>
      </c>
      <c r="AQ10" s="131"/>
      <c r="AR10" s="131"/>
      <c r="AS10" s="132"/>
    </row>
    <row r="11" spans="1:45" ht="14.45" customHeight="1" x14ac:dyDescent="0.25">
      <c r="A11" s="136"/>
      <c r="B11" s="136"/>
      <c r="C11" s="136"/>
      <c r="D11" s="136"/>
      <c r="E11" s="136"/>
      <c r="F11" s="136"/>
      <c r="G11" s="140"/>
      <c r="H11" s="140"/>
      <c r="I11" s="140"/>
      <c r="J11" s="140"/>
      <c r="K11" s="140"/>
      <c r="L11" s="140"/>
      <c r="M11" s="140"/>
      <c r="N11" s="140"/>
      <c r="O11" s="140"/>
      <c r="P11" s="140"/>
      <c r="Q11" s="140"/>
      <c r="R11" s="136"/>
      <c r="S11" s="136"/>
      <c r="T11" s="136"/>
      <c r="U11" s="136"/>
      <c r="V11" s="109"/>
      <c r="W11" s="110"/>
      <c r="X11" s="110"/>
      <c r="Y11" s="110"/>
      <c r="Z11" s="111"/>
      <c r="AA11" s="115"/>
      <c r="AB11" s="116"/>
      <c r="AC11" s="116"/>
      <c r="AD11" s="116"/>
      <c r="AE11" s="117"/>
      <c r="AF11" s="121"/>
      <c r="AG11" s="122"/>
      <c r="AH11" s="122"/>
      <c r="AI11" s="122"/>
      <c r="AJ11" s="123"/>
      <c r="AK11" s="127"/>
      <c r="AL11" s="128"/>
      <c r="AM11" s="128"/>
      <c r="AN11" s="128"/>
      <c r="AO11" s="129"/>
      <c r="AP11" s="133"/>
      <c r="AQ11" s="134"/>
      <c r="AR11" s="134"/>
      <c r="AS11" s="135"/>
    </row>
    <row r="12" spans="1:45" ht="45.75" thickBot="1" x14ac:dyDescent="0.3">
      <c r="A12" s="2" t="s">
        <v>21</v>
      </c>
      <c r="B12" s="2" t="s">
        <v>22</v>
      </c>
      <c r="C12" s="136"/>
      <c r="D12" s="2" t="s">
        <v>23</v>
      </c>
      <c r="E12" s="2" t="s">
        <v>24</v>
      </c>
      <c r="F12" s="2" t="s">
        <v>25</v>
      </c>
      <c r="G12" s="20" t="s">
        <v>26</v>
      </c>
      <c r="H12" s="20" t="s">
        <v>27</v>
      </c>
      <c r="I12" s="20" t="s">
        <v>28</v>
      </c>
      <c r="J12" s="20" t="s">
        <v>29</v>
      </c>
      <c r="K12" s="20" t="s">
        <v>30</v>
      </c>
      <c r="L12" s="20" t="s">
        <v>31</v>
      </c>
      <c r="M12" s="20" t="s">
        <v>32</v>
      </c>
      <c r="N12" s="20" t="s">
        <v>33</v>
      </c>
      <c r="O12" s="20" t="s">
        <v>34</v>
      </c>
      <c r="P12" s="20" t="s">
        <v>35</v>
      </c>
      <c r="Q12" s="20" t="s">
        <v>36</v>
      </c>
      <c r="R12" s="2" t="s">
        <v>37</v>
      </c>
      <c r="S12" s="2" t="s">
        <v>38</v>
      </c>
      <c r="T12" s="2" t="s">
        <v>39</v>
      </c>
      <c r="U12" s="2" t="s">
        <v>40</v>
      </c>
      <c r="V12" s="3" t="s">
        <v>41</v>
      </c>
      <c r="W12" s="3" t="s">
        <v>42</v>
      </c>
      <c r="X12" s="3" t="s">
        <v>43</v>
      </c>
      <c r="Y12" s="3" t="s">
        <v>44</v>
      </c>
      <c r="Z12" s="3" t="s">
        <v>45</v>
      </c>
      <c r="AA12" s="23" t="s">
        <v>41</v>
      </c>
      <c r="AB12" s="23" t="s">
        <v>42</v>
      </c>
      <c r="AC12" s="23" t="s">
        <v>43</v>
      </c>
      <c r="AD12" s="23" t="s">
        <v>44</v>
      </c>
      <c r="AE12" s="23" t="s">
        <v>45</v>
      </c>
      <c r="AF12" s="24" t="s">
        <v>41</v>
      </c>
      <c r="AG12" s="24" t="s">
        <v>42</v>
      </c>
      <c r="AH12" s="24" t="s">
        <v>43</v>
      </c>
      <c r="AI12" s="24" t="s">
        <v>44</v>
      </c>
      <c r="AJ12" s="24" t="s">
        <v>45</v>
      </c>
      <c r="AK12" s="25" t="s">
        <v>41</v>
      </c>
      <c r="AL12" s="25" t="s">
        <v>42</v>
      </c>
      <c r="AM12" s="25" t="s">
        <v>43</v>
      </c>
      <c r="AN12" s="25" t="s">
        <v>44</v>
      </c>
      <c r="AO12" s="25" t="s">
        <v>45</v>
      </c>
      <c r="AP12" s="4" t="s">
        <v>41</v>
      </c>
      <c r="AQ12" s="4" t="s">
        <v>42</v>
      </c>
      <c r="AR12" s="4" t="s">
        <v>43</v>
      </c>
      <c r="AS12" s="4" t="s">
        <v>44</v>
      </c>
    </row>
    <row r="13" spans="1:45" s="29" customFormat="1" ht="75" x14ac:dyDescent="0.25">
      <c r="A13" s="22">
        <v>4</v>
      </c>
      <c r="B13" s="21" t="s">
        <v>46</v>
      </c>
      <c r="C13" s="22" t="s">
        <v>47</v>
      </c>
      <c r="D13" s="26" t="s">
        <v>48</v>
      </c>
      <c r="E13" s="21" t="s">
        <v>49</v>
      </c>
      <c r="F13" s="21" t="s">
        <v>50</v>
      </c>
      <c r="G13" s="21" t="s">
        <v>51</v>
      </c>
      <c r="H13" s="39" t="s">
        <v>52</v>
      </c>
      <c r="I13" s="41" t="s">
        <v>53</v>
      </c>
      <c r="J13" s="34" t="s">
        <v>54</v>
      </c>
      <c r="K13" s="45" t="s">
        <v>55</v>
      </c>
      <c r="L13" s="40">
        <v>0</v>
      </c>
      <c r="M13" s="40">
        <v>0.3</v>
      </c>
      <c r="N13" s="40">
        <v>0.4</v>
      </c>
      <c r="O13" s="40">
        <v>0.55000000000000004</v>
      </c>
      <c r="P13" s="40">
        <v>0.55000000000000004</v>
      </c>
      <c r="Q13" s="46" t="s">
        <v>56</v>
      </c>
      <c r="R13" s="51" t="s">
        <v>57</v>
      </c>
      <c r="S13" s="39" t="s">
        <v>58</v>
      </c>
      <c r="T13" s="45" t="s">
        <v>59</v>
      </c>
      <c r="U13" s="57" t="s">
        <v>60</v>
      </c>
      <c r="V13" s="62">
        <f t="shared" ref="V13:V28" si="0">L13</f>
        <v>0</v>
      </c>
      <c r="W13" s="21" t="s">
        <v>61</v>
      </c>
      <c r="X13" s="21" t="s">
        <v>62</v>
      </c>
      <c r="Y13" s="21" t="s">
        <v>63</v>
      </c>
      <c r="Z13" s="21" t="s">
        <v>62</v>
      </c>
      <c r="AA13" s="28">
        <f t="shared" ref="AA13:AA28" si="1">M13</f>
        <v>0.3</v>
      </c>
      <c r="AB13" s="21"/>
      <c r="AC13" s="61">
        <f>IF(AB13/AA13&gt;100%,100%,AB13/AA13)</f>
        <v>0</v>
      </c>
      <c r="AD13" s="21"/>
      <c r="AE13" s="21"/>
      <c r="AF13" s="28">
        <f t="shared" ref="AF13:AF28" si="2">N13</f>
        <v>0.4</v>
      </c>
      <c r="AG13" s="21"/>
      <c r="AH13" s="61">
        <f>IF(AG13/AF13&gt;100%,100%,AG13/AF13)</f>
        <v>0</v>
      </c>
      <c r="AI13" s="21"/>
      <c r="AJ13" s="21"/>
      <c r="AK13" s="28">
        <f t="shared" ref="AK13:AK28" si="3">O13</f>
        <v>0.55000000000000004</v>
      </c>
      <c r="AL13" s="21"/>
      <c r="AM13" s="61">
        <f>IF(AL13/AK13&gt;100%,100%,AL13/AK13)</f>
        <v>0</v>
      </c>
      <c r="AN13" s="21"/>
      <c r="AO13" s="21"/>
      <c r="AP13" s="62">
        <f t="shared" ref="AP13:AP28" si="4">P13</f>
        <v>0.55000000000000004</v>
      </c>
      <c r="AQ13" s="62">
        <v>0</v>
      </c>
      <c r="AR13" s="61">
        <f t="shared" ref="AR13:AR28" si="5">IF(AQ13/AP13&gt;100%,100%,AQ13/AP13)</f>
        <v>0</v>
      </c>
      <c r="AS13" s="21" t="s">
        <v>64</v>
      </c>
    </row>
    <row r="14" spans="1:45" s="29" customFormat="1" ht="135" x14ac:dyDescent="0.25">
      <c r="A14" s="22">
        <v>4</v>
      </c>
      <c r="B14" s="21" t="s">
        <v>46</v>
      </c>
      <c r="C14" s="22" t="s">
        <v>65</v>
      </c>
      <c r="D14" s="26" t="s">
        <v>66</v>
      </c>
      <c r="E14" s="21" t="s">
        <v>67</v>
      </c>
      <c r="F14" s="21" t="s">
        <v>50</v>
      </c>
      <c r="G14" s="21" t="s">
        <v>68</v>
      </c>
      <c r="H14" s="35" t="s">
        <v>69</v>
      </c>
      <c r="I14" s="36">
        <v>0.6</v>
      </c>
      <c r="J14" s="37" t="s">
        <v>54</v>
      </c>
      <c r="K14" s="45" t="s">
        <v>55</v>
      </c>
      <c r="L14" s="47">
        <v>0.12</v>
      </c>
      <c r="M14" s="47">
        <v>0.25</v>
      </c>
      <c r="N14" s="47">
        <v>0.45</v>
      </c>
      <c r="O14" s="47">
        <v>0.7</v>
      </c>
      <c r="P14" s="47">
        <v>0.7</v>
      </c>
      <c r="Q14" s="48" t="s">
        <v>70</v>
      </c>
      <c r="R14" s="52" t="s">
        <v>71</v>
      </c>
      <c r="S14" s="35" t="s">
        <v>72</v>
      </c>
      <c r="T14" s="45" t="s">
        <v>59</v>
      </c>
      <c r="U14" s="49" t="s">
        <v>60</v>
      </c>
      <c r="V14" s="62">
        <f t="shared" si="0"/>
        <v>0.12</v>
      </c>
      <c r="W14" s="61">
        <v>0.12330000000000001</v>
      </c>
      <c r="X14" s="61">
        <f t="shared" ref="X14:X28" si="6">IF(W14/V14&gt;100%,100%,W14/V14)</f>
        <v>1</v>
      </c>
      <c r="Y14" s="21" t="s">
        <v>73</v>
      </c>
      <c r="Z14" s="21" t="s">
        <v>74</v>
      </c>
      <c r="AA14" s="28">
        <f t="shared" si="1"/>
        <v>0.25</v>
      </c>
      <c r="AB14" s="21"/>
      <c r="AC14" s="61">
        <f t="shared" ref="AC14:AC28" si="7">IF(AB14/AA14&gt;100%,100%,AB14/AA14)</f>
        <v>0</v>
      </c>
      <c r="AD14" s="21"/>
      <c r="AE14" s="21"/>
      <c r="AF14" s="28">
        <f t="shared" si="2"/>
        <v>0.45</v>
      </c>
      <c r="AG14" s="21"/>
      <c r="AH14" s="61">
        <f t="shared" ref="AH14:AH28" si="8">IF(AG14/AF14&gt;100%,100%,AG14/AF14)</f>
        <v>0</v>
      </c>
      <c r="AI14" s="21"/>
      <c r="AJ14" s="21"/>
      <c r="AK14" s="28">
        <f t="shared" si="3"/>
        <v>0.7</v>
      </c>
      <c r="AL14" s="21"/>
      <c r="AM14" s="61">
        <f t="shared" ref="AM14:AM28" si="9">IF(AL14/AK14&gt;100%,100%,AL14/AK14)</f>
        <v>0</v>
      </c>
      <c r="AN14" s="21"/>
      <c r="AO14" s="21"/>
      <c r="AP14" s="62">
        <f t="shared" si="4"/>
        <v>0.7</v>
      </c>
      <c r="AQ14" s="61">
        <v>0.12330000000000001</v>
      </c>
      <c r="AR14" s="61">
        <f t="shared" si="5"/>
        <v>0.17614285714285716</v>
      </c>
      <c r="AS14" s="21" t="s">
        <v>75</v>
      </c>
    </row>
    <row r="15" spans="1:45" s="29" customFormat="1" ht="300" x14ac:dyDescent="0.25">
      <c r="A15" s="22">
        <v>4</v>
      </c>
      <c r="B15" s="21" t="s">
        <v>46</v>
      </c>
      <c r="C15" s="22" t="s">
        <v>65</v>
      </c>
      <c r="D15" s="26" t="s">
        <v>76</v>
      </c>
      <c r="E15" s="21" t="s">
        <v>77</v>
      </c>
      <c r="F15" s="21" t="s">
        <v>50</v>
      </c>
      <c r="G15" s="21" t="s">
        <v>78</v>
      </c>
      <c r="H15" s="35" t="s">
        <v>79</v>
      </c>
      <c r="I15" s="36">
        <v>0.6</v>
      </c>
      <c r="J15" s="37" t="s">
        <v>54</v>
      </c>
      <c r="K15" s="45" t="s">
        <v>55</v>
      </c>
      <c r="L15" s="40">
        <v>0.12</v>
      </c>
      <c r="M15" s="40">
        <v>0.25</v>
      </c>
      <c r="N15" s="40">
        <v>0.45</v>
      </c>
      <c r="O15" s="40">
        <v>0.68</v>
      </c>
      <c r="P15" s="40">
        <v>0.68</v>
      </c>
      <c r="Q15" s="48" t="s">
        <v>70</v>
      </c>
      <c r="R15" s="52" t="s">
        <v>71</v>
      </c>
      <c r="S15" s="35" t="s">
        <v>72</v>
      </c>
      <c r="T15" s="45" t="s">
        <v>59</v>
      </c>
      <c r="U15" s="49" t="s">
        <v>60</v>
      </c>
      <c r="V15" s="62">
        <f t="shared" si="0"/>
        <v>0.12</v>
      </c>
      <c r="W15" s="61">
        <v>0.1401</v>
      </c>
      <c r="X15" s="61">
        <f t="shared" si="6"/>
        <v>1</v>
      </c>
      <c r="Y15" s="21" t="s">
        <v>80</v>
      </c>
      <c r="Z15" s="21" t="s">
        <v>81</v>
      </c>
      <c r="AA15" s="28">
        <f t="shared" si="1"/>
        <v>0.25</v>
      </c>
      <c r="AB15" s="21"/>
      <c r="AC15" s="61">
        <f t="shared" si="7"/>
        <v>0</v>
      </c>
      <c r="AD15" s="21"/>
      <c r="AE15" s="21"/>
      <c r="AF15" s="28">
        <f t="shared" si="2"/>
        <v>0.45</v>
      </c>
      <c r="AG15" s="21"/>
      <c r="AH15" s="61">
        <f t="shared" si="8"/>
        <v>0</v>
      </c>
      <c r="AI15" s="21"/>
      <c r="AJ15" s="21"/>
      <c r="AK15" s="28">
        <f t="shared" si="3"/>
        <v>0.68</v>
      </c>
      <c r="AL15" s="21"/>
      <c r="AM15" s="61">
        <f t="shared" si="9"/>
        <v>0</v>
      </c>
      <c r="AN15" s="21"/>
      <c r="AO15" s="21"/>
      <c r="AP15" s="62">
        <f t="shared" si="4"/>
        <v>0.68</v>
      </c>
      <c r="AQ15" s="61">
        <v>0.1401</v>
      </c>
      <c r="AR15" s="61">
        <f>IF(AQ15/AP15&gt;100%,100%,AQ15/AP15)</f>
        <v>0.20602941176470588</v>
      </c>
      <c r="AS15" s="21" t="s">
        <v>82</v>
      </c>
    </row>
    <row r="16" spans="1:45" s="29" customFormat="1" ht="210" x14ac:dyDescent="0.25">
      <c r="A16" s="22">
        <v>4</v>
      </c>
      <c r="B16" s="21" t="s">
        <v>46</v>
      </c>
      <c r="C16" s="22" t="s">
        <v>65</v>
      </c>
      <c r="D16" s="26" t="s">
        <v>83</v>
      </c>
      <c r="E16" s="21" t="s">
        <v>84</v>
      </c>
      <c r="F16" s="21" t="s">
        <v>50</v>
      </c>
      <c r="G16" s="21" t="s">
        <v>85</v>
      </c>
      <c r="H16" s="35" t="s">
        <v>86</v>
      </c>
      <c r="I16" s="38">
        <v>0.96489999999999998</v>
      </c>
      <c r="J16" s="37" t="s">
        <v>54</v>
      </c>
      <c r="K16" s="45" t="s">
        <v>55</v>
      </c>
      <c r="L16" s="40">
        <v>0.15</v>
      </c>
      <c r="M16" s="40">
        <v>0.45</v>
      </c>
      <c r="N16" s="40">
        <v>0.65</v>
      </c>
      <c r="O16" s="40">
        <v>0.99</v>
      </c>
      <c r="P16" s="59">
        <v>0.99</v>
      </c>
      <c r="Q16" s="48" t="s">
        <v>70</v>
      </c>
      <c r="R16" s="52" t="s">
        <v>71</v>
      </c>
      <c r="S16" s="35" t="s">
        <v>72</v>
      </c>
      <c r="T16" s="45" t="s">
        <v>59</v>
      </c>
      <c r="U16" s="49" t="s">
        <v>60</v>
      </c>
      <c r="V16" s="62">
        <f t="shared" si="0"/>
        <v>0.15</v>
      </c>
      <c r="W16" s="61">
        <v>0.21160000000000001</v>
      </c>
      <c r="X16" s="61">
        <f t="shared" si="6"/>
        <v>1</v>
      </c>
      <c r="Y16" s="21" t="s">
        <v>87</v>
      </c>
      <c r="Z16" s="21" t="s">
        <v>88</v>
      </c>
      <c r="AA16" s="28">
        <f t="shared" si="1"/>
        <v>0.45</v>
      </c>
      <c r="AB16" s="21"/>
      <c r="AC16" s="61">
        <f t="shared" si="7"/>
        <v>0</v>
      </c>
      <c r="AD16" s="21"/>
      <c r="AE16" s="21"/>
      <c r="AF16" s="28">
        <f t="shared" si="2"/>
        <v>0.65</v>
      </c>
      <c r="AG16" s="21"/>
      <c r="AH16" s="61">
        <f t="shared" si="8"/>
        <v>0</v>
      </c>
      <c r="AI16" s="21"/>
      <c r="AJ16" s="21"/>
      <c r="AK16" s="28">
        <f t="shared" si="3"/>
        <v>0.99</v>
      </c>
      <c r="AL16" s="21"/>
      <c r="AM16" s="61">
        <f t="shared" si="9"/>
        <v>0</v>
      </c>
      <c r="AN16" s="21"/>
      <c r="AO16" s="21"/>
      <c r="AP16" s="62">
        <f t="shared" si="4"/>
        <v>0.99</v>
      </c>
      <c r="AQ16" s="61">
        <v>0.21160000000000001</v>
      </c>
      <c r="AR16" s="61">
        <f t="shared" si="5"/>
        <v>0.21373737373737375</v>
      </c>
      <c r="AS16" s="21" t="s">
        <v>87</v>
      </c>
    </row>
    <row r="17" spans="1:45" s="29" customFormat="1" ht="135" x14ac:dyDescent="0.25">
      <c r="A17" s="22">
        <v>4</v>
      </c>
      <c r="B17" s="21" t="s">
        <v>46</v>
      </c>
      <c r="C17" s="22" t="s">
        <v>65</v>
      </c>
      <c r="D17" s="26" t="s">
        <v>89</v>
      </c>
      <c r="E17" s="21" t="s">
        <v>90</v>
      </c>
      <c r="F17" s="21" t="s">
        <v>50</v>
      </c>
      <c r="G17" s="21" t="s">
        <v>91</v>
      </c>
      <c r="H17" s="39" t="s">
        <v>92</v>
      </c>
      <c r="I17" s="40">
        <v>0.25</v>
      </c>
      <c r="J17" s="41" t="s">
        <v>54</v>
      </c>
      <c r="K17" s="45" t="s">
        <v>55</v>
      </c>
      <c r="L17" s="40">
        <v>0.08</v>
      </c>
      <c r="M17" s="40">
        <v>0.2</v>
      </c>
      <c r="N17" s="40">
        <v>0.3</v>
      </c>
      <c r="O17" s="40">
        <v>0.55000000000000004</v>
      </c>
      <c r="P17" s="40">
        <v>0.55000000000000004</v>
      </c>
      <c r="Q17" s="46" t="s">
        <v>70</v>
      </c>
      <c r="R17" s="51" t="s">
        <v>71</v>
      </c>
      <c r="S17" s="35" t="s">
        <v>72</v>
      </c>
      <c r="T17" s="45" t="s">
        <v>59</v>
      </c>
      <c r="U17" s="49" t="s">
        <v>60</v>
      </c>
      <c r="V17" s="62">
        <f t="shared" si="0"/>
        <v>0.08</v>
      </c>
      <c r="W17" s="61">
        <v>1.7000000000000001E-2</v>
      </c>
      <c r="X17" s="61">
        <f t="shared" si="6"/>
        <v>0.21250000000000002</v>
      </c>
      <c r="Y17" s="21" t="s">
        <v>93</v>
      </c>
      <c r="Z17" s="21" t="s">
        <v>81</v>
      </c>
      <c r="AA17" s="28">
        <f t="shared" si="1"/>
        <v>0.2</v>
      </c>
      <c r="AB17" s="21"/>
      <c r="AC17" s="61">
        <f t="shared" si="7"/>
        <v>0</v>
      </c>
      <c r="AD17" s="21"/>
      <c r="AE17" s="21"/>
      <c r="AF17" s="28">
        <f t="shared" si="2"/>
        <v>0.3</v>
      </c>
      <c r="AG17" s="21"/>
      <c r="AH17" s="61">
        <f t="shared" si="8"/>
        <v>0</v>
      </c>
      <c r="AI17" s="21"/>
      <c r="AJ17" s="21"/>
      <c r="AK17" s="28">
        <f t="shared" si="3"/>
        <v>0.55000000000000004</v>
      </c>
      <c r="AL17" s="21"/>
      <c r="AM17" s="61">
        <f t="shared" si="9"/>
        <v>0</v>
      </c>
      <c r="AN17" s="21"/>
      <c r="AO17" s="21"/>
      <c r="AP17" s="62">
        <f t="shared" si="4"/>
        <v>0.55000000000000004</v>
      </c>
      <c r="AQ17" s="61">
        <v>1.7000000000000001E-2</v>
      </c>
      <c r="AR17" s="61">
        <f t="shared" si="5"/>
        <v>3.090909090909091E-2</v>
      </c>
      <c r="AS17" s="21" t="s">
        <v>93</v>
      </c>
    </row>
    <row r="18" spans="1:45" s="29" customFormat="1" ht="90" x14ac:dyDescent="0.25">
      <c r="A18" s="22">
        <v>4</v>
      </c>
      <c r="B18" s="21" t="s">
        <v>46</v>
      </c>
      <c r="C18" s="22" t="s">
        <v>65</v>
      </c>
      <c r="D18" s="26" t="s">
        <v>94</v>
      </c>
      <c r="E18" s="21" t="s">
        <v>95</v>
      </c>
      <c r="F18" s="21" t="s">
        <v>96</v>
      </c>
      <c r="G18" s="21" t="s">
        <v>97</v>
      </c>
      <c r="H18" s="35" t="s">
        <v>98</v>
      </c>
      <c r="I18" s="36">
        <v>0.95</v>
      </c>
      <c r="J18" s="37" t="s">
        <v>99</v>
      </c>
      <c r="K18" s="45" t="s">
        <v>55</v>
      </c>
      <c r="L18" s="40">
        <v>0.98</v>
      </c>
      <c r="M18" s="40">
        <v>1</v>
      </c>
      <c r="N18" s="40">
        <v>1</v>
      </c>
      <c r="O18" s="40">
        <v>1</v>
      </c>
      <c r="P18" s="40">
        <v>1</v>
      </c>
      <c r="Q18" s="48" t="s">
        <v>70</v>
      </c>
      <c r="R18" s="52" t="s">
        <v>100</v>
      </c>
      <c r="S18" s="35" t="s">
        <v>101</v>
      </c>
      <c r="T18" s="45" t="s">
        <v>59</v>
      </c>
      <c r="U18" s="49" t="s">
        <v>60</v>
      </c>
      <c r="V18" s="62">
        <f t="shared" si="0"/>
        <v>0.98</v>
      </c>
      <c r="W18" s="62">
        <v>1</v>
      </c>
      <c r="X18" s="61">
        <f t="shared" si="6"/>
        <v>1</v>
      </c>
      <c r="Y18" s="21" t="s">
        <v>102</v>
      </c>
      <c r="Z18" s="21" t="s">
        <v>103</v>
      </c>
      <c r="AA18" s="92">
        <f t="shared" si="1"/>
        <v>1</v>
      </c>
      <c r="AB18" s="62">
        <v>0</v>
      </c>
      <c r="AC18" s="61">
        <f t="shared" si="7"/>
        <v>0</v>
      </c>
      <c r="AD18" s="21"/>
      <c r="AE18" s="21"/>
      <c r="AF18" s="28">
        <f t="shared" si="2"/>
        <v>1</v>
      </c>
      <c r="AG18" s="62">
        <v>0</v>
      </c>
      <c r="AH18" s="61">
        <f t="shared" si="8"/>
        <v>0</v>
      </c>
      <c r="AI18" s="21"/>
      <c r="AJ18" s="21"/>
      <c r="AK18" s="28">
        <f t="shared" si="3"/>
        <v>1</v>
      </c>
      <c r="AL18" s="62">
        <v>0</v>
      </c>
      <c r="AM18" s="61">
        <f t="shared" si="9"/>
        <v>0</v>
      </c>
      <c r="AN18" s="21"/>
      <c r="AO18" s="21"/>
      <c r="AP18" s="62">
        <f t="shared" si="4"/>
        <v>1</v>
      </c>
      <c r="AQ18" s="61">
        <f>AVERAGE(W18,AB18,AG18,AL18)</f>
        <v>0.25</v>
      </c>
      <c r="AR18" s="61">
        <f t="shared" si="5"/>
        <v>0.25</v>
      </c>
      <c r="AS18" s="21" t="s">
        <v>104</v>
      </c>
    </row>
    <row r="19" spans="1:45" s="29" customFormat="1" ht="120" x14ac:dyDescent="0.25">
      <c r="A19" s="22">
        <v>4</v>
      </c>
      <c r="B19" s="21" t="s">
        <v>46</v>
      </c>
      <c r="C19" s="22" t="s">
        <v>65</v>
      </c>
      <c r="D19" s="26" t="s">
        <v>105</v>
      </c>
      <c r="E19" s="21" t="s">
        <v>106</v>
      </c>
      <c r="F19" s="21" t="s">
        <v>50</v>
      </c>
      <c r="G19" s="21" t="s">
        <v>107</v>
      </c>
      <c r="H19" s="35" t="s">
        <v>108</v>
      </c>
      <c r="I19" s="36">
        <v>1</v>
      </c>
      <c r="J19" s="37" t="s">
        <v>99</v>
      </c>
      <c r="K19" s="45" t="s">
        <v>55</v>
      </c>
      <c r="L19" s="47">
        <v>1</v>
      </c>
      <c r="M19" s="47">
        <v>1</v>
      </c>
      <c r="N19" s="47">
        <v>1</v>
      </c>
      <c r="O19" s="47">
        <v>1</v>
      </c>
      <c r="P19" s="47">
        <v>1</v>
      </c>
      <c r="Q19" s="48" t="s">
        <v>70</v>
      </c>
      <c r="R19" s="52" t="s">
        <v>100</v>
      </c>
      <c r="S19" s="53" t="s">
        <v>109</v>
      </c>
      <c r="T19" s="45" t="s">
        <v>59</v>
      </c>
      <c r="U19" s="49" t="s">
        <v>60</v>
      </c>
      <c r="V19" s="62">
        <f t="shared" si="0"/>
        <v>1</v>
      </c>
      <c r="W19" s="62">
        <v>0.99</v>
      </c>
      <c r="X19" s="61">
        <f t="shared" si="6"/>
        <v>0.99</v>
      </c>
      <c r="Y19" s="21" t="s">
        <v>110</v>
      </c>
      <c r="Z19" s="21" t="s">
        <v>103</v>
      </c>
      <c r="AA19" s="92">
        <f t="shared" si="1"/>
        <v>1</v>
      </c>
      <c r="AB19" s="62">
        <v>0</v>
      </c>
      <c r="AC19" s="61">
        <f t="shared" si="7"/>
        <v>0</v>
      </c>
      <c r="AD19" s="21"/>
      <c r="AE19" s="21"/>
      <c r="AF19" s="28">
        <f t="shared" si="2"/>
        <v>1</v>
      </c>
      <c r="AG19" s="62">
        <v>0</v>
      </c>
      <c r="AH19" s="61">
        <f t="shared" si="8"/>
        <v>0</v>
      </c>
      <c r="AI19" s="21"/>
      <c r="AJ19" s="21"/>
      <c r="AK19" s="28">
        <f t="shared" si="3"/>
        <v>1</v>
      </c>
      <c r="AL19" s="62">
        <v>0</v>
      </c>
      <c r="AM19" s="61">
        <f t="shared" si="9"/>
        <v>0</v>
      </c>
      <c r="AN19" s="21"/>
      <c r="AO19" s="21"/>
      <c r="AP19" s="62">
        <f t="shared" si="4"/>
        <v>1</v>
      </c>
      <c r="AQ19" s="61">
        <f t="shared" ref="AQ19:AQ20" si="10">AVERAGE(W19,AB19,AG19,AL19)</f>
        <v>0.2475</v>
      </c>
      <c r="AR19" s="61">
        <f t="shared" si="5"/>
        <v>0.2475</v>
      </c>
      <c r="AS19" s="21" t="s">
        <v>110</v>
      </c>
    </row>
    <row r="20" spans="1:45" s="29" customFormat="1" ht="135" x14ac:dyDescent="0.25">
      <c r="A20" s="22">
        <v>4</v>
      </c>
      <c r="B20" s="21" t="s">
        <v>46</v>
      </c>
      <c r="C20" s="22" t="s">
        <v>65</v>
      </c>
      <c r="D20" s="26" t="s">
        <v>111</v>
      </c>
      <c r="E20" s="21" t="s">
        <v>112</v>
      </c>
      <c r="F20" s="21" t="s">
        <v>50</v>
      </c>
      <c r="G20" s="21" t="s">
        <v>113</v>
      </c>
      <c r="H20" s="35" t="s">
        <v>114</v>
      </c>
      <c r="I20" s="36" t="s">
        <v>115</v>
      </c>
      <c r="J20" s="37" t="s">
        <v>54</v>
      </c>
      <c r="K20" s="45" t="s">
        <v>55</v>
      </c>
      <c r="L20" s="47">
        <v>0</v>
      </c>
      <c r="M20" s="47">
        <v>0.4</v>
      </c>
      <c r="N20" s="47">
        <v>0.6</v>
      </c>
      <c r="O20" s="47">
        <v>0.8</v>
      </c>
      <c r="P20" s="47">
        <v>0.8</v>
      </c>
      <c r="Q20" s="48" t="s">
        <v>70</v>
      </c>
      <c r="R20" s="54" t="s">
        <v>116</v>
      </c>
      <c r="S20" s="35" t="s">
        <v>109</v>
      </c>
      <c r="T20" s="45" t="s">
        <v>59</v>
      </c>
      <c r="U20" s="49" t="s">
        <v>117</v>
      </c>
      <c r="V20" s="62">
        <f t="shared" si="0"/>
        <v>0</v>
      </c>
      <c r="W20" s="21" t="s">
        <v>62</v>
      </c>
      <c r="X20" s="61" t="s">
        <v>62</v>
      </c>
      <c r="Y20" s="21" t="s">
        <v>63</v>
      </c>
      <c r="Z20" s="21" t="s">
        <v>103</v>
      </c>
      <c r="AA20" s="92">
        <f t="shared" si="1"/>
        <v>0.4</v>
      </c>
      <c r="AB20" s="62">
        <v>0</v>
      </c>
      <c r="AC20" s="61">
        <f t="shared" si="7"/>
        <v>0</v>
      </c>
      <c r="AD20" s="21"/>
      <c r="AE20" s="21"/>
      <c r="AF20" s="28">
        <f t="shared" si="2"/>
        <v>0.6</v>
      </c>
      <c r="AG20" s="62">
        <v>0</v>
      </c>
      <c r="AH20" s="61">
        <f t="shared" si="8"/>
        <v>0</v>
      </c>
      <c r="AI20" s="21"/>
      <c r="AJ20" s="21"/>
      <c r="AK20" s="28">
        <f t="shared" si="3"/>
        <v>0.8</v>
      </c>
      <c r="AL20" s="62">
        <v>0</v>
      </c>
      <c r="AM20" s="61">
        <f t="shared" si="9"/>
        <v>0</v>
      </c>
      <c r="AN20" s="21"/>
      <c r="AO20" s="21"/>
      <c r="AP20" s="62">
        <f t="shared" si="4"/>
        <v>0.8</v>
      </c>
      <c r="AQ20" s="61">
        <f t="shared" si="10"/>
        <v>0</v>
      </c>
      <c r="AR20" s="61">
        <f t="shared" ref="AR20" si="11">IF(AQ20/AP20&gt;100%,100%,AQ20/AP20)</f>
        <v>0</v>
      </c>
      <c r="AS20" s="21" t="s">
        <v>64</v>
      </c>
    </row>
    <row r="21" spans="1:45" s="29" customFormat="1" ht="165" x14ac:dyDescent="0.25">
      <c r="A21" s="22">
        <v>4</v>
      </c>
      <c r="B21" s="21" t="s">
        <v>46</v>
      </c>
      <c r="C21" s="22" t="s">
        <v>118</v>
      </c>
      <c r="D21" s="26" t="s">
        <v>119</v>
      </c>
      <c r="E21" s="21" t="s">
        <v>120</v>
      </c>
      <c r="F21" s="21" t="s">
        <v>96</v>
      </c>
      <c r="G21" s="21" t="s">
        <v>121</v>
      </c>
      <c r="H21" s="35" t="s">
        <v>122</v>
      </c>
      <c r="I21" s="41" t="s">
        <v>53</v>
      </c>
      <c r="J21" s="37" t="s">
        <v>123</v>
      </c>
      <c r="K21" s="35" t="s">
        <v>124</v>
      </c>
      <c r="L21" s="41">
        <v>1920</v>
      </c>
      <c r="M21" s="41">
        <v>1920</v>
      </c>
      <c r="N21" s="41">
        <v>1920</v>
      </c>
      <c r="O21" s="41">
        <v>1920</v>
      </c>
      <c r="P21" s="58">
        <f t="shared" ref="P21:P22" si="12">SUM(L21:O21)</f>
        <v>7680</v>
      </c>
      <c r="Q21" s="48" t="s">
        <v>70</v>
      </c>
      <c r="R21" s="54" t="s">
        <v>125</v>
      </c>
      <c r="S21" s="35" t="s">
        <v>126</v>
      </c>
      <c r="T21" s="35" t="s">
        <v>127</v>
      </c>
      <c r="U21" s="49" t="s">
        <v>128</v>
      </c>
      <c r="V21" s="28">
        <f t="shared" si="0"/>
        <v>1920</v>
      </c>
      <c r="W21" s="21">
        <v>6017</v>
      </c>
      <c r="X21" s="61">
        <f t="shared" si="6"/>
        <v>1</v>
      </c>
      <c r="Y21" s="21" t="s">
        <v>129</v>
      </c>
      <c r="Z21" s="21" t="s">
        <v>125</v>
      </c>
      <c r="AA21" s="28">
        <f t="shared" si="1"/>
        <v>1920</v>
      </c>
      <c r="AB21" s="21"/>
      <c r="AC21" s="61">
        <f t="shared" si="7"/>
        <v>0</v>
      </c>
      <c r="AD21" s="21"/>
      <c r="AE21" s="21"/>
      <c r="AF21" s="28">
        <f t="shared" si="2"/>
        <v>1920</v>
      </c>
      <c r="AG21" s="21"/>
      <c r="AH21" s="61">
        <f t="shared" si="8"/>
        <v>0</v>
      </c>
      <c r="AI21" s="21"/>
      <c r="AJ21" s="21"/>
      <c r="AK21" s="28">
        <f t="shared" si="3"/>
        <v>1920</v>
      </c>
      <c r="AL21" s="21"/>
      <c r="AM21" s="61">
        <f t="shared" si="9"/>
        <v>0</v>
      </c>
      <c r="AN21" s="21"/>
      <c r="AO21" s="21"/>
      <c r="AP21" s="21">
        <f t="shared" si="4"/>
        <v>7680</v>
      </c>
      <c r="AQ21" s="21">
        <v>6017</v>
      </c>
      <c r="AR21" s="61">
        <f>IF(AQ21/AP21&gt;100%,100%,AQ21/AP21)</f>
        <v>0.78346354166666665</v>
      </c>
      <c r="AS21" s="21" t="s">
        <v>130</v>
      </c>
    </row>
    <row r="22" spans="1:45" s="29" customFormat="1" ht="135" x14ac:dyDescent="0.25">
      <c r="A22" s="22">
        <v>4</v>
      </c>
      <c r="B22" s="21" t="s">
        <v>46</v>
      </c>
      <c r="C22" s="22" t="s">
        <v>118</v>
      </c>
      <c r="D22" s="26" t="s">
        <v>131</v>
      </c>
      <c r="E22" s="21" t="s">
        <v>132</v>
      </c>
      <c r="F22" s="21" t="s">
        <v>50</v>
      </c>
      <c r="G22" s="21" t="s">
        <v>133</v>
      </c>
      <c r="H22" s="35" t="s">
        <v>134</v>
      </c>
      <c r="I22" s="41" t="s">
        <v>53</v>
      </c>
      <c r="J22" s="37" t="s">
        <v>123</v>
      </c>
      <c r="K22" s="35" t="s">
        <v>135</v>
      </c>
      <c r="L22" s="41">
        <v>1080</v>
      </c>
      <c r="M22" s="41">
        <v>1080</v>
      </c>
      <c r="N22" s="41">
        <v>1080</v>
      </c>
      <c r="O22" s="41">
        <v>1080</v>
      </c>
      <c r="P22" s="58">
        <f t="shared" si="12"/>
        <v>4320</v>
      </c>
      <c r="Q22" s="48" t="s">
        <v>70</v>
      </c>
      <c r="R22" s="54" t="s">
        <v>136</v>
      </c>
      <c r="S22" s="35" t="s">
        <v>126</v>
      </c>
      <c r="T22" s="35" t="s">
        <v>127</v>
      </c>
      <c r="U22" s="49" t="s">
        <v>128</v>
      </c>
      <c r="V22" s="28">
        <f t="shared" si="0"/>
        <v>1080</v>
      </c>
      <c r="W22" s="21">
        <v>1089</v>
      </c>
      <c r="X22" s="61">
        <f t="shared" si="6"/>
        <v>1</v>
      </c>
      <c r="Y22" s="21" t="s">
        <v>137</v>
      </c>
      <c r="Z22" s="21" t="s">
        <v>136</v>
      </c>
      <c r="AA22" s="28">
        <f t="shared" si="1"/>
        <v>1080</v>
      </c>
      <c r="AB22" s="21"/>
      <c r="AC22" s="61">
        <f t="shared" si="7"/>
        <v>0</v>
      </c>
      <c r="AD22" s="21"/>
      <c r="AE22" s="21"/>
      <c r="AF22" s="28">
        <f t="shared" si="2"/>
        <v>1080</v>
      </c>
      <c r="AG22" s="21"/>
      <c r="AH22" s="61">
        <f t="shared" si="8"/>
        <v>0</v>
      </c>
      <c r="AI22" s="21"/>
      <c r="AJ22" s="21"/>
      <c r="AK22" s="28">
        <f t="shared" si="3"/>
        <v>1080</v>
      </c>
      <c r="AL22" s="21"/>
      <c r="AM22" s="61">
        <f t="shared" si="9"/>
        <v>0</v>
      </c>
      <c r="AN22" s="21"/>
      <c r="AO22" s="21"/>
      <c r="AP22" s="21">
        <f t="shared" si="4"/>
        <v>4320</v>
      </c>
      <c r="AQ22" s="21">
        <v>1089</v>
      </c>
      <c r="AR22" s="61">
        <f t="shared" si="5"/>
        <v>0.25208333333333333</v>
      </c>
      <c r="AS22" s="21" t="s">
        <v>138</v>
      </c>
    </row>
    <row r="23" spans="1:45" s="29" customFormat="1" ht="135" x14ac:dyDescent="0.25">
      <c r="A23" s="22">
        <v>4</v>
      </c>
      <c r="B23" s="21" t="s">
        <v>46</v>
      </c>
      <c r="C23" s="22" t="s">
        <v>118</v>
      </c>
      <c r="D23" s="26" t="s">
        <v>139</v>
      </c>
      <c r="E23" s="21" t="s">
        <v>140</v>
      </c>
      <c r="F23" s="21" t="s">
        <v>50</v>
      </c>
      <c r="G23" s="21" t="s">
        <v>141</v>
      </c>
      <c r="H23" s="35" t="s">
        <v>142</v>
      </c>
      <c r="I23" s="41" t="s">
        <v>53</v>
      </c>
      <c r="J23" s="37" t="s">
        <v>123</v>
      </c>
      <c r="K23" s="35" t="s">
        <v>143</v>
      </c>
      <c r="L23" s="41">
        <v>42</v>
      </c>
      <c r="M23" s="41">
        <v>69</v>
      </c>
      <c r="N23" s="41">
        <v>96</v>
      </c>
      <c r="O23" s="41">
        <v>64</v>
      </c>
      <c r="P23" s="58">
        <f>SUM(L23:O23)</f>
        <v>271</v>
      </c>
      <c r="Q23" s="48" t="s">
        <v>70</v>
      </c>
      <c r="R23" s="54" t="s">
        <v>144</v>
      </c>
      <c r="S23" s="35" t="s">
        <v>145</v>
      </c>
      <c r="T23" s="35" t="s">
        <v>127</v>
      </c>
      <c r="U23" s="49" t="s">
        <v>128</v>
      </c>
      <c r="V23" s="28">
        <f t="shared" si="0"/>
        <v>42</v>
      </c>
      <c r="W23" s="21">
        <v>8</v>
      </c>
      <c r="X23" s="61">
        <f t="shared" si="6"/>
        <v>0.19047619047619047</v>
      </c>
      <c r="Y23" s="21" t="s">
        <v>146</v>
      </c>
      <c r="Z23" s="21" t="s">
        <v>147</v>
      </c>
      <c r="AA23" s="28">
        <f t="shared" si="1"/>
        <v>69</v>
      </c>
      <c r="AB23" s="21"/>
      <c r="AC23" s="61">
        <f t="shared" si="7"/>
        <v>0</v>
      </c>
      <c r="AD23" s="21"/>
      <c r="AE23" s="21"/>
      <c r="AF23" s="28">
        <f t="shared" si="2"/>
        <v>96</v>
      </c>
      <c r="AG23" s="21"/>
      <c r="AH23" s="61">
        <f t="shared" si="8"/>
        <v>0</v>
      </c>
      <c r="AI23" s="21"/>
      <c r="AJ23" s="21"/>
      <c r="AK23" s="28">
        <f t="shared" si="3"/>
        <v>64</v>
      </c>
      <c r="AL23" s="21"/>
      <c r="AM23" s="61">
        <f t="shared" si="9"/>
        <v>0</v>
      </c>
      <c r="AN23" s="21"/>
      <c r="AO23" s="21"/>
      <c r="AP23" s="21">
        <f t="shared" si="4"/>
        <v>271</v>
      </c>
      <c r="AQ23" s="21">
        <v>8</v>
      </c>
      <c r="AR23" s="61">
        <f t="shared" si="5"/>
        <v>2.9520295202952029E-2</v>
      </c>
      <c r="AS23" s="21" t="s">
        <v>148</v>
      </c>
    </row>
    <row r="24" spans="1:45" s="29" customFormat="1" ht="135" x14ac:dyDescent="0.25">
      <c r="A24" s="22">
        <v>4</v>
      </c>
      <c r="B24" s="21" t="s">
        <v>46</v>
      </c>
      <c r="C24" s="22" t="s">
        <v>118</v>
      </c>
      <c r="D24" s="26" t="s">
        <v>149</v>
      </c>
      <c r="E24" s="21" t="s">
        <v>150</v>
      </c>
      <c r="F24" s="21" t="s">
        <v>96</v>
      </c>
      <c r="G24" s="21" t="s">
        <v>151</v>
      </c>
      <c r="H24" s="35" t="s">
        <v>152</v>
      </c>
      <c r="I24" s="41" t="s">
        <v>53</v>
      </c>
      <c r="J24" s="37" t="s">
        <v>123</v>
      </c>
      <c r="K24" s="35" t="s">
        <v>153</v>
      </c>
      <c r="L24" s="41">
        <v>45</v>
      </c>
      <c r="M24" s="41">
        <v>75</v>
      </c>
      <c r="N24" s="41">
        <v>105</v>
      </c>
      <c r="O24" s="41">
        <v>75</v>
      </c>
      <c r="P24" s="58">
        <f t="shared" ref="P24:P28" si="13">SUM(L24:O24)</f>
        <v>300</v>
      </c>
      <c r="Q24" s="48" t="s">
        <v>70</v>
      </c>
      <c r="R24" s="54" t="s">
        <v>144</v>
      </c>
      <c r="S24" s="35" t="s">
        <v>145</v>
      </c>
      <c r="T24" s="35" t="s">
        <v>127</v>
      </c>
      <c r="U24" s="49" t="s">
        <v>128</v>
      </c>
      <c r="V24" s="28">
        <f t="shared" si="0"/>
        <v>45</v>
      </c>
      <c r="W24" s="21">
        <v>13</v>
      </c>
      <c r="X24" s="61">
        <f t="shared" si="6"/>
        <v>0.28888888888888886</v>
      </c>
      <c r="Y24" s="21" t="s">
        <v>154</v>
      </c>
      <c r="Z24" s="21" t="s">
        <v>144</v>
      </c>
      <c r="AA24" s="28">
        <f t="shared" si="1"/>
        <v>75</v>
      </c>
      <c r="AB24" s="21"/>
      <c r="AC24" s="61">
        <f t="shared" si="7"/>
        <v>0</v>
      </c>
      <c r="AD24" s="21"/>
      <c r="AE24" s="21"/>
      <c r="AF24" s="28">
        <f t="shared" si="2"/>
        <v>105</v>
      </c>
      <c r="AG24" s="21"/>
      <c r="AH24" s="61">
        <f t="shared" si="8"/>
        <v>0</v>
      </c>
      <c r="AI24" s="21"/>
      <c r="AJ24" s="21"/>
      <c r="AK24" s="28">
        <f t="shared" si="3"/>
        <v>75</v>
      </c>
      <c r="AL24" s="21"/>
      <c r="AM24" s="61">
        <f t="shared" si="9"/>
        <v>0</v>
      </c>
      <c r="AN24" s="21"/>
      <c r="AO24" s="21"/>
      <c r="AP24" s="21">
        <f t="shared" si="4"/>
        <v>300</v>
      </c>
      <c r="AQ24" s="21">
        <v>13</v>
      </c>
      <c r="AR24" s="61">
        <f t="shared" si="5"/>
        <v>4.3333333333333335E-2</v>
      </c>
      <c r="AS24" s="21" t="s">
        <v>155</v>
      </c>
    </row>
    <row r="25" spans="1:45" s="29" customFormat="1" ht="120" x14ac:dyDescent="0.25">
      <c r="A25" s="22">
        <v>4</v>
      </c>
      <c r="B25" s="21" t="s">
        <v>46</v>
      </c>
      <c r="C25" s="22" t="s">
        <v>118</v>
      </c>
      <c r="D25" s="26" t="s">
        <v>156</v>
      </c>
      <c r="E25" s="21" t="s">
        <v>157</v>
      </c>
      <c r="F25" s="21" t="s">
        <v>96</v>
      </c>
      <c r="G25" s="21" t="s">
        <v>158</v>
      </c>
      <c r="H25" s="35" t="s">
        <v>159</v>
      </c>
      <c r="I25" s="41" t="s">
        <v>53</v>
      </c>
      <c r="J25" s="37" t="s">
        <v>123</v>
      </c>
      <c r="K25" s="35" t="s">
        <v>160</v>
      </c>
      <c r="L25" s="41">
        <v>15</v>
      </c>
      <c r="M25" s="41">
        <v>24</v>
      </c>
      <c r="N25" s="41">
        <v>27</v>
      </c>
      <c r="O25" s="41">
        <v>24</v>
      </c>
      <c r="P25" s="58">
        <f t="shared" si="13"/>
        <v>90</v>
      </c>
      <c r="Q25" s="48" t="s">
        <v>70</v>
      </c>
      <c r="R25" s="55" t="s">
        <v>161</v>
      </c>
      <c r="S25" s="35" t="s">
        <v>162</v>
      </c>
      <c r="T25" s="35" t="s">
        <v>127</v>
      </c>
      <c r="U25" s="49" t="s">
        <v>163</v>
      </c>
      <c r="V25" s="28">
        <f t="shared" si="0"/>
        <v>15</v>
      </c>
      <c r="W25" s="21">
        <v>16</v>
      </c>
      <c r="X25" s="61">
        <f t="shared" si="6"/>
        <v>1</v>
      </c>
      <c r="Y25" s="21" t="s">
        <v>164</v>
      </c>
      <c r="Z25" s="21" t="s">
        <v>165</v>
      </c>
      <c r="AA25" s="28">
        <f t="shared" si="1"/>
        <v>24</v>
      </c>
      <c r="AB25" s="21"/>
      <c r="AC25" s="61">
        <f t="shared" si="7"/>
        <v>0</v>
      </c>
      <c r="AD25" s="21"/>
      <c r="AE25" s="21"/>
      <c r="AF25" s="28">
        <f t="shared" si="2"/>
        <v>27</v>
      </c>
      <c r="AG25" s="21"/>
      <c r="AH25" s="61">
        <f t="shared" si="8"/>
        <v>0</v>
      </c>
      <c r="AI25" s="21"/>
      <c r="AJ25" s="21"/>
      <c r="AK25" s="28">
        <f t="shared" si="3"/>
        <v>24</v>
      </c>
      <c r="AL25" s="21"/>
      <c r="AM25" s="61">
        <f t="shared" si="9"/>
        <v>0</v>
      </c>
      <c r="AN25" s="21"/>
      <c r="AO25" s="21"/>
      <c r="AP25" s="21">
        <f t="shared" si="4"/>
        <v>90</v>
      </c>
      <c r="AQ25" s="21">
        <v>16</v>
      </c>
      <c r="AR25" s="61">
        <f t="shared" si="5"/>
        <v>0.17777777777777778</v>
      </c>
      <c r="AS25" s="21" t="s">
        <v>166</v>
      </c>
    </row>
    <row r="26" spans="1:45" s="29" customFormat="1" ht="120" x14ac:dyDescent="0.25">
      <c r="A26" s="22">
        <v>4</v>
      </c>
      <c r="B26" s="21" t="s">
        <v>46</v>
      </c>
      <c r="C26" s="22" t="s">
        <v>118</v>
      </c>
      <c r="D26" s="26" t="s">
        <v>167</v>
      </c>
      <c r="E26" s="21" t="s">
        <v>168</v>
      </c>
      <c r="F26" s="21" t="s">
        <v>96</v>
      </c>
      <c r="G26" s="21" t="s">
        <v>169</v>
      </c>
      <c r="H26" s="35" t="s">
        <v>170</v>
      </c>
      <c r="I26" s="41" t="s">
        <v>53</v>
      </c>
      <c r="J26" s="37" t="s">
        <v>123</v>
      </c>
      <c r="K26" s="35" t="s">
        <v>160</v>
      </c>
      <c r="L26" s="41">
        <v>25</v>
      </c>
      <c r="M26" s="41">
        <v>55</v>
      </c>
      <c r="N26" s="41">
        <v>55</v>
      </c>
      <c r="O26" s="41">
        <v>25</v>
      </c>
      <c r="P26" s="58">
        <f t="shared" si="13"/>
        <v>160</v>
      </c>
      <c r="Q26" s="48" t="s">
        <v>70</v>
      </c>
      <c r="R26" s="55" t="s">
        <v>161</v>
      </c>
      <c r="S26" s="35" t="s">
        <v>162</v>
      </c>
      <c r="T26" s="35" t="s">
        <v>127</v>
      </c>
      <c r="U26" s="49" t="s">
        <v>163</v>
      </c>
      <c r="V26" s="28">
        <f t="shared" si="0"/>
        <v>25</v>
      </c>
      <c r="W26" s="21">
        <v>31</v>
      </c>
      <c r="X26" s="61">
        <f t="shared" si="6"/>
        <v>1</v>
      </c>
      <c r="Y26" s="21" t="s">
        <v>171</v>
      </c>
      <c r="Z26" s="21" t="s">
        <v>165</v>
      </c>
      <c r="AA26" s="28">
        <f t="shared" si="1"/>
        <v>55</v>
      </c>
      <c r="AB26" s="21"/>
      <c r="AC26" s="61">
        <f t="shared" si="7"/>
        <v>0</v>
      </c>
      <c r="AD26" s="21"/>
      <c r="AE26" s="21"/>
      <c r="AF26" s="28">
        <f t="shared" si="2"/>
        <v>55</v>
      </c>
      <c r="AG26" s="21"/>
      <c r="AH26" s="61">
        <f t="shared" si="8"/>
        <v>0</v>
      </c>
      <c r="AI26" s="21"/>
      <c r="AJ26" s="21"/>
      <c r="AK26" s="28">
        <f t="shared" si="3"/>
        <v>25</v>
      </c>
      <c r="AL26" s="21"/>
      <c r="AM26" s="61">
        <f t="shared" si="9"/>
        <v>0</v>
      </c>
      <c r="AN26" s="21"/>
      <c r="AO26" s="21"/>
      <c r="AP26" s="21">
        <f t="shared" si="4"/>
        <v>160</v>
      </c>
      <c r="AQ26" s="21">
        <v>31</v>
      </c>
      <c r="AR26" s="61">
        <f t="shared" si="5"/>
        <v>0.19375000000000001</v>
      </c>
      <c r="AS26" s="21" t="s">
        <v>172</v>
      </c>
    </row>
    <row r="27" spans="1:45" s="29" customFormat="1" ht="135" x14ac:dyDescent="0.25">
      <c r="A27" s="22">
        <v>4</v>
      </c>
      <c r="B27" s="21" t="s">
        <v>46</v>
      </c>
      <c r="C27" s="22" t="s">
        <v>118</v>
      </c>
      <c r="D27" s="26" t="s">
        <v>173</v>
      </c>
      <c r="E27" s="21" t="s">
        <v>174</v>
      </c>
      <c r="F27" s="21" t="s">
        <v>96</v>
      </c>
      <c r="G27" s="21" t="s">
        <v>175</v>
      </c>
      <c r="H27" s="35" t="s">
        <v>176</v>
      </c>
      <c r="I27" s="41" t="s">
        <v>53</v>
      </c>
      <c r="J27" s="37" t="s">
        <v>123</v>
      </c>
      <c r="K27" s="35" t="s">
        <v>160</v>
      </c>
      <c r="L27" s="41">
        <v>6</v>
      </c>
      <c r="M27" s="41">
        <v>12</v>
      </c>
      <c r="N27" s="41">
        <v>12</v>
      </c>
      <c r="O27" s="41">
        <v>9</v>
      </c>
      <c r="P27" s="58">
        <f t="shared" si="13"/>
        <v>39</v>
      </c>
      <c r="Q27" s="49" t="s">
        <v>70</v>
      </c>
      <c r="R27" s="55" t="s">
        <v>161</v>
      </c>
      <c r="S27" s="35" t="s">
        <v>162</v>
      </c>
      <c r="T27" s="35" t="s">
        <v>127</v>
      </c>
      <c r="U27" s="49" t="s">
        <v>163</v>
      </c>
      <c r="V27" s="28">
        <f t="shared" si="0"/>
        <v>6</v>
      </c>
      <c r="W27" s="21">
        <v>6</v>
      </c>
      <c r="X27" s="61">
        <f t="shared" si="6"/>
        <v>1</v>
      </c>
      <c r="Y27" s="21" t="s">
        <v>177</v>
      </c>
      <c r="Z27" s="21" t="s">
        <v>165</v>
      </c>
      <c r="AA27" s="28">
        <f t="shared" si="1"/>
        <v>12</v>
      </c>
      <c r="AB27" s="21"/>
      <c r="AC27" s="61">
        <f t="shared" si="7"/>
        <v>0</v>
      </c>
      <c r="AD27" s="21"/>
      <c r="AE27" s="21"/>
      <c r="AF27" s="28">
        <f t="shared" si="2"/>
        <v>12</v>
      </c>
      <c r="AG27" s="21"/>
      <c r="AH27" s="61">
        <f t="shared" si="8"/>
        <v>0</v>
      </c>
      <c r="AI27" s="21"/>
      <c r="AJ27" s="21"/>
      <c r="AK27" s="28">
        <f t="shared" si="3"/>
        <v>9</v>
      </c>
      <c r="AL27" s="21"/>
      <c r="AM27" s="61">
        <f t="shared" si="9"/>
        <v>0</v>
      </c>
      <c r="AN27" s="21"/>
      <c r="AO27" s="21"/>
      <c r="AP27" s="21">
        <f t="shared" si="4"/>
        <v>39</v>
      </c>
      <c r="AQ27" s="21">
        <v>6</v>
      </c>
      <c r="AR27" s="61">
        <f t="shared" si="5"/>
        <v>0.15384615384615385</v>
      </c>
      <c r="AS27" s="21" t="s">
        <v>178</v>
      </c>
    </row>
    <row r="28" spans="1:45" s="29" customFormat="1" ht="120" x14ac:dyDescent="0.25">
      <c r="A28" s="22">
        <v>4</v>
      </c>
      <c r="B28" s="21" t="s">
        <v>46</v>
      </c>
      <c r="C28" s="22" t="s">
        <v>118</v>
      </c>
      <c r="D28" s="26" t="s">
        <v>179</v>
      </c>
      <c r="E28" s="21" t="s">
        <v>180</v>
      </c>
      <c r="F28" s="21" t="s">
        <v>96</v>
      </c>
      <c r="G28" s="21" t="s">
        <v>181</v>
      </c>
      <c r="H28" s="42" t="s">
        <v>182</v>
      </c>
      <c r="I28" s="43" t="s">
        <v>53</v>
      </c>
      <c r="J28" s="44" t="s">
        <v>123</v>
      </c>
      <c r="K28" s="42" t="s">
        <v>160</v>
      </c>
      <c r="L28" s="43">
        <v>2</v>
      </c>
      <c r="M28" s="43">
        <v>8</v>
      </c>
      <c r="N28" s="43">
        <v>8</v>
      </c>
      <c r="O28" s="43">
        <v>2</v>
      </c>
      <c r="P28" s="58">
        <f t="shared" si="13"/>
        <v>20</v>
      </c>
      <c r="Q28" s="50" t="s">
        <v>70</v>
      </c>
      <c r="R28" s="56" t="s">
        <v>161</v>
      </c>
      <c r="S28" s="42" t="s">
        <v>162</v>
      </c>
      <c r="T28" s="42" t="s">
        <v>127</v>
      </c>
      <c r="U28" s="60" t="s">
        <v>183</v>
      </c>
      <c r="V28" s="28">
        <f t="shared" si="0"/>
        <v>2</v>
      </c>
      <c r="W28" s="21">
        <v>6</v>
      </c>
      <c r="X28" s="61">
        <f t="shared" si="6"/>
        <v>1</v>
      </c>
      <c r="Y28" s="21" t="s">
        <v>184</v>
      </c>
      <c r="Z28" s="21" t="s">
        <v>165</v>
      </c>
      <c r="AA28" s="28">
        <f t="shared" si="1"/>
        <v>8</v>
      </c>
      <c r="AB28" s="21"/>
      <c r="AC28" s="61">
        <f t="shared" si="7"/>
        <v>0</v>
      </c>
      <c r="AD28" s="21"/>
      <c r="AE28" s="21"/>
      <c r="AF28" s="28">
        <f t="shared" si="2"/>
        <v>8</v>
      </c>
      <c r="AG28" s="21"/>
      <c r="AH28" s="61">
        <f t="shared" si="8"/>
        <v>0</v>
      </c>
      <c r="AI28" s="21"/>
      <c r="AJ28" s="21"/>
      <c r="AK28" s="28">
        <f t="shared" si="3"/>
        <v>2</v>
      </c>
      <c r="AL28" s="21"/>
      <c r="AM28" s="61">
        <f t="shared" si="9"/>
        <v>0</v>
      </c>
      <c r="AN28" s="21"/>
      <c r="AO28" s="21"/>
      <c r="AP28" s="21">
        <f t="shared" si="4"/>
        <v>20</v>
      </c>
      <c r="AQ28" s="21">
        <v>6</v>
      </c>
      <c r="AR28" s="61">
        <f t="shared" si="5"/>
        <v>0.3</v>
      </c>
      <c r="AS28" s="21" t="s">
        <v>185</v>
      </c>
    </row>
    <row r="29" spans="1:45" s="5" customFormat="1" ht="15.75" x14ac:dyDescent="0.25">
      <c r="A29" s="10"/>
      <c r="B29" s="10"/>
      <c r="C29" s="10"/>
      <c r="D29" s="10"/>
      <c r="E29" s="13" t="s">
        <v>186</v>
      </c>
      <c r="F29" s="10"/>
      <c r="G29" s="10"/>
      <c r="H29" s="10"/>
      <c r="I29" s="10"/>
      <c r="J29" s="10"/>
      <c r="K29" s="10"/>
      <c r="L29" s="15"/>
      <c r="M29" s="15"/>
      <c r="N29" s="15"/>
      <c r="O29" s="15"/>
      <c r="P29" s="15"/>
      <c r="Q29" s="10"/>
      <c r="R29" s="10"/>
      <c r="S29" s="10"/>
      <c r="T29" s="10"/>
      <c r="U29" s="10"/>
      <c r="V29" s="15"/>
      <c r="W29" s="15"/>
      <c r="X29" s="63">
        <f>AVERAGE(X13:X28)*80%</f>
        <v>0.66753514739229036</v>
      </c>
      <c r="Y29" s="15"/>
      <c r="Z29" s="15"/>
      <c r="AA29" s="15"/>
      <c r="AB29" s="15"/>
      <c r="AC29" s="63">
        <f>AVERAGE(AC13:AC28)*80%</f>
        <v>0</v>
      </c>
      <c r="AD29" s="15"/>
      <c r="AE29" s="15"/>
      <c r="AF29" s="15"/>
      <c r="AG29" s="15"/>
      <c r="AH29" s="15">
        <f>AVERAGE(AH13:AH28)*80%</f>
        <v>0</v>
      </c>
      <c r="AI29" s="15"/>
      <c r="AJ29" s="15"/>
      <c r="AK29" s="15"/>
      <c r="AL29" s="15"/>
      <c r="AM29" s="15">
        <f>AVERAGE(AM13:AM28)*80%</f>
        <v>0</v>
      </c>
      <c r="AN29" s="10"/>
      <c r="AO29" s="10"/>
      <c r="AP29" s="16"/>
      <c r="AQ29" s="16"/>
      <c r="AR29" s="15">
        <f>AVERAGE(AR13:AR28)*80%</f>
        <v>0.15290465843571222</v>
      </c>
      <c r="AS29" s="10"/>
    </row>
    <row r="30" spans="1:45" s="29" customFormat="1" ht="105" x14ac:dyDescent="0.25">
      <c r="A30" s="67">
        <v>7</v>
      </c>
      <c r="B30" s="68" t="s">
        <v>187</v>
      </c>
      <c r="C30" s="68" t="s">
        <v>188</v>
      </c>
      <c r="D30" s="69" t="s">
        <v>189</v>
      </c>
      <c r="E30" s="70" t="s">
        <v>190</v>
      </c>
      <c r="F30" s="71" t="s">
        <v>191</v>
      </c>
      <c r="G30" s="71" t="s">
        <v>192</v>
      </c>
      <c r="H30" s="71" t="s">
        <v>193</v>
      </c>
      <c r="I30" s="72" t="s">
        <v>194</v>
      </c>
      <c r="J30" s="71" t="s">
        <v>195</v>
      </c>
      <c r="K30" s="71" t="s">
        <v>196</v>
      </c>
      <c r="L30" s="73" t="s">
        <v>61</v>
      </c>
      <c r="M30" s="74">
        <v>0.8</v>
      </c>
      <c r="N30" s="73" t="s">
        <v>61</v>
      </c>
      <c r="O30" s="75">
        <v>0.8</v>
      </c>
      <c r="P30" s="75">
        <v>0.8</v>
      </c>
      <c r="Q30" s="76" t="s">
        <v>70</v>
      </c>
      <c r="R30" s="76" t="s">
        <v>197</v>
      </c>
      <c r="S30" s="71" t="s">
        <v>198</v>
      </c>
      <c r="T30" s="71" t="s">
        <v>199</v>
      </c>
      <c r="U30" s="77" t="s">
        <v>200</v>
      </c>
      <c r="V30" s="78" t="str">
        <f>L30</f>
        <v>No programada</v>
      </c>
      <c r="W30" s="68" t="s">
        <v>62</v>
      </c>
      <c r="X30" s="68" t="s">
        <v>62</v>
      </c>
      <c r="Y30" s="68" t="s">
        <v>63</v>
      </c>
      <c r="Z30" s="68"/>
      <c r="AA30" s="79">
        <f>M30</f>
        <v>0.8</v>
      </c>
      <c r="AB30" s="68"/>
      <c r="AC30" s="80">
        <f t="shared" ref="AC30" si="14">IF(AB30/AA30&gt;100%,100%,AB30/AA30)</f>
        <v>0</v>
      </c>
      <c r="AD30" s="68"/>
      <c r="AE30" s="68"/>
      <c r="AF30" s="78" t="str">
        <f>N30</f>
        <v>No programada</v>
      </c>
      <c r="AG30" s="68"/>
      <c r="AH30" s="88" t="e">
        <f t="shared" ref="AH30" si="15">IF(AG30/AF30&gt;100%,100%,AG30/AF30)</f>
        <v>#VALUE!</v>
      </c>
      <c r="AI30" s="68"/>
      <c r="AJ30" s="68"/>
      <c r="AK30" s="79">
        <f>O30</f>
        <v>0.8</v>
      </c>
      <c r="AL30" s="68"/>
      <c r="AM30" s="80">
        <f t="shared" ref="AM30" si="16">IF(AL30/AK30&gt;100%,100%,AL30/AK30)</f>
        <v>0</v>
      </c>
      <c r="AN30" s="68"/>
      <c r="AO30" s="68"/>
      <c r="AP30" s="79">
        <f>P30</f>
        <v>0.8</v>
      </c>
      <c r="AQ30" s="91">
        <v>0</v>
      </c>
      <c r="AR30" s="91">
        <v>0</v>
      </c>
      <c r="AS30" s="27" t="s">
        <v>64</v>
      </c>
    </row>
    <row r="31" spans="1:45" s="105" customFormat="1" ht="105" x14ac:dyDescent="0.25">
      <c r="A31" s="93">
        <v>7</v>
      </c>
      <c r="B31" s="27" t="s">
        <v>187</v>
      </c>
      <c r="C31" s="27" t="s">
        <v>188</v>
      </c>
      <c r="D31" s="94" t="s">
        <v>201</v>
      </c>
      <c r="E31" s="95" t="s">
        <v>202</v>
      </c>
      <c r="F31" s="96" t="s">
        <v>191</v>
      </c>
      <c r="G31" s="96" t="s">
        <v>203</v>
      </c>
      <c r="H31" s="96" t="s">
        <v>204</v>
      </c>
      <c r="I31" s="96" t="s">
        <v>205</v>
      </c>
      <c r="J31" s="96" t="s">
        <v>195</v>
      </c>
      <c r="K31" s="96" t="s">
        <v>206</v>
      </c>
      <c r="L31" s="97">
        <v>1</v>
      </c>
      <c r="M31" s="97">
        <v>1</v>
      </c>
      <c r="N31" s="97">
        <v>1</v>
      </c>
      <c r="O31" s="98">
        <v>1</v>
      </c>
      <c r="P31" s="98">
        <v>1</v>
      </c>
      <c r="Q31" s="96" t="s">
        <v>70</v>
      </c>
      <c r="R31" s="96" t="s">
        <v>207</v>
      </c>
      <c r="S31" s="96" t="s">
        <v>208</v>
      </c>
      <c r="T31" s="99" t="s">
        <v>199</v>
      </c>
      <c r="U31" s="100" t="s">
        <v>209</v>
      </c>
      <c r="V31" s="101">
        <f t="shared" ref="V31:V36" si="17">L31</f>
        <v>1</v>
      </c>
      <c r="W31" s="102">
        <v>0.45829999999999999</v>
      </c>
      <c r="X31" s="102">
        <f t="shared" ref="X31" si="18">IF(W31/V31&gt;100%,100%,W31/V31)</f>
        <v>0.45829999999999999</v>
      </c>
      <c r="Y31" s="27" t="s">
        <v>210</v>
      </c>
      <c r="Z31" s="27" t="s">
        <v>211</v>
      </c>
      <c r="AA31" s="101">
        <f t="shared" ref="AA31:AA36" si="19">M31</f>
        <v>1</v>
      </c>
      <c r="AB31" s="103">
        <v>0</v>
      </c>
      <c r="AC31" s="102"/>
      <c r="AD31" s="27"/>
      <c r="AE31" s="27"/>
      <c r="AF31" s="101">
        <f t="shared" ref="AF31:AF36" si="20">N31</f>
        <v>1</v>
      </c>
      <c r="AG31" s="103">
        <v>0</v>
      </c>
      <c r="AH31" s="104"/>
      <c r="AI31" s="27"/>
      <c r="AJ31" s="27"/>
      <c r="AK31" s="101">
        <f t="shared" ref="AK31:AK36" si="21">O31</f>
        <v>1</v>
      </c>
      <c r="AL31" s="103">
        <v>0</v>
      </c>
      <c r="AM31" s="102"/>
      <c r="AN31" s="27"/>
      <c r="AO31" s="27"/>
      <c r="AP31" s="101">
        <f t="shared" ref="AP31:AP36" si="22">P31</f>
        <v>1</v>
      </c>
      <c r="AQ31" s="102">
        <f>AVERAGE(W31,AB31,AG31,AL31)</f>
        <v>0.114575</v>
      </c>
      <c r="AR31" s="102">
        <f t="shared" ref="AR31" si="23">IF(AQ31/AP31&gt;100%,100%,AQ31/AP31)</f>
        <v>0.114575</v>
      </c>
      <c r="AS31" s="27" t="s">
        <v>210</v>
      </c>
    </row>
    <row r="32" spans="1:45" s="29" customFormat="1" ht="150" x14ac:dyDescent="0.25">
      <c r="A32" s="67">
        <v>7</v>
      </c>
      <c r="B32" s="68" t="s">
        <v>187</v>
      </c>
      <c r="C32" s="68" t="s">
        <v>212</v>
      </c>
      <c r="D32" s="81" t="s">
        <v>213</v>
      </c>
      <c r="E32" s="82" t="s">
        <v>214</v>
      </c>
      <c r="F32" s="76" t="s">
        <v>191</v>
      </c>
      <c r="G32" s="76" t="s">
        <v>215</v>
      </c>
      <c r="H32" s="76" t="s">
        <v>216</v>
      </c>
      <c r="I32" s="76" t="s">
        <v>217</v>
      </c>
      <c r="J32" s="76" t="s">
        <v>195</v>
      </c>
      <c r="K32" s="76" t="s">
        <v>218</v>
      </c>
      <c r="L32" s="73" t="s">
        <v>61</v>
      </c>
      <c r="M32" s="74">
        <v>1</v>
      </c>
      <c r="N32" s="74">
        <v>1</v>
      </c>
      <c r="O32" s="75">
        <v>1</v>
      </c>
      <c r="P32" s="75">
        <v>1</v>
      </c>
      <c r="Q32" s="76" t="s">
        <v>70</v>
      </c>
      <c r="R32" s="76" t="s">
        <v>219</v>
      </c>
      <c r="S32" s="76" t="s">
        <v>220</v>
      </c>
      <c r="T32" s="71" t="s">
        <v>199</v>
      </c>
      <c r="U32" s="77" t="s">
        <v>221</v>
      </c>
      <c r="V32" s="78" t="str">
        <f t="shared" si="17"/>
        <v>No programada</v>
      </c>
      <c r="W32" s="68" t="s">
        <v>222</v>
      </c>
      <c r="X32" s="68" t="s">
        <v>62</v>
      </c>
      <c r="Y32" s="68" t="s">
        <v>63</v>
      </c>
      <c r="Z32" s="68"/>
      <c r="AA32" s="79">
        <f t="shared" si="19"/>
        <v>1</v>
      </c>
      <c r="AB32" s="68"/>
      <c r="AC32" s="80"/>
      <c r="AD32" s="68"/>
      <c r="AE32" s="68"/>
      <c r="AF32" s="79">
        <f t="shared" si="20"/>
        <v>1</v>
      </c>
      <c r="AG32" s="68"/>
      <c r="AH32" s="88"/>
      <c r="AI32" s="68"/>
      <c r="AJ32" s="68"/>
      <c r="AK32" s="79">
        <f t="shared" si="21"/>
        <v>1</v>
      </c>
      <c r="AL32" s="68"/>
      <c r="AM32" s="80"/>
      <c r="AN32" s="68"/>
      <c r="AO32" s="68"/>
      <c r="AP32" s="79">
        <f t="shared" si="22"/>
        <v>1</v>
      </c>
      <c r="AQ32" s="91">
        <v>0</v>
      </c>
      <c r="AR32" s="91">
        <v>0</v>
      </c>
      <c r="AS32" s="27" t="s">
        <v>64</v>
      </c>
    </row>
    <row r="33" spans="1:45" s="29" customFormat="1" ht="105" x14ac:dyDescent="0.25">
      <c r="A33" s="67">
        <v>7</v>
      </c>
      <c r="B33" s="68" t="s">
        <v>187</v>
      </c>
      <c r="C33" s="68" t="s">
        <v>188</v>
      </c>
      <c r="D33" s="81" t="s">
        <v>223</v>
      </c>
      <c r="E33" s="82" t="s">
        <v>224</v>
      </c>
      <c r="F33" s="76" t="s">
        <v>191</v>
      </c>
      <c r="G33" s="76" t="s">
        <v>225</v>
      </c>
      <c r="H33" s="76" t="s">
        <v>226</v>
      </c>
      <c r="I33" s="76" t="s">
        <v>205</v>
      </c>
      <c r="J33" s="76" t="s">
        <v>99</v>
      </c>
      <c r="K33" s="76" t="s">
        <v>225</v>
      </c>
      <c r="L33" s="74">
        <v>1</v>
      </c>
      <c r="M33" s="74">
        <v>1</v>
      </c>
      <c r="N33" s="73" t="s">
        <v>61</v>
      </c>
      <c r="O33" s="75" t="s">
        <v>61</v>
      </c>
      <c r="P33" s="75">
        <v>1</v>
      </c>
      <c r="Q33" s="76" t="s">
        <v>227</v>
      </c>
      <c r="R33" s="76" t="s">
        <v>228</v>
      </c>
      <c r="S33" s="76" t="s">
        <v>228</v>
      </c>
      <c r="T33" s="71" t="s">
        <v>199</v>
      </c>
      <c r="U33" s="77" t="s">
        <v>209</v>
      </c>
      <c r="V33" s="79">
        <f t="shared" si="17"/>
        <v>1</v>
      </c>
      <c r="W33" s="68">
        <v>100</v>
      </c>
      <c r="X33" s="80">
        <f>IF(W33/V33&gt;100%,100%,W33/V33)</f>
        <v>1</v>
      </c>
      <c r="Y33" s="68" t="s">
        <v>229</v>
      </c>
      <c r="Z33" s="68" t="s">
        <v>230</v>
      </c>
      <c r="AA33" s="79">
        <f t="shared" si="19"/>
        <v>1</v>
      </c>
      <c r="AB33" s="68"/>
      <c r="AC33" s="80"/>
      <c r="AD33" s="68"/>
      <c r="AE33" s="68"/>
      <c r="AF33" s="78" t="str">
        <f t="shared" si="20"/>
        <v>No programada</v>
      </c>
      <c r="AG33" s="68"/>
      <c r="AH33" s="88"/>
      <c r="AI33" s="68"/>
      <c r="AJ33" s="68"/>
      <c r="AK33" s="78" t="str">
        <f t="shared" si="21"/>
        <v>No programada</v>
      </c>
      <c r="AL33" s="68"/>
      <c r="AM33" s="80"/>
      <c r="AN33" s="68"/>
      <c r="AO33" s="68"/>
      <c r="AP33" s="79">
        <f t="shared" si="22"/>
        <v>1</v>
      </c>
      <c r="AQ33" s="83">
        <v>0.5</v>
      </c>
      <c r="AR33" s="80">
        <f>IF(AQ33/AP33&gt;100%,100%,AQ33/AP33)</f>
        <v>0.5</v>
      </c>
      <c r="AS33" s="27" t="s">
        <v>229</v>
      </c>
    </row>
    <row r="34" spans="1:45" s="29" customFormat="1" ht="120" x14ac:dyDescent="0.25">
      <c r="A34" s="67">
        <v>7</v>
      </c>
      <c r="B34" s="68" t="s">
        <v>187</v>
      </c>
      <c r="C34" s="68" t="s">
        <v>188</v>
      </c>
      <c r="D34" s="81" t="s">
        <v>231</v>
      </c>
      <c r="E34" s="82" t="s">
        <v>232</v>
      </c>
      <c r="F34" s="76" t="s">
        <v>191</v>
      </c>
      <c r="G34" s="76" t="s">
        <v>233</v>
      </c>
      <c r="H34" s="76" t="s">
        <v>234</v>
      </c>
      <c r="I34" s="76" t="s">
        <v>115</v>
      </c>
      <c r="J34" s="76" t="s">
        <v>123</v>
      </c>
      <c r="K34" s="76" t="s">
        <v>233</v>
      </c>
      <c r="L34" s="84">
        <v>0</v>
      </c>
      <c r="M34" s="84">
        <v>1</v>
      </c>
      <c r="N34" s="85">
        <v>1</v>
      </c>
      <c r="O34" s="86">
        <v>0</v>
      </c>
      <c r="P34" s="86">
        <v>2</v>
      </c>
      <c r="Q34" s="76" t="s">
        <v>227</v>
      </c>
      <c r="R34" s="76" t="s">
        <v>228</v>
      </c>
      <c r="S34" s="76" t="s">
        <v>228</v>
      </c>
      <c r="T34" s="71" t="s">
        <v>199</v>
      </c>
      <c r="U34" s="71" t="s">
        <v>199</v>
      </c>
      <c r="V34" s="78">
        <f t="shared" si="17"/>
        <v>0</v>
      </c>
      <c r="W34" s="68" t="s">
        <v>235</v>
      </c>
      <c r="X34" s="83" t="s">
        <v>62</v>
      </c>
      <c r="Y34" s="68" t="s">
        <v>63</v>
      </c>
      <c r="Z34" s="68"/>
      <c r="AA34" s="78">
        <f t="shared" si="19"/>
        <v>1</v>
      </c>
      <c r="AB34" s="68"/>
      <c r="AC34" s="80"/>
      <c r="AD34" s="68"/>
      <c r="AE34" s="68"/>
      <c r="AF34" s="78">
        <f t="shared" si="20"/>
        <v>1</v>
      </c>
      <c r="AG34" s="68"/>
      <c r="AH34" s="88"/>
      <c r="AI34" s="68"/>
      <c r="AJ34" s="68"/>
      <c r="AK34" s="78">
        <f t="shared" si="21"/>
        <v>0</v>
      </c>
      <c r="AL34" s="68"/>
      <c r="AM34" s="80"/>
      <c r="AN34" s="68"/>
      <c r="AO34" s="68"/>
      <c r="AP34" s="68">
        <f t="shared" si="22"/>
        <v>2</v>
      </c>
      <c r="AQ34" s="91">
        <v>0</v>
      </c>
      <c r="AR34" s="91">
        <v>0</v>
      </c>
      <c r="AS34" s="27" t="s">
        <v>64</v>
      </c>
    </row>
    <row r="35" spans="1:45" s="29" customFormat="1" ht="90" x14ac:dyDescent="0.25">
      <c r="A35" s="67">
        <v>5</v>
      </c>
      <c r="B35" s="68" t="s">
        <v>236</v>
      </c>
      <c r="C35" s="68" t="s">
        <v>237</v>
      </c>
      <c r="D35" s="81" t="s">
        <v>238</v>
      </c>
      <c r="E35" s="82" t="s">
        <v>239</v>
      </c>
      <c r="F35" s="76" t="s">
        <v>191</v>
      </c>
      <c r="G35" s="76" t="s">
        <v>240</v>
      </c>
      <c r="H35" s="76" t="s">
        <v>241</v>
      </c>
      <c r="I35" s="76" t="s">
        <v>205</v>
      </c>
      <c r="J35" s="76" t="s">
        <v>54</v>
      </c>
      <c r="K35" s="76" t="s">
        <v>240</v>
      </c>
      <c r="L35" s="74">
        <v>0.33</v>
      </c>
      <c r="M35" s="74">
        <v>0.67</v>
      </c>
      <c r="N35" s="74">
        <v>0.84</v>
      </c>
      <c r="O35" s="75">
        <v>1</v>
      </c>
      <c r="P35" s="75">
        <v>1</v>
      </c>
      <c r="Q35" s="76" t="s">
        <v>70</v>
      </c>
      <c r="R35" s="76" t="s">
        <v>242</v>
      </c>
      <c r="S35" s="76" t="s">
        <v>243</v>
      </c>
      <c r="T35" s="71" t="s">
        <v>199</v>
      </c>
      <c r="U35" s="77" t="s">
        <v>244</v>
      </c>
      <c r="V35" s="79">
        <f t="shared" si="17"/>
        <v>0.33</v>
      </c>
      <c r="W35" s="79">
        <v>0.96150000000000002</v>
      </c>
      <c r="X35" s="87">
        <f>IF(W35/V35&gt;100%,100%,W35/V35)</f>
        <v>1</v>
      </c>
      <c r="Y35" s="79"/>
      <c r="Z35" s="79"/>
      <c r="AA35" s="79">
        <f t="shared" si="19"/>
        <v>0.67</v>
      </c>
      <c r="AB35" s="79"/>
      <c r="AC35" s="87"/>
      <c r="AD35" s="79"/>
      <c r="AE35" s="79"/>
      <c r="AF35" s="79">
        <f t="shared" si="20"/>
        <v>0.84</v>
      </c>
      <c r="AG35" s="79"/>
      <c r="AH35" s="89"/>
      <c r="AI35" s="79"/>
      <c r="AJ35" s="79"/>
      <c r="AK35" s="79">
        <f t="shared" si="21"/>
        <v>1</v>
      </c>
      <c r="AL35" s="79"/>
      <c r="AM35" s="87"/>
      <c r="AN35" s="79"/>
      <c r="AO35" s="79"/>
      <c r="AP35" s="79">
        <f t="shared" si="22"/>
        <v>1</v>
      </c>
      <c r="AQ35" s="80">
        <v>0.96150000000000002</v>
      </c>
      <c r="AR35" s="80">
        <f>IF(AQ35/AP35&gt;100%,100%,AQ35/AP35)</f>
        <v>0.96150000000000002</v>
      </c>
      <c r="AS35" s="27" t="s">
        <v>245</v>
      </c>
    </row>
    <row r="36" spans="1:45" s="29" customFormat="1" ht="122.25" customHeight="1" x14ac:dyDescent="0.25">
      <c r="A36" s="67">
        <v>5</v>
      </c>
      <c r="B36" s="68" t="s">
        <v>236</v>
      </c>
      <c r="C36" s="68" t="s">
        <v>237</v>
      </c>
      <c r="D36" s="81" t="s">
        <v>246</v>
      </c>
      <c r="E36" s="82" t="s">
        <v>247</v>
      </c>
      <c r="F36" s="76" t="s">
        <v>191</v>
      </c>
      <c r="G36" s="76" t="s">
        <v>240</v>
      </c>
      <c r="H36" s="76" t="s">
        <v>248</v>
      </c>
      <c r="I36" s="76" t="s">
        <v>115</v>
      </c>
      <c r="J36" s="76" t="s">
        <v>54</v>
      </c>
      <c r="K36" s="76" t="s">
        <v>240</v>
      </c>
      <c r="L36" s="74">
        <v>0.2</v>
      </c>
      <c r="M36" s="74">
        <v>0.4</v>
      </c>
      <c r="N36" s="74">
        <v>0.6</v>
      </c>
      <c r="O36" s="75">
        <v>0.8</v>
      </c>
      <c r="P36" s="75">
        <v>0.8</v>
      </c>
      <c r="Q36" s="76" t="s">
        <v>70</v>
      </c>
      <c r="R36" s="76" t="s">
        <v>242</v>
      </c>
      <c r="S36" s="76" t="s">
        <v>249</v>
      </c>
      <c r="T36" s="71" t="s">
        <v>199</v>
      </c>
      <c r="U36" s="77" t="s">
        <v>244</v>
      </c>
      <c r="V36" s="79">
        <f t="shared" si="17"/>
        <v>0.2</v>
      </c>
      <c r="W36" s="87">
        <v>0.70050000000000001</v>
      </c>
      <c r="X36" s="87">
        <f>IF(W36/V36&gt;100%,100%,W36/V36)</f>
        <v>1</v>
      </c>
      <c r="Y36" s="79"/>
      <c r="Z36" s="79"/>
      <c r="AA36" s="79">
        <f t="shared" si="19"/>
        <v>0.4</v>
      </c>
      <c r="AB36" s="79"/>
      <c r="AC36" s="87"/>
      <c r="AD36" s="79"/>
      <c r="AE36" s="79"/>
      <c r="AF36" s="79">
        <f t="shared" si="20"/>
        <v>0.6</v>
      </c>
      <c r="AG36" s="79"/>
      <c r="AH36" s="89"/>
      <c r="AI36" s="79"/>
      <c r="AJ36" s="79"/>
      <c r="AK36" s="79">
        <f t="shared" si="21"/>
        <v>0.8</v>
      </c>
      <c r="AL36" s="79"/>
      <c r="AM36" s="87"/>
      <c r="AN36" s="79"/>
      <c r="AO36" s="79"/>
      <c r="AP36" s="79">
        <f t="shared" si="22"/>
        <v>0.8</v>
      </c>
      <c r="AQ36" s="80">
        <v>0.70050000000000001</v>
      </c>
      <c r="AR36" s="80">
        <f>IF(AQ36/AP36&gt;100%,100%,AQ36/AP36)</f>
        <v>0.87562499999999999</v>
      </c>
      <c r="AS36" s="27" t="s">
        <v>250</v>
      </c>
    </row>
    <row r="37" spans="1:45" s="5" customFormat="1" ht="15.75" x14ac:dyDescent="0.25">
      <c r="A37" s="10"/>
      <c r="B37" s="10"/>
      <c r="C37" s="10"/>
      <c r="D37" s="10"/>
      <c r="E37" s="11" t="s">
        <v>251</v>
      </c>
      <c r="F37" s="11"/>
      <c r="G37" s="11"/>
      <c r="H37" s="11"/>
      <c r="I37" s="11"/>
      <c r="J37" s="11"/>
      <c r="K37" s="11"/>
      <c r="L37" s="12"/>
      <c r="M37" s="12"/>
      <c r="N37" s="12"/>
      <c r="O37" s="12"/>
      <c r="P37" s="12"/>
      <c r="Q37" s="11"/>
      <c r="R37" s="10"/>
      <c r="S37" s="10"/>
      <c r="T37" s="10"/>
      <c r="U37" s="10"/>
      <c r="V37" s="12"/>
      <c r="W37" s="12"/>
      <c r="X37" s="64">
        <f>AVERAGE(X30:X36)*20%</f>
        <v>0.17291500000000001</v>
      </c>
      <c r="Y37" s="10"/>
      <c r="Z37" s="10"/>
      <c r="AA37" s="12"/>
      <c r="AB37" s="12"/>
      <c r="AC37" s="65" t="e">
        <f>AVERAGE(#REF!)*20%</f>
        <v>#REF!</v>
      </c>
      <c r="AD37" s="10"/>
      <c r="AE37" s="10"/>
      <c r="AF37" s="12"/>
      <c r="AG37" s="12"/>
      <c r="AH37" s="14" t="e">
        <f>AVERAGE(#REF!)*20%</f>
        <v>#REF!</v>
      </c>
      <c r="AI37" s="10"/>
      <c r="AJ37" s="10"/>
      <c r="AK37" s="12"/>
      <c r="AL37" s="12"/>
      <c r="AM37" s="14" t="e">
        <f>AVERAGE(#REF!)*20%</f>
        <v>#REF!</v>
      </c>
      <c r="AN37" s="10"/>
      <c r="AO37" s="10"/>
      <c r="AP37" s="17"/>
      <c r="AQ37" s="17"/>
      <c r="AR37" s="65">
        <f>AVERAGE(AR30:AR36)*20%</f>
        <v>7.0048571428571432E-2</v>
      </c>
      <c r="AS37" s="10"/>
    </row>
    <row r="38" spans="1:45" s="9" customFormat="1" ht="18.75" x14ac:dyDescent="0.3">
      <c r="A38" s="6"/>
      <c r="B38" s="6"/>
      <c r="C38" s="6"/>
      <c r="D38" s="6"/>
      <c r="E38" s="7" t="s">
        <v>252</v>
      </c>
      <c r="F38" s="6"/>
      <c r="G38" s="6"/>
      <c r="H38" s="6"/>
      <c r="I38" s="6"/>
      <c r="J38" s="6"/>
      <c r="K38" s="6"/>
      <c r="L38" s="8"/>
      <c r="M38" s="8"/>
      <c r="N38" s="8"/>
      <c r="O38" s="8"/>
      <c r="P38" s="8"/>
      <c r="Q38" s="6"/>
      <c r="R38" s="6"/>
      <c r="S38" s="6"/>
      <c r="T38" s="6"/>
      <c r="U38" s="6"/>
      <c r="V38" s="8"/>
      <c r="W38" s="8"/>
      <c r="X38" s="90">
        <f>X29+X37</f>
        <v>0.8404501473922904</v>
      </c>
      <c r="Y38" s="6"/>
      <c r="Z38" s="6"/>
      <c r="AA38" s="8"/>
      <c r="AB38" s="8"/>
      <c r="AC38" s="19" t="e">
        <f>AC29+AC37</f>
        <v>#REF!</v>
      </c>
      <c r="AD38" s="6"/>
      <c r="AE38" s="6"/>
      <c r="AF38" s="8"/>
      <c r="AG38" s="8"/>
      <c r="AH38" s="19" t="e">
        <f>AH29+AH37</f>
        <v>#REF!</v>
      </c>
      <c r="AI38" s="6"/>
      <c r="AJ38" s="6"/>
      <c r="AK38" s="8"/>
      <c r="AL38" s="8"/>
      <c r="AM38" s="19" t="e">
        <f>AM29+AM37</f>
        <v>#REF!</v>
      </c>
      <c r="AN38" s="6"/>
      <c r="AO38" s="6"/>
      <c r="AP38" s="18"/>
      <c r="AQ38" s="18"/>
      <c r="AR38" s="90">
        <f>AR29+AR37</f>
        <v>0.22295322986428365</v>
      </c>
      <c r="AS38" s="6"/>
    </row>
    <row r="41" spans="1:45" x14ac:dyDescent="0.25">
      <c r="Y41" s="66"/>
    </row>
  </sheetData>
  <mergeCells count="18">
    <mergeCell ref="R10:U11"/>
    <mergeCell ref="F4:K4"/>
    <mergeCell ref="H5:K5"/>
    <mergeCell ref="H6:K6"/>
    <mergeCell ref="H7:K7"/>
    <mergeCell ref="H8:K8"/>
    <mergeCell ref="A10:B11"/>
    <mergeCell ref="C10:C12"/>
    <mergeCell ref="A1:K1"/>
    <mergeCell ref="L1:P1"/>
    <mergeCell ref="D10:F11"/>
    <mergeCell ref="G10:Q11"/>
    <mergeCell ref="A2:K2"/>
    <mergeCell ref="V10:Z11"/>
    <mergeCell ref="AA10:AE11"/>
    <mergeCell ref="AF10:AJ11"/>
    <mergeCell ref="AK10:AO11"/>
    <mergeCell ref="AP10:AS11"/>
  </mergeCells>
  <dataValidations count="1">
    <dataValidation allowBlank="1" showInputMessage="1" showErrorMessage="1" error="Escriba un texto " promptTitle="Cualquier contenido" sqref="F12 F3:F9" xr:uid="{00000000-0002-0000-0000-000000000000}"/>
  </dataValidations>
  <pageMargins left="0.7" right="0.7" top="0.75" bottom="0.75" header="0.3" footer="0.3"/>
  <pageSetup paperSize="9" orientation="portrait" r:id="rId1"/>
  <ignoredErrors>
    <ignoredError sqref="D13:D1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F10:F11 F13:F19 F21:F29 F37:F1048576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96</v>
      </c>
    </row>
    <row r="3" spans="1:1" x14ac:dyDescent="0.25">
      <c r="A3" t="s">
        <v>50</v>
      </c>
    </row>
    <row r="4" spans="1:1" x14ac:dyDescent="0.25">
      <c r="A4" t="s">
        <v>191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20cb614e-b45f-4877-aa77-0fc3e5f2c8f0"/>
    <ds:schemaRef ds:uri="f8dc1254-f694-4df3-a50d-d4e607c93dc9"/>
  </ds:schemaRefs>
</ds:datastoreItem>
</file>

<file path=customXml/itemProps2.xml><?xml version="1.0" encoding="utf-8"?>
<ds:datastoreItem xmlns:ds="http://schemas.openxmlformats.org/officeDocument/2006/customXml" ds:itemID="{30E344F3-5B4B-4C12-85F9-F3F7A9DE8E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2023-05-02T21:58:34Z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