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6_Tunjuelito/"/>
    </mc:Choice>
  </mc:AlternateContent>
  <xr:revisionPtr revIDLastSave="26" documentId="14_{2FD61501-D777-4460-AE98-C2115E8EED0E}" xr6:coauthVersionLast="47" xr6:coauthVersionMax="47" xr10:uidLastSave="{3660250B-8519-4EB6-85AC-3D3788DEBF02}"/>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3" i="1" l="1"/>
  <c r="AN35" i="1"/>
  <c r="AR36" i="1"/>
  <c r="AN41" i="1"/>
  <c r="AN40" i="1"/>
  <c r="AN39" i="1"/>
  <c r="AN38" i="1"/>
  <c r="AN37" i="1"/>
  <c r="AN36" i="1"/>
  <c r="AN42" i="1" s="1"/>
  <c r="AN34" i="1"/>
  <c r="AN33" i="1"/>
  <c r="AN32" i="1"/>
  <c r="AN31" i="1"/>
  <c r="AN30" i="1"/>
  <c r="AN29" i="1"/>
  <c r="AN28" i="1"/>
  <c r="AN27" i="1"/>
  <c r="AN26" i="1"/>
  <c r="AN25" i="1"/>
  <c r="AN24" i="1"/>
  <c r="AN22" i="1"/>
  <c r="AN21" i="1"/>
  <c r="AN43" i="1" l="1"/>
  <c r="AH41" i="1"/>
  <c r="AR33" i="1"/>
  <c r="AR34" i="1"/>
  <c r="AR37" i="1" l="1"/>
  <c r="AR38" i="1" l="1"/>
  <c r="X41" i="1" l="1"/>
  <c r="X40" i="1"/>
  <c r="X26" i="1"/>
  <c r="AR28" i="1" l="1"/>
  <c r="AR27" i="1"/>
  <c r="AR26" i="1"/>
  <c r="AQ41" i="1"/>
  <c r="AS41" i="1" s="1"/>
  <c r="AL41" i="1"/>
  <c r="AG41" i="1"/>
  <c r="AI41" i="1" s="1"/>
  <c r="AB41" i="1"/>
  <c r="AD41" i="1" s="1"/>
  <c r="W41" i="1"/>
  <c r="Y41" i="1" s="1"/>
  <c r="AQ40" i="1"/>
  <c r="AS40" i="1" s="1"/>
  <c r="AL40" i="1"/>
  <c r="AG40" i="1"/>
  <c r="AI40" i="1" s="1"/>
  <c r="AB40" i="1"/>
  <c r="AD40" i="1" s="1"/>
  <c r="W40" i="1"/>
  <c r="Y40" i="1" s="1"/>
  <c r="AQ39" i="1"/>
  <c r="AS39" i="1" s="1"/>
  <c r="AL39" i="1"/>
  <c r="AG39" i="1"/>
  <c r="AB39" i="1"/>
  <c r="W39" i="1"/>
  <c r="Y39" i="1" s="1"/>
  <c r="AQ38" i="1"/>
  <c r="AS38" i="1" s="1"/>
  <c r="AL38" i="1"/>
  <c r="AG38" i="1"/>
  <c r="AI38" i="1" s="1"/>
  <c r="AB38" i="1"/>
  <c r="AD38" i="1" s="1"/>
  <c r="W38" i="1"/>
  <c r="AQ37" i="1"/>
  <c r="AS37" i="1" s="1"/>
  <c r="AL37" i="1"/>
  <c r="AG37" i="1"/>
  <c r="AI37" i="1" s="1"/>
  <c r="AB37" i="1"/>
  <c r="AD37" i="1" s="1"/>
  <c r="W37" i="1"/>
  <c r="Y37" i="1" s="1"/>
  <c r="Y42" i="1" s="1"/>
  <c r="AQ36" i="1"/>
  <c r="AS36" i="1" s="1"/>
  <c r="AL36" i="1"/>
  <c r="AG36" i="1"/>
  <c r="AB36" i="1"/>
  <c r="AD36" i="1" s="1"/>
  <c r="W36" i="1"/>
  <c r="P34" i="1"/>
  <c r="AQ34" i="1"/>
  <c r="P33" i="1"/>
  <c r="AQ33" i="1"/>
  <c r="P32" i="1"/>
  <c r="AQ32" i="1"/>
  <c r="P31" i="1"/>
  <c r="AQ31" i="1"/>
  <c r="P30" i="1"/>
  <c r="AQ30" i="1"/>
  <c r="P29" i="1"/>
  <c r="AQ29" i="1"/>
  <c r="AS34" i="1"/>
  <c r="AL34" i="1"/>
  <c r="AG34" i="1"/>
  <c r="AI34" i="1" s="1"/>
  <c r="AB34" i="1"/>
  <c r="AD34" i="1" s="1"/>
  <c r="W34" i="1"/>
  <c r="Y34" i="1" s="1"/>
  <c r="AS33" i="1"/>
  <c r="AL33" i="1"/>
  <c r="AG33" i="1"/>
  <c r="AI33" i="1" s="1"/>
  <c r="AB33" i="1"/>
  <c r="AD33" i="1" s="1"/>
  <c r="W33" i="1"/>
  <c r="Y33" i="1" s="1"/>
  <c r="AR32" i="1"/>
  <c r="AS32" i="1" s="1"/>
  <c r="AL32" i="1"/>
  <c r="AG32" i="1"/>
  <c r="AI32" i="1" s="1"/>
  <c r="AB32" i="1"/>
  <c r="AD32" i="1" s="1"/>
  <c r="W32" i="1"/>
  <c r="Y32" i="1" s="1"/>
  <c r="AR31" i="1"/>
  <c r="AS31" i="1" s="1"/>
  <c r="AL31" i="1"/>
  <c r="AG31" i="1"/>
  <c r="AI31" i="1" s="1"/>
  <c r="AB31" i="1"/>
  <c r="AD31" i="1" s="1"/>
  <c r="W31" i="1"/>
  <c r="Y31" i="1" s="1"/>
  <c r="AR30" i="1"/>
  <c r="AS30" i="1" s="1"/>
  <c r="AL30" i="1"/>
  <c r="AG30" i="1"/>
  <c r="AI30" i="1" s="1"/>
  <c r="AB30" i="1"/>
  <c r="AD30" i="1" s="1"/>
  <c r="W30" i="1"/>
  <c r="Y30" i="1" s="1"/>
  <c r="AR29" i="1"/>
  <c r="AS29" i="1" s="1"/>
  <c r="AL29" i="1"/>
  <c r="AG29" i="1"/>
  <c r="AI29" i="1" s="1"/>
  <c r="AB29" i="1"/>
  <c r="AD29" i="1" s="1"/>
  <c r="W29" i="1"/>
  <c r="Y29" i="1" s="1"/>
  <c r="AL28" i="1"/>
  <c r="AG28" i="1"/>
  <c r="AI28" i="1" s="1"/>
  <c r="AB28" i="1"/>
  <c r="AD28" i="1" s="1"/>
  <c r="W28" i="1"/>
  <c r="Y28" i="1" s="1"/>
  <c r="P28" i="1"/>
  <c r="AQ28" i="1"/>
  <c r="AL27" i="1"/>
  <c r="AG27" i="1"/>
  <c r="AI27" i="1" s="1"/>
  <c r="AB27" i="1"/>
  <c r="AD27" i="1" s="1"/>
  <c r="W27" i="1"/>
  <c r="Y27" i="1" s="1"/>
  <c r="P27" i="1"/>
  <c r="AQ27" i="1" s="1"/>
  <c r="AL26" i="1"/>
  <c r="AG26" i="1"/>
  <c r="AI26" i="1" s="1"/>
  <c r="AB26" i="1"/>
  <c r="AD26" i="1" s="1"/>
  <c r="W26" i="1"/>
  <c r="Y26" i="1" s="1"/>
  <c r="P26" i="1"/>
  <c r="AQ26" i="1"/>
  <c r="AL25" i="1"/>
  <c r="AG25" i="1"/>
  <c r="AI25" i="1" s="1"/>
  <c r="AB25" i="1"/>
  <c r="AD25" i="1" s="1"/>
  <c r="W25" i="1"/>
  <c r="Y25" i="1" s="1"/>
  <c r="P25" i="1"/>
  <c r="AQ25" i="1"/>
  <c r="AS25" i="1" s="1"/>
  <c r="AL24" i="1"/>
  <c r="AG24" i="1"/>
  <c r="AI24" i="1" s="1"/>
  <c r="AB24" i="1"/>
  <c r="AD24" i="1" s="1"/>
  <c r="W24" i="1"/>
  <c r="Y24" i="1" s="1"/>
  <c r="P24" i="1"/>
  <c r="AQ24" i="1"/>
  <c r="AS24" i="1" s="1"/>
  <c r="AL23" i="1"/>
  <c r="AG23" i="1"/>
  <c r="AI23" i="1" s="1"/>
  <c r="AB23" i="1"/>
  <c r="AD23" i="1" s="1"/>
  <c r="W23" i="1"/>
  <c r="Y23" i="1" s="1"/>
  <c r="P23" i="1"/>
  <c r="AQ23" i="1"/>
  <c r="AS23" i="1" s="1"/>
  <c r="AL22" i="1"/>
  <c r="AG22" i="1"/>
  <c r="AI22" i="1" s="1"/>
  <c r="AB22" i="1"/>
  <c r="AD22" i="1" s="1"/>
  <c r="W22" i="1"/>
  <c r="Y22" i="1" s="1"/>
  <c r="P22" i="1"/>
  <c r="AQ22" i="1" s="1"/>
  <c r="AS22" i="1" s="1"/>
  <c r="AL21" i="1"/>
  <c r="AG21" i="1"/>
  <c r="AI21" i="1" s="1"/>
  <c r="AB21" i="1"/>
  <c r="AD21" i="1" s="1"/>
  <c r="P21" i="1"/>
  <c r="AQ21" i="1" s="1"/>
  <c r="AS21" i="1" s="1"/>
  <c r="AS42" i="1" l="1"/>
  <c r="AS26" i="1"/>
  <c r="AI42" i="1"/>
  <c r="AS27" i="1"/>
  <c r="AD35" i="1"/>
  <c r="AS28" i="1"/>
  <c r="AI35" i="1"/>
  <c r="Y35" i="1"/>
  <c r="Y43" i="1" s="1"/>
  <c r="AD42" i="1"/>
  <c r="AS35" i="1" l="1"/>
  <c r="AS43" i="1" s="1"/>
  <c r="AD43" i="1"/>
  <c r="AI43" i="1"/>
</calcChain>
</file>

<file path=xl/sharedStrings.xml><?xml version="1.0" encoding="utf-8"?>
<sst xmlns="http://schemas.openxmlformats.org/spreadsheetml/2006/main" count="582" uniqueCount="314">
  <si>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</si>
  <si>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</si>
  <si>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</si>
  <si>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</si>
  <si>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</si>
  <si>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</si>
  <si>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</si>
  <si>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</si>
  <si>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</si>
  <si>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</si>
  <si>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</si>
  <si>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</si>
  <si>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</si>
  <si>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</si>
  <si>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</si>
  <si>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</si>
  <si>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</si>
  <si>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</si>
  <si>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</si>
  <si>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</si>
  <si>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</si>
  <si>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</si>
  <si>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</si>
  <si>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</si>
  <si>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</si>
  <si>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</si>
  <si>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</si>
  <si>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</si>
  <si>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</si>
  <si>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</si>
  <si>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</si>
  <si>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</si>
  <si>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</si>
  <si>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</si>
  <si>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</si>
  <si>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</si>
  <si>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</si>
  <si>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</si>
  <si>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</si>
  <si>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</si>
  <si>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</si>
  <si>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</si>
  <si>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</si>
  <si>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</si>
  <si>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</si>
  <si>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</si>
  <si>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</si>
  <si>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</si>
  <si>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</si>
  <si>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</si>
  <si>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</si>
  <si>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</si>
  <si>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</si>
  <si>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</si>
  <si>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</si>
  <si>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</si>
  <si>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</si>
  <si>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</si>
  <si>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</si>
  <si>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</si>
  <si>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</si>
  <si>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</si>
  <si>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</si>
  <si>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</si>
  <si>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</si>
  <si>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</si>
  <si>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</si>
  <si>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</si>
  <si>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</si>
  <si>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</si>
  <si>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</si>
  <si>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</si>
  <si>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</si>
  <si>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</si>
  <si>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</si>
  <si>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</si>
  <si>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</si>
  <si>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</si>
  <si>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</si>
  <si>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</si>
  <si>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</si>
  <si>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</si>
  <si>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</si>
  <si>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</si>
  <si>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</si>
  <si>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</si>
  <si>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</si>
  <si>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</si>
  <si>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</si>
  <si>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</si>
  <si>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</si>
  <si>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</si>
  <si>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</si>
  <si>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</si>
  <si>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</si>
  <si>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</si>
  <si>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</si>
  <si>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</si>
  <si>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</si>
  <si>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</si>
  <si>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</si>
  <si>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</si>
  <si>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</si>
  <si>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</si>
  <si>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</si>
  <si>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</si>
  <si>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</si>
  <si>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</si>
  <si>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</si>
  <si>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</si>
  <si>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</si>
  <si>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</si>
  <si>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</si>
  <si>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</si>
  <si>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</si>
  <si>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</si>
  <si>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</si>
  <si>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</si>
  <si>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</si>
  <si>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</si>
  <si>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</si>
  <si>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</si>
  <si>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</si>
  <si>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</si>
  <si>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</si>
  <si>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</si>
  <si>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</si>
  <si>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</si>
  <si>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</si>
  <si>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FORMULACIÓN Y SEGUIMIENTO PLANES DE GESTIÓN NIVEL LOCAL
ALCALDÍA LOCAL DE TUNJUELITO</t>
  </si>
  <si>
    <r>
      <t xml:space="preserve">Realizar </t>
    </r>
    <r>
      <rPr>
        <b/>
        <sz val="11"/>
        <color theme="1"/>
        <rFont val="Calibri Light"/>
        <family val="2"/>
        <scheme val="major"/>
      </rPr>
      <t>7.200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</si>
  <si>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3.600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</si>
  <si>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 xml:space="preserve">33 </t>
    </r>
    <r>
      <rPr>
        <sz val="11"/>
        <color indexed="8"/>
        <rFont val="Calibri Light"/>
        <family val="2"/>
      </rPr>
      <t>actuaciones administrativas activas</t>
    </r>
  </si>
  <si>
    <r>
      <t xml:space="preserve">Terminar </t>
    </r>
    <r>
      <rPr>
        <b/>
        <sz val="11"/>
        <color theme="1"/>
        <rFont val="Calibri Light"/>
        <family val="2"/>
        <scheme val="major"/>
      </rPr>
      <t>40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</si>
  <si>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66</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</si>
  <si>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82</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</si>
  <si>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</si>
  <si>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</si>
  <si>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</si>
  <si>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</si>
  <si>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</si>
  <si>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</si>
  <si>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</si>
  <si>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</si>
  <si>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</si>
  <si>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</si>
  <si>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</si>
  <si>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</si>
  <si>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</si>
  <si>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</si>
  <si>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</si>
  <si>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</si>
  <si>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</si>
  <si>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</si>
  <si>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</si>
  <si>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</si>
  <si>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</si>
  <si>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</si>
  <si>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</si>
  <si>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</si>
  <si>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</si>
  <si>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</si>
  <si>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</si>
  <si>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</si>
  <si>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</si>
  <si>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</si>
  <si>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</si>
  <si>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</si>
  <si>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</si>
  <si>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</si>
  <si>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</si>
  <si>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</si>
  <si>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</si>
  <si>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</si>
  <si>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</si>
  <si>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</si>
  <si>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</si>
  <si>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</si>
  <si>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</si>
  <si>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</si>
  <si>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</si>
  <si>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</si>
  <si>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</si>
  <si>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</si>
  <si>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</si>
  <si>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</si>
  <si>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</si>
  <si>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</si>
  <si>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</si>
  <si>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</si>
  <si>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</si>
  <si>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</si>
  <si>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</si>
  <si>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</si>
  <si>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223313</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</si>
  <si>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</si>
  <si>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</si>
  <si>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y 14.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</si>
  <si>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</si>
  <si>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</si>
  <si>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</si>
  <si>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</si>
  <si>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</si>
  <si>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</si>
  <si>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</si>
  <si>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$1.360.743.042 de los $11.406.358.921 del presupuesto comprometido constituido como obligaciones por pagar de la vigencia 2021. Se logró una ejecución del 11,93%.</t>
  </si>
  <si>
    <t>La alcaldía local realizó el giro acumulado de $786.488.692 del presupuesto comprometido por $8.325.125.082 constituido como obligaciones por pagar de la vigencia 2020 y anteriores, lo que representa una ejecución de la meta del 9,45%.</t>
  </si>
  <si>
    <t xml:space="preserve">La alcaldía local ha comprometido $15.246.218.900 de los $35.857.906.000 constituidos como presupuesto de inversión directa de la vigencia. Se logró la ejecución del 42,52%, lo que representa un cumplimiento al 100% de lo programado para el periodo. </t>
  </si>
  <si>
    <t>La alcaldía local ha realizado del giro acumulado de $4.949.018.456 de los $35.857.906.000 constituidos como Presupuesto disponible de inversión directa de la vigencia, lo que representa una ejecución del 13,8%.</t>
  </si>
  <si>
    <t>La alcaldía local ha registrado 197 contratos en SIPSE Local, de los 208 contratos publicados en la plataforma SECOP I y II, lo que representa una ejecución de la meta del 94,71% para el periodo. Según el reporte de la DGDL, falta completar flujo de trabajo en varios procesos que no han superado la estacion de CDP Expedición</t>
  </si>
  <si>
    <t xml:space="preserve">La alcaldía local tiene  181 contratos registrados en SIPSE Local en estado ejecución, de los 197 contratos registrados en SECOP en estado En ejecución o Firmado, lo que representa un nivel de ejecución del 91,88%. </t>
  </si>
  <si>
    <t xml:space="preserve">No programada para el I trimestre de 2022. </t>
  </si>
  <si>
    <t>Reporte DGP</t>
  </si>
  <si>
    <t>La alcaldía local profirió 769 fallos de fondo en primera instancia sobre las actuaciones de policía que se encuentran a cargo de las inspecciones de policía</t>
  </si>
  <si>
    <t>La alcaldía local terminó 1 actuación  administrativa activa</t>
  </si>
  <si>
    <t xml:space="preserve">La alcaldía local no alcanzó a terminar actuaciones administrativas en primera instancia. Se recomienda emprender acciones para mejorar el desempeño del proceso.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</si>
  <si>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</si>
  <si>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</si>
  <si>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</si>
  <si>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25 de los 26 requerimientos ciudadanos recibidos de vigencias anteriores</t>
  </si>
  <si>
    <t>La alcaldía local atendió 140 de los 143 requerimientos ciudadanos recibidos de la vigencia 2022</t>
  </si>
  <si>
    <t>Reporte MIMEC</t>
  </si>
  <si>
    <t xml:space="preserve">La alcaldía local cuenta con 28 acciones de mejora vencidas de las 59 acciones de mejora abiertas, lo que representa una ejecución de la meta del 52,54%. </t>
  </si>
  <si>
    <t>Se realiza cargue en la herramienta en las siguientes etapas:
Cargue de proyectos 100%
Cargue de iniciativas 100%
Cargue de Contratación 85%
Lo anterior teniendo en cuenta que a la fecha varios procesos se encuentran en la bandeja del Operador Financiero y no se han podido continuar lo anterior porque se han presentado obstáculos con el responsable que posee el usuario en la herramienta</t>
  </si>
  <si>
    <t>Soportes SIPSE</t>
  </si>
  <si>
    <r>
      <t xml:space="preserve">Registrar y actualizar al </t>
    </r>
    <r>
      <rPr>
        <b/>
        <sz val="11"/>
        <rFont val="Calibri Light"/>
        <family val="2"/>
      </rPr>
      <t>100%</t>
    </r>
    <r>
      <rPr>
        <sz val="11"/>
        <rFont val="Calibri Light"/>
        <family val="2"/>
      </rPr>
      <t xml:space="preserve"> la información en los módulos y funcionalidades en producción de SIPSE Local de la vigencia (Módulo de proyectos-Banco de Iniciativas, Módulo de Contratación y Financiero).</t>
    </r>
  </si>
  <si>
    <t>Actas operativos</t>
  </si>
  <si>
    <t>Se realizaron 9 operativos de inspección, vigilancia y control en materia de integridad del espacio público de los 13 que se tenían programados, debido a que se presentaron demoras en la contratación</t>
  </si>
  <si>
    <t>Se realizaron 22 operativos de inspección, vigilancia y control en materia de actividad económica de los 11 que se tenían programados</t>
  </si>
  <si>
    <t>Para el primer trimestre de la vigencia 2022, el plan de gestión de la Alcaldía Local alcanzó un nivel de desempeño del 81,72% de acuerdo con lo programado, y del 19,67% acumulado para la vigencia.</t>
  </si>
  <si>
    <t>29 de julio de 2022</t>
  </si>
  <si>
    <t>La alcaldía local presenta un avance de metas PDL acumulado del  19,2% y un avance acumulado de metas entregadas a 31/12/2021 del 16,4% lo que representa una ejecución de la meta plan de gestión del 2,8 para el periodo. Para el segundo trimestre, se registran los datos con corte a 31 de marzo, conforme se estableció en la definición del indicador.</t>
  </si>
  <si>
    <t xml:space="preserve">La alcaldía local efectuó giros acumulados por valor de 4.562.808.451 del presupuesto comprometido constituido como obligaciones por pagar de la vigencia 2021, lo que representa una ejecución del 40,02% para el periodo. </t>
  </si>
  <si>
    <t xml:space="preserve">La alcaldía local efectuó giros acumulados por valor de 862.690.178 del presupuesto comprometido constituido como obligaciones por pagar de la vigencia 2020 y anteriores, lo que representa una ejecución del 10,36% para el periodo. </t>
  </si>
  <si>
    <t>Para el periodo, se efectuaron compromisos por valor de 15.313.347.990, lo que representa una ejecución del 40,24% del presupuesto de inversión directa de la vigencia 2022.</t>
  </si>
  <si>
    <t>Para el periodo se han realizado giros acumulados por $8.090.356.826 del presupuesto total  disponible de inversión directa de la vigencia, lo que representa una ejecución del 21,26%.</t>
  </si>
  <si>
    <t>La alcaldía local realizó el registro de 205 contratos en SIPSE. De acuerdo con el número de contratos publicados en la plataforma SECOP I y II de la vigencia, esto representa una ejecución para el periodo del 97,16%. Tienen 6 contratos sin registrar en el sistema que afectan el indicador</t>
  </si>
  <si>
    <t>La alcaldía local realizó el registro en SIPSE de 185 contratos registrados en SECOP en estado En ejecucion o Firmado, lo que representa una ejecución para el periodo del 87,68%. Tienen 20 contratos suscritos y legalizados y 6 contratos sin registrar en el sistema que afectan el indicador</t>
  </si>
  <si>
    <t>La alcaldía local profirió 787 fallos en primera instancia sobre actuaciones de policía</t>
  </si>
  <si>
    <t>La alcaldía local terminó (archivó) 37 actuaciones administrativas activas</t>
  </si>
  <si>
    <t>La calificación se otorga teniendo en cuenta los siguientes parámetros:  
*Inspección ambiental ( ponderación 60%): La Alcaldía obtiene calificación de  85%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</si>
  <si>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</si>
  <si>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35 acciones de mejora vencidas de las 61 acciones de mejora abiertas, lo que representa una ejecución de la meta del 43%.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</si>
  <si>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</si>
  <si>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http://www.tunjuelito.gov.co/tabla_archivos/107-registro-publicaciones</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</si>
  <si>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</si>
  <si>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</si>
  <si>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</si>
  <si>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</si>
  <si>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</si>
  <si>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 xml:space="preserve">Se realiza cargue en la herramienta en las siguientes etapas:
Cargue de proyectos 100%
Cargue de iniciativas 100%
Cargue de Contratación 90%
Lo anterior teniendo en cuenta que a la fecha varios procesos se encuentran en la bandeja del Operador Financiero por cambios en el usuario responsable </t>
  </si>
  <si>
    <t xml:space="preserve">Se realizaron 21 operativos de inspección, vigilancia y control en materia de integridad del espacio público se completo </t>
  </si>
  <si>
    <t>Se realizaron 29 operativos de inspección, vigilancia y control en materia de actividad económica de los 30 que se tenían programados</t>
  </si>
  <si>
    <t xml:space="preserve">La alcaldía local terminó (archivó) 1  actuación administrativa en primera instancia. Esta meta presenta considerable rezago, se deben emprender acciones urgentes para mejorar el desempeño de la AL. </t>
  </si>
  <si>
    <t>Para el segundo trimestre de la vigencia 2022, el plan de gestión de la Alcaldía Local alcanzó un nivel de desempeño del 83,72% de acuerdo con lo programado, y del 48,35% acumulado para la vigencia. De acuerdo con la comunicación de la Dirección de Gestión Policiva, se ajusta la ejecución de la meta 9 correspondiente al I trimestre de 2022, como resultado del proceso de revisión, depuración y actualización del aplicativo ARCO.</t>
  </si>
  <si>
    <t>La alcaldía local realizó 1194 impulsos procesales sobre las actuaciones de policía que se encuentran a cargo de las inspecciones de policía</t>
  </si>
  <si>
    <t>La alcaldía local realizó 1535 impulsos procesales en el periodo</t>
  </si>
  <si>
    <t>La alcaldía local realizó 5994 impulsos procesales en el periodo</t>
  </si>
  <si>
    <t>La alcaldía local profirió 2122 fallos en primera instancia sobre actuaciones de policía</t>
  </si>
  <si>
    <t>La alcaldía local terminó (archivó) 3 actuaciones administrativas activas</t>
  </si>
  <si>
    <t>La alcaldía local terminó (archivó) 30 actuaciones administrativas en primera instancia</t>
  </si>
  <si>
    <t xml:space="preserve">La alcaldía local presenta un avance de metas PDL acumulado del  29,2% con corte al 30 de junio de 2022, que frente al avance de metas entregadas a 31/12/2021 del 16,4%, lo que representa una ejecución de la meta plan de gestión del 12,8% para el periodo. </t>
  </si>
  <si>
    <t xml:space="preserve">La alcaldía local efectuó giros acumulados por valor de $6.962.974.788 del presupuesto comprometido constituido como obligaciones por pagar de la vigencia 2021, lo que representa una ejecución del 61,17% para el periodo. </t>
  </si>
  <si>
    <t xml:space="preserve">La alcaldía local efectuó giros acumulados por valor de $1.586.657.692 del presupuesto comprometido constituido como obligaciones por pagar de la vigencia 2020 y anteriores, lo que representa una ejecución del 19,06% para el periodo. </t>
  </si>
  <si>
    <t>Para el periodo, se efectuaron compromisos por valor de $26244485204, lo que representa una ejecución del 68,96% del presupuesto de inversión directa de la vigencia 2022.</t>
  </si>
  <si>
    <t>Para el periodo se han realizado giros acumulados por $11.381.643.452 del presupuesto total  disponible de inversión directa de la vigencia, lo que representa una ejecución del 29,91%.</t>
  </si>
  <si>
    <t>La alcaldía local realizó el registro de 242 contratos en SIPSE. De acuerdo con el número de contratos publicados en la plataforma SECOP I y II de la vigencia, esto representa una ejecución de la meta para el periodo del 94,9%. Sin cargar contratos 46, 47, 48, 49, 82, 86, 87, 122, 185, 216, 231, 232, 239</t>
  </si>
  <si>
    <t>La alcaldía local realizó el registro en SIPSE de 230 contratos registrados en SECOP en estado En ejecucion o Firmado, lo que representa una ejecución de la meta para el periodo del 90,2%.  13 procesos sin cargar en SIPSE y 12 procesos suscritos o legalizados sin completar el flujo.</t>
  </si>
  <si>
    <t>Se realiza cargue en la herramienta en las siguientes etapas:
Cargue de proyectos 100%
Cargue de iniciativas 100%
Cargue de Contratación 92%
Lo procesos  de contratación están en diferentes bandejas de los gestores y operadores SIPSE.</t>
  </si>
  <si>
    <t xml:space="preserve">Aplicativo de operativos de gobierno </t>
  </si>
  <si>
    <t>Se realizaron 15 operativos de inspección, vigilancia y control en materia de integridad del espacio público se completaron de los 18 que se tenían programados</t>
  </si>
  <si>
    <t>Se realizaron 20 operativos de inspección, vigilancia y control en materia de actividad económica de los 30 que se tenían programados</t>
  </si>
  <si>
    <t xml:space="preserve">La alcaldía local cuenta con 29 acciones de mejora vencidas de las 74 acciones de mejora abiertas, lo que representa una ejecución de la meta del 60,81%. </t>
  </si>
  <si>
    <t>Mediante memorando 20221400336623 del 19/10/2022, la Oficina Asesora de Comunicaciones de la SDG reporta el estado de avance en la publicación de información en la página web de la alcaldía local, en el que presenta el link con el reporte detallado sobre estado de cumplimiento por parte de la alcaldía local</t>
  </si>
  <si>
    <t>Mediante comunicación del 13/10/2022, la Subsecretaría de Gestión Institucional presentó el avance en las respuestas efectuadas por la alcaldía local con corte a 30 de septiembre de 2022.</t>
  </si>
  <si>
    <t>Para el tercer trimestre de la vigencia 2022, el plan de gestión de la Alcaldía Local alcanzó un nivel de desempeño del 84,95% de acuerdo con lo programado, y del 74,68% acumulado para la vigencia. De acuerdo con el memorando 20222200324063 de fecha 06/10/2022 de la Dirección de Gestión Policiva, se ajusta la ejecución de la meta de impulsos procesales correspondiente al I y II trimestre de 2022.</t>
  </si>
  <si>
    <t>27 de octubre de 2022</t>
  </si>
  <si>
    <t>28 de diciembre de 2022</t>
  </si>
  <si>
    <r>
      <t xml:space="preserve"> 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descontando los contratos 108 y 110 de 2018 asociados a la construcción de la nueva sede de la Alcaldía Local de Tunjuelito.
</t>
    </r>
  </si>
  <si>
    <t>((Giros acumulados de OxP de la vigencia 2020 y anteriores / (Compromisos acumulados de OxP de la vigencia 2020 y anteriores - $3.266.373.179)) *100</t>
  </si>
  <si>
    <t xml:space="preserve">De acuerdo con el memorando 20225620011943 de la Alcaldía Local de Tunjuelito y el concepto técnico favorable dado por la Dirección para la Gestión del Desarrollo Local de fecha 16/12/2022, se modifica la redacción de la meta No. 3 y el indicador para su medición. </t>
  </si>
  <si>
    <t xml:space="preserve">La alcaldía local presenta un avance de metas PDL acumulado del  35,7% con corte al 31 de diciembre de 2022, que frente al avance de metas entregadas a 31/12/2021 del 16,4%, lo que representa una ejecución de la meta plan de gestión del 19,3% para el periodo. </t>
  </si>
  <si>
    <t xml:space="preserve">La alcaldía local efectuó giros acumulados por valor de $8.507.507.151 del presupuesto comprometido constituido como obligaciones por pagar de la vigencia 2021, lo que representa una ejecución del 75,01% para el periodo. </t>
  </si>
  <si>
    <t>Para el periodo, se efectuaron compromisos por valor de $37.626.097.097, lo que representa una ejecución del 98,68% del presupuesto de inversión directa de la vigencia 2022.</t>
  </si>
  <si>
    <t>Para el periodo se han realizado giros acumulados por $20.197.050.373 del presupuesto total  disponible de inversión directa de la vigencia, lo que representa una ejecución del 52,97%.</t>
  </si>
  <si>
    <t>Se realiza cargue en la herramienta en las siguientes etapas:
Cargue de proyectos 100%
Cargue de iniciativas 100%
Cargue de Contratación 97,92%
Lo procesos  de contratación están en diferentes bandejas de los gestores y operadores SIPSE.</t>
  </si>
  <si>
    <t>La alcaldía local realizó 12374 impulsos procesales en el periodo</t>
  </si>
  <si>
    <t>La alcaldía local profirió 1619 fallos en primera instancia sobre actuaciones de policía</t>
  </si>
  <si>
    <t>La alcaldía local terminó (archivó) 13 actuaciones administrativas activas</t>
  </si>
  <si>
    <t>La alcaldía local terminó (archivó) 12 actuaciones administrativas en primera instancia</t>
  </si>
  <si>
    <t xml:space="preserve">Se realizaron 21 operativos de inspección, vigilancia y control en materia de integridad del espacio público </t>
  </si>
  <si>
    <t>Se realizaron 12 operativos  inspección, vigilancia y contro</t>
  </si>
  <si>
    <t>La alcaldía local realizó el registro de 250 contratos en SIPSE. De acuerdo con el número de contratos publicados en la plataforma SECOP I y II de la vigencia, esto representa una ejecución de la meta para el periodo del 89,29%. Sin cargar contratos 46, 47, 48, 49, 82, 86, 87, 122, 185, 216, 231, 232, 239</t>
  </si>
  <si>
    <t>La alcaldía local realizó el registro en SIPSE de 240 contratos registrados en SECOP en estado En ejecucion o Firmado, lo que representa una ejecución de la meta para el periodo del 85,71%. 30 procesos sin cargar en SIPSE y 10 procesos suscritos o legalizados sin completar el flujo.</t>
  </si>
  <si>
    <t>La meta presenta un avance acumulado del 94,02%</t>
  </si>
  <si>
    <t>La meta presenta un avance acumulado del 88,87%.</t>
  </si>
  <si>
    <t>La meta presenta un avance acumulado del 94,08%.</t>
  </si>
  <si>
    <t>La alcaldía local realizó 21.097 impulsos procesales sobre las actuaciones de policía que se encuentran a cargo de las inspecciones de policía</t>
  </si>
  <si>
    <t>La alcaldía local profirió 5.297 fallos de fondo en primera instancia sobre las actuaciones de policía que se encuentran a cargo de las inspecciones de policía</t>
  </si>
  <si>
    <t>La alcaldía local terminó 54 actuaciones   administrativas activas</t>
  </si>
  <si>
    <t xml:space="preserve">La alcaldía local  terminó 43 actuaciones administrativas en primera instancia. </t>
  </si>
  <si>
    <t>Se realizaron 66 operativos de inspección, vigilancia y control en materia de integridad del espacio público.</t>
  </si>
  <si>
    <t xml:space="preserve">Se realizaron 83 operativos de inspección, vigilancia y control en materia de actividad económica. </t>
  </si>
  <si>
    <t>La calificación se otorga teniendo en cuenta los siguientes parámetros:  
*Inspección ambiental ( ponderación 60%): La Alcaldía obtiene calificación de  82 % . 
*Indicadores agua, energía ( ponderación 20%): Información reportada a noviembre 2022.
* Reporte consumo de papel ( ponderación 10%):  Información reportada a noviembre de 2022
*Reporte ciclistas ( ponderación 10%): información reportada con corte a noviembre 2022</t>
  </si>
  <si>
    <t xml:space="preserve">La alcaldía local cuenta con 20 acciones de mejora vencidas de las 59 acciones de mejora abiertas, lo que representa una ejecución de la meta del 66,1%. </t>
  </si>
  <si>
    <t xml:space="preserve">La alcaldía local cuenta con 20 acciones de mejora vencidas de las 59 acciones de mejora abiertas, lo que representa una ejecución de la meta del 66,1% para el IV trimestre y un resultado de la vigencia del 55,61%. </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</si>
  <si>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</si>
  <si>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El proceso participó en las capacitaciones del Sistema de Gestión programadas para el periodo</t>
  </si>
  <si>
    <t>Evidencias de capacitación</t>
  </si>
  <si>
    <t>Memorando 20234000001423</t>
  </si>
  <si>
    <t>La Subsecretaría de Gestión Institucional presentó el avance en las respuestas efectuadas por la alcaldía local con corte a 31 de diciembre de 2022: 383 requerimientos atendidos</t>
  </si>
  <si>
    <t xml:space="preserve">La alcaldía local efectuó giros acumulados por valor de $2.754.010.676 del presupuesto comprometido constituido como obligaciones por pagar de la vigencia 2020 y anteriores, lo que representa una ejecución del 54,96% para el periodo. </t>
  </si>
  <si>
    <t>30 de enero de 2023</t>
  </si>
  <si>
    <t xml:space="preserve">Para el cuarto trimestre de la vigencia 2022, el plan de gestión de la Alcaldía Local alcanzó un nivel de desempeño del 96,32% de acuerdo con lo programado, y del 96,12%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</si>
</sst>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5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5" fillId="0" borderId="24" xfId="0" applyFont="1" applyBorder="1" applyAlignment="1">
      <alignment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8" fillId="0" borderId="1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24" xfId="0" applyFont="1" applyBorder="1" applyAlignment="1">
      <alignment wrapText="1"/>
    </xf>
    <xf numFmtId="0" fontId="19"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20" fillId="0" borderId="0" xfId="0" applyFont="1" applyAlignment="1">
      <alignment wrapText="1"/>
    </xf>
    <xf numFmtId="0" fontId="17" fillId="0" borderId="38" xfId="0" applyFont="1" applyBorder="1" applyAlignment="1">
      <alignment horizontal="left" vertical="center" wrapText="1"/>
    </xf>
    <xf numFmtId="0" fontId="21" fillId="0" borderId="24" xfId="0" applyFont="1" applyBorder="1" applyAlignment="1">
      <alignment wrapText="1"/>
    </xf>
    <xf numFmtId="0" fontId="22"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5" fillId="4" borderId="47" xfId="0" applyFont="1" applyFill="1" applyBorder="1" applyAlignment="1">
      <alignment wrapText="1"/>
    </xf>
    <xf numFmtId="0" fontId="15" fillId="4" borderId="45" xfId="0" applyFont="1" applyFill="1" applyBorder="1" applyAlignment="1">
      <alignment wrapText="1"/>
    </xf>
    <xf numFmtId="0" fontId="15" fillId="4" borderId="48" xfId="0" applyFont="1" applyFill="1" applyBorder="1" applyAlignment="1">
      <alignment wrapText="1"/>
    </xf>
    <xf numFmtId="0" fontId="22" fillId="0" borderId="13" xfId="0" applyFont="1" applyBorder="1" applyAlignment="1">
      <alignment wrapText="1"/>
    </xf>
    <xf numFmtId="0" fontId="22" fillId="0" borderId="17" xfId="0" applyFont="1" applyBorder="1" applyAlignment="1">
      <alignment wrapText="1"/>
    </xf>
    <xf numFmtId="0" fontId="22" fillId="0" borderId="19" xfId="0" applyFont="1" applyBorder="1" applyAlignment="1">
      <alignment wrapText="1"/>
    </xf>
    <xf numFmtId="0" fontId="21" fillId="4" borderId="47" xfId="0" applyFont="1" applyFill="1" applyBorder="1" applyAlignment="1">
      <alignment wrapText="1"/>
    </xf>
    <xf numFmtId="0" fontId="21" fillId="4" borderId="45" xfId="0" applyFont="1" applyFill="1" applyBorder="1" applyAlignment="1">
      <alignment wrapText="1"/>
    </xf>
    <xf numFmtId="0" fontId="21" fillId="4" borderId="48" xfId="0" applyFont="1" applyFill="1" applyBorder="1" applyAlignment="1">
      <alignment wrapText="1"/>
    </xf>
    <xf numFmtId="9" fontId="17" fillId="0" borderId="31" xfId="0" applyNumberFormat="1" applyFont="1" applyBorder="1" applyAlignment="1">
      <alignment horizontal="left" vertical="center" wrapText="1"/>
    </xf>
    <xf numFmtId="9" fontId="17" fillId="0" borderId="51"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2" xfId="0" applyFont="1" applyBorder="1" applyAlignment="1">
      <alignment horizontal="left" vertical="center"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17" fillId="0" borderId="51" xfId="0" applyNumberFormat="1" applyFont="1" applyBorder="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7"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7"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3"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7" fillId="3" borderId="31" xfId="0" applyNumberFormat="1" applyFont="1" applyFill="1" applyBorder="1" applyAlignment="1">
      <alignment horizontal="center" vertical="center" wrapText="1"/>
    </xf>
    <xf numFmtId="9" fontId="17" fillId="0" borderId="12" xfId="0" applyNumberFormat="1" applyFont="1" applyBorder="1" applyAlignment="1">
      <alignment horizontal="center" vertical="center"/>
    </xf>
    <xf numFmtId="10" fontId="17" fillId="3" borderId="12" xfId="0" applyNumberFormat="1" applyFont="1" applyFill="1" applyBorder="1" applyAlignment="1">
      <alignment horizontal="center" vertical="center" wrapText="1"/>
    </xf>
    <xf numFmtId="10" fontId="17" fillId="0" borderId="31" xfId="0" applyNumberFormat="1" applyFont="1" applyBorder="1" applyAlignment="1">
      <alignment horizontal="center" vertical="center" wrapText="1"/>
    </xf>
    <xf numFmtId="10" fontId="15" fillId="4" borderId="15" xfId="0" applyNumberFormat="1" applyFont="1" applyFill="1" applyBorder="1" applyAlignment="1">
      <alignment horizontal="center" wrapText="1"/>
    </xf>
    <xf numFmtId="10" fontId="21" fillId="4" borderId="49" xfId="0" applyNumberFormat="1" applyFont="1" applyFill="1" applyBorder="1" applyAlignment="1">
      <alignment horizontal="center" wrapText="1"/>
    </xf>
    <xf numFmtId="10" fontId="22" fillId="11" borderId="45" xfId="1" applyNumberFormat="1" applyFont="1" applyFill="1" applyBorder="1" applyAlignment="1">
      <alignment horizontal="center" vertical="center" wrapText="1"/>
    </xf>
    <xf numFmtId="0" fontId="25" fillId="4" borderId="18" xfId="0" applyFont="1" applyFill="1" applyBorder="1" applyAlignment="1">
      <alignment horizontal="justify" vertical="center" wrapText="1"/>
    </xf>
    <xf numFmtId="10" fontId="17" fillId="0" borderId="54" xfId="0" applyNumberFormat="1" applyFont="1" applyBorder="1" applyAlignment="1">
      <alignment horizontal="center" vertical="center" wrapText="1"/>
    </xf>
    <xf numFmtId="0" fontId="17" fillId="0" borderId="18" xfId="0" applyFont="1" applyBorder="1" applyAlignment="1">
      <alignment horizontal="justify" vertical="center" wrapText="1"/>
    </xf>
    <xf numFmtId="9" fontId="17" fillId="0" borderId="34" xfId="0" applyNumberFormat="1" applyFont="1" applyBorder="1" applyAlignment="1">
      <alignment horizontal="center" vertical="center" wrapText="1"/>
    </xf>
    <xf numFmtId="10" fontId="17" fillId="0" borderId="36" xfId="0" applyNumberFormat="1" applyFont="1" applyBorder="1" applyAlignment="1">
      <alignment horizontal="center" vertical="center" wrapText="1"/>
    </xf>
    <xf numFmtId="9" fontId="17" fillId="0" borderId="15" xfId="0" applyNumberFormat="1" applyFont="1" applyBorder="1" applyAlignment="1">
      <alignment horizontal="center" vertical="center" wrapText="1"/>
    </xf>
    <xf numFmtId="9" fontId="17" fillId="0" borderId="51" xfId="0" applyNumberFormat="1" applyFont="1" applyBorder="1" applyAlignment="1">
      <alignment horizontal="center" vertical="center" wrapText="1"/>
    </xf>
    <xf numFmtId="10" fontId="17" fillId="0" borderId="51" xfId="1" applyNumberFormat="1" applyFont="1" applyBorder="1" applyAlignment="1">
      <alignment horizontal="center" vertical="center" wrapText="1"/>
    </xf>
    <xf numFmtId="9" fontId="17" fillId="0" borderId="51" xfId="1" applyFont="1" applyFill="1" applyBorder="1" applyAlignment="1">
      <alignment horizontal="center" vertical="center" wrapText="1"/>
    </xf>
    <xf numFmtId="9" fontId="17" fillId="0" borderId="1" xfId="1" applyFont="1" applyFill="1" applyBorder="1" applyAlignment="1">
      <alignment horizontal="center" vertical="center" wrapText="1"/>
    </xf>
    <xf numFmtId="10" fontId="17" fillId="0" borderId="12" xfId="0" applyNumberFormat="1" applyFont="1" applyBorder="1" applyAlignment="1">
      <alignment horizontal="center" vertical="center" wrapText="1"/>
    </xf>
    <xf numFmtId="9" fontId="17" fillId="0" borderId="3" xfId="1" applyFont="1" applyFill="1" applyBorder="1" applyAlignment="1">
      <alignment horizontal="center" vertical="center" wrapText="1"/>
    </xf>
    <xf numFmtId="0" fontId="27" fillId="0" borderId="0" xfId="0" applyFont="1" applyAlignment="1">
      <alignment wrapText="1"/>
    </xf>
    <xf numFmtId="10" fontId="17" fillId="0" borderId="51" xfId="0" applyNumberFormat="1" applyFont="1" applyBorder="1" applyAlignment="1">
      <alignment horizontal="center" vertical="center" wrapText="1"/>
    </xf>
    <xf numFmtId="10" fontId="17" fillId="3" borderId="12" xfId="1" applyNumberFormat="1" applyFont="1" applyFill="1" applyBorder="1" applyAlignment="1">
      <alignment horizontal="center" vertical="center" wrapText="1"/>
    </xf>
    <xf numFmtId="0" fontId="4" fillId="0" borderId="43" xfId="0" applyFont="1" applyBorder="1" applyAlignment="1">
      <alignment horizontal="center" vertical="center" wrapText="1"/>
    </xf>
    <xf numFmtId="0" fontId="4" fillId="0" borderId="12" xfId="0" applyFont="1" applyBorder="1" applyAlignment="1">
      <alignment horizontal="left" vertical="center" wrapText="1"/>
    </xf>
    <xf numFmtId="0" fontId="9" fillId="0" borderId="12" xfId="0" applyFont="1" applyBorder="1" applyAlignment="1" applyProtection="1">
      <alignment horizontal="center" vertical="center" wrapText="1"/>
      <protection hidden="1"/>
    </xf>
    <xf numFmtId="0" fontId="7" fillId="0" borderId="11" xfId="0" applyFont="1" applyBorder="1" applyAlignment="1" applyProtection="1">
      <alignment horizontal="left" vertical="center" wrapText="1"/>
      <protection hidden="1"/>
    </xf>
    <xf numFmtId="0" fontId="7" fillId="0" borderId="41" xfId="0" applyFont="1" applyBorder="1" applyAlignment="1" applyProtection="1">
      <alignment horizontal="left" vertical="center" wrapText="1"/>
      <protection hidden="1"/>
    </xf>
    <xf numFmtId="10" fontId="4" fillId="0" borderId="31" xfId="0" applyNumberFormat="1" applyFont="1" applyBorder="1" applyAlignment="1">
      <alignment horizontal="center" vertical="center" wrapText="1"/>
    </xf>
    <xf numFmtId="0" fontId="4" fillId="0" borderId="12"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24" xfId="0" applyFont="1" applyBorder="1" applyAlignment="1">
      <alignment horizontal="left" vertical="top" wrapText="1"/>
    </xf>
    <xf numFmtId="0" fontId="7" fillId="0" borderId="43" xfId="0" applyFont="1" applyBorder="1" applyAlignment="1">
      <alignment horizontal="center" vertical="center" wrapText="1"/>
    </xf>
    <xf numFmtId="0" fontId="7" fillId="0" borderId="12" xfId="0" applyFont="1" applyBorder="1" applyAlignment="1">
      <alignment horizontal="left" vertical="center" wrapText="1"/>
    </xf>
    <xf numFmtId="9" fontId="7" fillId="0" borderId="12" xfId="1"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pplyProtection="1">
      <alignment horizontal="left" vertical="center" wrapText="1"/>
      <protection hidden="1"/>
    </xf>
    <xf numFmtId="9" fontId="7" fillId="0" borderId="12" xfId="0" applyNumberFormat="1"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31" xfId="0" applyFont="1" applyBorder="1" applyAlignment="1">
      <alignment horizontal="left" vertical="center" wrapText="1"/>
    </xf>
    <xf numFmtId="9" fontId="7" fillId="0" borderId="12"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10" fontId="7" fillId="0" borderId="12" xfId="1" applyNumberFormat="1" applyFont="1" applyFill="1" applyBorder="1" applyAlignment="1">
      <alignment horizontal="center" vertical="center" wrapText="1"/>
    </xf>
    <xf numFmtId="10" fontId="7" fillId="0" borderId="31" xfId="0" applyNumberFormat="1" applyFont="1" applyBorder="1" applyAlignment="1">
      <alignment horizontal="center" vertical="center" wrapText="1"/>
    </xf>
    <xf numFmtId="0" fontId="7" fillId="0" borderId="12" xfId="0" applyFont="1" applyBorder="1" applyAlignment="1">
      <alignment horizontal="justify" vertical="center" wrapText="1"/>
    </xf>
    <xf numFmtId="0" fontId="7" fillId="0" borderId="41" xfId="0" applyFont="1" applyBorder="1" applyAlignment="1">
      <alignment horizontal="justify" vertical="center" wrapText="1"/>
    </xf>
    <xf numFmtId="9" fontId="7" fillId="0" borderId="40" xfId="0" applyNumberFormat="1" applyFont="1" applyBorder="1" applyAlignment="1">
      <alignment horizontal="center" vertical="center" wrapText="1"/>
    </xf>
    <xf numFmtId="0" fontId="7" fillId="0" borderId="24" xfId="0" applyFont="1" applyBorder="1" applyAlignment="1">
      <alignment horizontal="left" vertical="top" wrapText="1"/>
    </xf>
    <xf numFmtId="0" fontId="12" fillId="0" borderId="0" xfId="0" applyFont="1" applyAlignment="1">
      <alignment horizontal="left" vertical="top" wrapText="1"/>
    </xf>
    <xf numFmtId="0" fontId="5" fillId="0" borderId="12" xfId="0" applyFont="1" applyBorder="1" applyAlignment="1" applyProtection="1">
      <alignment horizontal="left" vertical="center" wrapText="1"/>
      <protection hidden="1"/>
    </xf>
    <xf numFmtId="0" fontId="5" fillId="0" borderId="12" xfId="0" applyFont="1" applyBorder="1" applyAlignment="1" applyProtection="1">
      <alignment horizontal="center" vertical="center" wrapText="1"/>
      <protection hidden="1"/>
    </xf>
    <xf numFmtId="1" fontId="4" fillId="0" borderId="12" xfId="0" applyNumberFormat="1" applyFont="1" applyBorder="1" applyAlignment="1">
      <alignment horizontal="center" vertical="center" wrapText="1"/>
    </xf>
    <xf numFmtId="0" fontId="5" fillId="0" borderId="41" xfId="0" applyFont="1" applyBorder="1" applyAlignment="1" applyProtection="1">
      <alignment horizontal="left" vertical="center" wrapText="1"/>
      <protection hidden="1"/>
    </xf>
    <xf numFmtId="0" fontId="14" fillId="0" borderId="11" xfId="2" applyFont="1" applyFill="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 fontId="4" fillId="0" borderId="8" xfId="0" applyNumberFormat="1" applyFont="1" applyBorder="1" applyAlignment="1">
      <alignment horizontal="center" vertical="center" wrapText="1"/>
    </xf>
    <xf numFmtId="1" fontId="4" fillId="0" borderId="40" xfId="1" applyNumberFormat="1" applyFont="1" applyFill="1" applyBorder="1" applyAlignment="1">
      <alignment horizontal="center" vertical="center" wrapText="1"/>
    </xf>
    <xf numFmtId="1" fontId="4" fillId="0" borderId="31" xfId="1" applyNumberFormat="1" applyFont="1" applyFill="1" applyBorder="1" applyAlignment="1">
      <alignment horizontal="center" vertical="center" wrapText="1"/>
    </xf>
    <xf numFmtId="10" fontId="17" fillId="0" borderId="51" xfId="0" applyNumberFormat="1" applyFont="1" applyBorder="1" applyAlignment="1">
      <alignment horizontal="center" vertical="center"/>
    </xf>
    <xf numFmtId="10" fontId="4" fillId="3" borderId="31" xfId="1" applyNumberFormat="1" applyFont="1" applyFill="1" applyBorder="1" applyAlignment="1">
      <alignment horizontal="center" vertical="center" wrapText="1"/>
    </xf>
    <xf numFmtId="0" fontId="17" fillId="0" borderId="55" xfId="0" applyFont="1" applyBorder="1" applyAlignment="1">
      <alignment horizontal="center" vertical="center" wrapText="1"/>
    </xf>
    <xf numFmtId="0" fontId="17" fillId="0" borderId="15" xfId="0" applyFont="1" applyBorder="1" applyAlignment="1">
      <alignment horizontal="center" vertical="center" wrapText="1"/>
    </xf>
    <xf numFmtId="9" fontId="17" fillId="0" borderId="54" xfId="0" applyNumberFormat="1" applyFont="1" applyBorder="1" applyAlignment="1">
      <alignment horizontal="center" vertical="center"/>
    </xf>
    <xf numFmtId="0" fontId="17" fillId="0" borderId="15" xfId="0" applyFont="1" applyBorder="1" applyAlignment="1">
      <alignment horizontal="justify" vertical="center" wrapText="1"/>
    </xf>
    <xf numFmtId="9" fontId="17" fillId="0" borderId="14" xfId="0" applyNumberFormat="1" applyFont="1" applyBorder="1" applyAlignment="1">
      <alignment horizontal="center" vertical="center" wrapText="1"/>
    </xf>
    <xf numFmtId="10" fontId="17" fillId="0" borderId="15" xfId="0" applyNumberFormat="1" applyFont="1" applyBorder="1" applyAlignment="1">
      <alignment horizontal="center" vertical="center" wrapText="1"/>
    </xf>
    <xf numFmtId="10" fontId="17" fillId="0" borderId="15" xfId="0" applyNumberFormat="1" applyFont="1" applyBorder="1" applyAlignment="1">
      <alignment horizontal="center" vertical="center"/>
    </xf>
    <xf numFmtId="0" fontId="17" fillId="0" borderId="14" xfId="0" applyFont="1" applyBorder="1" applyAlignment="1">
      <alignment horizontal="center" vertical="center" wrapText="1"/>
    </xf>
    <xf numFmtId="9" fontId="17" fillId="0" borderId="15" xfId="0" applyNumberFormat="1" applyFont="1" applyBorder="1" applyAlignment="1">
      <alignment horizontal="center" vertical="center"/>
    </xf>
    <xf numFmtId="164" fontId="17" fillId="0" borderId="53" xfId="1" applyNumberFormat="1" applyFont="1" applyFill="1" applyBorder="1" applyAlignment="1">
      <alignment horizontal="center" vertical="center" wrapText="1"/>
    </xf>
    <xf numFmtId="0" fontId="17" fillId="0" borderId="53" xfId="0" applyFont="1" applyBorder="1" applyAlignment="1">
      <alignment horizontal="center" vertical="center" wrapText="1"/>
    </xf>
    <xf numFmtId="9" fontId="17" fillId="0" borderId="53" xfId="1" applyFont="1" applyBorder="1" applyAlignment="1">
      <alignment horizontal="center" vertical="center" wrapText="1"/>
    </xf>
    <xf numFmtId="164" fontId="17" fillId="0" borderId="53" xfId="1" applyNumberFormat="1" applyFont="1" applyBorder="1" applyAlignment="1">
      <alignment horizontal="center" vertical="center" wrapText="1"/>
    </xf>
    <xf numFmtId="164" fontId="17" fillId="0" borderId="34" xfId="1"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10" fontId="17" fillId="3" borderId="36" xfId="0" applyNumberFormat="1" applyFont="1" applyFill="1" applyBorder="1" applyAlignment="1">
      <alignment horizontal="center" vertical="center" wrapText="1"/>
    </xf>
    <xf numFmtId="0" fontId="17" fillId="0" borderId="35" xfId="0" applyFont="1" applyBorder="1" applyAlignment="1">
      <alignment horizontal="justify" vertical="center" wrapText="1"/>
    </xf>
    <xf numFmtId="0" fontId="17" fillId="0" borderId="38" xfId="0" applyFont="1" applyBorder="1" applyAlignment="1">
      <alignment horizontal="justify" vertical="center" wrapText="1"/>
    </xf>
    <xf numFmtId="9" fontId="17" fillId="0" borderId="37" xfId="0" applyNumberFormat="1" applyFont="1" applyBorder="1" applyAlignment="1">
      <alignment horizontal="center" vertical="center" wrapText="1"/>
    </xf>
    <xf numFmtId="10" fontId="17" fillId="0" borderId="35" xfId="0" applyNumberFormat="1" applyFont="1" applyBorder="1" applyAlignment="1">
      <alignment horizontal="center" vertical="center" wrapText="1"/>
    </xf>
    <xf numFmtId="10" fontId="17" fillId="0" borderId="35" xfId="0" applyNumberFormat="1" applyFont="1" applyBorder="1" applyAlignment="1">
      <alignment horizontal="center" vertical="center"/>
    </xf>
    <xf numFmtId="9" fontId="17" fillId="0" borderId="37" xfId="1" applyFont="1" applyBorder="1" applyAlignment="1">
      <alignment horizontal="center" vertical="center" wrapText="1"/>
    </xf>
    <xf numFmtId="0" fontId="17" fillId="0" borderId="16" xfId="0" applyFont="1" applyBorder="1" applyAlignment="1">
      <alignment horizontal="left" vertical="center" wrapText="1"/>
    </xf>
    <xf numFmtId="0" fontId="17" fillId="0" borderId="1" xfId="0" applyFont="1" applyBorder="1" applyAlignment="1">
      <alignment horizontal="left" vertical="center" wrapText="1"/>
    </xf>
    <xf numFmtId="0" fontId="17" fillId="0" borderId="39" xfId="0" applyFont="1" applyBorder="1" applyAlignment="1">
      <alignment horizontal="left" vertical="center" wrapText="1"/>
    </xf>
    <xf numFmtId="10" fontId="21" fillId="4" borderId="36" xfId="0" applyNumberFormat="1" applyFont="1" applyFill="1" applyBorder="1" applyAlignment="1">
      <alignment horizontal="center" wrapText="1"/>
    </xf>
    <xf numFmtId="0" fontId="17" fillId="0" borderId="12" xfId="0" applyFont="1" applyBorder="1" applyAlignment="1">
      <alignment horizontal="justify" vertical="center" wrapText="1"/>
    </xf>
    <xf numFmtId="9" fontId="17" fillId="0" borderId="60" xfId="0" applyNumberFormat="1" applyFont="1" applyBorder="1" applyAlignment="1">
      <alignment horizontal="center" vertical="center" wrapText="1"/>
    </xf>
    <xf numFmtId="10" fontId="17" fillId="3" borderId="54" xfId="0" applyNumberFormat="1" applyFont="1" applyFill="1" applyBorder="1" applyAlignment="1">
      <alignment horizontal="center" vertical="center" wrapText="1"/>
    </xf>
    <xf numFmtId="9" fontId="17" fillId="0" borderId="43" xfId="0" applyNumberFormat="1" applyFont="1" applyBorder="1" applyAlignment="1">
      <alignment horizontal="center" vertical="center" wrapText="1"/>
    </xf>
    <xf numFmtId="10" fontId="17" fillId="3" borderId="35" xfId="0" applyNumberFormat="1" applyFont="1" applyFill="1" applyBorder="1" applyAlignment="1">
      <alignment horizontal="center" vertical="center" wrapText="1"/>
    </xf>
    <xf numFmtId="0" fontId="17" fillId="0" borderId="54" xfId="0" applyFont="1" applyBorder="1" applyAlignment="1">
      <alignment horizontal="justify" vertical="center" wrapText="1"/>
    </xf>
    <xf numFmtId="0" fontId="5" fillId="0" borderId="0" xfId="0" applyFont="1" applyAlignment="1">
      <alignment horizontal="justify" vertical="center" wrapText="1"/>
    </xf>
    <xf numFmtId="0" fontId="17" fillId="0" borderId="42" xfId="0" applyFont="1" applyBorder="1" applyAlignment="1">
      <alignment horizontal="justify" vertical="center" wrapText="1"/>
    </xf>
    <xf numFmtId="0" fontId="17" fillId="0" borderId="41" xfId="0" applyFont="1" applyBorder="1" applyAlignment="1">
      <alignment horizontal="justify" vertical="center" wrapText="1"/>
    </xf>
    <xf numFmtId="10" fontId="4" fillId="0" borderId="12" xfId="1" applyNumberFormat="1" applyFont="1" applyFill="1" applyBorder="1" applyAlignment="1">
      <alignment horizontal="center" vertical="center" wrapText="1"/>
    </xf>
    <xf numFmtId="9" fontId="4" fillId="0" borderId="40" xfId="0" applyNumberFormat="1" applyFont="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justify"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5" fillId="4" borderId="17" xfId="0" applyFont="1" applyFill="1" applyBorder="1" applyAlignment="1">
      <alignment horizontal="center" wrapText="1"/>
    </xf>
    <xf numFmtId="0" fontId="25" fillId="4" borderId="14" xfId="0" applyFont="1" applyFill="1" applyBorder="1" applyAlignment="1">
      <alignment horizontal="center" wrapText="1"/>
    </xf>
    <xf numFmtId="0" fontId="25" fillId="4" borderId="16" xfId="0" applyFont="1" applyFill="1" applyBorder="1" applyAlignment="1">
      <alignment horizontal="center" wrapText="1"/>
    </xf>
    <xf numFmtId="0" fontId="25" fillId="4" borderId="19" xfId="0" applyFont="1" applyFill="1" applyBorder="1" applyAlignment="1">
      <alignment horizontal="center" wrapText="1"/>
    </xf>
    <xf numFmtId="0" fontId="25" fillId="4" borderId="13" xfId="0" applyFont="1" applyFill="1" applyBorder="1" applyAlignment="1">
      <alignment horizontal="center" wrapText="1"/>
    </xf>
    <xf numFmtId="1" fontId="25" fillId="4" borderId="13" xfId="0" applyNumberFormat="1" applyFont="1" applyFill="1" applyBorder="1" applyAlignment="1">
      <alignment horizontal="center" wrapText="1"/>
    </xf>
    <xf numFmtId="1" fontId="25" fillId="4" borderId="14"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23" fillId="11" borderId="44"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6" fillId="4" borderId="56" xfId="0" applyFont="1" applyFill="1" applyBorder="1" applyAlignment="1">
      <alignment horizontal="center" wrapText="1"/>
    </xf>
    <xf numFmtId="0" fontId="26" fillId="4" borderId="57" xfId="0" applyFont="1" applyFill="1" applyBorder="1" applyAlignment="1">
      <alignment horizontal="center" wrapText="1"/>
    </xf>
    <xf numFmtId="0" fontId="26" fillId="4" borderId="58" xfId="0" applyFont="1" applyFill="1" applyBorder="1" applyAlignment="1">
      <alignment horizontal="center" wrapText="1"/>
    </xf>
    <xf numFmtId="0" fontId="26" fillId="4" borderId="59" xfId="0" applyFont="1" applyFill="1" applyBorder="1" applyAlignment="1">
      <alignment horizontal="center" wrapText="1"/>
    </xf>
    <xf numFmtId="0" fontId="26" fillId="4" borderId="44" xfId="0" applyFont="1" applyFill="1" applyBorder="1" applyAlignment="1">
      <alignment horizontal="center" wrapText="1"/>
    </xf>
    <xf numFmtId="0" fontId="26" fillId="4" borderId="46" xfId="0" applyFont="1" applyFill="1" applyBorder="1" applyAlignment="1">
      <alignment horizontal="center" wrapText="1"/>
    </xf>
    <xf numFmtId="0" fontId="21" fillId="4" borderId="44" xfId="0" applyFont="1" applyFill="1" applyBorder="1" applyAlignment="1">
      <alignment horizontal="center" vertical="center"/>
    </xf>
    <xf numFmtId="0" fontId="21" fillId="4" borderId="45" xfId="0" applyFont="1" applyFill="1" applyBorder="1" applyAlignment="1">
      <alignment horizontal="center" vertical="center"/>
    </xf>
    <xf numFmtId="0" fontId="21"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2" fillId="11" borderId="44" xfId="0" applyFont="1" applyFill="1" applyBorder="1" applyAlignment="1">
      <alignment horizontal="center" wrapText="1"/>
    </xf>
    <xf numFmtId="0" fontId="22" fillId="11" borderId="45" xfId="0" applyFont="1" applyFill="1" applyBorder="1" applyAlignment="1">
      <alignment horizontal="center" wrapText="1"/>
    </xf>
    <xf numFmtId="0" fontId="22" fillId="11" borderId="46" xfId="0" applyFont="1" applyFill="1" applyBorder="1" applyAlignment="1">
      <alignment horizontal="center" wrapText="1"/>
    </xf>
    <xf numFmtId="0" fontId="23" fillId="11" borderId="47" xfId="0" applyFont="1" applyFill="1" applyBorder="1" applyAlignment="1">
      <alignment horizontal="center" vertical="center" wrapText="1"/>
    </xf>
    <xf numFmtId="0" fontId="23" fillId="11" borderId="48" xfId="0" applyFont="1" applyFill="1" applyBorder="1" applyAlignment="1">
      <alignment horizontal="center"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zoomScale="70" zoomScaleNormal="70" workbookViewId="0">
      <selection activeCell="F15" sqref="F15"/>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1.7109375" style="117" customWidth="1"/>
    <col min="27" max="27" width="26.5703125" style="117" customWidth="1"/>
    <col min="28" max="28" width="23.7109375" style="2" customWidth="1"/>
    <col min="29" max="29" width="15.7109375" style="2" customWidth="1"/>
    <col min="30" max="30" width="16.42578125" style="2" customWidth="1"/>
    <col min="31" max="31" width="63" style="2" customWidth="1"/>
    <col min="32" max="32" width="20.5703125" style="2" customWidth="1"/>
    <col min="33" max="34" width="16.42578125" style="2" customWidth="1"/>
    <col min="35" max="35" width="15.85546875" style="2" customWidth="1"/>
    <col min="36" max="36" width="40.42578125" style="2" customWidth="1"/>
    <col min="37" max="37" width="17.7109375" style="2" customWidth="1"/>
    <col min="38" max="38" width="22.5703125" style="2" customWidth="1"/>
    <col min="39" max="39" width="16.42578125" style="2" customWidth="1"/>
    <col min="40" max="40" width="15.85546875" style="2" customWidth="1"/>
    <col min="41" max="41" width="42.140625" style="216" customWidth="1"/>
    <col min="42" max="42" width="26" style="216" customWidth="1"/>
    <col min="43" max="43" width="16.5703125" style="2" customWidth="1"/>
    <col min="44" max="44" width="16.42578125" style="2" customWidth="1"/>
    <col min="45" max="45" width="15.7109375" style="2" customWidth="1"/>
    <col min="46" max="46" width="49.5703125" style="216" customWidth="1"/>
    <col min="47" max="47" width="17.5703125" style="2" customWidth="1"/>
    <col min="48" max="48" width="16.28515625" style="2" customWidth="1"/>
    <col min="49" max="16384" width="10.85546875" style="2"/>
  </cols>
  <sheetData>
    <row r="1" spans="1:49" ht="70.5" customHeight="1" x14ac:dyDescent="0.25">
      <c r="A1" s="260" t="s">
        <v>129</v>
      </c>
      <c r="B1" s="261"/>
      <c r="C1" s="261"/>
      <c r="D1" s="261"/>
      <c r="E1" s="261"/>
      <c r="F1" s="261"/>
      <c r="G1" s="261"/>
      <c r="H1" s="261"/>
      <c r="I1" s="261"/>
      <c r="J1" s="261"/>
      <c r="K1" s="261"/>
      <c r="L1" s="261"/>
      <c r="M1" s="262"/>
      <c r="N1" s="263" t="s">
        <v>193</v>
      </c>
      <c r="O1" s="264"/>
      <c r="P1" s="264"/>
      <c r="Q1" s="264"/>
      <c r="R1" s="265"/>
      <c r="S1" s="269"/>
      <c r="T1" s="221"/>
      <c r="U1" s="221"/>
      <c r="V1" s="221"/>
      <c r="W1" s="1"/>
      <c r="X1" s="221"/>
      <c r="Y1" s="221"/>
      <c r="Z1" s="222"/>
      <c r="AA1" s="222"/>
      <c r="AB1" s="221"/>
      <c r="AC1" s="221"/>
      <c r="AD1" s="221"/>
      <c r="AE1" s="221"/>
      <c r="AF1" s="221"/>
      <c r="AG1" s="221"/>
      <c r="AH1" s="221"/>
      <c r="AI1" s="221"/>
      <c r="AJ1" s="221"/>
      <c r="AK1" s="221"/>
      <c r="AL1" s="221"/>
      <c r="AM1" s="221"/>
      <c r="AN1" s="221"/>
      <c r="AO1" s="223"/>
      <c r="AP1" s="223"/>
      <c r="AQ1" s="221"/>
      <c r="AR1" s="221"/>
      <c r="AS1" s="221"/>
      <c r="AT1" s="223"/>
      <c r="AU1" s="221"/>
      <c r="AV1" s="221"/>
      <c r="AW1" s="221"/>
    </row>
    <row r="2" spans="1:49" s="3" customFormat="1" ht="23.45" customHeight="1" x14ac:dyDescent="0.25">
      <c r="A2" s="224"/>
      <c r="B2" s="225"/>
      <c r="C2" s="225"/>
      <c r="D2" s="225"/>
      <c r="E2" s="225"/>
      <c r="F2" s="225"/>
      <c r="G2" s="225"/>
      <c r="H2" s="225"/>
      <c r="I2" s="225"/>
      <c r="J2" s="225"/>
      <c r="K2" s="225"/>
      <c r="L2" s="225"/>
      <c r="M2" s="226"/>
      <c r="N2" s="266"/>
      <c r="O2" s="267"/>
      <c r="P2" s="267"/>
      <c r="Q2" s="267"/>
      <c r="R2" s="268"/>
      <c r="S2" s="269"/>
      <c r="T2" s="221"/>
      <c r="U2" s="221"/>
      <c r="V2" s="221"/>
      <c r="W2" s="1"/>
      <c r="X2" s="221"/>
      <c r="Y2" s="221"/>
      <c r="Z2" s="222"/>
      <c r="AA2" s="222"/>
      <c r="AB2" s="221"/>
      <c r="AC2" s="221"/>
      <c r="AD2" s="221"/>
      <c r="AE2" s="221"/>
      <c r="AF2" s="221"/>
      <c r="AG2" s="221"/>
      <c r="AH2" s="221"/>
      <c r="AI2" s="221"/>
      <c r="AJ2" s="221"/>
      <c r="AK2" s="221"/>
      <c r="AL2" s="221"/>
      <c r="AM2" s="221"/>
      <c r="AN2" s="221"/>
      <c r="AO2" s="223"/>
      <c r="AP2" s="223"/>
      <c r="AQ2" s="221"/>
      <c r="AR2" s="221"/>
      <c r="AS2" s="221"/>
      <c r="AT2" s="223"/>
      <c r="AU2" s="221"/>
      <c r="AV2" s="221"/>
      <c r="AW2" s="221"/>
    </row>
    <row r="3" spans="1:49" ht="15" customHeight="1" x14ac:dyDescent="0.25">
      <c r="A3" s="227"/>
      <c r="B3" s="228"/>
      <c r="C3" s="228"/>
      <c r="D3" s="228"/>
      <c r="E3" s="228"/>
      <c r="F3" s="228"/>
      <c r="G3" s="228"/>
      <c r="H3" s="228"/>
      <c r="I3" s="228"/>
      <c r="J3" s="228"/>
      <c r="K3" s="228"/>
      <c r="L3" s="228"/>
      <c r="M3" s="228"/>
      <c r="N3" s="228"/>
      <c r="O3" s="228"/>
      <c r="P3" s="228"/>
      <c r="Q3" s="228"/>
      <c r="R3" s="228"/>
      <c r="S3" s="4"/>
      <c r="T3" s="4"/>
      <c r="U3" s="4"/>
      <c r="V3" s="4"/>
      <c r="W3" s="4"/>
      <c r="X3" s="4"/>
      <c r="Y3" s="4"/>
      <c r="Z3" s="112"/>
      <c r="AA3" s="112"/>
      <c r="AB3" s="4"/>
      <c r="AC3" s="4"/>
      <c r="AD3" s="4"/>
      <c r="AE3" s="4"/>
      <c r="AF3" s="4"/>
      <c r="AG3" s="4"/>
      <c r="AH3" s="4"/>
      <c r="AI3" s="4"/>
      <c r="AJ3" s="4"/>
      <c r="AK3" s="4"/>
      <c r="AL3" s="4"/>
      <c r="AM3" s="4"/>
      <c r="AN3" s="4"/>
      <c r="AO3" s="112"/>
      <c r="AP3" s="112"/>
      <c r="AQ3" s="4"/>
      <c r="AR3" s="4"/>
      <c r="AS3" s="4"/>
      <c r="AT3" s="112"/>
      <c r="AU3" s="4"/>
      <c r="AV3" s="4"/>
      <c r="AW3" s="4"/>
    </row>
    <row r="4" spans="1:49" ht="15" customHeight="1" x14ac:dyDescent="0.25">
      <c r="A4" s="229" t="s">
        <v>0</v>
      </c>
      <c r="B4" s="230"/>
      <c r="C4" s="230"/>
      <c r="D4" s="230"/>
      <c r="E4" s="230"/>
      <c r="F4" s="230"/>
      <c r="G4" s="230"/>
      <c r="H4" s="230"/>
      <c r="I4" s="230"/>
      <c r="J4" s="230"/>
      <c r="K4" s="230"/>
      <c r="L4" s="230"/>
      <c r="M4" s="230"/>
      <c r="N4" s="230"/>
      <c r="O4" s="230"/>
      <c r="P4" s="230"/>
      <c r="Q4" s="230"/>
      <c r="R4" s="230"/>
      <c r="S4" s="4"/>
      <c r="T4" s="4"/>
      <c r="U4" s="4"/>
      <c r="V4" s="4"/>
      <c r="W4" s="4"/>
      <c r="X4" s="4"/>
      <c r="Y4" s="4"/>
      <c r="Z4" s="112"/>
      <c r="AA4" s="112"/>
      <c r="AB4" s="4"/>
      <c r="AC4" s="4"/>
      <c r="AD4" s="4"/>
      <c r="AE4" s="4"/>
      <c r="AF4" s="4"/>
      <c r="AG4" s="4"/>
      <c r="AH4" s="4"/>
      <c r="AI4" s="4"/>
      <c r="AJ4" s="4"/>
      <c r="AK4" s="4"/>
      <c r="AL4" s="4"/>
      <c r="AM4" s="4"/>
      <c r="AN4" s="4"/>
      <c r="AO4" s="112"/>
      <c r="AP4" s="112"/>
      <c r="AQ4" s="4"/>
      <c r="AR4" s="4"/>
      <c r="AS4" s="4"/>
      <c r="AT4" s="112"/>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13"/>
      <c r="AA5" s="113"/>
      <c r="AB5" s="1"/>
      <c r="AC5" s="1"/>
      <c r="AD5" s="1"/>
      <c r="AE5" s="1"/>
      <c r="AF5" s="1"/>
      <c r="AG5" s="1"/>
      <c r="AH5" s="1"/>
      <c r="AI5" s="1"/>
      <c r="AJ5" s="1"/>
      <c r="AK5" s="1"/>
      <c r="AL5" s="1"/>
      <c r="AM5" s="1"/>
      <c r="AN5" s="1"/>
      <c r="AO5" s="112"/>
      <c r="AP5" s="112"/>
      <c r="AQ5" s="1"/>
      <c r="AR5" s="1"/>
      <c r="AS5" s="1"/>
      <c r="AT5" s="112"/>
      <c r="AU5" s="1"/>
      <c r="AV5" s="1"/>
      <c r="AW5" s="1"/>
    </row>
    <row r="6" spans="1:49" ht="15" customHeight="1" x14ac:dyDescent="0.25">
      <c r="A6" s="231" t="s">
        <v>1</v>
      </c>
      <c r="B6" s="232"/>
      <c r="C6" s="237" t="s">
        <v>195</v>
      </c>
      <c r="D6" s="238"/>
      <c r="E6" s="239"/>
      <c r="F6" s="246" t="s">
        <v>2</v>
      </c>
      <c r="G6" s="247"/>
      <c r="H6" s="247"/>
      <c r="I6" s="247"/>
      <c r="J6" s="247"/>
      <c r="K6" s="247"/>
      <c r="L6" s="247"/>
      <c r="M6" s="248"/>
      <c r="N6" s="1"/>
      <c r="O6" s="1"/>
      <c r="P6" s="1"/>
      <c r="Q6" s="1"/>
      <c r="R6" s="1"/>
      <c r="S6" s="1"/>
      <c r="T6" s="1"/>
      <c r="U6" s="1"/>
      <c r="V6" s="1"/>
      <c r="W6" s="1"/>
      <c r="X6" s="1"/>
      <c r="Y6" s="1"/>
      <c r="Z6" s="113"/>
      <c r="AA6" s="113"/>
      <c r="AB6" s="1"/>
      <c r="AC6" s="1"/>
      <c r="AD6" s="1"/>
      <c r="AE6" s="1"/>
      <c r="AF6" s="1"/>
      <c r="AG6" s="1"/>
      <c r="AH6" s="1"/>
      <c r="AI6" s="1"/>
      <c r="AJ6" s="1"/>
      <c r="AK6" s="1"/>
      <c r="AL6" s="1"/>
      <c r="AM6" s="1"/>
      <c r="AN6" s="1"/>
      <c r="AO6" s="112"/>
      <c r="AP6" s="112"/>
      <c r="AQ6" s="1"/>
      <c r="AR6" s="1"/>
      <c r="AS6" s="1"/>
      <c r="AT6" s="112"/>
      <c r="AU6" s="1"/>
      <c r="AV6" s="1"/>
      <c r="AW6" s="1"/>
    </row>
    <row r="7" spans="1:49" ht="15" customHeight="1" x14ac:dyDescent="0.25">
      <c r="A7" s="233"/>
      <c r="B7" s="234"/>
      <c r="C7" s="240"/>
      <c r="D7" s="241"/>
      <c r="E7" s="242"/>
      <c r="F7" s="6" t="s">
        <v>3</v>
      </c>
      <c r="G7" s="249" t="s">
        <v>4</v>
      </c>
      <c r="H7" s="251"/>
      <c r="I7" s="249" t="s">
        <v>5</v>
      </c>
      <c r="J7" s="250"/>
      <c r="K7" s="250"/>
      <c r="L7" s="250"/>
      <c r="M7" s="251"/>
      <c r="N7" s="1"/>
      <c r="O7" s="1"/>
      <c r="P7" s="1"/>
      <c r="Q7" s="1"/>
      <c r="R7" s="1"/>
      <c r="S7" s="1"/>
      <c r="T7" s="1"/>
      <c r="U7" s="1"/>
      <c r="V7" s="1"/>
      <c r="W7" s="1"/>
      <c r="X7" s="1"/>
      <c r="Y7" s="1"/>
      <c r="Z7" s="113"/>
      <c r="AA7" s="113"/>
      <c r="AB7" s="1"/>
      <c r="AC7" s="1"/>
      <c r="AD7" s="1"/>
      <c r="AE7" s="1"/>
      <c r="AF7" s="1"/>
      <c r="AG7" s="1"/>
      <c r="AH7" s="1"/>
      <c r="AI7" s="1"/>
      <c r="AJ7" s="1"/>
      <c r="AK7" s="1"/>
      <c r="AL7" s="1"/>
      <c r="AM7" s="1"/>
      <c r="AN7" s="1"/>
      <c r="AO7" s="112"/>
      <c r="AP7" s="112"/>
      <c r="AQ7" s="1"/>
      <c r="AR7" s="1"/>
      <c r="AS7" s="1"/>
      <c r="AT7" s="112"/>
      <c r="AU7" s="1"/>
      <c r="AV7" s="1"/>
      <c r="AW7" s="1"/>
    </row>
    <row r="8" spans="1:49" ht="15" customHeight="1" x14ac:dyDescent="0.25">
      <c r="A8" s="233"/>
      <c r="B8" s="234"/>
      <c r="C8" s="240"/>
      <c r="D8" s="241"/>
      <c r="E8" s="242"/>
      <c r="F8" s="7">
        <v>1</v>
      </c>
      <c r="G8" s="345" t="s">
        <v>198</v>
      </c>
      <c r="H8" s="346"/>
      <c r="I8" s="252" t="s">
        <v>194</v>
      </c>
      <c r="J8" s="253"/>
      <c r="K8" s="253"/>
      <c r="L8" s="253"/>
      <c r="M8" s="254"/>
      <c r="N8" s="1"/>
      <c r="O8" s="1"/>
      <c r="P8" s="1"/>
      <c r="Q8" s="1"/>
      <c r="R8" s="1"/>
      <c r="S8" s="1"/>
      <c r="T8" s="1"/>
      <c r="U8" s="1"/>
      <c r="V8" s="1"/>
      <c r="W8" s="1"/>
      <c r="X8" s="1"/>
      <c r="Y8" s="1"/>
      <c r="Z8" s="113"/>
      <c r="AA8" s="113"/>
      <c r="AB8" s="1"/>
      <c r="AC8" s="1"/>
      <c r="AD8" s="1"/>
      <c r="AE8" s="1"/>
      <c r="AF8" s="1"/>
      <c r="AG8" s="1"/>
      <c r="AH8" s="1"/>
      <c r="AI8" s="1"/>
      <c r="AJ8" s="1"/>
      <c r="AK8" s="1"/>
      <c r="AL8" s="1"/>
      <c r="AM8" s="1"/>
      <c r="AN8" s="1"/>
      <c r="AO8" s="112"/>
      <c r="AP8" s="112"/>
      <c r="AQ8" s="1"/>
      <c r="AR8" s="1"/>
      <c r="AS8" s="1"/>
      <c r="AT8" s="112"/>
      <c r="AU8" s="1"/>
      <c r="AV8" s="1"/>
      <c r="AW8" s="1"/>
    </row>
    <row r="9" spans="1:49" ht="34.5" customHeight="1" x14ac:dyDescent="0.25">
      <c r="A9" s="233"/>
      <c r="B9" s="234"/>
      <c r="C9" s="240"/>
      <c r="D9" s="241"/>
      <c r="E9" s="242"/>
      <c r="F9" s="107">
        <v>2</v>
      </c>
      <c r="G9" s="255" t="s">
        <v>196</v>
      </c>
      <c r="H9" s="256"/>
      <c r="I9" s="257" t="s">
        <v>197</v>
      </c>
      <c r="J9" s="258"/>
      <c r="K9" s="258"/>
      <c r="L9" s="258"/>
      <c r="M9" s="259"/>
      <c r="N9" s="1"/>
      <c r="O9" s="1"/>
      <c r="P9" s="1"/>
      <c r="Q9" s="1"/>
      <c r="R9" s="1"/>
      <c r="S9" s="1"/>
      <c r="T9" s="1"/>
      <c r="U9" s="1"/>
      <c r="V9" s="1"/>
      <c r="W9" s="1"/>
      <c r="X9" s="1"/>
      <c r="Y9" s="1"/>
      <c r="Z9" s="113"/>
      <c r="AA9" s="113"/>
      <c r="AB9" s="1"/>
      <c r="AC9" s="1"/>
      <c r="AD9" s="1"/>
      <c r="AE9" s="1"/>
      <c r="AF9" s="1"/>
      <c r="AG9" s="1"/>
      <c r="AH9" s="1"/>
      <c r="AI9" s="1"/>
      <c r="AJ9" s="1"/>
      <c r="AK9" s="1"/>
      <c r="AL9" s="1"/>
      <c r="AM9" s="1"/>
      <c r="AN9" s="1"/>
      <c r="AO9" s="112"/>
      <c r="AP9" s="112"/>
      <c r="AQ9" s="1"/>
      <c r="AR9" s="1"/>
      <c r="AS9" s="1"/>
      <c r="AT9" s="112"/>
      <c r="AU9" s="1"/>
      <c r="AV9" s="1"/>
      <c r="AW9" s="1"/>
    </row>
    <row r="10" spans="1:49" ht="34.5" customHeight="1" x14ac:dyDescent="0.25">
      <c r="A10" s="233"/>
      <c r="B10" s="234"/>
      <c r="C10" s="240"/>
      <c r="D10" s="241"/>
      <c r="E10" s="242"/>
      <c r="F10" s="107">
        <v>3</v>
      </c>
      <c r="G10" s="255" t="s">
        <v>199</v>
      </c>
      <c r="H10" s="256"/>
      <c r="I10" s="257" t="s">
        <v>200</v>
      </c>
      <c r="J10" s="258"/>
      <c r="K10" s="258"/>
      <c r="L10" s="258"/>
      <c r="M10" s="259"/>
      <c r="N10" s="1"/>
      <c r="O10" s="1"/>
      <c r="P10" s="1"/>
      <c r="Q10" s="1"/>
      <c r="R10" s="1"/>
      <c r="S10" s="1"/>
      <c r="T10" s="1"/>
      <c r="U10" s="1"/>
      <c r="V10" s="1"/>
      <c r="W10" s="1"/>
      <c r="X10" s="1"/>
      <c r="Y10" s="1"/>
      <c r="Z10" s="113"/>
      <c r="AA10" s="113"/>
      <c r="AB10" s="1"/>
      <c r="AC10" s="1"/>
      <c r="AD10" s="1"/>
      <c r="AE10" s="1"/>
      <c r="AF10" s="1"/>
      <c r="AG10" s="1"/>
      <c r="AH10" s="1"/>
      <c r="AI10" s="1"/>
      <c r="AJ10" s="1"/>
      <c r="AK10" s="1"/>
      <c r="AL10" s="1"/>
      <c r="AM10" s="1"/>
      <c r="AN10" s="1"/>
      <c r="AO10" s="112"/>
      <c r="AP10" s="112"/>
      <c r="AQ10" s="1"/>
      <c r="AR10" s="1"/>
      <c r="AS10" s="1"/>
      <c r="AT10" s="112"/>
      <c r="AU10" s="1"/>
      <c r="AV10" s="1"/>
      <c r="AW10" s="1"/>
    </row>
    <row r="11" spans="1:49" ht="38.25" customHeight="1" x14ac:dyDescent="0.25">
      <c r="A11" s="233"/>
      <c r="B11" s="234"/>
      <c r="C11" s="240"/>
      <c r="D11" s="241"/>
      <c r="E11" s="242"/>
      <c r="F11" s="107">
        <v>4</v>
      </c>
      <c r="G11" s="255" t="s">
        <v>201</v>
      </c>
      <c r="H11" s="256"/>
      <c r="I11" s="257" t="s">
        <v>229</v>
      </c>
      <c r="J11" s="258"/>
      <c r="K11" s="258"/>
      <c r="L11" s="258"/>
      <c r="M11" s="259"/>
      <c r="N11" s="1"/>
      <c r="O11" s="1"/>
      <c r="P11" s="1"/>
      <c r="Q11" s="1"/>
      <c r="R11" s="1"/>
      <c r="S11" s="1"/>
      <c r="T11" s="1"/>
      <c r="U11" s="1"/>
      <c r="V11" s="1"/>
      <c r="W11" s="1"/>
      <c r="X11" s="1"/>
      <c r="Y11" s="1"/>
      <c r="Z11" s="113"/>
      <c r="AA11" s="113"/>
      <c r="AB11" s="1"/>
      <c r="AC11" s="1"/>
      <c r="AD11" s="1"/>
      <c r="AE11" s="1"/>
      <c r="AF11" s="1"/>
      <c r="AG11" s="1"/>
      <c r="AH11" s="1"/>
      <c r="AI11" s="1"/>
      <c r="AJ11" s="1"/>
      <c r="AK11" s="1"/>
      <c r="AL11" s="1"/>
      <c r="AM11" s="1"/>
      <c r="AN11" s="1"/>
      <c r="AO11" s="112"/>
      <c r="AP11" s="112"/>
      <c r="AQ11" s="1"/>
      <c r="AR11" s="1"/>
      <c r="AS11" s="1"/>
      <c r="AT11" s="112"/>
      <c r="AU11" s="1"/>
      <c r="AV11" s="1"/>
      <c r="AW11" s="1"/>
    </row>
    <row r="12" spans="1:49" ht="75" customHeight="1" x14ac:dyDescent="0.25">
      <c r="A12" s="233"/>
      <c r="B12" s="234"/>
      <c r="C12" s="240"/>
      <c r="D12" s="241"/>
      <c r="E12" s="242"/>
      <c r="F12" s="107">
        <v>5</v>
      </c>
      <c r="G12" s="255" t="s">
        <v>230</v>
      </c>
      <c r="H12" s="256"/>
      <c r="I12" s="257" t="s">
        <v>254</v>
      </c>
      <c r="J12" s="258"/>
      <c r="K12" s="258"/>
      <c r="L12" s="258"/>
      <c r="M12" s="259"/>
      <c r="N12" s="1"/>
      <c r="O12" s="1"/>
      <c r="P12" s="1"/>
      <c r="Q12" s="1"/>
      <c r="R12" s="1"/>
      <c r="S12" s="1"/>
      <c r="T12" s="1"/>
      <c r="U12" s="1"/>
      <c r="V12" s="1"/>
      <c r="W12" s="1"/>
      <c r="X12" s="1"/>
      <c r="Y12" s="1"/>
      <c r="Z12" s="113"/>
      <c r="AA12" s="113"/>
      <c r="AB12" s="1"/>
      <c r="AC12" s="1"/>
      <c r="AD12" s="1"/>
      <c r="AE12" s="1"/>
      <c r="AF12" s="1"/>
      <c r="AG12" s="1"/>
      <c r="AH12" s="1"/>
      <c r="AI12" s="1"/>
      <c r="AJ12" s="1"/>
      <c r="AK12" s="1"/>
      <c r="AL12" s="1"/>
      <c r="AM12" s="1"/>
      <c r="AN12" s="1"/>
      <c r="AO12" s="112"/>
      <c r="AP12" s="112"/>
      <c r="AQ12" s="1"/>
      <c r="AR12" s="1"/>
      <c r="AS12" s="1"/>
      <c r="AT12" s="112"/>
      <c r="AU12" s="1"/>
      <c r="AV12" s="1"/>
      <c r="AW12" s="1"/>
    </row>
    <row r="13" spans="1:49" ht="72.75" customHeight="1" x14ac:dyDescent="0.25">
      <c r="A13" s="233"/>
      <c r="B13" s="234"/>
      <c r="C13" s="240"/>
      <c r="D13" s="241"/>
      <c r="E13" s="242"/>
      <c r="F13" s="107">
        <v>6</v>
      </c>
      <c r="G13" s="255" t="s">
        <v>276</v>
      </c>
      <c r="H13" s="256"/>
      <c r="I13" s="257" t="s">
        <v>275</v>
      </c>
      <c r="J13" s="258"/>
      <c r="K13" s="258"/>
      <c r="L13" s="258"/>
      <c r="M13" s="259"/>
      <c r="N13" s="1"/>
      <c r="O13" s="1"/>
      <c r="P13" s="1"/>
      <c r="Q13" s="1"/>
      <c r="R13" s="1"/>
      <c r="S13" s="1"/>
      <c r="T13" s="1"/>
      <c r="U13" s="1"/>
      <c r="V13" s="1"/>
      <c r="W13" s="1"/>
      <c r="X13" s="1"/>
      <c r="Y13" s="1"/>
      <c r="Z13" s="113"/>
      <c r="AA13" s="113"/>
      <c r="AB13" s="1"/>
      <c r="AC13" s="1"/>
      <c r="AD13" s="1"/>
      <c r="AE13" s="1"/>
      <c r="AF13" s="1"/>
      <c r="AG13" s="1"/>
      <c r="AH13" s="1"/>
      <c r="AI13" s="1"/>
      <c r="AJ13" s="1"/>
      <c r="AK13" s="1"/>
      <c r="AL13" s="1"/>
      <c r="AM13" s="1"/>
      <c r="AN13" s="1"/>
      <c r="AO13" s="112"/>
      <c r="AP13" s="112"/>
      <c r="AQ13" s="1"/>
      <c r="AR13" s="1"/>
      <c r="AS13" s="1"/>
      <c r="AT13" s="112"/>
      <c r="AU13" s="1"/>
      <c r="AV13" s="1"/>
      <c r="AW13" s="1"/>
    </row>
    <row r="14" spans="1:49" ht="53.25" customHeight="1" x14ac:dyDescent="0.25">
      <c r="A14" s="233"/>
      <c r="B14" s="234"/>
      <c r="C14" s="240"/>
      <c r="D14" s="241"/>
      <c r="E14" s="242"/>
      <c r="F14" s="107">
        <v>7</v>
      </c>
      <c r="G14" s="255" t="s">
        <v>277</v>
      </c>
      <c r="H14" s="256"/>
      <c r="I14" s="257" t="s">
        <v>280</v>
      </c>
      <c r="J14" s="258"/>
      <c r="K14" s="258"/>
      <c r="L14" s="258"/>
      <c r="M14" s="259"/>
      <c r="N14" s="1"/>
      <c r="O14" s="1"/>
      <c r="P14" s="1"/>
      <c r="Q14" s="1"/>
      <c r="R14" s="1"/>
      <c r="S14" s="1"/>
      <c r="T14" s="1"/>
      <c r="U14" s="1"/>
      <c r="V14" s="1"/>
      <c r="W14" s="1"/>
      <c r="X14" s="1"/>
      <c r="Y14" s="1"/>
      <c r="Z14" s="113"/>
      <c r="AA14" s="113"/>
      <c r="AB14" s="1"/>
      <c r="AC14" s="1"/>
      <c r="AD14" s="1"/>
      <c r="AE14" s="1"/>
      <c r="AF14" s="1"/>
      <c r="AG14" s="1"/>
      <c r="AH14" s="1"/>
      <c r="AI14" s="1"/>
      <c r="AJ14" s="1"/>
      <c r="AK14" s="1"/>
      <c r="AL14" s="1"/>
      <c r="AM14" s="1"/>
      <c r="AN14" s="1"/>
      <c r="AO14" s="112"/>
      <c r="AP14" s="112"/>
      <c r="AQ14" s="1"/>
      <c r="AR14" s="1"/>
      <c r="AS14" s="1"/>
      <c r="AT14" s="112"/>
      <c r="AU14" s="1"/>
      <c r="AV14" s="1"/>
      <c r="AW14" s="1"/>
    </row>
    <row r="15" spans="1:49" ht="72.75" customHeight="1" x14ac:dyDescent="0.25">
      <c r="A15" s="235"/>
      <c r="B15" s="236"/>
      <c r="C15" s="243"/>
      <c r="D15" s="244"/>
      <c r="E15" s="245"/>
      <c r="F15" s="107">
        <v>8</v>
      </c>
      <c r="G15" s="255" t="s">
        <v>312</v>
      </c>
      <c r="H15" s="256"/>
      <c r="I15" s="257" t="s">
        <v>313</v>
      </c>
      <c r="J15" s="258"/>
      <c r="K15" s="258"/>
      <c r="L15" s="258"/>
      <c r="M15" s="259"/>
      <c r="N15" s="1"/>
      <c r="O15" s="1"/>
      <c r="P15" s="1"/>
      <c r="Q15" s="1"/>
      <c r="R15" s="1"/>
      <c r="S15" s="1"/>
      <c r="T15" s="1"/>
      <c r="U15" s="1"/>
      <c r="V15" s="1"/>
      <c r="W15" s="1"/>
      <c r="X15" s="1"/>
      <c r="Y15" s="1"/>
      <c r="Z15" s="113"/>
      <c r="AA15" s="113"/>
      <c r="AB15" s="1"/>
      <c r="AC15" s="1"/>
      <c r="AD15" s="1"/>
      <c r="AE15" s="1"/>
      <c r="AF15" s="1"/>
      <c r="AG15" s="1"/>
      <c r="AH15" s="1"/>
      <c r="AI15" s="1"/>
      <c r="AJ15" s="1"/>
      <c r="AK15" s="1"/>
      <c r="AL15" s="1"/>
      <c r="AM15" s="1"/>
      <c r="AN15" s="1"/>
      <c r="AO15" s="112"/>
      <c r="AP15" s="112"/>
      <c r="AQ15" s="1"/>
      <c r="AR15" s="1"/>
      <c r="AS15" s="1"/>
      <c r="AT15" s="112"/>
      <c r="AU15" s="1"/>
      <c r="AV15" s="1"/>
      <c r="AW15" s="1"/>
    </row>
    <row r="16" spans="1:49" ht="19.5" customHeight="1"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13"/>
      <c r="AA16" s="113"/>
      <c r="AB16" s="1"/>
      <c r="AC16" s="1"/>
      <c r="AD16" s="1"/>
      <c r="AE16" s="1"/>
      <c r="AF16" s="1"/>
      <c r="AG16" s="1"/>
      <c r="AH16" s="1"/>
      <c r="AI16" s="1"/>
      <c r="AJ16" s="1"/>
      <c r="AK16" s="1"/>
      <c r="AL16" s="1"/>
      <c r="AM16" s="1"/>
      <c r="AN16" s="1"/>
      <c r="AO16" s="112"/>
      <c r="AP16" s="112"/>
      <c r="AQ16" s="1"/>
      <c r="AR16" s="1"/>
      <c r="AS16" s="1"/>
      <c r="AT16" s="112"/>
      <c r="AU16" s="1"/>
      <c r="AV16" s="1"/>
      <c r="AW16" s="1"/>
    </row>
    <row r="17" spans="1:47" ht="15" customHeight="1" x14ac:dyDescent="0.25">
      <c r="A17" s="309" t="s">
        <v>6</v>
      </c>
      <c r="B17" s="310"/>
      <c r="C17" s="313" t="s">
        <v>7</v>
      </c>
      <c r="D17" s="316" t="s">
        <v>8</v>
      </c>
      <c r="E17" s="317"/>
      <c r="F17" s="310"/>
      <c r="G17" s="320" t="s">
        <v>9</v>
      </c>
      <c r="H17" s="320"/>
      <c r="I17" s="320"/>
      <c r="J17" s="320"/>
      <c r="K17" s="320"/>
      <c r="L17" s="320"/>
      <c r="M17" s="320"/>
      <c r="N17" s="320"/>
      <c r="O17" s="320"/>
      <c r="P17" s="320"/>
      <c r="Q17" s="321"/>
      <c r="R17" s="286" t="s">
        <v>10</v>
      </c>
      <c r="S17" s="287"/>
      <c r="T17" s="287"/>
      <c r="U17" s="287"/>
      <c r="V17" s="288"/>
      <c r="W17" s="295" t="s">
        <v>11</v>
      </c>
      <c r="X17" s="295"/>
      <c r="Y17" s="295"/>
      <c r="Z17" s="295"/>
      <c r="AA17" s="296"/>
      <c r="AB17" s="297" t="s">
        <v>12</v>
      </c>
      <c r="AC17" s="298"/>
      <c r="AD17" s="298"/>
      <c r="AE17" s="298"/>
      <c r="AF17" s="299"/>
      <c r="AG17" s="300" t="s">
        <v>12</v>
      </c>
      <c r="AH17" s="300"/>
      <c r="AI17" s="300"/>
      <c r="AJ17" s="300"/>
      <c r="AK17" s="301"/>
      <c r="AL17" s="298" t="s">
        <v>12</v>
      </c>
      <c r="AM17" s="298"/>
      <c r="AN17" s="298"/>
      <c r="AO17" s="298"/>
      <c r="AP17" s="299"/>
      <c r="AQ17" s="302" t="s">
        <v>13</v>
      </c>
      <c r="AR17" s="303"/>
      <c r="AS17" s="303"/>
      <c r="AT17" s="304"/>
      <c r="AU17" s="8"/>
    </row>
    <row r="18" spans="1:47" s="9" customFormat="1" x14ac:dyDescent="0.25">
      <c r="A18" s="311"/>
      <c r="B18" s="234"/>
      <c r="C18" s="314"/>
      <c r="D18" s="233"/>
      <c r="E18" s="318"/>
      <c r="F18" s="234"/>
      <c r="G18" s="322"/>
      <c r="H18" s="322"/>
      <c r="I18" s="322"/>
      <c r="J18" s="322"/>
      <c r="K18" s="322"/>
      <c r="L18" s="322"/>
      <c r="M18" s="322"/>
      <c r="N18" s="322"/>
      <c r="O18" s="322"/>
      <c r="P18" s="322"/>
      <c r="Q18" s="323"/>
      <c r="R18" s="289"/>
      <c r="S18" s="290"/>
      <c r="T18" s="290"/>
      <c r="U18" s="290"/>
      <c r="V18" s="291"/>
      <c r="W18" s="305" t="s">
        <v>14</v>
      </c>
      <c r="X18" s="305"/>
      <c r="Y18" s="305"/>
      <c r="Z18" s="305"/>
      <c r="AA18" s="306"/>
      <c r="AB18" s="347" t="s">
        <v>15</v>
      </c>
      <c r="AC18" s="348"/>
      <c r="AD18" s="348"/>
      <c r="AE18" s="348"/>
      <c r="AF18" s="349"/>
      <c r="AG18" s="353" t="s">
        <v>16</v>
      </c>
      <c r="AH18" s="354"/>
      <c r="AI18" s="354"/>
      <c r="AJ18" s="354"/>
      <c r="AK18" s="355"/>
      <c r="AL18" s="347" t="s">
        <v>17</v>
      </c>
      <c r="AM18" s="348"/>
      <c r="AN18" s="348"/>
      <c r="AO18" s="348"/>
      <c r="AP18" s="349"/>
      <c r="AQ18" s="270" t="s">
        <v>18</v>
      </c>
      <c r="AR18" s="271"/>
      <c r="AS18" s="271"/>
      <c r="AT18" s="272"/>
      <c r="AU18" s="8"/>
    </row>
    <row r="19" spans="1:47" s="9" customFormat="1" x14ac:dyDescent="0.25">
      <c r="A19" s="312"/>
      <c r="B19" s="236"/>
      <c r="C19" s="314"/>
      <c r="D19" s="235"/>
      <c r="E19" s="319"/>
      <c r="F19" s="236"/>
      <c r="G19" s="324"/>
      <c r="H19" s="324"/>
      <c r="I19" s="324"/>
      <c r="J19" s="324"/>
      <c r="K19" s="324"/>
      <c r="L19" s="324"/>
      <c r="M19" s="324"/>
      <c r="N19" s="324"/>
      <c r="O19" s="324"/>
      <c r="P19" s="324"/>
      <c r="Q19" s="325"/>
      <c r="R19" s="292"/>
      <c r="S19" s="293"/>
      <c r="T19" s="293"/>
      <c r="U19" s="293"/>
      <c r="V19" s="294"/>
      <c r="W19" s="307"/>
      <c r="X19" s="307"/>
      <c r="Y19" s="307"/>
      <c r="Z19" s="307"/>
      <c r="AA19" s="308"/>
      <c r="AB19" s="350"/>
      <c r="AC19" s="351"/>
      <c r="AD19" s="351"/>
      <c r="AE19" s="351"/>
      <c r="AF19" s="352"/>
      <c r="AG19" s="356"/>
      <c r="AH19" s="357"/>
      <c r="AI19" s="357"/>
      <c r="AJ19" s="357"/>
      <c r="AK19" s="358"/>
      <c r="AL19" s="350"/>
      <c r="AM19" s="351"/>
      <c r="AN19" s="351"/>
      <c r="AO19" s="351"/>
      <c r="AP19" s="352"/>
      <c r="AQ19" s="273"/>
      <c r="AR19" s="274"/>
      <c r="AS19" s="274"/>
      <c r="AT19" s="275"/>
      <c r="AU19" s="8"/>
    </row>
    <row r="20" spans="1:47" s="9" customFormat="1" ht="74.25" customHeight="1" thickBot="1" x14ac:dyDescent="0.3">
      <c r="A20" s="10" t="s">
        <v>19</v>
      </c>
      <c r="B20" s="11" t="s">
        <v>20</v>
      </c>
      <c r="C20" s="315"/>
      <c r="D20" s="12" t="s">
        <v>21</v>
      </c>
      <c r="E20" s="11" t="s">
        <v>22</v>
      </c>
      <c r="F20" s="11" t="s">
        <v>23</v>
      </c>
      <c r="G20" s="13" t="s">
        <v>24</v>
      </c>
      <c r="H20" s="13" t="s">
        <v>25</v>
      </c>
      <c r="I20" s="13" t="s">
        <v>26</v>
      </c>
      <c r="J20" s="13" t="s">
        <v>27</v>
      </c>
      <c r="K20" s="13" t="s">
        <v>28</v>
      </c>
      <c r="L20" s="13" t="s">
        <v>29</v>
      </c>
      <c r="M20" s="13" t="s">
        <v>30</v>
      </c>
      <c r="N20" s="13" t="s">
        <v>31</v>
      </c>
      <c r="O20" s="13" t="s">
        <v>32</v>
      </c>
      <c r="P20" s="13" t="s">
        <v>33</v>
      </c>
      <c r="Q20" s="14" t="s">
        <v>34</v>
      </c>
      <c r="R20" s="15" t="s">
        <v>35</v>
      </c>
      <c r="S20" s="16" t="s">
        <v>36</v>
      </c>
      <c r="T20" s="16" t="s">
        <v>37</v>
      </c>
      <c r="U20" s="16" t="s">
        <v>38</v>
      </c>
      <c r="V20" s="17" t="s">
        <v>124</v>
      </c>
      <c r="W20" s="18" t="s">
        <v>39</v>
      </c>
      <c r="X20" s="19" t="s">
        <v>40</v>
      </c>
      <c r="Y20" s="19" t="s">
        <v>41</v>
      </c>
      <c r="Z20" s="19" t="s">
        <v>42</v>
      </c>
      <c r="AA20" s="20" t="s">
        <v>43</v>
      </c>
      <c r="AB20" s="21" t="s">
        <v>39</v>
      </c>
      <c r="AC20" s="22" t="s">
        <v>40</v>
      </c>
      <c r="AD20" s="22" t="s">
        <v>41</v>
      </c>
      <c r="AE20" s="22" t="s">
        <v>42</v>
      </c>
      <c r="AF20" s="23" t="s">
        <v>43</v>
      </c>
      <c r="AG20" s="24" t="s">
        <v>39</v>
      </c>
      <c r="AH20" s="25" t="s">
        <v>40</v>
      </c>
      <c r="AI20" s="25" t="s">
        <v>41</v>
      </c>
      <c r="AJ20" s="25" t="s">
        <v>42</v>
      </c>
      <c r="AK20" s="26" t="s">
        <v>43</v>
      </c>
      <c r="AL20" s="21" t="s">
        <v>39</v>
      </c>
      <c r="AM20" s="22" t="s">
        <v>40</v>
      </c>
      <c r="AN20" s="22" t="s">
        <v>41</v>
      </c>
      <c r="AO20" s="22" t="s">
        <v>42</v>
      </c>
      <c r="AP20" s="23" t="s">
        <v>43</v>
      </c>
      <c r="AQ20" s="27" t="s">
        <v>39</v>
      </c>
      <c r="AR20" s="28" t="s">
        <v>44</v>
      </c>
      <c r="AS20" s="28" t="s">
        <v>45</v>
      </c>
      <c r="AT20" s="29" t="s">
        <v>46</v>
      </c>
      <c r="AU20" s="8"/>
    </row>
    <row r="21" spans="1:47" s="85" customFormat="1" ht="132.75" customHeight="1" x14ac:dyDescent="0.25">
      <c r="A21" s="68">
        <v>4</v>
      </c>
      <c r="B21" s="69" t="s">
        <v>47</v>
      </c>
      <c r="C21" s="70" t="s">
        <v>48</v>
      </c>
      <c r="D21" s="71">
        <v>1</v>
      </c>
      <c r="E21" s="72" t="s">
        <v>125</v>
      </c>
      <c r="F21" s="73" t="s">
        <v>49</v>
      </c>
      <c r="G21" s="74" t="s">
        <v>50</v>
      </c>
      <c r="H21" s="75" t="s">
        <v>51</v>
      </c>
      <c r="I21" s="76" t="s">
        <v>192</v>
      </c>
      <c r="J21" s="71" t="s">
        <v>52</v>
      </c>
      <c r="K21" s="69" t="s">
        <v>53</v>
      </c>
      <c r="L21" s="77">
        <v>0</v>
      </c>
      <c r="M21" s="77">
        <v>0.05</v>
      </c>
      <c r="N21" s="77">
        <v>0.1</v>
      </c>
      <c r="O21" s="77">
        <v>0.2</v>
      </c>
      <c r="P21" s="77">
        <f t="shared" ref="P21:P28" si="0">+O21</f>
        <v>0.2</v>
      </c>
      <c r="Q21" s="78" t="s">
        <v>54</v>
      </c>
      <c r="R21" s="79" t="s">
        <v>55</v>
      </c>
      <c r="S21" s="74" t="s">
        <v>56</v>
      </c>
      <c r="T21" s="69" t="s">
        <v>57</v>
      </c>
      <c r="U21" s="80" t="s">
        <v>59</v>
      </c>
      <c r="V21" s="81" t="s">
        <v>58</v>
      </c>
      <c r="W21" s="82" t="s">
        <v>145</v>
      </c>
      <c r="X21" s="83" t="s">
        <v>145</v>
      </c>
      <c r="Y21" s="70" t="s">
        <v>145</v>
      </c>
      <c r="Z21" s="114" t="s">
        <v>203</v>
      </c>
      <c r="AA21" s="118" t="s">
        <v>204</v>
      </c>
      <c r="AB21" s="82">
        <f t="shared" ref="AB21:AB34" si="1">+M21</f>
        <v>0.05</v>
      </c>
      <c r="AC21" s="183">
        <v>2.8000000000000001E-2</v>
      </c>
      <c r="AD21" s="124">
        <f>IF(AC21/AB21&gt;100%,100%,AC21/AB21)</f>
        <v>0.55999999999999994</v>
      </c>
      <c r="AE21" s="114" t="s">
        <v>231</v>
      </c>
      <c r="AF21" s="118" t="s">
        <v>204</v>
      </c>
      <c r="AG21" s="82">
        <f t="shared" ref="AG21:AG34" si="2">+N21</f>
        <v>0.1</v>
      </c>
      <c r="AH21" s="183">
        <v>0.128</v>
      </c>
      <c r="AI21" s="124">
        <f>IF(AH21/AG21&gt;100%,100%,AH21/AG21)</f>
        <v>1</v>
      </c>
      <c r="AJ21" s="114" t="s">
        <v>261</v>
      </c>
      <c r="AK21" s="118" t="s">
        <v>204</v>
      </c>
      <c r="AL21" s="82">
        <f t="shared" ref="AL21:AL34" si="3">+O21</f>
        <v>0.2</v>
      </c>
      <c r="AM21" s="183">
        <v>0.19300000000000006</v>
      </c>
      <c r="AN21" s="124">
        <f>IF(AM21/AL21&gt;100%,100%,AM21/AL21)</f>
        <v>0.9650000000000003</v>
      </c>
      <c r="AO21" s="114" t="s">
        <v>281</v>
      </c>
      <c r="AP21" s="118" t="s">
        <v>204</v>
      </c>
      <c r="AQ21" s="108">
        <f t="shared" ref="AQ21:AQ34" si="4">+P21</f>
        <v>0.2</v>
      </c>
      <c r="AR21" s="183">
        <v>0.19300000000000006</v>
      </c>
      <c r="AS21" s="124">
        <f>IF(AR21/AQ21&gt;100%,100%,AR21/AQ21)</f>
        <v>0.9650000000000003</v>
      </c>
      <c r="AT21" s="114" t="s">
        <v>281</v>
      </c>
      <c r="AU21" s="84"/>
    </row>
    <row r="22" spans="1:47" s="85" customFormat="1" ht="148.5" customHeight="1" x14ac:dyDescent="0.25">
      <c r="A22" s="86">
        <v>4</v>
      </c>
      <c r="B22" s="74" t="s">
        <v>47</v>
      </c>
      <c r="C22" s="77" t="s">
        <v>60</v>
      </c>
      <c r="D22" s="73">
        <v>2</v>
      </c>
      <c r="E22" s="87" t="s">
        <v>61</v>
      </c>
      <c r="F22" s="73" t="s">
        <v>49</v>
      </c>
      <c r="G22" s="87" t="s">
        <v>62</v>
      </c>
      <c r="H22" s="87" t="s">
        <v>63</v>
      </c>
      <c r="I22" s="88">
        <v>0.6</v>
      </c>
      <c r="J22" s="89" t="s">
        <v>52</v>
      </c>
      <c r="K22" s="69" t="s">
        <v>53</v>
      </c>
      <c r="L22" s="90">
        <v>0.12</v>
      </c>
      <c r="M22" s="90">
        <v>0.34</v>
      </c>
      <c r="N22" s="91">
        <v>0.51</v>
      </c>
      <c r="O22" s="91">
        <v>0.68</v>
      </c>
      <c r="P22" s="92">
        <f t="shared" si="0"/>
        <v>0.68</v>
      </c>
      <c r="Q22" s="93" t="s">
        <v>64</v>
      </c>
      <c r="R22" s="94" t="s">
        <v>65</v>
      </c>
      <c r="S22" s="87" t="s">
        <v>66</v>
      </c>
      <c r="T22" s="69" t="s">
        <v>57</v>
      </c>
      <c r="U22" s="95" t="s">
        <v>59</v>
      </c>
      <c r="V22" s="93" t="s">
        <v>67</v>
      </c>
      <c r="W22" s="82">
        <f t="shared" ref="W22:W34" si="5">+L22</f>
        <v>0.12</v>
      </c>
      <c r="X22" s="123">
        <v>0.1193</v>
      </c>
      <c r="Y22" s="124">
        <f>IF(X22/W22&gt;100%,100%,X22/W22)</f>
        <v>0.99416666666666675</v>
      </c>
      <c r="Z22" s="115" t="s">
        <v>205</v>
      </c>
      <c r="AA22" s="119" t="s">
        <v>204</v>
      </c>
      <c r="AB22" s="82">
        <f t="shared" si="1"/>
        <v>0.34</v>
      </c>
      <c r="AC22" s="183">
        <v>0.4002</v>
      </c>
      <c r="AD22" s="124">
        <f t="shared" ref="AD22:AD41" si="6">IF(AC22/AB22&gt;100%,100%,AC22/AB22)</f>
        <v>1</v>
      </c>
      <c r="AE22" s="114" t="s">
        <v>232</v>
      </c>
      <c r="AF22" s="118" t="s">
        <v>204</v>
      </c>
      <c r="AG22" s="82">
        <f t="shared" si="2"/>
        <v>0.51</v>
      </c>
      <c r="AH22" s="123">
        <v>0.61170000000000002</v>
      </c>
      <c r="AI22" s="124">
        <f t="shared" ref="AI22:AI34" si="7">IF(AH22/AG22&gt;100%,100%,AH22/AG22)</f>
        <v>1</v>
      </c>
      <c r="AJ22" s="114" t="s">
        <v>262</v>
      </c>
      <c r="AK22" s="118" t="s">
        <v>204</v>
      </c>
      <c r="AL22" s="82">
        <f t="shared" si="3"/>
        <v>0.68</v>
      </c>
      <c r="AM22" s="123">
        <v>0.75014461243940356</v>
      </c>
      <c r="AN22" s="124">
        <f t="shared" ref="AN22:AN41" si="8">IF(AM22/AL22&gt;100%,100%,AM22/AL22)</f>
        <v>1</v>
      </c>
      <c r="AO22" s="115" t="s">
        <v>282</v>
      </c>
      <c r="AP22" s="119" t="s">
        <v>204</v>
      </c>
      <c r="AQ22" s="108">
        <f t="shared" si="4"/>
        <v>0.68</v>
      </c>
      <c r="AR22" s="123">
        <v>0.75014461243940356</v>
      </c>
      <c r="AS22" s="124">
        <f t="shared" ref="AS22:AS34" si="9">IF(AR22/AQ22&gt;100%,100%,AR22/AQ22)</f>
        <v>1</v>
      </c>
      <c r="AT22" s="115" t="s">
        <v>282</v>
      </c>
      <c r="AU22" s="84"/>
    </row>
    <row r="23" spans="1:47" s="85" customFormat="1" ht="156.75" customHeight="1" x14ac:dyDescent="0.25">
      <c r="A23" s="86">
        <v>4</v>
      </c>
      <c r="B23" s="74" t="s">
        <v>47</v>
      </c>
      <c r="C23" s="77" t="s">
        <v>60</v>
      </c>
      <c r="D23" s="73">
        <v>3</v>
      </c>
      <c r="E23" s="87" t="s">
        <v>278</v>
      </c>
      <c r="F23" s="73" t="s">
        <v>49</v>
      </c>
      <c r="G23" s="87" t="s">
        <v>68</v>
      </c>
      <c r="H23" s="87" t="s">
        <v>279</v>
      </c>
      <c r="I23" s="88">
        <v>0.6</v>
      </c>
      <c r="J23" s="89" t="s">
        <v>52</v>
      </c>
      <c r="K23" s="69" t="s">
        <v>53</v>
      </c>
      <c r="L23" s="77">
        <v>0.12</v>
      </c>
      <c r="M23" s="77">
        <v>0.3</v>
      </c>
      <c r="N23" s="77">
        <v>0.48</v>
      </c>
      <c r="O23" s="77">
        <v>0.65</v>
      </c>
      <c r="P23" s="77">
        <f t="shared" si="0"/>
        <v>0.65</v>
      </c>
      <c r="Q23" s="93" t="s">
        <v>64</v>
      </c>
      <c r="R23" s="94" t="s">
        <v>65</v>
      </c>
      <c r="S23" s="87" t="s">
        <v>66</v>
      </c>
      <c r="T23" s="69" t="s">
        <v>57</v>
      </c>
      <c r="U23" s="95" t="s">
        <v>59</v>
      </c>
      <c r="V23" s="93" t="s">
        <v>67</v>
      </c>
      <c r="W23" s="82">
        <f t="shared" si="5"/>
        <v>0.12</v>
      </c>
      <c r="X23" s="123">
        <v>9.4500000000000001E-2</v>
      </c>
      <c r="Y23" s="124">
        <f t="shared" ref="Y23:Y34" si="10">IF(X23/W23&gt;100%,100%,X23/W23)</f>
        <v>0.78750000000000009</v>
      </c>
      <c r="Z23" s="115" t="s">
        <v>206</v>
      </c>
      <c r="AA23" s="119" t="s">
        <v>204</v>
      </c>
      <c r="AB23" s="82">
        <f t="shared" si="1"/>
        <v>0.3</v>
      </c>
      <c r="AC23" s="183">
        <v>0.1036</v>
      </c>
      <c r="AD23" s="124">
        <f t="shared" si="6"/>
        <v>0.34533333333333333</v>
      </c>
      <c r="AE23" s="114" t="s">
        <v>233</v>
      </c>
      <c r="AF23" s="118" t="s">
        <v>204</v>
      </c>
      <c r="AG23" s="82">
        <f t="shared" si="2"/>
        <v>0.48</v>
      </c>
      <c r="AH23" s="123">
        <v>0.19059999999999999</v>
      </c>
      <c r="AI23" s="124">
        <f t="shared" si="7"/>
        <v>0.39708333333333334</v>
      </c>
      <c r="AJ23" s="114" t="s">
        <v>263</v>
      </c>
      <c r="AK23" s="118" t="s">
        <v>204</v>
      </c>
      <c r="AL23" s="82">
        <f t="shared" si="3"/>
        <v>0.65</v>
      </c>
      <c r="AM23" s="219">
        <v>0.54959999999999998</v>
      </c>
      <c r="AN23" s="124">
        <f t="shared" si="8"/>
        <v>0.84553846153846146</v>
      </c>
      <c r="AO23" s="114" t="s">
        <v>311</v>
      </c>
      <c r="AP23" s="119" t="s">
        <v>204</v>
      </c>
      <c r="AQ23" s="220">
        <f t="shared" si="4"/>
        <v>0.65</v>
      </c>
      <c r="AR23" s="219">
        <v>0.54959999999999998</v>
      </c>
      <c r="AS23" s="152">
        <f t="shared" si="9"/>
        <v>0.84553846153846146</v>
      </c>
      <c r="AT23" s="114" t="s">
        <v>311</v>
      </c>
      <c r="AU23" s="84"/>
    </row>
    <row r="24" spans="1:47" s="85" customFormat="1" ht="102" customHeight="1" x14ac:dyDescent="0.25">
      <c r="A24" s="86">
        <v>4</v>
      </c>
      <c r="B24" s="74" t="s">
        <v>47</v>
      </c>
      <c r="C24" s="77" t="s">
        <v>60</v>
      </c>
      <c r="D24" s="73">
        <v>4</v>
      </c>
      <c r="E24" s="87" t="s">
        <v>126</v>
      </c>
      <c r="F24" s="73" t="s">
        <v>49</v>
      </c>
      <c r="G24" s="87" t="s">
        <v>69</v>
      </c>
      <c r="H24" s="87" t="s">
        <v>70</v>
      </c>
      <c r="I24" s="96">
        <v>0.96489999999999998</v>
      </c>
      <c r="J24" s="89" t="s">
        <v>52</v>
      </c>
      <c r="K24" s="69" t="s">
        <v>53</v>
      </c>
      <c r="L24" s="77">
        <v>0.2</v>
      </c>
      <c r="M24" s="77">
        <v>0.4</v>
      </c>
      <c r="N24" s="77">
        <v>0.6</v>
      </c>
      <c r="O24" s="77">
        <v>0.95</v>
      </c>
      <c r="P24" s="77">
        <f t="shared" si="0"/>
        <v>0.95</v>
      </c>
      <c r="Q24" s="93" t="s">
        <v>64</v>
      </c>
      <c r="R24" s="94" t="s">
        <v>65</v>
      </c>
      <c r="S24" s="87" t="s">
        <v>66</v>
      </c>
      <c r="T24" s="69" t="s">
        <v>57</v>
      </c>
      <c r="U24" s="95" t="s">
        <v>59</v>
      </c>
      <c r="V24" s="93" t="s">
        <v>71</v>
      </c>
      <c r="W24" s="82">
        <f t="shared" si="5"/>
        <v>0.2</v>
      </c>
      <c r="X24" s="123">
        <v>0.42520000000000002</v>
      </c>
      <c r="Y24" s="124">
        <f t="shared" si="10"/>
        <v>1</v>
      </c>
      <c r="Z24" s="115" t="s">
        <v>207</v>
      </c>
      <c r="AA24" s="119" t="s">
        <v>204</v>
      </c>
      <c r="AB24" s="82">
        <f t="shared" si="1"/>
        <v>0.4</v>
      </c>
      <c r="AC24" s="183">
        <v>0.40239999999999998</v>
      </c>
      <c r="AD24" s="124">
        <f t="shared" si="6"/>
        <v>1</v>
      </c>
      <c r="AE24" s="114" t="s">
        <v>234</v>
      </c>
      <c r="AF24" s="118" t="s">
        <v>204</v>
      </c>
      <c r="AG24" s="82">
        <f t="shared" si="2"/>
        <v>0.6</v>
      </c>
      <c r="AH24" s="123">
        <v>0.68959999999999999</v>
      </c>
      <c r="AI24" s="124">
        <f t="shared" si="7"/>
        <v>1</v>
      </c>
      <c r="AJ24" s="114" t="s">
        <v>264</v>
      </c>
      <c r="AK24" s="118" t="s">
        <v>204</v>
      </c>
      <c r="AL24" s="82">
        <f t="shared" si="3"/>
        <v>0.95</v>
      </c>
      <c r="AM24" s="123">
        <v>0.98678052399876659</v>
      </c>
      <c r="AN24" s="124">
        <f t="shared" si="8"/>
        <v>1</v>
      </c>
      <c r="AO24" s="115" t="s">
        <v>283</v>
      </c>
      <c r="AP24" s="119" t="s">
        <v>204</v>
      </c>
      <c r="AQ24" s="108">
        <f t="shared" si="4"/>
        <v>0.95</v>
      </c>
      <c r="AR24" s="123">
        <v>0.98678052399876659</v>
      </c>
      <c r="AS24" s="124">
        <f t="shared" si="9"/>
        <v>1</v>
      </c>
      <c r="AT24" s="115" t="s">
        <v>283</v>
      </c>
      <c r="AU24" s="84"/>
    </row>
    <row r="25" spans="1:47" s="85" customFormat="1" ht="111.75" customHeight="1" x14ac:dyDescent="0.25">
      <c r="A25" s="86">
        <v>4</v>
      </c>
      <c r="B25" s="74" t="s">
        <v>47</v>
      </c>
      <c r="C25" s="77" t="s">
        <v>60</v>
      </c>
      <c r="D25" s="73">
        <v>5</v>
      </c>
      <c r="E25" s="74" t="s">
        <v>127</v>
      </c>
      <c r="F25" s="73" t="s">
        <v>49</v>
      </c>
      <c r="G25" s="74" t="s">
        <v>72</v>
      </c>
      <c r="H25" s="74" t="s">
        <v>73</v>
      </c>
      <c r="I25" s="92">
        <v>0.25</v>
      </c>
      <c r="J25" s="73" t="s">
        <v>52</v>
      </c>
      <c r="K25" s="69" t="s">
        <v>53</v>
      </c>
      <c r="L25" s="77">
        <v>0.08</v>
      </c>
      <c r="M25" s="77">
        <v>0.2</v>
      </c>
      <c r="N25" s="77">
        <v>0.3</v>
      </c>
      <c r="O25" s="77">
        <v>0.45</v>
      </c>
      <c r="P25" s="77">
        <f t="shared" si="0"/>
        <v>0.45</v>
      </c>
      <c r="Q25" s="78" t="s">
        <v>64</v>
      </c>
      <c r="R25" s="79" t="s">
        <v>65</v>
      </c>
      <c r="S25" s="87" t="s">
        <v>66</v>
      </c>
      <c r="T25" s="69" t="s">
        <v>57</v>
      </c>
      <c r="U25" s="95" t="s">
        <v>59</v>
      </c>
      <c r="V25" s="93" t="s">
        <v>71</v>
      </c>
      <c r="W25" s="82">
        <f t="shared" si="5"/>
        <v>0.08</v>
      </c>
      <c r="X25" s="123">
        <v>0.13800000000000001</v>
      </c>
      <c r="Y25" s="124">
        <f t="shared" si="10"/>
        <v>1</v>
      </c>
      <c r="Z25" s="115" t="s">
        <v>208</v>
      </c>
      <c r="AA25" s="119" t="s">
        <v>204</v>
      </c>
      <c r="AB25" s="82">
        <f t="shared" si="1"/>
        <v>0.2</v>
      </c>
      <c r="AC25" s="183">
        <v>0.21260000000000001</v>
      </c>
      <c r="AD25" s="124">
        <f t="shared" si="6"/>
        <v>1</v>
      </c>
      <c r="AE25" s="114" t="s">
        <v>235</v>
      </c>
      <c r="AF25" s="118" t="s">
        <v>204</v>
      </c>
      <c r="AG25" s="82">
        <f t="shared" si="2"/>
        <v>0.3</v>
      </c>
      <c r="AH25" s="123">
        <v>0.29909999999999998</v>
      </c>
      <c r="AI25" s="124">
        <f t="shared" si="7"/>
        <v>0.997</v>
      </c>
      <c r="AJ25" s="114" t="s">
        <v>265</v>
      </c>
      <c r="AK25" s="118" t="s">
        <v>204</v>
      </c>
      <c r="AL25" s="82">
        <f t="shared" si="3"/>
        <v>0.45</v>
      </c>
      <c r="AM25" s="123">
        <v>0.52968703873055933</v>
      </c>
      <c r="AN25" s="124">
        <f t="shared" si="8"/>
        <v>1</v>
      </c>
      <c r="AO25" s="115" t="s">
        <v>284</v>
      </c>
      <c r="AP25" s="119" t="s">
        <v>204</v>
      </c>
      <c r="AQ25" s="108">
        <f t="shared" si="4"/>
        <v>0.45</v>
      </c>
      <c r="AR25" s="123">
        <v>0.52968703873055933</v>
      </c>
      <c r="AS25" s="124">
        <f t="shared" si="9"/>
        <v>1</v>
      </c>
      <c r="AT25" s="115" t="s">
        <v>284</v>
      </c>
      <c r="AU25" s="84"/>
    </row>
    <row r="26" spans="1:47" s="85" customFormat="1" ht="148.5" customHeight="1" x14ac:dyDescent="0.25">
      <c r="A26" s="86">
        <v>4</v>
      </c>
      <c r="B26" s="74" t="s">
        <v>47</v>
      </c>
      <c r="C26" s="77" t="s">
        <v>60</v>
      </c>
      <c r="D26" s="73">
        <v>6</v>
      </c>
      <c r="E26" s="87" t="s">
        <v>128</v>
      </c>
      <c r="F26" s="89" t="s">
        <v>74</v>
      </c>
      <c r="G26" s="87" t="s">
        <v>75</v>
      </c>
      <c r="H26" s="87" t="s">
        <v>76</v>
      </c>
      <c r="I26" s="88">
        <v>0.95</v>
      </c>
      <c r="J26" s="89" t="s">
        <v>77</v>
      </c>
      <c r="K26" s="69" t="s">
        <v>53</v>
      </c>
      <c r="L26" s="77">
        <v>0.98</v>
      </c>
      <c r="M26" s="77">
        <v>1</v>
      </c>
      <c r="N26" s="77">
        <v>1</v>
      </c>
      <c r="O26" s="77">
        <v>1</v>
      </c>
      <c r="P26" s="77">
        <f t="shared" si="0"/>
        <v>1</v>
      </c>
      <c r="Q26" s="93" t="s">
        <v>64</v>
      </c>
      <c r="R26" s="94" t="s">
        <v>78</v>
      </c>
      <c r="S26" s="87" t="s">
        <v>79</v>
      </c>
      <c r="T26" s="69" t="s">
        <v>57</v>
      </c>
      <c r="U26" s="95" t="s">
        <v>59</v>
      </c>
      <c r="V26" s="97" t="s">
        <v>80</v>
      </c>
      <c r="W26" s="82">
        <f t="shared" si="5"/>
        <v>0.98</v>
      </c>
      <c r="X26" s="123">
        <f>197/208</f>
        <v>0.94711538461538458</v>
      </c>
      <c r="Y26" s="124">
        <f t="shared" si="10"/>
        <v>0.96644427001569855</v>
      </c>
      <c r="Z26" s="115" t="s">
        <v>209</v>
      </c>
      <c r="AA26" s="119" t="s">
        <v>204</v>
      </c>
      <c r="AB26" s="82">
        <f t="shared" si="1"/>
        <v>1</v>
      </c>
      <c r="AC26" s="183">
        <v>0.97160000000000002</v>
      </c>
      <c r="AD26" s="124">
        <f t="shared" si="6"/>
        <v>0.97160000000000002</v>
      </c>
      <c r="AE26" s="114" t="s">
        <v>236</v>
      </c>
      <c r="AF26" s="118" t="s">
        <v>204</v>
      </c>
      <c r="AG26" s="82">
        <f t="shared" si="2"/>
        <v>1</v>
      </c>
      <c r="AH26" s="123">
        <v>0.94899999999999995</v>
      </c>
      <c r="AI26" s="124">
        <f t="shared" si="7"/>
        <v>0.94899999999999995</v>
      </c>
      <c r="AJ26" s="114" t="s">
        <v>266</v>
      </c>
      <c r="AK26" s="118" t="s">
        <v>204</v>
      </c>
      <c r="AL26" s="82">
        <f t="shared" si="3"/>
        <v>1</v>
      </c>
      <c r="AM26" s="123">
        <v>0.89290000000000003</v>
      </c>
      <c r="AN26" s="124">
        <f t="shared" si="8"/>
        <v>0.89290000000000003</v>
      </c>
      <c r="AO26" s="114" t="s">
        <v>292</v>
      </c>
      <c r="AP26" s="118" t="s">
        <v>204</v>
      </c>
      <c r="AQ26" s="108">
        <f t="shared" si="4"/>
        <v>1</v>
      </c>
      <c r="AR26" s="123">
        <f>AVERAGE(X26,AC26,AH26,AM26)</f>
        <v>0.94015384615384612</v>
      </c>
      <c r="AS26" s="124">
        <f t="shared" si="9"/>
        <v>0.94015384615384612</v>
      </c>
      <c r="AT26" s="169" t="s">
        <v>294</v>
      </c>
      <c r="AU26" s="84"/>
    </row>
    <row r="27" spans="1:47" s="85" customFormat="1" ht="210" customHeight="1" x14ac:dyDescent="0.25">
      <c r="A27" s="86">
        <v>4</v>
      </c>
      <c r="B27" s="74" t="s">
        <v>47</v>
      </c>
      <c r="C27" s="77" t="s">
        <v>60</v>
      </c>
      <c r="D27" s="73">
        <v>7</v>
      </c>
      <c r="E27" s="87" t="s">
        <v>81</v>
      </c>
      <c r="F27" s="73" t="s">
        <v>49</v>
      </c>
      <c r="G27" s="87" t="s">
        <v>82</v>
      </c>
      <c r="H27" s="87" t="s">
        <v>83</v>
      </c>
      <c r="I27" s="88">
        <v>1</v>
      </c>
      <c r="J27" s="89" t="s">
        <v>77</v>
      </c>
      <c r="K27" s="69" t="s">
        <v>53</v>
      </c>
      <c r="L27" s="90">
        <v>1</v>
      </c>
      <c r="M27" s="90">
        <v>1</v>
      </c>
      <c r="N27" s="90">
        <v>1</v>
      </c>
      <c r="O27" s="90">
        <v>1</v>
      </c>
      <c r="P27" s="92">
        <f t="shared" si="0"/>
        <v>1</v>
      </c>
      <c r="Q27" s="93" t="s">
        <v>64</v>
      </c>
      <c r="R27" s="94" t="s">
        <v>78</v>
      </c>
      <c r="S27" s="98" t="s">
        <v>84</v>
      </c>
      <c r="T27" s="69" t="s">
        <v>57</v>
      </c>
      <c r="U27" s="95" t="s">
        <v>59</v>
      </c>
      <c r="V27" s="97" t="s">
        <v>85</v>
      </c>
      <c r="W27" s="82">
        <f t="shared" si="5"/>
        <v>1</v>
      </c>
      <c r="X27" s="123">
        <v>0.91879999999999995</v>
      </c>
      <c r="Y27" s="124">
        <f t="shared" si="10"/>
        <v>0.91879999999999995</v>
      </c>
      <c r="Z27" s="115" t="s">
        <v>210</v>
      </c>
      <c r="AA27" s="119" t="s">
        <v>204</v>
      </c>
      <c r="AB27" s="82">
        <f t="shared" si="1"/>
        <v>1</v>
      </c>
      <c r="AC27" s="183">
        <v>0.87680000000000002</v>
      </c>
      <c r="AD27" s="124">
        <f t="shared" si="6"/>
        <v>0.87680000000000002</v>
      </c>
      <c r="AE27" s="114" t="s">
        <v>237</v>
      </c>
      <c r="AF27" s="118" t="s">
        <v>204</v>
      </c>
      <c r="AG27" s="82">
        <f t="shared" si="2"/>
        <v>1</v>
      </c>
      <c r="AH27" s="123">
        <v>0.90200000000000002</v>
      </c>
      <c r="AI27" s="124">
        <f t="shared" si="7"/>
        <v>0.90200000000000002</v>
      </c>
      <c r="AJ27" s="114" t="s">
        <v>267</v>
      </c>
      <c r="AK27" s="118" t="s">
        <v>204</v>
      </c>
      <c r="AL27" s="82">
        <f t="shared" si="3"/>
        <v>1</v>
      </c>
      <c r="AM27" s="123">
        <v>0.85709999999999997</v>
      </c>
      <c r="AN27" s="124">
        <f t="shared" si="8"/>
        <v>0.85709999999999997</v>
      </c>
      <c r="AO27" s="114" t="s">
        <v>293</v>
      </c>
      <c r="AP27" s="118" t="s">
        <v>204</v>
      </c>
      <c r="AQ27" s="108">
        <f t="shared" si="4"/>
        <v>1</v>
      </c>
      <c r="AR27" s="123">
        <f t="shared" ref="AR27:AR28" si="11">AVERAGE(X27,AC27,AH27,AM27)</f>
        <v>0.88867499999999999</v>
      </c>
      <c r="AS27" s="124">
        <f t="shared" si="9"/>
        <v>0.88867499999999999</v>
      </c>
      <c r="AT27" s="169" t="s">
        <v>295</v>
      </c>
      <c r="AU27" s="84"/>
    </row>
    <row r="28" spans="1:47" s="172" customFormat="1" ht="102" customHeight="1" x14ac:dyDescent="0.25">
      <c r="A28" s="156">
        <v>4</v>
      </c>
      <c r="B28" s="157" t="s">
        <v>47</v>
      </c>
      <c r="C28" s="158" t="s">
        <v>60</v>
      </c>
      <c r="D28" s="159">
        <v>8</v>
      </c>
      <c r="E28" s="160" t="s">
        <v>225</v>
      </c>
      <c r="F28" s="159" t="s">
        <v>49</v>
      </c>
      <c r="G28" s="160" t="s">
        <v>86</v>
      </c>
      <c r="H28" s="160" t="s">
        <v>87</v>
      </c>
      <c r="I28" s="161">
        <v>0.95</v>
      </c>
      <c r="J28" s="162" t="s">
        <v>77</v>
      </c>
      <c r="K28" s="163" t="s">
        <v>53</v>
      </c>
      <c r="L28" s="164">
        <v>0.95</v>
      </c>
      <c r="M28" s="164">
        <v>1</v>
      </c>
      <c r="N28" s="164">
        <v>1</v>
      </c>
      <c r="O28" s="164">
        <v>1</v>
      </c>
      <c r="P28" s="164">
        <f t="shared" si="0"/>
        <v>1</v>
      </c>
      <c r="Q28" s="151" t="s">
        <v>64</v>
      </c>
      <c r="R28" s="150" t="s">
        <v>88</v>
      </c>
      <c r="S28" s="160" t="s">
        <v>84</v>
      </c>
      <c r="T28" s="163" t="s">
        <v>57</v>
      </c>
      <c r="U28" s="157" t="s">
        <v>89</v>
      </c>
      <c r="V28" s="151" t="s">
        <v>84</v>
      </c>
      <c r="W28" s="165">
        <f t="shared" si="5"/>
        <v>0.95</v>
      </c>
      <c r="X28" s="166">
        <v>0.95</v>
      </c>
      <c r="Y28" s="167">
        <f t="shared" si="10"/>
        <v>1</v>
      </c>
      <c r="Z28" s="168" t="s">
        <v>223</v>
      </c>
      <c r="AA28" s="169" t="s">
        <v>224</v>
      </c>
      <c r="AB28" s="165">
        <f t="shared" si="1"/>
        <v>1</v>
      </c>
      <c r="AC28" s="183">
        <v>0.9</v>
      </c>
      <c r="AD28" s="124">
        <f t="shared" si="6"/>
        <v>0.9</v>
      </c>
      <c r="AE28" s="114" t="s">
        <v>250</v>
      </c>
      <c r="AF28" s="118" t="s">
        <v>224</v>
      </c>
      <c r="AG28" s="165">
        <f t="shared" si="2"/>
        <v>1</v>
      </c>
      <c r="AH28" s="166">
        <v>0.92</v>
      </c>
      <c r="AI28" s="124">
        <f t="shared" si="7"/>
        <v>0.92</v>
      </c>
      <c r="AJ28" s="114" t="s">
        <v>268</v>
      </c>
      <c r="AK28" s="118" t="s">
        <v>224</v>
      </c>
      <c r="AL28" s="165">
        <f t="shared" si="3"/>
        <v>1</v>
      </c>
      <c r="AM28" s="166">
        <v>0.99299999999999999</v>
      </c>
      <c r="AN28" s="124">
        <f t="shared" si="8"/>
        <v>0.99299999999999999</v>
      </c>
      <c r="AO28" s="168" t="s">
        <v>285</v>
      </c>
      <c r="AP28" s="169" t="s">
        <v>224</v>
      </c>
      <c r="AQ28" s="170">
        <f t="shared" si="4"/>
        <v>1</v>
      </c>
      <c r="AR28" s="166">
        <f t="shared" si="11"/>
        <v>0.94074999999999998</v>
      </c>
      <c r="AS28" s="167">
        <f t="shared" si="9"/>
        <v>0.94074999999999998</v>
      </c>
      <c r="AT28" s="169" t="s">
        <v>296</v>
      </c>
      <c r="AU28" s="171"/>
    </row>
    <row r="29" spans="1:47" s="85" customFormat="1" ht="88.5" customHeight="1" x14ac:dyDescent="0.25">
      <c r="A29" s="86">
        <v>4</v>
      </c>
      <c r="B29" s="74" t="s">
        <v>47</v>
      </c>
      <c r="C29" s="73" t="s">
        <v>90</v>
      </c>
      <c r="D29" s="73">
        <v>9</v>
      </c>
      <c r="E29" s="99" t="s">
        <v>130</v>
      </c>
      <c r="F29" s="89" t="s">
        <v>74</v>
      </c>
      <c r="G29" s="99" t="s">
        <v>91</v>
      </c>
      <c r="H29" s="99" t="s">
        <v>92</v>
      </c>
      <c r="I29" s="73" t="s">
        <v>93</v>
      </c>
      <c r="J29" s="100" t="s">
        <v>94</v>
      </c>
      <c r="K29" s="99" t="s">
        <v>95</v>
      </c>
      <c r="L29" s="73">
        <v>1800</v>
      </c>
      <c r="M29" s="73">
        <v>1800</v>
      </c>
      <c r="N29" s="73">
        <v>1800</v>
      </c>
      <c r="O29" s="73">
        <v>1800</v>
      </c>
      <c r="P29" s="101">
        <f t="shared" ref="P29:P34" si="12">SUM(L29:O29)</f>
        <v>7200</v>
      </c>
      <c r="Q29" s="102" t="s">
        <v>64</v>
      </c>
      <c r="R29" s="103" t="s">
        <v>96</v>
      </c>
      <c r="S29" s="99" t="s">
        <v>97</v>
      </c>
      <c r="T29" s="99" t="s">
        <v>98</v>
      </c>
      <c r="U29" s="104" t="s">
        <v>100</v>
      </c>
      <c r="V29" s="105" t="s">
        <v>99</v>
      </c>
      <c r="W29" s="106">
        <f t="shared" si="5"/>
        <v>1800</v>
      </c>
      <c r="X29" s="101">
        <v>1194</v>
      </c>
      <c r="Y29" s="124">
        <f t="shared" si="10"/>
        <v>0.66333333333333333</v>
      </c>
      <c r="Z29" s="115" t="s">
        <v>255</v>
      </c>
      <c r="AA29" s="119" t="s">
        <v>212</v>
      </c>
      <c r="AB29" s="106">
        <f t="shared" si="1"/>
        <v>1800</v>
      </c>
      <c r="AC29" s="101">
        <v>1535</v>
      </c>
      <c r="AD29" s="124">
        <f t="shared" si="6"/>
        <v>0.85277777777777775</v>
      </c>
      <c r="AE29" s="114" t="s">
        <v>256</v>
      </c>
      <c r="AF29" s="118" t="s">
        <v>212</v>
      </c>
      <c r="AG29" s="106">
        <f t="shared" si="2"/>
        <v>1800</v>
      </c>
      <c r="AH29" s="101">
        <v>5994</v>
      </c>
      <c r="AI29" s="124">
        <f t="shared" si="7"/>
        <v>1</v>
      </c>
      <c r="AJ29" s="114" t="s">
        <v>257</v>
      </c>
      <c r="AK29" s="118" t="s">
        <v>212</v>
      </c>
      <c r="AL29" s="106">
        <f t="shared" si="3"/>
        <v>1800</v>
      </c>
      <c r="AM29" s="101">
        <v>12374</v>
      </c>
      <c r="AN29" s="124">
        <f t="shared" si="8"/>
        <v>1</v>
      </c>
      <c r="AO29" s="115" t="s">
        <v>286</v>
      </c>
      <c r="AP29" s="119" t="s">
        <v>212</v>
      </c>
      <c r="AQ29" s="109">
        <f t="shared" si="4"/>
        <v>7200</v>
      </c>
      <c r="AR29" s="110">
        <f t="shared" ref="AR29:AR32" si="13">+X29+AC29+AH29+AM29</f>
        <v>21097</v>
      </c>
      <c r="AS29" s="124">
        <f t="shared" si="9"/>
        <v>1</v>
      </c>
      <c r="AT29" s="115" t="s">
        <v>297</v>
      </c>
      <c r="AU29" s="84"/>
    </row>
    <row r="30" spans="1:47" s="85" customFormat="1" ht="88.5" customHeight="1" x14ac:dyDescent="0.25">
      <c r="A30" s="86">
        <v>4</v>
      </c>
      <c r="B30" s="74" t="s">
        <v>47</v>
      </c>
      <c r="C30" s="73" t="s">
        <v>90</v>
      </c>
      <c r="D30" s="73">
        <v>10</v>
      </c>
      <c r="E30" s="99" t="s">
        <v>131</v>
      </c>
      <c r="F30" s="73" t="s">
        <v>49</v>
      </c>
      <c r="G30" s="99" t="s">
        <v>101</v>
      </c>
      <c r="H30" s="99" t="s">
        <v>102</v>
      </c>
      <c r="I30" s="73" t="s">
        <v>93</v>
      </c>
      <c r="J30" s="100" t="s">
        <v>94</v>
      </c>
      <c r="K30" s="99" t="s">
        <v>103</v>
      </c>
      <c r="L30" s="73">
        <v>900</v>
      </c>
      <c r="M30" s="73">
        <v>900</v>
      </c>
      <c r="N30" s="73">
        <v>900</v>
      </c>
      <c r="O30" s="73">
        <v>900</v>
      </c>
      <c r="P30" s="101">
        <f t="shared" si="12"/>
        <v>3600</v>
      </c>
      <c r="Q30" s="102" t="s">
        <v>64</v>
      </c>
      <c r="R30" s="103" t="s">
        <v>104</v>
      </c>
      <c r="S30" s="99" t="s">
        <v>97</v>
      </c>
      <c r="T30" s="99" t="s">
        <v>98</v>
      </c>
      <c r="U30" s="104" t="s">
        <v>100</v>
      </c>
      <c r="V30" s="105" t="s">
        <v>99</v>
      </c>
      <c r="W30" s="106">
        <f t="shared" si="5"/>
        <v>900</v>
      </c>
      <c r="X30" s="101">
        <v>769</v>
      </c>
      <c r="Y30" s="124">
        <f t="shared" si="10"/>
        <v>0.85444444444444445</v>
      </c>
      <c r="Z30" s="115" t="s">
        <v>213</v>
      </c>
      <c r="AA30" s="119" t="s">
        <v>212</v>
      </c>
      <c r="AB30" s="106">
        <f t="shared" si="1"/>
        <v>900</v>
      </c>
      <c r="AC30" s="101">
        <v>787</v>
      </c>
      <c r="AD30" s="124">
        <f t="shared" si="6"/>
        <v>0.87444444444444447</v>
      </c>
      <c r="AE30" s="114" t="s">
        <v>238</v>
      </c>
      <c r="AF30" s="118" t="s">
        <v>212</v>
      </c>
      <c r="AG30" s="106">
        <f t="shared" si="2"/>
        <v>900</v>
      </c>
      <c r="AH30" s="101">
        <v>2122</v>
      </c>
      <c r="AI30" s="124">
        <f t="shared" si="7"/>
        <v>1</v>
      </c>
      <c r="AJ30" s="114" t="s">
        <v>258</v>
      </c>
      <c r="AK30" s="118" t="s">
        <v>212</v>
      </c>
      <c r="AL30" s="106">
        <f t="shared" si="3"/>
        <v>900</v>
      </c>
      <c r="AM30" s="101">
        <v>1619</v>
      </c>
      <c r="AN30" s="124">
        <f t="shared" si="8"/>
        <v>1</v>
      </c>
      <c r="AO30" s="115" t="s">
        <v>287</v>
      </c>
      <c r="AP30" s="119" t="s">
        <v>212</v>
      </c>
      <c r="AQ30" s="109">
        <f t="shared" si="4"/>
        <v>3600</v>
      </c>
      <c r="AR30" s="110">
        <f t="shared" si="13"/>
        <v>5297</v>
      </c>
      <c r="AS30" s="124">
        <f t="shared" si="9"/>
        <v>1</v>
      </c>
      <c r="AT30" s="115" t="s">
        <v>298</v>
      </c>
      <c r="AU30" s="84"/>
    </row>
    <row r="31" spans="1:47" s="85" customFormat="1" ht="88.5" customHeight="1" x14ac:dyDescent="0.25">
      <c r="A31" s="86">
        <v>4</v>
      </c>
      <c r="B31" s="74" t="s">
        <v>47</v>
      </c>
      <c r="C31" s="73" t="s">
        <v>90</v>
      </c>
      <c r="D31" s="73">
        <v>11</v>
      </c>
      <c r="E31" s="99" t="s">
        <v>132</v>
      </c>
      <c r="F31" s="73" t="s">
        <v>49</v>
      </c>
      <c r="G31" s="99" t="s">
        <v>105</v>
      </c>
      <c r="H31" s="99" t="s">
        <v>106</v>
      </c>
      <c r="I31" s="73" t="s">
        <v>93</v>
      </c>
      <c r="J31" s="100" t="s">
        <v>94</v>
      </c>
      <c r="K31" s="99" t="s">
        <v>107</v>
      </c>
      <c r="L31" s="73">
        <v>4</v>
      </c>
      <c r="M31" s="73">
        <v>12</v>
      </c>
      <c r="N31" s="73">
        <v>14</v>
      </c>
      <c r="O31" s="73">
        <v>3</v>
      </c>
      <c r="P31" s="101">
        <f t="shared" si="12"/>
        <v>33</v>
      </c>
      <c r="Q31" s="102" t="s">
        <v>64</v>
      </c>
      <c r="R31" s="103" t="s">
        <v>108</v>
      </c>
      <c r="S31" s="99" t="s">
        <v>109</v>
      </c>
      <c r="T31" s="99" t="s">
        <v>98</v>
      </c>
      <c r="U31" s="104" t="s">
        <v>100</v>
      </c>
      <c r="V31" s="105" t="s">
        <v>110</v>
      </c>
      <c r="W31" s="106">
        <f t="shared" si="5"/>
        <v>4</v>
      </c>
      <c r="X31" s="101">
        <v>1</v>
      </c>
      <c r="Y31" s="124">
        <f t="shared" si="10"/>
        <v>0.25</v>
      </c>
      <c r="Z31" s="115" t="s">
        <v>214</v>
      </c>
      <c r="AA31" s="119" t="s">
        <v>212</v>
      </c>
      <c r="AB31" s="106">
        <f t="shared" si="1"/>
        <v>12</v>
      </c>
      <c r="AC31" s="101">
        <v>37</v>
      </c>
      <c r="AD31" s="124">
        <f t="shared" si="6"/>
        <v>1</v>
      </c>
      <c r="AE31" s="114" t="s">
        <v>239</v>
      </c>
      <c r="AF31" s="118" t="s">
        <v>212</v>
      </c>
      <c r="AG31" s="106">
        <f t="shared" si="2"/>
        <v>14</v>
      </c>
      <c r="AH31" s="101">
        <v>3</v>
      </c>
      <c r="AI31" s="124">
        <f t="shared" si="7"/>
        <v>0.21428571428571427</v>
      </c>
      <c r="AJ31" s="114" t="s">
        <v>259</v>
      </c>
      <c r="AK31" s="118" t="s">
        <v>212</v>
      </c>
      <c r="AL31" s="106">
        <f t="shared" si="3"/>
        <v>3</v>
      </c>
      <c r="AM31" s="101">
        <v>13</v>
      </c>
      <c r="AN31" s="124">
        <f t="shared" si="8"/>
        <v>1</v>
      </c>
      <c r="AO31" s="115" t="s">
        <v>288</v>
      </c>
      <c r="AP31" s="119" t="s">
        <v>212</v>
      </c>
      <c r="AQ31" s="109">
        <f t="shared" si="4"/>
        <v>33</v>
      </c>
      <c r="AR31" s="110">
        <f t="shared" si="13"/>
        <v>54</v>
      </c>
      <c r="AS31" s="124">
        <f t="shared" si="9"/>
        <v>1</v>
      </c>
      <c r="AT31" s="115" t="s">
        <v>299</v>
      </c>
      <c r="AU31" s="84"/>
    </row>
    <row r="32" spans="1:47" s="85" customFormat="1" ht="88.5" customHeight="1" x14ac:dyDescent="0.25">
      <c r="A32" s="86">
        <v>4</v>
      </c>
      <c r="B32" s="74" t="s">
        <v>47</v>
      </c>
      <c r="C32" s="73" t="s">
        <v>90</v>
      </c>
      <c r="D32" s="73">
        <v>12</v>
      </c>
      <c r="E32" s="99" t="s">
        <v>133</v>
      </c>
      <c r="F32" s="89" t="s">
        <v>74</v>
      </c>
      <c r="G32" s="99" t="s">
        <v>111</v>
      </c>
      <c r="H32" s="99" t="s">
        <v>112</v>
      </c>
      <c r="I32" s="73" t="s">
        <v>93</v>
      </c>
      <c r="J32" s="100" t="s">
        <v>94</v>
      </c>
      <c r="K32" s="99" t="s">
        <v>113</v>
      </c>
      <c r="L32" s="73">
        <v>3</v>
      </c>
      <c r="M32" s="73">
        <v>18</v>
      </c>
      <c r="N32" s="73">
        <v>17</v>
      </c>
      <c r="O32" s="73">
        <v>2</v>
      </c>
      <c r="P32" s="101">
        <f t="shared" si="12"/>
        <v>40</v>
      </c>
      <c r="Q32" s="102" t="s">
        <v>64</v>
      </c>
      <c r="R32" s="103" t="s">
        <v>108</v>
      </c>
      <c r="S32" s="99" t="s">
        <v>109</v>
      </c>
      <c r="T32" s="99" t="s">
        <v>98</v>
      </c>
      <c r="U32" s="104" t="s">
        <v>100</v>
      </c>
      <c r="V32" s="105" t="s">
        <v>110</v>
      </c>
      <c r="W32" s="106">
        <f t="shared" si="5"/>
        <v>3</v>
      </c>
      <c r="X32" s="101">
        <v>0</v>
      </c>
      <c r="Y32" s="124">
        <f t="shared" si="10"/>
        <v>0</v>
      </c>
      <c r="Z32" s="115" t="s">
        <v>215</v>
      </c>
      <c r="AA32" s="119" t="s">
        <v>212</v>
      </c>
      <c r="AB32" s="106">
        <f t="shared" si="1"/>
        <v>18</v>
      </c>
      <c r="AC32" s="101">
        <v>1</v>
      </c>
      <c r="AD32" s="124">
        <f t="shared" si="6"/>
        <v>5.5555555555555552E-2</v>
      </c>
      <c r="AE32" s="114" t="s">
        <v>253</v>
      </c>
      <c r="AF32" s="118" t="s">
        <v>212</v>
      </c>
      <c r="AG32" s="106">
        <f t="shared" si="2"/>
        <v>17</v>
      </c>
      <c r="AH32" s="101">
        <v>30</v>
      </c>
      <c r="AI32" s="124">
        <f t="shared" si="7"/>
        <v>1</v>
      </c>
      <c r="AJ32" s="114" t="s">
        <v>260</v>
      </c>
      <c r="AK32" s="118" t="s">
        <v>212</v>
      </c>
      <c r="AL32" s="106">
        <f t="shared" si="3"/>
        <v>2</v>
      </c>
      <c r="AM32" s="101">
        <v>12</v>
      </c>
      <c r="AN32" s="124">
        <f t="shared" si="8"/>
        <v>1</v>
      </c>
      <c r="AO32" s="115" t="s">
        <v>289</v>
      </c>
      <c r="AP32" s="119" t="s">
        <v>212</v>
      </c>
      <c r="AQ32" s="109">
        <f t="shared" si="4"/>
        <v>40</v>
      </c>
      <c r="AR32" s="110">
        <f t="shared" si="13"/>
        <v>43</v>
      </c>
      <c r="AS32" s="124">
        <f t="shared" si="9"/>
        <v>1</v>
      </c>
      <c r="AT32" s="115" t="s">
        <v>300</v>
      </c>
      <c r="AU32" s="84"/>
    </row>
    <row r="33" spans="1:49" s="9" customFormat="1" ht="88.5" customHeight="1" x14ac:dyDescent="0.25">
      <c r="A33" s="147">
        <v>4</v>
      </c>
      <c r="B33" s="148" t="s">
        <v>47</v>
      </c>
      <c r="C33" s="107" t="s">
        <v>90</v>
      </c>
      <c r="D33" s="107">
        <v>13</v>
      </c>
      <c r="E33" s="173" t="s">
        <v>134</v>
      </c>
      <c r="F33" s="149" t="s">
        <v>74</v>
      </c>
      <c r="G33" s="173" t="s">
        <v>114</v>
      </c>
      <c r="H33" s="173" t="s">
        <v>115</v>
      </c>
      <c r="I33" s="107" t="s">
        <v>93</v>
      </c>
      <c r="J33" s="174" t="s">
        <v>94</v>
      </c>
      <c r="K33" s="173" t="s">
        <v>116</v>
      </c>
      <c r="L33" s="107">
        <v>13</v>
      </c>
      <c r="M33" s="107">
        <v>18</v>
      </c>
      <c r="N33" s="107">
        <v>18</v>
      </c>
      <c r="O33" s="107">
        <v>17</v>
      </c>
      <c r="P33" s="175">
        <f t="shared" si="12"/>
        <v>66</v>
      </c>
      <c r="Q33" s="176" t="s">
        <v>64</v>
      </c>
      <c r="R33" s="177" t="s">
        <v>117</v>
      </c>
      <c r="S33" s="173" t="s">
        <v>118</v>
      </c>
      <c r="T33" s="173" t="s">
        <v>98</v>
      </c>
      <c r="U33" s="173" t="s">
        <v>98</v>
      </c>
      <c r="V33" s="178" t="s">
        <v>117</v>
      </c>
      <c r="W33" s="179">
        <f t="shared" si="5"/>
        <v>13</v>
      </c>
      <c r="X33" s="175">
        <v>9</v>
      </c>
      <c r="Y33" s="152">
        <f t="shared" si="10"/>
        <v>0.69230769230769229</v>
      </c>
      <c r="Z33" s="153" t="s">
        <v>227</v>
      </c>
      <c r="AA33" s="154" t="s">
        <v>226</v>
      </c>
      <c r="AB33" s="179">
        <f t="shared" si="1"/>
        <v>18</v>
      </c>
      <c r="AC33" s="175">
        <v>21</v>
      </c>
      <c r="AD33" s="124">
        <f t="shared" si="6"/>
        <v>1</v>
      </c>
      <c r="AE33" s="114" t="s">
        <v>251</v>
      </c>
      <c r="AF33" s="118"/>
      <c r="AG33" s="179">
        <f t="shared" si="2"/>
        <v>18</v>
      </c>
      <c r="AH33" s="175">
        <v>15</v>
      </c>
      <c r="AI33" s="124">
        <f t="shared" si="7"/>
        <v>0.83333333333333337</v>
      </c>
      <c r="AJ33" s="114" t="s">
        <v>270</v>
      </c>
      <c r="AK33" s="118" t="s">
        <v>269</v>
      </c>
      <c r="AL33" s="179">
        <f t="shared" si="3"/>
        <v>17</v>
      </c>
      <c r="AM33" s="175">
        <v>21</v>
      </c>
      <c r="AN33" s="124">
        <f t="shared" si="8"/>
        <v>1</v>
      </c>
      <c r="AO33" s="153" t="s">
        <v>290</v>
      </c>
      <c r="AP33" s="154" t="s">
        <v>269</v>
      </c>
      <c r="AQ33" s="180">
        <f t="shared" si="4"/>
        <v>66</v>
      </c>
      <c r="AR33" s="181">
        <f>+X33+AC33+AH33+AM33</f>
        <v>66</v>
      </c>
      <c r="AS33" s="152">
        <f t="shared" si="9"/>
        <v>1</v>
      </c>
      <c r="AT33" s="154" t="s">
        <v>301</v>
      </c>
      <c r="AU33" s="155"/>
    </row>
    <row r="34" spans="1:49" s="9" customFormat="1" ht="88.5" customHeight="1" thickBot="1" x14ac:dyDescent="0.3">
      <c r="A34" s="147">
        <v>4</v>
      </c>
      <c r="B34" s="148" t="s">
        <v>47</v>
      </c>
      <c r="C34" s="107" t="s">
        <v>90</v>
      </c>
      <c r="D34" s="107">
        <v>14</v>
      </c>
      <c r="E34" s="173" t="s">
        <v>135</v>
      </c>
      <c r="F34" s="149" t="s">
        <v>74</v>
      </c>
      <c r="G34" s="173" t="s">
        <v>119</v>
      </c>
      <c r="H34" s="173" t="s">
        <v>120</v>
      </c>
      <c r="I34" s="107" t="s">
        <v>93</v>
      </c>
      <c r="J34" s="174" t="s">
        <v>94</v>
      </c>
      <c r="K34" s="173" t="s">
        <v>116</v>
      </c>
      <c r="L34" s="107">
        <v>11</v>
      </c>
      <c r="M34" s="107">
        <v>30</v>
      </c>
      <c r="N34" s="107">
        <v>30</v>
      </c>
      <c r="O34" s="107">
        <v>11</v>
      </c>
      <c r="P34" s="175">
        <f t="shared" si="12"/>
        <v>82</v>
      </c>
      <c r="Q34" s="176" t="s">
        <v>64</v>
      </c>
      <c r="R34" s="177" t="s">
        <v>117</v>
      </c>
      <c r="S34" s="173" t="s">
        <v>118</v>
      </c>
      <c r="T34" s="173" t="s">
        <v>98</v>
      </c>
      <c r="U34" s="173" t="s">
        <v>98</v>
      </c>
      <c r="V34" s="178" t="s">
        <v>117</v>
      </c>
      <c r="W34" s="179">
        <f t="shared" si="5"/>
        <v>11</v>
      </c>
      <c r="X34" s="175">
        <v>22</v>
      </c>
      <c r="Y34" s="152">
        <f t="shared" si="10"/>
        <v>1</v>
      </c>
      <c r="Z34" s="153" t="s">
        <v>228</v>
      </c>
      <c r="AA34" s="154"/>
      <c r="AB34" s="179">
        <f t="shared" si="1"/>
        <v>30</v>
      </c>
      <c r="AC34" s="175">
        <v>29</v>
      </c>
      <c r="AD34" s="124">
        <f t="shared" si="6"/>
        <v>0.96666666666666667</v>
      </c>
      <c r="AE34" s="114" t="s">
        <v>252</v>
      </c>
      <c r="AF34" s="118"/>
      <c r="AG34" s="179">
        <f t="shared" si="2"/>
        <v>30</v>
      </c>
      <c r="AH34" s="175">
        <v>20</v>
      </c>
      <c r="AI34" s="124">
        <f t="shared" si="7"/>
        <v>0.66666666666666663</v>
      </c>
      <c r="AJ34" s="114" t="s">
        <v>271</v>
      </c>
      <c r="AK34" s="118" t="s">
        <v>269</v>
      </c>
      <c r="AL34" s="179">
        <f t="shared" si="3"/>
        <v>11</v>
      </c>
      <c r="AM34" s="175">
        <v>12</v>
      </c>
      <c r="AN34" s="124">
        <f t="shared" si="8"/>
        <v>1</v>
      </c>
      <c r="AO34" s="153" t="s">
        <v>291</v>
      </c>
      <c r="AP34" s="154" t="s">
        <v>269</v>
      </c>
      <c r="AQ34" s="180">
        <f t="shared" si="4"/>
        <v>82</v>
      </c>
      <c r="AR34" s="181">
        <f>+X34+AC34+AH34+AM34</f>
        <v>83</v>
      </c>
      <c r="AS34" s="152">
        <f t="shared" si="9"/>
        <v>1</v>
      </c>
      <c r="AT34" s="154" t="s">
        <v>302</v>
      </c>
      <c r="AU34" s="155"/>
    </row>
    <row r="35" spans="1:49" s="31" customFormat="1" ht="16.5" thickBot="1" x14ac:dyDescent="0.3">
      <c r="A35" s="276" t="s">
        <v>121</v>
      </c>
      <c r="B35" s="277"/>
      <c r="C35" s="277"/>
      <c r="D35" s="277"/>
      <c r="E35" s="278"/>
      <c r="F35" s="53"/>
      <c r="G35" s="54"/>
      <c r="H35" s="54"/>
      <c r="I35" s="54"/>
      <c r="J35" s="54"/>
      <c r="K35" s="54"/>
      <c r="L35" s="54"/>
      <c r="M35" s="54"/>
      <c r="N35" s="54"/>
      <c r="O35" s="54"/>
      <c r="P35" s="54"/>
      <c r="Q35" s="54"/>
      <c r="R35" s="54"/>
      <c r="S35" s="54"/>
      <c r="T35" s="54"/>
      <c r="U35" s="54"/>
      <c r="V35" s="55"/>
      <c r="W35" s="279"/>
      <c r="X35" s="280"/>
      <c r="Y35" s="129">
        <f>AVERAGE(Y21:Y34)*80%</f>
        <v>0.62319977887802058</v>
      </c>
      <c r="Z35" s="281"/>
      <c r="AA35" s="282"/>
      <c r="AB35" s="283"/>
      <c r="AC35" s="280"/>
      <c r="AD35" s="129">
        <f>AVERAGE(AD21:AD34)*80%</f>
        <v>0.65161015873015893</v>
      </c>
      <c r="AE35" s="281"/>
      <c r="AF35" s="282"/>
      <c r="AG35" s="283"/>
      <c r="AH35" s="280"/>
      <c r="AI35" s="129">
        <f>AVERAGE(AI21:AI34)*80%</f>
        <v>0.67882108843537414</v>
      </c>
      <c r="AJ35" s="281"/>
      <c r="AK35" s="282"/>
      <c r="AL35" s="284"/>
      <c r="AM35" s="285"/>
      <c r="AN35" s="129">
        <f>AVERAGE(AN21:AN34)*80%</f>
        <v>0.77448791208791212</v>
      </c>
      <c r="AO35" s="281"/>
      <c r="AP35" s="282"/>
      <c r="AQ35" s="283"/>
      <c r="AR35" s="280"/>
      <c r="AS35" s="129">
        <f>AVERAGE(AS21:AS34)*80%</f>
        <v>0.7760067032967034</v>
      </c>
      <c r="AT35" s="132"/>
      <c r="AU35" s="30"/>
    </row>
    <row r="36" spans="1:49" s="42" customFormat="1" ht="195" x14ac:dyDescent="0.25">
      <c r="A36" s="32">
        <v>7</v>
      </c>
      <c r="B36" s="33" t="s">
        <v>122</v>
      </c>
      <c r="C36" s="34" t="s">
        <v>136</v>
      </c>
      <c r="D36" s="32" t="s">
        <v>137</v>
      </c>
      <c r="E36" s="33" t="s">
        <v>138</v>
      </c>
      <c r="F36" s="33" t="s">
        <v>139</v>
      </c>
      <c r="G36" s="33" t="s">
        <v>140</v>
      </c>
      <c r="H36" s="33" t="s">
        <v>141</v>
      </c>
      <c r="I36" s="62" t="s">
        <v>142</v>
      </c>
      <c r="J36" s="33" t="s">
        <v>143</v>
      </c>
      <c r="K36" s="33" t="s">
        <v>144</v>
      </c>
      <c r="L36" s="35" t="s">
        <v>145</v>
      </c>
      <c r="M36" s="63">
        <v>0.8</v>
      </c>
      <c r="N36" s="35" t="s">
        <v>145</v>
      </c>
      <c r="O36" s="63">
        <v>0.8</v>
      </c>
      <c r="P36" s="64">
        <v>0.8</v>
      </c>
      <c r="Q36" s="36" t="s">
        <v>64</v>
      </c>
      <c r="R36" s="37" t="s">
        <v>146</v>
      </c>
      <c r="S36" s="33" t="s">
        <v>147</v>
      </c>
      <c r="T36" s="33" t="s">
        <v>148</v>
      </c>
      <c r="U36" s="38" t="s">
        <v>149</v>
      </c>
      <c r="V36" s="39" t="s">
        <v>150</v>
      </c>
      <c r="W36" s="184" t="str">
        <f>L36</f>
        <v>No programada</v>
      </c>
      <c r="X36" s="185" t="s">
        <v>145</v>
      </c>
      <c r="Y36" s="186" t="s">
        <v>145</v>
      </c>
      <c r="Z36" s="187" t="s">
        <v>211</v>
      </c>
      <c r="AA36" s="134" t="s">
        <v>145</v>
      </c>
      <c r="AB36" s="188">
        <f>M36</f>
        <v>0.8</v>
      </c>
      <c r="AC36" s="189">
        <v>1</v>
      </c>
      <c r="AD36" s="190">
        <f t="shared" si="6"/>
        <v>1</v>
      </c>
      <c r="AE36" s="187" t="s">
        <v>240</v>
      </c>
      <c r="AF36" s="134" t="s">
        <v>241</v>
      </c>
      <c r="AG36" s="191" t="str">
        <f>N36</f>
        <v>No programada</v>
      </c>
      <c r="AH36" s="185" t="s">
        <v>145</v>
      </c>
      <c r="AI36" s="192" t="s">
        <v>145</v>
      </c>
      <c r="AJ36" s="185" t="s">
        <v>145</v>
      </c>
      <c r="AK36" s="206" t="s">
        <v>145</v>
      </c>
      <c r="AL36" s="211">
        <f>P36</f>
        <v>0.8</v>
      </c>
      <c r="AM36" s="133">
        <v>1</v>
      </c>
      <c r="AN36" s="212">
        <f t="shared" si="8"/>
        <v>1</v>
      </c>
      <c r="AO36" s="215" t="s">
        <v>303</v>
      </c>
      <c r="AP36" s="217" t="s">
        <v>241</v>
      </c>
      <c r="AQ36" s="188">
        <f>P36</f>
        <v>0.8</v>
      </c>
      <c r="AR36" s="137">
        <f>AVERAGE(AC36,AM36)</f>
        <v>1</v>
      </c>
      <c r="AS36" s="133">
        <f t="shared" ref="AS36:AS41" si="14">IF(AR36/AQ36&gt;100%,100%,AR36/AQ36)</f>
        <v>1</v>
      </c>
      <c r="AT36" s="134" t="s">
        <v>240</v>
      </c>
      <c r="AU36" s="41"/>
    </row>
    <row r="37" spans="1:49" s="144" customFormat="1" ht="105" x14ac:dyDescent="0.3">
      <c r="A37" s="43">
        <v>7</v>
      </c>
      <c r="B37" s="44" t="s">
        <v>122</v>
      </c>
      <c r="C37" s="43" t="s">
        <v>136</v>
      </c>
      <c r="D37" s="43" t="s">
        <v>151</v>
      </c>
      <c r="E37" s="44" t="s">
        <v>152</v>
      </c>
      <c r="F37" s="44" t="s">
        <v>139</v>
      </c>
      <c r="G37" s="44" t="s">
        <v>153</v>
      </c>
      <c r="H37" s="44" t="s">
        <v>154</v>
      </c>
      <c r="I37" s="44" t="s">
        <v>155</v>
      </c>
      <c r="J37" s="44" t="s">
        <v>143</v>
      </c>
      <c r="K37" s="44" t="s">
        <v>156</v>
      </c>
      <c r="L37" s="140">
        <v>1</v>
      </c>
      <c r="M37" s="140">
        <v>1</v>
      </c>
      <c r="N37" s="140">
        <v>1</v>
      </c>
      <c r="O37" s="140">
        <v>1</v>
      </c>
      <c r="P37" s="141">
        <v>1</v>
      </c>
      <c r="Q37" s="45" t="s">
        <v>64</v>
      </c>
      <c r="R37" s="46" t="s">
        <v>157</v>
      </c>
      <c r="S37" s="44" t="s">
        <v>158</v>
      </c>
      <c r="T37" s="33" t="s">
        <v>148</v>
      </c>
      <c r="U37" s="38" t="s">
        <v>159</v>
      </c>
      <c r="V37" s="45" t="s">
        <v>160</v>
      </c>
      <c r="W37" s="193">
        <f t="shared" ref="W37:W41" si="15">L37</f>
        <v>1</v>
      </c>
      <c r="X37" s="145">
        <v>0.52539999999999998</v>
      </c>
      <c r="Y37" s="142">
        <f t="shared" ref="Y37:Y41" si="16">IF(X37/W37&gt;100%,100%,X37/W37)</f>
        <v>0.52539999999999998</v>
      </c>
      <c r="Z37" s="116" t="s">
        <v>222</v>
      </c>
      <c r="AA37" s="120" t="s">
        <v>221</v>
      </c>
      <c r="AB37" s="65">
        <f t="shared" ref="AB37:AB41" si="17">M37</f>
        <v>1</v>
      </c>
      <c r="AC37" s="145">
        <v>0.43</v>
      </c>
      <c r="AD37" s="182">
        <f t="shared" si="6"/>
        <v>0.43</v>
      </c>
      <c r="AE37" s="116" t="s">
        <v>242</v>
      </c>
      <c r="AF37" s="120" t="s">
        <v>221</v>
      </c>
      <c r="AG37" s="143">
        <f t="shared" ref="AG37:AG41" si="18">N37</f>
        <v>1</v>
      </c>
      <c r="AH37" s="145">
        <v>0.60809999999999997</v>
      </c>
      <c r="AI37" s="182">
        <f t="shared" ref="AI37:AI41" si="19">IF(AH37/AG37&gt;100%,100%,AH37/AG37)</f>
        <v>0.60809999999999997</v>
      </c>
      <c r="AJ37" s="116" t="s">
        <v>272</v>
      </c>
      <c r="AK37" s="207" t="s">
        <v>221</v>
      </c>
      <c r="AL37" s="213">
        <f t="shared" ref="AL37:AL41" si="20">P37</f>
        <v>1</v>
      </c>
      <c r="AM37" s="142">
        <v>0.66100000000000003</v>
      </c>
      <c r="AN37" s="127">
        <f t="shared" si="8"/>
        <v>0.66100000000000003</v>
      </c>
      <c r="AO37" s="210" t="s">
        <v>304</v>
      </c>
      <c r="AP37" s="218" t="s">
        <v>221</v>
      </c>
      <c r="AQ37" s="65">
        <f t="shared" ref="AQ37:AQ41" si="21">P37</f>
        <v>1</v>
      </c>
      <c r="AR37" s="146">
        <f>AVERAGE(X37,AC37,AH37,AM37)</f>
        <v>0.55612499999999998</v>
      </c>
      <c r="AS37" s="128">
        <f t="shared" si="14"/>
        <v>0.55612499999999998</v>
      </c>
      <c r="AT37" s="120" t="s">
        <v>305</v>
      </c>
      <c r="AU37" s="41"/>
    </row>
    <row r="38" spans="1:49" s="47" customFormat="1" ht="120" x14ac:dyDescent="0.3">
      <c r="A38" s="43">
        <v>7</v>
      </c>
      <c r="B38" s="44" t="s">
        <v>122</v>
      </c>
      <c r="C38" s="34" t="s">
        <v>161</v>
      </c>
      <c r="D38" s="43" t="s">
        <v>162</v>
      </c>
      <c r="E38" s="44" t="s">
        <v>163</v>
      </c>
      <c r="F38" s="44" t="s">
        <v>139</v>
      </c>
      <c r="G38" s="44" t="s">
        <v>164</v>
      </c>
      <c r="H38" s="44" t="s">
        <v>165</v>
      </c>
      <c r="I38" s="44" t="s">
        <v>155</v>
      </c>
      <c r="J38" s="44" t="s">
        <v>143</v>
      </c>
      <c r="K38" s="44" t="s">
        <v>166</v>
      </c>
      <c r="L38" s="35" t="s">
        <v>145</v>
      </c>
      <c r="M38" s="63">
        <v>1</v>
      </c>
      <c r="N38" s="63">
        <v>1</v>
      </c>
      <c r="O38" s="63">
        <v>1</v>
      </c>
      <c r="P38" s="64">
        <v>1</v>
      </c>
      <c r="Q38" s="67" t="s">
        <v>64</v>
      </c>
      <c r="R38" s="46" t="s">
        <v>167</v>
      </c>
      <c r="S38" s="44" t="s">
        <v>168</v>
      </c>
      <c r="T38" s="33" t="s">
        <v>148</v>
      </c>
      <c r="U38" s="38" t="s">
        <v>169</v>
      </c>
      <c r="V38" s="45" t="s">
        <v>170</v>
      </c>
      <c r="W38" s="194" t="str">
        <f t="shared" si="15"/>
        <v>No programada</v>
      </c>
      <c r="X38" s="35" t="s">
        <v>145</v>
      </c>
      <c r="Y38" s="126" t="s">
        <v>145</v>
      </c>
      <c r="Z38" s="116" t="s">
        <v>211</v>
      </c>
      <c r="AA38" s="120" t="s">
        <v>145</v>
      </c>
      <c r="AB38" s="65">
        <f t="shared" si="17"/>
        <v>1</v>
      </c>
      <c r="AC38" s="145">
        <v>1</v>
      </c>
      <c r="AD38" s="182">
        <f t="shared" si="6"/>
        <v>1</v>
      </c>
      <c r="AE38" s="116" t="s">
        <v>243</v>
      </c>
      <c r="AF38" s="120" t="s">
        <v>244</v>
      </c>
      <c r="AG38" s="66">
        <f t="shared" si="18"/>
        <v>1</v>
      </c>
      <c r="AH38" s="138">
        <v>1</v>
      </c>
      <c r="AI38" s="182">
        <f t="shared" si="19"/>
        <v>1</v>
      </c>
      <c r="AJ38" s="116" t="s">
        <v>273</v>
      </c>
      <c r="AK38" s="207" t="s">
        <v>244</v>
      </c>
      <c r="AL38" s="213">
        <f t="shared" si="20"/>
        <v>1</v>
      </c>
      <c r="AM38" s="142">
        <v>1</v>
      </c>
      <c r="AN38" s="127">
        <f t="shared" si="8"/>
        <v>1</v>
      </c>
      <c r="AO38" s="210" t="s">
        <v>306</v>
      </c>
      <c r="AP38" s="218" t="s">
        <v>244</v>
      </c>
      <c r="AQ38" s="65">
        <f t="shared" si="21"/>
        <v>1</v>
      </c>
      <c r="AR38" s="146">
        <f>AVERAGE(AC38,AH38,AM38)</f>
        <v>1</v>
      </c>
      <c r="AS38" s="128">
        <f t="shared" si="14"/>
        <v>1</v>
      </c>
      <c r="AT38" s="120" t="s">
        <v>273</v>
      </c>
      <c r="AU38" s="41"/>
    </row>
    <row r="39" spans="1:49" s="47" customFormat="1" ht="105" x14ac:dyDescent="0.3">
      <c r="A39" s="43">
        <v>7</v>
      </c>
      <c r="B39" s="44" t="s">
        <v>122</v>
      </c>
      <c r="C39" s="34" t="s">
        <v>136</v>
      </c>
      <c r="D39" s="43" t="s">
        <v>171</v>
      </c>
      <c r="E39" s="44" t="s">
        <v>172</v>
      </c>
      <c r="F39" s="44" t="s">
        <v>139</v>
      </c>
      <c r="G39" s="44" t="s">
        <v>173</v>
      </c>
      <c r="H39" s="44" t="s">
        <v>174</v>
      </c>
      <c r="I39" s="44" t="s">
        <v>155</v>
      </c>
      <c r="J39" s="44" t="s">
        <v>143</v>
      </c>
      <c r="K39" s="44" t="s">
        <v>175</v>
      </c>
      <c r="L39" s="63">
        <v>1</v>
      </c>
      <c r="M39" s="35" t="s">
        <v>145</v>
      </c>
      <c r="N39" s="35" t="s">
        <v>145</v>
      </c>
      <c r="O39" s="63">
        <v>1</v>
      </c>
      <c r="P39" s="64">
        <v>1</v>
      </c>
      <c r="Q39" s="67" t="s">
        <v>64</v>
      </c>
      <c r="R39" s="46" t="s">
        <v>176</v>
      </c>
      <c r="S39" s="44" t="s">
        <v>177</v>
      </c>
      <c r="T39" s="33" t="s">
        <v>148</v>
      </c>
      <c r="U39" s="38" t="s">
        <v>159</v>
      </c>
      <c r="V39" s="45" t="s">
        <v>177</v>
      </c>
      <c r="W39" s="195">
        <f t="shared" si="15"/>
        <v>1</v>
      </c>
      <c r="X39" s="63">
        <v>1</v>
      </c>
      <c r="Y39" s="127">
        <f t="shared" si="16"/>
        <v>1</v>
      </c>
      <c r="Z39" s="116" t="s">
        <v>216</v>
      </c>
      <c r="AA39" s="120" t="s">
        <v>217</v>
      </c>
      <c r="AB39" s="65" t="str">
        <f t="shared" si="17"/>
        <v>No programada</v>
      </c>
      <c r="AC39" s="145" t="s">
        <v>145</v>
      </c>
      <c r="AD39" s="182" t="s">
        <v>145</v>
      </c>
      <c r="AE39" s="116" t="s">
        <v>245</v>
      </c>
      <c r="AF39" s="120" t="s">
        <v>145</v>
      </c>
      <c r="AG39" s="40" t="str">
        <f t="shared" si="18"/>
        <v>No programada</v>
      </c>
      <c r="AH39" s="35" t="s">
        <v>145</v>
      </c>
      <c r="AI39" s="111" t="s">
        <v>145</v>
      </c>
      <c r="AJ39" s="116" t="s">
        <v>145</v>
      </c>
      <c r="AK39" s="207" t="s">
        <v>145</v>
      </c>
      <c r="AL39" s="213">
        <f t="shared" si="20"/>
        <v>1</v>
      </c>
      <c r="AM39" s="142">
        <v>1</v>
      </c>
      <c r="AN39" s="127">
        <f t="shared" si="8"/>
        <v>1</v>
      </c>
      <c r="AO39" s="210" t="s">
        <v>307</v>
      </c>
      <c r="AP39" s="218" t="s">
        <v>308</v>
      </c>
      <c r="AQ39" s="65">
        <f t="shared" si="21"/>
        <v>1</v>
      </c>
      <c r="AR39" s="138">
        <v>1</v>
      </c>
      <c r="AS39" s="128">
        <f t="shared" si="14"/>
        <v>1</v>
      </c>
      <c r="AT39" s="120" t="s">
        <v>216</v>
      </c>
      <c r="AU39" s="41"/>
    </row>
    <row r="40" spans="1:49" s="47" customFormat="1" ht="118.5" customHeight="1" x14ac:dyDescent="0.3">
      <c r="A40" s="43">
        <v>5</v>
      </c>
      <c r="B40" s="44" t="s">
        <v>178</v>
      </c>
      <c r="C40" s="34" t="s">
        <v>179</v>
      </c>
      <c r="D40" s="43" t="s">
        <v>180</v>
      </c>
      <c r="E40" s="44" t="s">
        <v>181</v>
      </c>
      <c r="F40" s="44" t="s">
        <v>139</v>
      </c>
      <c r="G40" s="44" t="s">
        <v>182</v>
      </c>
      <c r="H40" s="44" t="s">
        <v>183</v>
      </c>
      <c r="I40" s="44" t="s">
        <v>155</v>
      </c>
      <c r="J40" s="44" t="s">
        <v>52</v>
      </c>
      <c r="K40" s="44" t="s">
        <v>182</v>
      </c>
      <c r="L40" s="63">
        <v>0.33</v>
      </c>
      <c r="M40" s="63">
        <v>0.67</v>
      </c>
      <c r="N40" s="63">
        <v>0.84</v>
      </c>
      <c r="O40" s="63">
        <v>1</v>
      </c>
      <c r="P40" s="64">
        <v>1</v>
      </c>
      <c r="Q40" s="67" t="s">
        <v>64</v>
      </c>
      <c r="R40" s="46" t="s">
        <v>184</v>
      </c>
      <c r="S40" s="44" t="s">
        <v>185</v>
      </c>
      <c r="T40" s="33" t="s">
        <v>148</v>
      </c>
      <c r="U40" s="38" t="s">
        <v>186</v>
      </c>
      <c r="V40" s="45" t="s">
        <v>187</v>
      </c>
      <c r="W40" s="196">
        <f t="shared" si="15"/>
        <v>0.33</v>
      </c>
      <c r="X40" s="139">
        <f>25/26*33%</f>
        <v>0.31730769230769235</v>
      </c>
      <c r="Y40" s="125">
        <f t="shared" si="16"/>
        <v>0.96153846153846156</v>
      </c>
      <c r="Z40" s="116" t="s">
        <v>219</v>
      </c>
      <c r="AA40" s="120" t="s">
        <v>218</v>
      </c>
      <c r="AB40" s="65">
        <f t="shared" si="17"/>
        <v>0.67</v>
      </c>
      <c r="AC40" s="145">
        <v>1</v>
      </c>
      <c r="AD40" s="182">
        <f t="shared" si="6"/>
        <v>1</v>
      </c>
      <c r="AE40" s="116" t="s">
        <v>246</v>
      </c>
      <c r="AF40" s="120" t="s">
        <v>247</v>
      </c>
      <c r="AG40" s="66">
        <f t="shared" si="18"/>
        <v>0.84</v>
      </c>
      <c r="AH40" s="138">
        <v>1</v>
      </c>
      <c r="AI40" s="182">
        <f t="shared" si="19"/>
        <v>1</v>
      </c>
      <c r="AJ40" s="116" t="s">
        <v>246</v>
      </c>
      <c r="AK40" s="207" t="s">
        <v>247</v>
      </c>
      <c r="AL40" s="213">
        <f t="shared" si="20"/>
        <v>1</v>
      </c>
      <c r="AM40" s="142">
        <v>1</v>
      </c>
      <c r="AN40" s="127">
        <f t="shared" si="8"/>
        <v>1</v>
      </c>
      <c r="AO40" s="210" t="s">
        <v>246</v>
      </c>
      <c r="AP40" s="218" t="s">
        <v>309</v>
      </c>
      <c r="AQ40" s="65">
        <f t="shared" si="21"/>
        <v>1</v>
      </c>
      <c r="AR40" s="145">
        <v>1</v>
      </c>
      <c r="AS40" s="128">
        <f t="shared" si="14"/>
        <v>1</v>
      </c>
      <c r="AT40" s="120" t="s">
        <v>248</v>
      </c>
      <c r="AU40" s="41"/>
    </row>
    <row r="41" spans="1:49" ht="138.75" customHeight="1" thickBot="1" x14ac:dyDescent="0.3">
      <c r="A41" s="43">
        <v>5</v>
      </c>
      <c r="B41" s="44" t="s">
        <v>178</v>
      </c>
      <c r="C41" s="34" t="s">
        <v>179</v>
      </c>
      <c r="D41" s="43" t="s">
        <v>188</v>
      </c>
      <c r="E41" s="44" t="s">
        <v>189</v>
      </c>
      <c r="F41" s="44" t="s">
        <v>139</v>
      </c>
      <c r="G41" s="44" t="s">
        <v>182</v>
      </c>
      <c r="H41" s="44" t="s">
        <v>190</v>
      </c>
      <c r="I41" s="44" t="s">
        <v>191</v>
      </c>
      <c r="J41" s="44" t="s">
        <v>52</v>
      </c>
      <c r="K41" s="44" t="s">
        <v>182</v>
      </c>
      <c r="L41" s="63">
        <v>0.2</v>
      </c>
      <c r="M41" s="63">
        <v>0.4</v>
      </c>
      <c r="N41" s="63">
        <v>0.6</v>
      </c>
      <c r="O41" s="63">
        <v>0.8</v>
      </c>
      <c r="P41" s="64">
        <v>0.8</v>
      </c>
      <c r="Q41" s="48" t="s">
        <v>64</v>
      </c>
      <c r="R41" s="46" t="s">
        <v>184</v>
      </c>
      <c r="S41" s="44" t="s">
        <v>187</v>
      </c>
      <c r="T41" s="33" t="s">
        <v>148</v>
      </c>
      <c r="U41" s="38" t="s">
        <v>186</v>
      </c>
      <c r="V41" s="45" t="s">
        <v>187</v>
      </c>
      <c r="W41" s="197">
        <f t="shared" si="15"/>
        <v>0.2</v>
      </c>
      <c r="X41" s="198">
        <f>140/143*20%</f>
        <v>0.19580419580419584</v>
      </c>
      <c r="Y41" s="199">
        <f t="shared" si="16"/>
        <v>0.97902097902097918</v>
      </c>
      <c r="Z41" s="200" t="s">
        <v>220</v>
      </c>
      <c r="AA41" s="201" t="s">
        <v>218</v>
      </c>
      <c r="AB41" s="202">
        <f t="shared" si="17"/>
        <v>0.4</v>
      </c>
      <c r="AC41" s="203">
        <v>0.83199999999999996</v>
      </c>
      <c r="AD41" s="204">
        <f t="shared" si="6"/>
        <v>1</v>
      </c>
      <c r="AE41" s="200" t="s">
        <v>249</v>
      </c>
      <c r="AF41" s="201" t="s">
        <v>247</v>
      </c>
      <c r="AG41" s="205">
        <f t="shared" si="18"/>
        <v>0.6</v>
      </c>
      <c r="AH41" s="198">
        <f>72/149</f>
        <v>0.48322147651006714</v>
      </c>
      <c r="AI41" s="182">
        <f t="shared" si="19"/>
        <v>0.80536912751677858</v>
      </c>
      <c r="AJ41" s="116" t="s">
        <v>274</v>
      </c>
      <c r="AK41" s="208" t="s">
        <v>247</v>
      </c>
      <c r="AL41" s="135">
        <f t="shared" si="20"/>
        <v>0.8</v>
      </c>
      <c r="AM41" s="203">
        <v>0.95269999999999999</v>
      </c>
      <c r="AN41" s="214">
        <f t="shared" si="8"/>
        <v>1</v>
      </c>
      <c r="AO41" s="200" t="s">
        <v>310</v>
      </c>
      <c r="AP41" s="201" t="s">
        <v>309</v>
      </c>
      <c r="AQ41" s="202">
        <f t="shared" si="21"/>
        <v>0.8</v>
      </c>
      <c r="AR41" s="203">
        <v>0.83199999999999996</v>
      </c>
      <c r="AS41" s="136">
        <f t="shared" si="14"/>
        <v>1</v>
      </c>
      <c r="AT41" s="201" t="s">
        <v>310</v>
      </c>
      <c r="AU41" s="41"/>
    </row>
    <row r="42" spans="1:49" ht="16.5" thickBot="1" x14ac:dyDescent="0.3">
      <c r="A42" s="334" t="s">
        <v>202</v>
      </c>
      <c r="B42" s="335"/>
      <c r="C42" s="335"/>
      <c r="D42" s="335"/>
      <c r="E42" s="336"/>
      <c r="F42" s="59"/>
      <c r="G42" s="60"/>
      <c r="H42" s="60"/>
      <c r="I42" s="60"/>
      <c r="J42" s="60"/>
      <c r="K42" s="60"/>
      <c r="L42" s="60"/>
      <c r="M42" s="60"/>
      <c r="N42" s="60"/>
      <c r="O42" s="60"/>
      <c r="P42" s="60"/>
      <c r="Q42" s="60"/>
      <c r="R42" s="60"/>
      <c r="S42" s="60"/>
      <c r="T42" s="60"/>
      <c r="U42" s="60"/>
      <c r="V42" s="61"/>
      <c r="W42" s="337"/>
      <c r="X42" s="333"/>
      <c r="Y42" s="130">
        <f>AVERAGE(Y36:Y41)*20%</f>
        <v>0.17329797202797204</v>
      </c>
      <c r="Z42" s="338"/>
      <c r="AA42" s="339"/>
      <c r="AB42" s="332"/>
      <c r="AC42" s="333"/>
      <c r="AD42" s="130">
        <f>AVERAGE(AD36:AD41)*20%</f>
        <v>0.1772</v>
      </c>
      <c r="AE42" s="338"/>
      <c r="AF42" s="339"/>
      <c r="AG42" s="332"/>
      <c r="AH42" s="333"/>
      <c r="AI42" s="130">
        <f>AVERAGE(AI36:AI41)*20%</f>
        <v>0.17067345637583894</v>
      </c>
      <c r="AJ42" s="338"/>
      <c r="AK42" s="339"/>
      <c r="AL42" s="328"/>
      <c r="AM42" s="329"/>
      <c r="AN42" s="209">
        <f>AVERAGE(AN36:AN41)*20%</f>
        <v>0.18869999999999998</v>
      </c>
      <c r="AO42" s="330"/>
      <c r="AP42" s="331"/>
      <c r="AQ42" s="332"/>
      <c r="AR42" s="333"/>
      <c r="AS42" s="130">
        <f>AVERAGE(AS36:AS41)*20%</f>
        <v>0.18520416666666667</v>
      </c>
      <c r="AT42" s="121"/>
      <c r="AU42" s="49"/>
    </row>
    <row r="43" spans="1:49" ht="19.5" thickBot="1" x14ac:dyDescent="0.35">
      <c r="A43" s="340" t="s">
        <v>123</v>
      </c>
      <c r="B43" s="341"/>
      <c r="C43" s="341"/>
      <c r="D43" s="341"/>
      <c r="E43" s="342"/>
      <c r="F43" s="56"/>
      <c r="G43" s="57"/>
      <c r="H43" s="57"/>
      <c r="I43" s="57"/>
      <c r="J43" s="57"/>
      <c r="K43" s="57"/>
      <c r="L43" s="57"/>
      <c r="M43" s="57"/>
      <c r="N43" s="57"/>
      <c r="O43" s="57"/>
      <c r="P43" s="57"/>
      <c r="Q43" s="57"/>
      <c r="R43" s="57"/>
      <c r="S43" s="57"/>
      <c r="T43" s="57"/>
      <c r="U43" s="57"/>
      <c r="V43" s="58"/>
      <c r="W43" s="326"/>
      <c r="X43" s="327"/>
      <c r="Y43" s="131">
        <f>Y35+Y42</f>
        <v>0.79649775090599262</v>
      </c>
      <c r="Z43" s="343"/>
      <c r="AA43" s="344"/>
      <c r="AB43" s="326"/>
      <c r="AC43" s="327"/>
      <c r="AD43" s="131">
        <f>AD35+AD42</f>
        <v>0.82881015873015895</v>
      </c>
      <c r="AE43" s="343"/>
      <c r="AF43" s="344"/>
      <c r="AG43" s="326"/>
      <c r="AH43" s="327"/>
      <c r="AI43" s="131">
        <f>AI35+AI42</f>
        <v>0.84949454481121311</v>
      </c>
      <c r="AJ43" s="343"/>
      <c r="AK43" s="344"/>
      <c r="AL43" s="326"/>
      <c r="AM43" s="327"/>
      <c r="AN43" s="131">
        <f>AN35+AN42</f>
        <v>0.9631879120879121</v>
      </c>
      <c r="AO43" s="343"/>
      <c r="AP43" s="344"/>
      <c r="AQ43" s="326"/>
      <c r="AR43" s="327"/>
      <c r="AS43" s="131">
        <f>AS35+AS42</f>
        <v>0.96121086996337013</v>
      </c>
      <c r="AT43" s="122"/>
      <c r="AU43" s="50"/>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13"/>
      <c r="AA44" s="113"/>
      <c r="AB44" s="1"/>
      <c r="AC44" s="1"/>
      <c r="AD44" s="51"/>
      <c r="AE44" s="1"/>
      <c r="AF44" s="1"/>
      <c r="AG44" s="1"/>
      <c r="AH44" s="1"/>
      <c r="AI44" s="1"/>
      <c r="AJ44" s="1"/>
      <c r="AK44" s="1"/>
      <c r="AL44" s="1"/>
      <c r="AM44" s="1"/>
      <c r="AN44" s="1"/>
      <c r="AO44" s="112"/>
      <c r="AP44" s="112"/>
      <c r="AQ44" s="1"/>
      <c r="AR44" s="1"/>
      <c r="AS44" s="1"/>
      <c r="AT44" s="112"/>
      <c r="AU44" s="1"/>
      <c r="AV44" s="1"/>
      <c r="AW44" s="1"/>
    </row>
    <row r="45" spans="1:49" x14ac:dyDescent="0.25">
      <c r="A45" s="1"/>
      <c r="B45" s="1"/>
      <c r="C45" s="1"/>
      <c r="D45" s="1"/>
      <c r="E45" s="52"/>
      <c r="F45" s="1"/>
      <c r="G45" s="1"/>
      <c r="H45" s="1"/>
      <c r="I45" s="1"/>
      <c r="J45" s="1"/>
      <c r="K45" s="1"/>
      <c r="L45" s="1"/>
      <c r="M45" s="1"/>
      <c r="N45" s="1"/>
      <c r="O45" s="1"/>
      <c r="P45" s="1"/>
      <c r="Q45" s="1"/>
      <c r="R45" s="1"/>
      <c r="S45" s="1"/>
      <c r="T45" s="1"/>
      <c r="U45" s="1"/>
      <c r="V45" s="1"/>
      <c r="W45" s="1"/>
      <c r="X45" s="1"/>
      <c r="Y45" s="1"/>
      <c r="Z45" s="113"/>
      <c r="AA45" s="113"/>
      <c r="AB45" s="1"/>
      <c r="AC45" s="1"/>
      <c r="AD45" s="1"/>
      <c r="AE45" s="1"/>
      <c r="AF45" s="1"/>
      <c r="AG45" s="1"/>
      <c r="AH45" s="1"/>
      <c r="AI45" s="1"/>
      <c r="AJ45" s="1"/>
      <c r="AK45" s="1"/>
      <c r="AL45" s="1"/>
      <c r="AM45" s="1"/>
      <c r="AN45" s="1"/>
      <c r="AO45" s="112"/>
      <c r="AP45" s="112"/>
      <c r="AQ45" s="1"/>
      <c r="AR45" s="1"/>
      <c r="AS45" s="1"/>
      <c r="AT45" s="112"/>
      <c r="AU45" s="1"/>
      <c r="AV45" s="1"/>
      <c r="AW45" s="1"/>
    </row>
  </sheetData>
  <mergeCells count="101">
    <mergeCell ref="G14:H14"/>
    <mergeCell ref="I14:M14"/>
    <mergeCell ref="G7:H7"/>
    <mergeCell ref="G8:H8"/>
    <mergeCell ref="G13:H13"/>
    <mergeCell ref="G15:H15"/>
    <mergeCell ref="AL43:AM43"/>
    <mergeCell ref="AG43:AH43"/>
    <mergeCell ref="AJ43:AK43"/>
    <mergeCell ref="AB18:AF19"/>
    <mergeCell ref="AG18:AK19"/>
    <mergeCell ref="AL18:AP19"/>
    <mergeCell ref="I13:M13"/>
    <mergeCell ref="I15:M15"/>
    <mergeCell ref="G9:H9"/>
    <mergeCell ref="I9:M9"/>
    <mergeCell ref="G10:H10"/>
    <mergeCell ref="I10:M10"/>
    <mergeCell ref="AO43:AP43"/>
    <mergeCell ref="AQ43:AR43"/>
    <mergeCell ref="AL42:AM42"/>
    <mergeCell ref="AO42:AP42"/>
    <mergeCell ref="AQ42:AR42"/>
    <mergeCell ref="AO35:AP35"/>
    <mergeCell ref="AQ35:AR35"/>
    <mergeCell ref="A42:E42"/>
    <mergeCell ref="W42:X42"/>
    <mergeCell ref="Z42:AA42"/>
    <mergeCell ref="AB42:AC42"/>
    <mergeCell ref="AE42:AF42"/>
    <mergeCell ref="AG42:AH42"/>
    <mergeCell ref="AJ42:AK42"/>
    <mergeCell ref="A43:E43"/>
    <mergeCell ref="W43:X43"/>
    <mergeCell ref="Z43:AA43"/>
    <mergeCell ref="AB43:AC43"/>
    <mergeCell ref="AE43:AF43"/>
    <mergeCell ref="AQ18:AT19"/>
    <mergeCell ref="A35:E35"/>
    <mergeCell ref="W35:X35"/>
    <mergeCell ref="Z35:AA35"/>
    <mergeCell ref="AB35:AC35"/>
    <mergeCell ref="AE35:AF35"/>
    <mergeCell ref="AG35:AH35"/>
    <mergeCell ref="AJ35:AK35"/>
    <mergeCell ref="AL35:AM35"/>
    <mergeCell ref="R17:V19"/>
    <mergeCell ref="W17:AA17"/>
    <mergeCell ref="AB17:AF17"/>
    <mergeCell ref="AG17:AK17"/>
    <mergeCell ref="AL17:AP17"/>
    <mergeCell ref="AQ17:AT17"/>
    <mergeCell ref="W18:AA19"/>
    <mergeCell ref="A17:B19"/>
    <mergeCell ref="C17:C20"/>
    <mergeCell ref="D17:F19"/>
    <mergeCell ref="G17:Q19"/>
    <mergeCell ref="A2:M2"/>
    <mergeCell ref="A3:R3"/>
    <mergeCell ref="A4:R4"/>
    <mergeCell ref="A6:B15"/>
    <mergeCell ref="C6:E15"/>
    <mergeCell ref="F6:M6"/>
    <mergeCell ref="I7:M7"/>
    <mergeCell ref="I8:M8"/>
    <mergeCell ref="AP1:AP2"/>
    <mergeCell ref="AJ1:AJ2"/>
    <mergeCell ref="G11:H11"/>
    <mergeCell ref="I11:M11"/>
    <mergeCell ref="G12:H12"/>
    <mergeCell ref="I12:M12"/>
    <mergeCell ref="AC1:AC2"/>
    <mergeCell ref="A1:M1"/>
    <mergeCell ref="N1:R2"/>
    <mergeCell ref="S1:S2"/>
    <mergeCell ref="AK1:AK2"/>
    <mergeCell ref="AL1:AL2"/>
    <mergeCell ref="AM1:AM2"/>
    <mergeCell ref="AN1:AN2"/>
    <mergeCell ref="AO1:AO2"/>
    <mergeCell ref="AD1:AD2"/>
    <mergeCell ref="T1:T2"/>
    <mergeCell ref="U1:U2"/>
    <mergeCell ref="V1:V2"/>
    <mergeCell ref="X1:X2"/>
    <mergeCell ref="Y1:Y2"/>
    <mergeCell ref="Z1:Z2"/>
    <mergeCell ref="AA1:AA2"/>
    <mergeCell ref="AB1:AB2"/>
    <mergeCell ref="AW1:AW2"/>
    <mergeCell ref="AQ1:AQ2"/>
    <mergeCell ref="AR1:AR2"/>
    <mergeCell ref="AS1:AS2"/>
    <mergeCell ref="AT1:AT2"/>
    <mergeCell ref="AU1:AU2"/>
    <mergeCell ref="AV1:AV2"/>
    <mergeCell ref="AE1:AE2"/>
    <mergeCell ref="AF1:AF2"/>
    <mergeCell ref="AG1:AG2"/>
    <mergeCell ref="AH1:AH2"/>
    <mergeCell ref="AI1:AI2"/>
  </mergeCells>
  <dataValidations count="1">
    <dataValidation allowBlank="1" showInputMessage="1" showErrorMessage="1" error="Escriba un texto " promptTitle="Cualquier contenido" sqref="F26 F29 F32:F34"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2023-01-30T14:56:20Z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