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2/PLANES DE GESTION 2022/Alcaldias Locales/09_Fontibon/"/>
    </mc:Choice>
  </mc:AlternateContent>
  <xr:revisionPtr revIDLastSave="93" documentId="13_ncr:1_{B47C36AB-A86F-45EC-8325-062E29486A24}" xr6:coauthVersionLast="47" xr6:coauthVersionMax="47" xr10:uidLastSave="{2F8DD415-4421-469E-92E0-110651EC39FC}"/>
  <bookViews>
    <workbookView xWindow="-120" yWindow="-120" windowWidth="29040" windowHeight="15840" xr2:uid="{A2F85664-4A27-4D3D-88FC-9F8B3325025C}"/>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37" i="1" l="1"/>
  <c r="AR36" i="1"/>
  <c r="AN42" i="1"/>
  <c r="AN43" i="1" s="1"/>
  <c r="AN41" i="1"/>
  <c r="AN40" i="1"/>
  <c r="AN39" i="1"/>
  <c r="AN38" i="1"/>
  <c r="AN37" i="1"/>
  <c r="AN36" i="1"/>
  <c r="AN35" i="1"/>
  <c r="AN34" i="1"/>
  <c r="AN33" i="1"/>
  <c r="AN32" i="1"/>
  <c r="AN31" i="1"/>
  <c r="AN30" i="1"/>
  <c r="AN29" i="1"/>
  <c r="AN28" i="1"/>
  <c r="AN27" i="1"/>
  <c r="AN26" i="1"/>
  <c r="AN25" i="1"/>
  <c r="AN24" i="1"/>
  <c r="AN23" i="1"/>
  <c r="AN22" i="1"/>
  <c r="AN21" i="1"/>
  <c r="AN20" i="1"/>
  <c r="AS39" i="1" l="1"/>
  <c r="AS36" i="1"/>
  <c r="AI35" i="1"/>
  <c r="AI42" i="1"/>
  <c r="AI43" i="1" l="1"/>
  <c r="AR25" i="1" l="1"/>
  <c r="AI41" i="1" l="1"/>
  <c r="AR27" i="1"/>
  <c r="AR38" i="1" l="1"/>
  <c r="X41" i="1"/>
  <c r="AR26" i="1" l="1"/>
  <c r="AQ41" i="1"/>
  <c r="AS41" i="1" s="1"/>
  <c r="AL41" i="1"/>
  <c r="AB41" i="1"/>
  <c r="AD41" i="1" s="1"/>
  <c r="W41" i="1"/>
  <c r="Y41" i="1" s="1"/>
  <c r="AQ40" i="1"/>
  <c r="AS40" i="1" s="1"/>
  <c r="AL40" i="1"/>
  <c r="AG40" i="1"/>
  <c r="AI40" i="1" s="1"/>
  <c r="AB40" i="1"/>
  <c r="AD40" i="1" s="1"/>
  <c r="W40" i="1"/>
  <c r="Y40" i="1" s="1"/>
  <c r="AQ39" i="1"/>
  <c r="AL39" i="1"/>
  <c r="AG39" i="1"/>
  <c r="AB39" i="1"/>
  <c r="W39" i="1"/>
  <c r="Y39" i="1" s="1"/>
  <c r="AQ38" i="1"/>
  <c r="AS38" i="1" s="1"/>
  <c r="AL38" i="1"/>
  <c r="AG38" i="1"/>
  <c r="AI38" i="1" s="1"/>
  <c r="AB38" i="1"/>
  <c r="AD38" i="1" s="1"/>
  <c r="W38" i="1"/>
  <c r="AQ37" i="1"/>
  <c r="AS37" i="1" s="1"/>
  <c r="AL37" i="1"/>
  <c r="AG37" i="1"/>
  <c r="AI37" i="1" s="1"/>
  <c r="AB37" i="1"/>
  <c r="AD37" i="1" s="1"/>
  <c r="W37" i="1"/>
  <c r="Y37" i="1" s="1"/>
  <c r="Y42" i="1" s="1"/>
  <c r="AQ36" i="1"/>
  <c r="AL36" i="1"/>
  <c r="AG36" i="1"/>
  <c r="AB36" i="1"/>
  <c r="AD36" i="1" s="1"/>
  <c r="AD42" i="1" s="1"/>
  <c r="W36" i="1"/>
  <c r="P34" i="1"/>
  <c r="AQ34" i="1"/>
  <c r="P33" i="1"/>
  <c r="AQ33" i="1" s="1"/>
  <c r="P32" i="1"/>
  <c r="AQ32" i="1"/>
  <c r="P31" i="1"/>
  <c r="AQ31" i="1" s="1"/>
  <c r="P30" i="1"/>
  <c r="AQ30" i="1"/>
  <c r="P29" i="1"/>
  <c r="AQ29" i="1" s="1"/>
  <c r="P28" i="1"/>
  <c r="AQ28" i="1"/>
  <c r="AR34" i="1"/>
  <c r="AS34" i="1" s="1"/>
  <c r="AL34" i="1"/>
  <c r="AG34" i="1"/>
  <c r="AI34" i="1" s="1"/>
  <c r="AB34" i="1"/>
  <c r="AD34" i="1" s="1"/>
  <c r="W34" i="1"/>
  <c r="Y34" i="1" s="1"/>
  <c r="AR33" i="1"/>
  <c r="AL33" i="1"/>
  <c r="AG33" i="1"/>
  <c r="AI33" i="1" s="1"/>
  <c r="AB33" i="1"/>
  <c r="AD33" i="1" s="1"/>
  <c r="W33" i="1"/>
  <c r="Y33" i="1" s="1"/>
  <c r="AR32" i="1"/>
  <c r="AS32" i="1" s="1"/>
  <c r="AL32" i="1"/>
  <c r="AG32" i="1"/>
  <c r="AI32" i="1" s="1"/>
  <c r="AB32" i="1"/>
  <c r="AD32" i="1" s="1"/>
  <c r="W32" i="1"/>
  <c r="Y32" i="1" s="1"/>
  <c r="AR31" i="1"/>
  <c r="AG31" i="1"/>
  <c r="AI31" i="1" s="1"/>
  <c r="AB31" i="1"/>
  <c r="AD31" i="1" s="1"/>
  <c r="W31" i="1"/>
  <c r="Y31" i="1" s="1"/>
  <c r="AR30" i="1"/>
  <c r="AS30" i="1" s="1"/>
  <c r="AL30" i="1"/>
  <c r="AG30" i="1"/>
  <c r="AI30" i="1" s="1"/>
  <c r="AB30" i="1"/>
  <c r="AD30" i="1" s="1"/>
  <c r="W30" i="1"/>
  <c r="Y30" i="1" s="1"/>
  <c r="AR29" i="1"/>
  <c r="AL29" i="1"/>
  <c r="AG29" i="1"/>
  <c r="AI29" i="1" s="1"/>
  <c r="AB29" i="1"/>
  <c r="AD29" i="1" s="1"/>
  <c r="W29" i="1"/>
  <c r="Y29" i="1" s="1"/>
  <c r="AR28" i="1"/>
  <c r="AS28" i="1" s="1"/>
  <c r="AL28" i="1"/>
  <c r="AG28" i="1"/>
  <c r="AI28" i="1" s="1"/>
  <c r="AB28" i="1"/>
  <c r="AD28" i="1" s="1"/>
  <c r="W28" i="1"/>
  <c r="Y28" i="1" s="1"/>
  <c r="AL27" i="1"/>
  <c r="AG27" i="1"/>
  <c r="AI27" i="1" s="1"/>
  <c r="AB27" i="1"/>
  <c r="AD27" i="1" s="1"/>
  <c r="W27" i="1"/>
  <c r="Y27" i="1" s="1"/>
  <c r="P27" i="1"/>
  <c r="AQ27" i="1"/>
  <c r="AS27" i="1" s="1"/>
  <c r="AL26" i="1"/>
  <c r="AG26" i="1"/>
  <c r="AI26" i="1" s="1"/>
  <c r="AB26" i="1"/>
  <c r="AD26" i="1" s="1"/>
  <c r="W26" i="1"/>
  <c r="Y26" i="1" s="1"/>
  <c r="P26" i="1"/>
  <c r="AQ26" i="1"/>
  <c r="AL25" i="1"/>
  <c r="AG25" i="1"/>
  <c r="AI25" i="1" s="1"/>
  <c r="AB25" i="1"/>
  <c r="AD25" i="1" s="1"/>
  <c r="W25" i="1"/>
  <c r="Y25" i="1" s="1"/>
  <c r="P25" i="1"/>
  <c r="AQ25" i="1"/>
  <c r="AS25" i="1" s="1"/>
  <c r="AS24" i="1"/>
  <c r="AL24" i="1"/>
  <c r="AG24" i="1"/>
  <c r="AI24" i="1" s="1"/>
  <c r="AB24" i="1"/>
  <c r="AD24" i="1" s="1"/>
  <c r="W24" i="1"/>
  <c r="Y24" i="1" s="1"/>
  <c r="P24" i="1"/>
  <c r="AQ24" i="1"/>
  <c r="AS23" i="1"/>
  <c r="AL23" i="1"/>
  <c r="AG23" i="1"/>
  <c r="AI23" i="1" s="1"/>
  <c r="AB23" i="1"/>
  <c r="AD23" i="1" s="1"/>
  <c r="W23" i="1"/>
  <c r="Y23" i="1" s="1"/>
  <c r="P23" i="1"/>
  <c r="AQ23" i="1"/>
  <c r="AS22" i="1"/>
  <c r="AL22" i="1"/>
  <c r="AG22" i="1"/>
  <c r="AI22" i="1" s="1"/>
  <c r="AB22" i="1"/>
  <c r="AD22" i="1" s="1"/>
  <c r="W22" i="1"/>
  <c r="Y22" i="1" s="1"/>
  <c r="P22" i="1"/>
  <c r="AQ22" i="1"/>
  <c r="AS21" i="1"/>
  <c r="AL21" i="1"/>
  <c r="AG21" i="1"/>
  <c r="AI21" i="1" s="1"/>
  <c r="AB21" i="1"/>
  <c r="AD21" i="1" s="1"/>
  <c r="W21" i="1"/>
  <c r="Y21" i="1" s="1"/>
  <c r="Y35" i="1" s="1"/>
  <c r="P21" i="1"/>
  <c r="AQ21" i="1"/>
  <c r="AL20" i="1"/>
  <c r="AG20" i="1"/>
  <c r="AI20" i="1" s="1"/>
  <c r="AB20" i="1"/>
  <c r="AD20" i="1" s="1"/>
  <c r="P20" i="1"/>
  <c r="AQ20" i="1"/>
  <c r="AS20" i="1" s="1"/>
  <c r="AS42" i="1" l="1"/>
  <c r="AS26" i="1"/>
  <c r="AD35" i="1"/>
  <c r="AD43" i="1" s="1"/>
  <c r="AS29" i="1"/>
  <c r="AS31" i="1"/>
  <c r="AS33" i="1"/>
  <c r="Y43" i="1"/>
  <c r="AS35" i="1" l="1"/>
  <c r="AS43" i="1" s="1"/>
</calcChain>
</file>

<file path=xl/sharedStrings.xml><?xml version="1.0" encoding="utf-8"?>
<sst xmlns="http://schemas.openxmlformats.org/spreadsheetml/2006/main" count="603" uniqueCount="319">
  <si>
    <t>Código Formato: PLE-PIN-F018
Versión: 5
Vigencia desde: 31 de enero de 2022
Caso HOLA: 222703</t>
  </si>
  <si>
    <t>VIGENCIA DE LA PLANEACIÓN 2022</t>
  </si>
  <si>
    <t>PROCESOS ASOCIADOS</t>
  </si>
  <si>
    <t>Gestión Pública Territorial Local
Gestión Corporativa Institucional
Inspección, Vigilancia y Control
Planeación Institucional
Comunicación Estratégica
Servicio a la Ciudadanía</t>
  </si>
  <si>
    <t>CONTROL DE CAMBIOS</t>
  </si>
  <si>
    <t>VERSIÓN</t>
  </si>
  <si>
    <t>FECHA</t>
  </si>
  <si>
    <t>DESCRIPCIÓN DE LA MODIFICACIÓN</t>
  </si>
  <si>
    <t>31 de enero de 2022</t>
  </si>
  <si>
    <r>
      <t xml:space="preserve">Publicación del plan de gestión aprobado. Caso HOLA: </t>
    </r>
    <r>
      <rPr>
        <b/>
        <sz val="11"/>
        <rFont val="Calibri Light"/>
        <family val="2"/>
      </rPr>
      <t>223289</t>
    </r>
  </si>
  <si>
    <t>11 de marzo de 2022</t>
  </si>
  <si>
    <t xml:space="preserve">Se corrige el responsable del reporte de las metas No. 13, 14 y 15. Se incluyen los procesos asociados a las metas transversales. </t>
  </si>
  <si>
    <t>31 de marzo de 2022</t>
  </si>
  <si>
    <t>Se anticipa la programación de la meta transversal No. 4 de capacitación en el sistema de gestión, pasando del II trimestre al I trimestre.</t>
  </si>
  <si>
    <t>28 de abril de 2022</t>
  </si>
  <si>
    <t>PLAN ESTRATÉGICO INSTITUCIONAL</t>
  </si>
  <si>
    <t>PROCESO</t>
  </si>
  <si>
    <t>META</t>
  </si>
  <si>
    <t>INDICADOR</t>
  </si>
  <si>
    <t>RESULTADO</t>
  </si>
  <si>
    <t>SEGUIMIENTO PLANES DE GESTIÓN DEL PROCESO</t>
  </si>
  <si>
    <t>SEGUIMIENTO PLAN DE GESTIÓN DEL PROCESO</t>
  </si>
  <si>
    <t>SEGUIMIENTO PLAN GESTIÓN DEL PROCESO</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</si>
  <si>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</si>
  <si>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</si>
  <si>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</si>
  <si>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</si>
  <si>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</si>
  <si>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</si>
  <si>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</si>
  <si>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</si>
  <si>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</si>
  <si>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</si>
  <si>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</si>
  <si>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FORMULA INDICADOR</t>
  </si>
  <si>
    <t>LÍNEA BASE</t>
  </si>
  <si>
    <t>TIPO DE PROGRAMACIÓN</t>
  </si>
  <si>
    <t>UNIDAD DE MEDIDA</t>
  </si>
  <si>
    <t>I TRIMESTRE</t>
  </si>
  <si>
    <t>II TRIMESTRE</t>
  </si>
  <si>
    <t>III TRIMESTRE</t>
  </si>
  <si>
    <t>IV TRIMESTRE</t>
  </si>
  <si>
    <t>TOTAL PROGRAMACIÓN VIGENCIA</t>
  </si>
  <si>
    <t>TIPO DE INDICADOR</t>
  </si>
  <si>
    <t>ENTREGABLE</t>
  </si>
  <si>
    <t>FUENTE DE INFORMACIÓN</t>
  </si>
  <si>
    <t>RESPONSABLES DE LA META</t>
  </si>
  <si>
    <t>DEPENDENCIA RESPONSABLE DEL REPORTE DE LA META</t>
  </si>
  <si>
    <t>METODO DE VERIFICACIÓN PARA EL SEGUIMIENTO</t>
  </si>
  <si>
    <t>PROGRAMADO</t>
  </si>
  <si>
    <t>EJECUTADO</t>
  </si>
  <si>
    <t>RESULTADO DE LA MEDICIÓN</t>
  </si>
  <si>
    <t>ANÁLISIS DE AVANCE</t>
  </si>
  <si>
    <t>MEDIO DE VERIFICACIÓN</t>
  </si>
  <si>
    <t>SUMATORIA DE LO EJECUTADO EN CADA TRIMESTRE</t>
  </si>
  <si>
    <t>RESULTADO NUMÉRICO DE LA MEDICIÓN ANUAL</t>
  </si>
  <si>
    <t>ANÁLISIS DE RESULTADO</t>
  </si>
  <si>
    <t>Realizar acciones enfocadas al fortalecimiento de la gobernabilidad democrática local.</t>
  </si>
  <si>
    <t>Gestión Pública Territorial Local</t>
  </si>
  <si>
    <r>
      <t xml:space="preserve">Aumentar </t>
    </r>
    <r>
      <rPr>
        <b/>
        <sz val="11"/>
        <rFont val="Calibri Light"/>
        <family val="2"/>
      </rPr>
      <t xml:space="preserve">20 </t>
    </r>
    <r>
      <rPr>
        <sz val="11"/>
        <rFont val="Calibri Light"/>
        <family val="2"/>
      </rPr>
      <t>puntos porcentuales el avance de las metas del Plan de Desarrollo Local acumuladas al 30 de septiembre de 2022, con respecto al avance a 31 de diciembre de 2021 (metas entregadas).</t>
    </r>
  </si>
  <si>
    <t>Retadora (Mejora)</t>
  </si>
  <si>
    <t>Avance cuplimiento metas Plan de Desarrollo Local (metas entregadas).</t>
  </si>
  <si>
    <t>% Avance metas Plan de Desarrollo Local acumulado al periodo evaluado  (-)  % Avance acumulado m etas entregadas Plan de Desarrollo Local al 31 de diciembre de 2021. (metas entregadas)</t>
  </si>
  <si>
    <t>% resultado de la Alcaldía Local al 31 de diciembre de 2021</t>
  </si>
  <si>
    <t>Creciente</t>
  </si>
  <si>
    <t>Porcentaje</t>
  </si>
  <si>
    <t xml:space="preserve">Efectividad </t>
  </si>
  <si>
    <t>Reporte trimestral de avance del Plan de Desarrollo Local - PDL</t>
  </si>
  <si>
    <t>MUSI</t>
  </si>
  <si>
    <t>Alcaldía Local - Área de Gestión del Desarrollo, Adminsitrativa y Financiera</t>
  </si>
  <si>
    <t>Dirección para la Gestión del Desarrollo Local</t>
  </si>
  <si>
    <t>Matriz MUSI</t>
  </si>
  <si>
    <t>No programada</t>
  </si>
  <si>
    <t xml:space="preserve">No programada para el I trimestre de 2022. 
En este periodo no se registran datos en razón a que la información oficial de avance en las metas del Plan de Desarrollo Local aún no es publicada por la SDP </t>
  </si>
  <si>
    <t>Reporte DGDL</t>
  </si>
  <si>
    <t xml:space="preserve">No programada para el I trimestre de 2022. </t>
  </si>
  <si>
    <t>Gestión Corporativa Institucional</t>
  </si>
  <si>
    <r>
      <t xml:space="preserve">Girar mínimo el </t>
    </r>
    <r>
      <rPr>
        <b/>
        <sz val="11"/>
        <color theme="1"/>
        <rFont val="Calibri Light"/>
        <family val="2"/>
      </rPr>
      <t>68%</t>
    </r>
    <r>
      <rPr>
        <sz val="11"/>
        <color theme="1"/>
        <rFont val="Calibri Light"/>
        <family val="2"/>
      </rPr>
      <t xml:space="preserve"> del presupuesto comprometido constituido como obligaciones por pagar de la vigencia 2021.</t>
    </r>
  </si>
  <si>
    <t>Porcentaje de giros acumulados de obligaciones por pagar de la vigencia 2021</t>
  </si>
  <si>
    <t>(Giros acumulados/Presupuesto comprometido constituido como obligaciones por pagar de la vigencia 2021)*100</t>
  </si>
  <si>
    <t xml:space="preserve">Eficacia </t>
  </si>
  <si>
    <t>Reporte seguimiento mensual consolidado</t>
  </si>
  <si>
    <t>BOGDATA</t>
  </si>
  <si>
    <t>Informe de ejecución presupuestal de obligaciones por pagar</t>
  </si>
  <si>
    <t>La alcaldía local realizó el giro acumulado de $1.971.299.120 de los $14.260.723.373 del presupuesto comprometido constituido como obligaciones por pagar de la vigencia 2021. Se logró una ejecución del 13,82%.</t>
  </si>
  <si>
    <r>
      <t>Girar mínimo el </t>
    </r>
    <r>
      <rPr>
        <b/>
        <sz val="11"/>
        <color theme="1"/>
        <rFont val="Calibri Light"/>
        <family val="2"/>
      </rPr>
      <t>65%</t>
    </r>
    <r>
      <rPr>
        <sz val="11"/>
        <color theme="1"/>
        <rFont val="Calibri Light"/>
        <family val="2"/>
      </rPr>
      <t xml:space="preserve"> del presupuesto comprometido constituido como obligaciones por pagar de la vigencia 2020 y anteriores.
</t>
    </r>
  </si>
  <si>
    <t>Porcentaje de giros acumulados de obligaciones por pagar de la vigencia 2020 y anteriores</t>
  </si>
  <si>
    <t>(Giros acumulados/Presupuesto comprometido constituido como obligaciones por pagar de la vigencia 2020 y anteriores)*100</t>
  </si>
  <si>
    <t>La alcaldía local realizó el giro acumulado de $417.638.996 del presupuesto comprometido por $30.788.003.131 constituido como obligaciones por pagar de la vigencia 2020 y anteriores, lo que representa una ejecución de la meta del 1,36%. Dada la baja ejecución alcanzada, se recomienda emprender acciones para mejorar los resultados.</t>
  </si>
  <si>
    <r>
      <t xml:space="preserve">Comprometer mínimo el </t>
    </r>
    <r>
      <rPr>
        <b/>
        <sz val="11"/>
        <color theme="1"/>
        <rFont val="Calibri Light"/>
        <family val="2"/>
      </rPr>
      <t>40%</t>
    </r>
    <r>
      <rPr>
        <sz val="11"/>
        <color theme="1"/>
        <rFont val="Calibri Light"/>
        <family val="2"/>
      </rPr>
      <t xml:space="preserve"> al 30 de junio y el </t>
    </r>
    <r>
      <rPr>
        <b/>
        <sz val="11"/>
        <color theme="1"/>
        <rFont val="Calibri Light"/>
        <family val="2"/>
      </rPr>
      <t>95</t>
    </r>
    <r>
      <rPr>
        <sz val="11"/>
        <color theme="1"/>
        <rFont val="Calibri Light"/>
        <family val="2"/>
      </rPr>
      <t>% al 31 de diciembre del presupuesto de inversión directa de la vigencia 2022.</t>
    </r>
  </si>
  <si>
    <t>Porcentaje de compromiso del presupuesto de inversión directa de la vigencia 2021</t>
  </si>
  <si>
    <t>(Valor de RP de inversión directa de la vigencia  / Valor total del presupuesto de inversión directa de la Vigencia)*100</t>
  </si>
  <si>
    <t>Reporte de ejecución presupuestal BOGDATA</t>
  </si>
  <si>
    <t xml:space="preserve">La alcaldía local ha comprometido $13.958.642.721 de los $38.315.466.000 constituidos como presupuesto de inversión directa de la vigencia. Se logró la ejecución del 36,43%, lo que representa un cumplimiento al 100% de lo programado para el periodo. </t>
  </si>
  <si>
    <r>
      <t xml:space="preserve">Girar mínimo el </t>
    </r>
    <r>
      <rPr>
        <b/>
        <sz val="11"/>
        <color rgb="FF000000"/>
        <rFont val="Calibri Light"/>
        <family val="2"/>
      </rPr>
      <t>45%</t>
    </r>
    <r>
      <rPr>
        <sz val="11"/>
        <color rgb="FF000000"/>
        <rFont val="Calibri Light"/>
        <family val="2"/>
      </rPr>
      <t> del presupuesto total  disponible de inversión directa de la vigencia.</t>
    </r>
  </si>
  <si>
    <t>Porcentaje de giros acumulados</t>
  </si>
  <si>
    <t>(Giros acumulados de inversión directa/Presupuesto disponible de inversión directa de la vigencia)*100</t>
  </si>
  <si>
    <t>La alcaldía local ha realizado del giro acumulado de $6.255.058.331 de los $38.315.466.000 constituidos como Presupuesto disponible de inversión directa de la vigencia, lo que representa una ejecución del 16,33%.</t>
  </si>
  <si>
    <r>
      <t xml:space="preserve">Registrar en el sistema SIPSE Local, el </t>
    </r>
    <r>
      <rPr>
        <b/>
        <sz val="11"/>
        <color theme="1"/>
        <rFont val="Calibri Light"/>
        <family val="2"/>
      </rPr>
      <t>100%</t>
    </r>
    <r>
      <rPr>
        <sz val="11"/>
        <color theme="1"/>
        <rFont val="Calibri Light"/>
        <family val="2"/>
      </rPr>
      <t xml:space="preserve"> de los contratos publicados en la plataforma SECOP I y II de la vigencia. </t>
    </r>
  </si>
  <si>
    <t xml:space="preserve">Gestión </t>
  </si>
  <si>
    <t>Porcentaje de contratos registrados en SIPSE Local</t>
  </si>
  <si>
    <t>(Número de contratos registrados en SIPSE Local /Número de contratos publicados en la plataforma SECOP I y II)*100%</t>
  </si>
  <si>
    <t>Constante</t>
  </si>
  <si>
    <t>Reporte de seguimiento  consolidado</t>
  </si>
  <si>
    <t>SIPSE LOCAL y SECOP</t>
  </si>
  <si>
    <t>Reporte de seguimiento SIPSE Local y SECOP</t>
  </si>
  <si>
    <t xml:space="preserve">La alcaldía local ha registrado 219 contratos en SIPSE Local, de los 219 contratos publicados en la plataforma SECOP I y II, lo que representa una ejecución de la meta del 100% para el periodo. </t>
  </si>
  <si>
    <r>
      <t xml:space="preserve">Lograr que el </t>
    </r>
    <r>
      <rPr>
        <b/>
        <sz val="11"/>
        <color theme="1"/>
        <rFont val="Calibri Light"/>
        <family val="2"/>
      </rPr>
      <t>100%</t>
    </r>
    <r>
      <rPr>
        <sz val="11"/>
        <color theme="1"/>
        <rFont val="Calibri Light"/>
        <family val="2"/>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</si>
  <si>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</si>
  <si>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SECOP en estado En ejecucion o Firmado)*100%</t>
  </si>
  <si>
    <t>SIPSE LOCAL</t>
  </si>
  <si>
    <t>Reporte de SIPSE Local</t>
  </si>
  <si>
    <t xml:space="preserve">La alcaldía local tiene  217 contratos registrados en SIPSE Local en estado ejecución, de los 219 contratos registrados en SECOP en estado En ejecución o Firmado, lo que representa un nivel de ejecución del 99,09%. </t>
  </si>
  <si>
    <r>
      <t xml:space="preserve">Registrar y actualizar al </t>
    </r>
    <r>
      <rPr>
        <b/>
        <sz val="11"/>
        <color theme="1"/>
        <rFont val="Calibri Light"/>
        <family val="2"/>
      </rPr>
      <t>100%</t>
    </r>
    <r>
      <rPr>
        <sz val="11"/>
        <color theme="1"/>
        <rFont val="Calibri Light"/>
        <family val="2"/>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</si>
  <si>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</si>
  <si>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</si>
  <si>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Reporte de seguimiento
consolidado</t>
  </si>
  <si>
    <t>Alcaldía Local</t>
  </si>
  <si>
    <t>Inspección, Vigilancia y Control</t>
  </si>
  <si>
    <r>
      <t xml:space="preserve">Realizar </t>
    </r>
    <r>
      <rPr>
        <b/>
        <sz val="11"/>
        <color theme="1"/>
        <rFont val="Calibri Light"/>
        <family val="2"/>
        <scheme val="major"/>
      </rPr>
      <t>8.640</t>
    </r>
    <r>
      <rPr>
        <sz val="11"/>
        <color theme="1"/>
        <rFont val="Calibri Light"/>
        <family val="2"/>
        <scheme val="major"/>
      </rPr>
      <t xml:space="preserve"> impulsos procesales (avocar, rechazar, enviar al competente y todo lo que derive del desarrollo de la actuación) sobre las actuaciones de policía que se encuentran a cargo de las inspecciones de policía</t>
    </r>
  </si>
  <si>
    <t xml:space="preserve">Expedientes a cargo de las inspecciones de policía impulsados </t>
  </si>
  <si>
    <t xml:space="preserve">Número de expedientes a cargo de las inspecciones de policía impulsados </t>
  </si>
  <si>
    <t>Resultados a 31 de diciembre de 2021</t>
  </si>
  <si>
    <t>Suma</t>
  </si>
  <si>
    <t xml:space="preserve">Expedientes de actuaciones de policía </t>
  </si>
  <si>
    <t>Reporte de seguimiento de impulsos procesales</t>
  </si>
  <si>
    <t>Aplicativo ARCO</t>
  </si>
  <si>
    <t>Alcaldía Local - Área de Gestión Policiva</t>
  </si>
  <si>
    <t>Dirección para la Gestión Policiva</t>
  </si>
  <si>
    <t>Reporte de seguimiento del Aplicativo ARCO</t>
  </si>
  <si>
    <t>Reporte DGP</t>
  </si>
  <si>
    <r>
      <t xml:space="preserve">Proferir </t>
    </r>
    <r>
      <rPr>
        <b/>
        <sz val="11"/>
        <color theme="1"/>
        <rFont val="Calibri Light"/>
        <family val="2"/>
        <scheme val="major"/>
      </rPr>
      <t>4.320</t>
    </r>
    <r>
      <rPr>
        <b/>
        <sz val="11"/>
        <color theme="1"/>
        <rFont val="Calibri Light"/>
        <family val="1"/>
        <scheme val="major"/>
      </rPr>
      <t xml:space="preserve"> </t>
    </r>
    <r>
      <rPr>
        <sz val="11"/>
        <color theme="1"/>
        <rFont val="Calibri Light"/>
        <family val="2"/>
        <scheme val="major"/>
      </rPr>
      <t xml:space="preserve"> fallos de fondo en primera instancia sobre las actuaciones de policía que se encuentran a cargo de las inspecciones de policía</t>
    </r>
  </si>
  <si>
    <t>Fallos de fondo en primera instancia proferidos</t>
  </si>
  <si>
    <t>Número de Fallos de fondo en primera instancia proferidos</t>
  </si>
  <si>
    <t>Fallos de fondo</t>
  </si>
  <si>
    <t>Reporte de seguimiento de fallos de fondo de actuaciones de policía</t>
  </si>
  <si>
    <r>
      <t xml:space="preserve">Terminar (archivar) </t>
    </r>
    <r>
      <rPr>
        <b/>
        <sz val="11"/>
        <color theme="1"/>
        <rFont val="Calibri Light"/>
        <family val="2"/>
        <scheme val="major"/>
      </rPr>
      <t>140</t>
    </r>
    <r>
      <rPr>
        <b/>
        <sz val="11"/>
        <color indexed="8"/>
        <rFont val="Calibri Light"/>
        <family val="2"/>
      </rPr>
      <t xml:space="preserve"> </t>
    </r>
    <r>
      <rPr>
        <sz val="11"/>
        <color indexed="8"/>
        <rFont val="Calibri Light"/>
        <family val="2"/>
      </rPr>
      <t>actuaciones administrativas activas</t>
    </r>
  </si>
  <si>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</si>
  <si>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</si>
  <si>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</si>
  <si>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</si>
  <si>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</si>
  <si>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Reporte de seguimiento del Aplicativo Si Actúa I</t>
  </si>
  <si>
    <t>La alcaldía local terminó 17 actuaciones administrativas activas</t>
  </si>
  <si>
    <r>
      <t xml:space="preserve">Terminar </t>
    </r>
    <r>
      <rPr>
        <b/>
        <sz val="11"/>
        <color theme="1"/>
        <rFont val="Calibri Light"/>
        <family val="2"/>
        <scheme val="major"/>
      </rPr>
      <t>172</t>
    </r>
    <r>
      <rPr>
        <sz val="11"/>
        <color theme="1"/>
        <rFont val="Calibri Light"/>
        <family val="2"/>
        <scheme val="major"/>
      </rPr>
      <t xml:space="preserve"> </t>
    </r>
    <r>
      <rPr>
        <sz val="11"/>
        <color indexed="8"/>
        <rFont val="Calibri Light"/>
        <family val="2"/>
      </rPr>
      <t>actuaciones administrativas en primera instancia</t>
    </r>
  </si>
  <si>
    <t>Actuaciones Administrativas terminadas hasta la primera instancia</t>
  </si>
  <si>
    <t>Número de Actuaciones Administrativas terminadas hasta la primera instancia</t>
  </si>
  <si>
    <t>Actuaciones administrativas terminadas por vía gubernativa</t>
  </si>
  <si>
    <t>La alcaldía local terminó 24 actuaciones administrativas en primera instancia</t>
  </si>
  <si>
    <r>
      <t xml:space="preserve">Realizar </t>
    </r>
    <r>
      <rPr>
        <b/>
        <sz val="11"/>
        <color theme="1"/>
        <rFont val="Calibri Light"/>
        <family val="2"/>
        <scheme val="major"/>
      </rPr>
      <t xml:space="preserve">68 </t>
    </r>
    <r>
      <rPr>
        <sz val="11"/>
        <color indexed="8"/>
        <rFont val="Calibri Light"/>
        <family val="2"/>
      </rPr>
      <t>operativos de inspección, vigilancia y control en materia de integridad del espacio público</t>
    </r>
  </si>
  <si>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</si>
  <si>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</si>
  <si>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</si>
  <si>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</si>
  <si>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</si>
  <si>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r>
      <t xml:space="preserve">Realizar </t>
    </r>
    <r>
      <rPr>
        <b/>
        <sz val="11"/>
        <color theme="1"/>
        <rFont val="Calibri Light"/>
        <family val="2"/>
        <scheme val="major"/>
      </rPr>
      <t>150</t>
    </r>
    <r>
      <rPr>
        <sz val="11"/>
        <color indexed="8"/>
        <rFont val="Calibri Light"/>
        <family val="2"/>
      </rPr>
      <t xml:space="preserve"> operativos de inspección, vigilancia y control en materia de actividad económica </t>
    </r>
  </si>
  <si>
    <t>Acciones de control u operativos en materia actividad económica realizadas</t>
  </si>
  <si>
    <t>Número de Acciones de control u operativos en materia actividad económica realizadas</t>
  </si>
  <si>
    <r>
      <t xml:space="preserve">Realizar </t>
    </r>
    <r>
      <rPr>
        <b/>
        <sz val="11"/>
        <color theme="1"/>
        <rFont val="Calibri Light"/>
        <family val="2"/>
        <scheme val="major"/>
      </rPr>
      <t xml:space="preserve">11 </t>
    </r>
    <r>
      <rPr>
        <sz val="11"/>
        <color indexed="8"/>
        <rFont val="Calibri Light"/>
        <family val="2"/>
      </rPr>
      <t>operativos de inspección, vigilancia y control para dar cumplimiento a los fallos de río Bogotá</t>
    </r>
  </si>
  <si>
    <t>Acciones de control u operativos para el cumplimiento de los fallos de cerros orientales realizadas</t>
  </si>
  <si>
    <t>Número de Acciones de control u operativos para el cumplimiento de los fallos de Río Bogotá</t>
  </si>
  <si>
    <t>TOTAL METAS PROCESOS ALCALDÍA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</si>
  <si>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</si>
  <si>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</si>
  <si>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</si>
  <si>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</si>
  <si>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</si>
  <si>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</si>
  <si>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</si>
  <si>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2021</t>
  </si>
  <si>
    <t xml:space="preserve">Constante </t>
  </si>
  <si>
    <t>Porcentaje de buenas prácticas ambientales implementadas</t>
  </si>
  <si>
    <t>Resultados de medición de los criterios ambientales</t>
  </si>
  <si>
    <t>Herramienta Oficina Asesora de Planeación</t>
  </si>
  <si>
    <t>Alcaldía local</t>
  </si>
  <si>
    <t>Oficina Asesora de Planeación Institucional - Grupo de gestión ambiental</t>
  </si>
  <si>
    <t>Listas de chequeo al cumplimiento de criterios ambientales remitidos por la OAP</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</si>
  <si>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</si>
  <si>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</si>
  <si>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</si>
  <si>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</si>
  <si>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2021</t>
  </si>
  <si>
    <t>Porcentaje de planes de mejora sin vencimientos</t>
  </si>
  <si>
    <t>Reporte de acciones de mejora sin vencimiento</t>
  </si>
  <si>
    <t>MIMEC - SIG</t>
  </si>
  <si>
    <t>Oficina Asesora de Planeación Institucional - Grupo de planeación institucional y sectorial</t>
  </si>
  <si>
    <t>Reportes MIMEC - SIG remitidos por la OAP</t>
  </si>
  <si>
    <t xml:space="preserve">Comunicación Estratégica </t>
  </si>
  <si>
    <t>MT3</t>
  </si>
  <si>
    <t>Mantener el 100% de la información de la páginas Web actualizada, de acuerdo a lo establecido en la Ley 1712 de 2014</t>
  </si>
  <si>
    <t>Porcentaje de cumplimiento en la publicación de información</t>
  </si>
  <si>
    <t>(No de requisitos de la Ley 1712 de 2014 de publicación de la información en la página web cumplidos / No total de requisitos de la Ley 1712 de 2014 de publicación de la información) X 100</t>
  </si>
  <si>
    <t>Porcentaje de requisitos cumplidos</t>
  </si>
  <si>
    <t>Reporte de actualización de la información en la página web de la alcaldía local</t>
  </si>
  <si>
    <t>Página Web Alcaldía Local</t>
  </si>
  <si>
    <t>Oficina Asesora de Comunicaciones</t>
  </si>
  <si>
    <t>Revisión página Web de la alcaldía</t>
  </si>
  <si>
    <t>MT4</t>
  </si>
  <si>
    <t>Participar del 100% de las capacitaciones que se realicen en gestión de riesgos, planes de mejora y sistema de gestión institucional</t>
  </si>
  <si>
    <t>Participación en capacitaciones</t>
  </si>
  <si>
    <t>(No. de capacitaciones en las que asistió / No. de capacitaciones convocadas) X 100</t>
  </si>
  <si>
    <t xml:space="preserve">Porcentaje de participación en capacitaciones  </t>
  </si>
  <si>
    <t>Registros y/o soportes de partipación en las capacitaciones programadas</t>
  </si>
  <si>
    <t>Listado de asistencia
Video de la reunión
Presentación</t>
  </si>
  <si>
    <t xml:space="preserve">La Alcaldía Local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</si>
  <si>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</si>
  <si>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Brindar atención oportuna y de calidad a los diferentes sectores poblacionales, generando relaciones de confianza y respeto por la diferencia.</t>
  </si>
  <si>
    <t>Servicio a la Ciudadanía</t>
  </si>
  <si>
    <t>MT5</t>
  </si>
  <si>
    <t>Dar respuesta al 100% de los requerimientos ciudadanos asignados a la alcaldía local con corte a 31 de diciembre de 2021 tipificadas como Derechos de Petición registradas en el aplicativo Bogotá te Escucha y gestor documental ORFEO, según la información de seguimiento presentada por el proceso de Servicio a la Ciudadanía.</t>
  </si>
  <si>
    <t>Porcentaje de requerimientos ciudadanos con respuesta definitiva</t>
  </si>
  <si>
    <t>(No. de respuestas efectuadas / No. requerimientos instaurados antes del 31 de diciembre 2021) X 100</t>
  </si>
  <si>
    <t>Reporte de respuestas a la ciudadania</t>
  </si>
  <si>
    <t xml:space="preserve">Reporte Aplicativo BOGOTA TE ESCUCHA </t>
  </si>
  <si>
    <t>Subsecretaria de Gestión Institucional - Grupo Oficina de atención a la Ciudadanía</t>
  </si>
  <si>
    <t>Reporte Aplicativo BOGOTA TE ESCUCHA.</t>
  </si>
  <si>
    <t>La alcaldía local atendió los 29 requerimientos ciudadanos recibidos de vigencias anteriores</t>
  </si>
  <si>
    <t>Reporte Subsecretaría de Gestión Institucional</t>
  </si>
  <si>
    <t>MT6</t>
  </si>
  <si>
    <t>Dar respuesta al 80% de los requerimientos ciudadanos asignados a la alcaldía local ingresados en la vigencia 2022 y asignados a la Alcaldía Local de la vigencia actual tipificadas como Derechos de Petición registradas en el aplicativo Bogotá te Escucha y gestor documental ORFEO dentro de los terminos de ley, según la información de seguimiento presentada por el proceso de Servicio a la Ciudadanía.</t>
  </si>
  <si>
    <t>(No. de respuestas efectuadas / No. requerimientos instaurados en la vigencia 2022 que deben tener respuesta) X 100</t>
  </si>
  <si>
    <t>N/A</t>
  </si>
  <si>
    <t>La alcaldía local atendió 105 de los 108 requerimientos ciudadanos recibidos de la vigencia 2022</t>
  </si>
  <si>
    <t>TOTAL METAS TRANSVERSALES (20%)</t>
  </si>
  <si>
    <t>TOTAL PLAN DE GESTIÓN (100%)</t>
  </si>
  <si>
    <t xml:space="preserve">La alcaldía local profirió 624 fallos de fondo en primera instancia sobre las actuaciones de policía que se encuentran a cargo de las inspecciones de policía. No se alcanzó a cumplir con la totalidad de la meta debido a que se presentaron dificultades en el normal funcionamiento, por no contar con el personal de apoyo contratista y en una inspección con personal de apoyo de planta desde el mes de enero. </t>
  </si>
  <si>
    <t>Se cumplió la meta, la cual era realizar 11 operativos en materia de espacio público y se realizaron 12 operativos</t>
  </si>
  <si>
    <t>Se cumplió la meta, la cual era realizar 24 operativos en materia de actividad económica y se realizaron 62 operativos</t>
  </si>
  <si>
    <t>Se cumplió la meta, la cual era realizar 2 operativos en materia de cumplimiento fallos río Bogotá y se realizaron 3 operativos</t>
  </si>
  <si>
    <t>Se registró y actualizó la información en los modulos y funcionalidades del SIPSE local, cumpliendo la meta, se anexan soportes</t>
  </si>
  <si>
    <t xml:space="preserve">La alcaldía local tiene 24 acciones de mejora sin vencimientos. </t>
  </si>
  <si>
    <t>Reporte MIMEC</t>
  </si>
  <si>
    <t>Para el primer trimestre de la vigencia 2022, el plan de gestión de la Alcaldía Local alcanzó un nivel de desempeño del 92,10% de acuerdo con lo programado, y del 19,70% acumulado para la vigencia.</t>
  </si>
  <si>
    <t>29 de julio de 2022</t>
  </si>
  <si>
    <t>La alcaldía local presenta un avance de metas PDL acumulado del  15,6% y un avance acumulado de metas entregadas a 31/12/2021 del 9% lo que representa una ejecución de la meta plan de gestión del 6,6% para el periodo. Para el segundo trimestre, se registran los datos con corte a 31 de marzo, conforme se estableció en la definición del indicador.</t>
  </si>
  <si>
    <t xml:space="preserve">La alcaldía local efectuó giros acumulados por valor de 5.297.627.107 del presupuesto comprometido constituido como obligaciones por pagar de la vigencia 2021, lo que representa una ejecución del 37,16% para el periodo. </t>
  </si>
  <si>
    <t xml:space="preserve">La alcaldía local efectuó giros acumulados por valor de 892.997.986 del presupuesto comprometido constituido como obligaciones por pagar de la vigencia 2020 y anteriores, lo que representa una ejecución del 2,9% para el periodo. </t>
  </si>
  <si>
    <t>Para el periodo, se efectuaron compromisos por valor de 14.430.876.177, lo que representa una ejecución del 35,83% del presupuesto de inversión directa de la vigencia 2022.</t>
  </si>
  <si>
    <t>Para el periodo se han realizado giros acumulados por $9.489.550.031 del presupuesto total  disponible de inversión directa de la vigencia, lo que representa una ejecución del 23,56%.</t>
  </si>
  <si>
    <t xml:space="preserve">La alcaldía local realizó el registro de 225 contratos en SIPSE. De acuerdo con el número de contratos publicados en la plataforma SECOP I y II de la vigencia, esto representa una ejecución para el periodo del 100,00%. </t>
  </si>
  <si>
    <t>La alcaldía local profirió 1613 fallos en primera instancia sobre actuaciones de policía</t>
  </si>
  <si>
    <t>La alcaldía local terminó (archivó) 52 actuaciones administrativas activas</t>
  </si>
  <si>
    <t>La calificación se otorga teniendo en cuenta los siguientes parámetros:  
*Inspección ambiental ( ponderación 60%): La Alcaldía obtiene calificación de  74% . 
*Indicadores agua, energía ( ponderación 20%): Información reportada a junio 2022.
* Reporte consumo de papel ( ponderación 10%):  Información reportada a junio 2022
*Reporte ciclistas ( ponderación 10%): información reportada con corte a junio 2022</t>
  </si>
  <si>
    <t>Reporte de gestión ambiental</t>
  </si>
  <si>
    <t xml:space="preserve">La alcaldía local cuenta con 9 acciones de mejora vencidas de las 29 acciones de mejora abiertas, lo que representa una ejecución de la meta del 69%. </t>
  </si>
  <si>
    <t>Mediante memorando 20221400222393 del 15/07/2022, la Oficina Asesora de Comunicaciones de la SDG reporta el estado de avance en la publicación de información en la página web de la alcaldía local, en el que presenta el link con el reporte detallado sobre estado de cumplimiento por parte de la alcaldía local</t>
  </si>
  <si>
    <t>http://www.fontibon.gov.co/tabla_archivos/107-registros-publicaciones</t>
  </si>
  <si>
    <t>No programada para el II trimestre de 2022</t>
  </si>
  <si>
    <t>La alcaldía local efectuó la respuesta al 100% de los requerimientos instaurados a 31 de diciembre de 2021</t>
  </si>
  <si>
    <t>Reporte de respuestas a la ciudadania SAC</t>
  </si>
  <si>
    <t>La alcaldía local atendió los 69 requerimientos ciudadanos recibidos de vigencias anteriores</t>
  </si>
  <si>
    <t>Mediante memorando No. 20224600216483 del 11/07/2022, la Subsecretaría de Gestión Institucional presentó el avance en las respuestas efectuadas por la alcaldía local con corte a 30 de junio de 2022.</t>
  </si>
  <si>
    <t>La alcaldía local realizó el registro en SIPSE de 223 contratos registrados en SECOP en estado En ejecucion o Firmado, lo que representa una ejecución para el periodo del 99,11%. Los contratos 66 y 227 estan suscritos y legalizados no han completado el flujo.  Al momento de validar de manera individual el contrato 66,  se observa que ha presentado inconsistencias en las diferentes etapas, no permitiendo que el mismo llegue a ejecución. Como se evidencia en los pantallazos adjuntos, paso de poliza nuevamente a RP expedición y nuevamente a cargue poliza; se observa un nivel de ejecución del 49,5% acumulado para la vigencia.</t>
  </si>
  <si>
    <t>Como se evidencia en los panatallazos de evidencias, en el modulo de proyectos se cuenta con la informacion correspondiente a cada uno, en estado conciliado, asi como la incorporacion de los indicadores a evaluar para cada una de las metas de cada uno de los proyectos.</t>
  </si>
  <si>
    <t xml:space="preserve">La alcaldía local terminó (archivó) 53 actuaciones administrativas en primera instancia. Faltó 1 actuación frente a la meta establecida, el cual se sumará al acumulado del proximo periodo. </t>
  </si>
  <si>
    <t>Se realizaron 22 operativos en materia de espacio público</t>
  </si>
  <si>
    <t>Se realizaron 75 operativos en materia de actividad económica</t>
  </si>
  <si>
    <t>Se realizaron 4 operativos en materia de cumplimiento fallo río Bogotá</t>
  </si>
  <si>
    <t>Soportes operativos realizados</t>
  </si>
  <si>
    <t>Para el segundo trimestre de la vigencia 2022, el plan de gestión de la Alcaldía Local alcanzó un nivel de desempeño del 92,64% de acuerdo con lo programado, y del 49,58% acumulado para la vigencia.De acuerdo con la comunicación de la Dirección de Gestión Policiva, se ajusta la ejecución de la meta 9 correspondiente al I trimestre de 2022, como resultado del proceso de revisión, depuración y actualización del aplicativo ARCO.</t>
  </si>
  <si>
    <t>La alcaldía local realizó 5.258 impulsos procesales en el periodo</t>
  </si>
  <si>
    <t xml:space="preserve">La alcaldía local realizó 1.812 impulsos procesales sobre las actuaciones de policía que se encuentran a cargo de las inspecciones de policía. No se alcanzó a cumplir con la totalidad de la meta debido a que se presentaron dificultades en el normal funcionamiento, por no contar con el personal de apoyo contratista y en una inspección con personal de apoyo de planta desde el mes de enero. </t>
  </si>
  <si>
    <t>La alcaldía local realizó 6.563 impulsos procesales en el periodo</t>
  </si>
  <si>
    <t>La alcaldía local profirió 2.588 fallos en primera instancia sobre actuaciones de policía</t>
  </si>
  <si>
    <t>La alcaldía local terminó (archivó) 46 actuaciones administrativas activas</t>
  </si>
  <si>
    <t xml:space="preserve">La alcaldía local terminó (archivó) 64 actuaciones administrativas en primera instancia. </t>
  </si>
  <si>
    <t>La alcaldía local presenta un avance de metas PDL acumulado del 35,2% con corte al 30 de junio de 2022, que frente al avance de metas entregadas a 31/12/2021 del 9%, lo que representa una ejecución de la meta plan de gestión del 26,2% para el periodo</t>
  </si>
  <si>
    <t>La alcaldía local efectuó giros acumulados por valor de $8.096.370.536 del presupuesto comprometido constituido como obligaciones por pagar de la vigencia 2021, lo que representa una ejecución del 58,16% para el periodo</t>
  </si>
  <si>
    <t>La alcaldía local efectuó giros acumulados por valor de $1.866.764.341 del presupuesto comprometido constituido como obligaciones por pagar de la vigencia 2020 y anteriores, lo que representa una ejecución del 17,26% para el periodo.</t>
  </si>
  <si>
    <t>Para el periodo, se efectuaron compromisos por valor de $32.610.278.491 lo que representa una ejecución del 80,98% del presupuesto de inversión directa de la vigencia 2022.</t>
  </si>
  <si>
    <t>Para el periodo se han realizado giros acumulados por $12.986.246.977 del presupuesto total disponible de inversión directa de la vigencia, lo que representa una ejecución del 32,25%.</t>
  </si>
  <si>
    <t>La alcaldía local realizó el registro de 339 contratos en SIPSE. De acuerdo con el número de contratos publicados en la plataforma SECOP I y II de la vigencia, esto representa una ejecución de la meta para el periodo del 97,41%. Sin cargar contratos 286, 296, 326, 329, 330, 332, 334, 341, 342.</t>
  </si>
  <si>
    <t>La alcaldía local realizó el registro en SIPSE de 304 contratos registrados en SECOP en estado En ejecucion o Firmado, lo que representa una ejecución de la meta para el periodo del 87,36%. Sin cargar 9 procesos y 35 procesos se encuentran en estado suscrito o legalizado</t>
  </si>
  <si>
    <t>Se realizaron 27 operativos de inspección, vigilancia y control en materia de integridad del espacio público.</t>
  </si>
  <si>
    <t>Se realizaron 3 operativos de inspección, vigilancia y control para dar cumplimiento a los fallos de río Bogotá, para el III trimestre.</t>
  </si>
  <si>
    <t>no programada</t>
  </si>
  <si>
    <t>La alcaldía local cuenta con 12 acciones de mejora vencidas de las 43 acciones de mejora abiertas, lo que representa una ejecución de la meta del 60,27%</t>
  </si>
  <si>
    <t>Oficina Asesora de Comunicaciones de la SDG reporta el estado de avance en la publicación de información en la página web de la alcaldía local, en el que presenta el link con el reporte detallado sobre estado de cumplimiento por parte de la alcaldía local</t>
  </si>
  <si>
    <t>La alcaldía local atendió 155 de los 235 requerimientos ciudadanos recibidos de la vigencia 2022,para el III trimestre.</t>
  </si>
  <si>
    <t xml:space="preserve">Se realizaron 87 operativos de inspección, vigilancia y control en materia de actividad económica, para el tercer trimestre. </t>
  </si>
  <si>
    <t>27 de octubre de 2022</t>
  </si>
  <si>
    <t>Para el tercer trimestre de la vigencia 2022, el plan de gestión de la Alcaldía Local alcanzó un nivel de desempeño del 93,72% de acuerdo con lo programado, y del 76,12% acumulado para la vigencia. De acuerdo con el memorando 20222200324063 de fecha 06/10/2022 de la Dirección de Gestión Policiva, se ajusta la ejecución de la meta de impulsos procesales correspondiente al I y II trimestre de 2022.</t>
  </si>
  <si>
    <t>30 de enero de 2023</t>
  </si>
  <si>
    <t>La alcaldía local efectuó giros acumulados por valor de $8.931.531.594 del presupuesto comprometido constituido como obligaciones por pagar de la vigencia 2021, lo que representa una ejecución del 64,16% para el periodo</t>
  </si>
  <si>
    <t>La alcaldía local efectuó giros acumulados por valor de $2.871.185.223 del presupuesto comprometido constituido como obligaciones por pagar de la vigencia 2020 y anteriores, lo que representa una ejecución del 33,21% para el periodo.</t>
  </si>
  <si>
    <t>Para el periodo, se efectuaron compromisos por valor de $62.270.083.531 lo que representa una ejecución del 99.20% del presupuesto de inversión directa de la vigencia 2022.</t>
  </si>
  <si>
    <t>Para el periodo se han realizado giros acumulados por $20.663.621.247 del presupuesto total disponible de inversión directa de la vigencia, lo que representa una ejecución del 32,92%.</t>
  </si>
  <si>
    <t>Se realizaron 6689 impulsos procesales</t>
  </si>
  <si>
    <t>Se profirieron 1368 fallos en primera instancia</t>
  </si>
  <si>
    <t>Se terminaron 25 actuaciones administrativas activas</t>
  </si>
  <si>
    <t>Se realizaron 20 operativos recuperación espacio público</t>
  </si>
  <si>
    <t>actas de los operativos</t>
  </si>
  <si>
    <t>Se realizaron 66 operativos de inspección, vigilancia y control a los establecimientos de comercio</t>
  </si>
  <si>
    <t>Se realizaron 3 operativos cumplimiento fallos río Bogotá</t>
  </si>
  <si>
    <t>La alcaldía local presenta un avance de metas PDL acumulado del 40,18% con corte al 30 de septiembre de 2022, que frente al avance de metas entregadas a 31/12/2021 del 9%, lo que representa una ejecución de la meta plan de gestión del 31,18% para el periodo</t>
  </si>
  <si>
    <t>La alcaldía local realizó el registro de 388 contratos en SIPSE. De acuerdo con el número de contratos publicados en la plataforma SECOP I y II de la vigencia. Sin cargar contratos 286, 296, 326, 329, 330, 332, 334, 341, 342.</t>
  </si>
  <si>
    <t>La alcaldía local realizó el registro en SIPSE de 346 contratos registrados en SECOP en estado En ejecucion o Firmado.Sin cargar 21 procesos y 42 procesos se encuentran en estado suscrito o legalizado</t>
  </si>
  <si>
    <t>Como se evidencia en los pantallazos de evidencias, en el modulo de proyectos se cuenta con la informacion correspondiente a cada uno, en estado conciliado, asi como la incorporacion de los indicadores a evaluar para cada una de las metas de cada uno de los proyectos.</t>
  </si>
  <si>
    <t>Se terminaron 34 actuaciones administrativas en primera instancia. 
Nota: se ajusta la programación por cumplimiento de la meta</t>
  </si>
  <si>
    <t>La meta presenta un resultado acumulado del 95,57%</t>
  </si>
  <si>
    <t>La meta presenta un resultado acumulado del 92,54%</t>
  </si>
  <si>
    <t>La meta presenta un resultado acumulado del 100%.</t>
  </si>
  <si>
    <t>La alcaldía local realizó 20322 impulsos procesales sobre las actuaciones de policía que se encuentran a cargo de las inspecciones de policía</t>
  </si>
  <si>
    <t>La alcaldía local profirió 6193 fallos de fondo en primera instancia sobre las actuaciones de policía que se encuentran a cargo de las inspecciones de policía</t>
  </si>
  <si>
    <t>La alcaldía local terminó 140 actuaciones administrativas activas</t>
  </si>
  <si>
    <t>La alcaldía local terminó 175 actuaciones administrativas en primera instancia</t>
  </si>
  <si>
    <t>Se realizaron 80 operativos de inspección, vigilancia y control en materia de integridad del espacio público</t>
  </si>
  <si>
    <t>Se realizaron 252 operativos de inspección, vigilancia y control en materia de actividad económica</t>
  </si>
  <si>
    <t>Se realizaron 12 operativos de inspección, vigilancia y control para dar cumplimiento a los fallos de río Bogotá</t>
  </si>
  <si>
    <t>La calificación se otorga teniendo en cuenta los siguientes parámetros:  
*Inspección ambiental ( ponderación 60%): La Alcaldía obtiene calificación de  91% . 
*Indicadores agua, energía ( ponderación 20%): Información reportada a noviembre 2022.
* Reporte consumo de papel ( ponderación 10%):  Información reportada a noviembre 2022
*Reporte ciclistas ( ponderación 10%): información reportada con corte a noviembre2022</t>
  </si>
  <si>
    <t>La alcaldía local cuenta con 34 acciones de mejora vencidas de las 43 acciones de mejora abiertas, lo que representa una ejecución de la meta del 20,93%</t>
  </si>
  <si>
    <t xml:space="preserve">La alcaldía local cuenta con 34 acciones de mejora vencidas de las 43 acciones de mejora abiertas, lo que representa una ejecución de la meta del 20,93% para el IV trimestre y del 65,51% acumulado para la vigencia. </t>
  </si>
  <si>
    <t>La  Oficina Asesora de Comunicaciones de la SDG reporta el estado de avance en la publicación de información en la página web de la alcaldía local, en el que presenta el link con el reporte detallado sobre estado de cumplimiento por parte de la alcaldía local</t>
  </si>
  <si>
    <t>El proceso participó en las capacitaciones del Sistema de Gestión programadas para el periodo</t>
  </si>
  <si>
    <t>Evidencias de capacitación</t>
  </si>
  <si>
    <t>Memorando 20234000001423</t>
  </si>
  <si>
    <t>La Subsecretaría de Gestión Institucional presentó el avance en las respuestas efectuadas por la alcaldía local con corte a 31 de diciembre de 2022: 456 requerimientos atendidos</t>
  </si>
  <si>
    <t>Para el cuarto trimestre de la vigencia 2022, el plan de gestión de la Alcaldía Local alcanzó un nivel de desempeño del 91,31% de acuerdo con lo programado, y del 93,79% acumulado para la vigencia.</t>
  </si>
  <si>
    <r>
      <t xml:space="preserve">FORMULACIÓN Y SEGUIMIENTO PLANES DE GESTIÓN NIVEL LOCAL
ALCALDÍA LOCAL DE </t>
    </r>
    <r>
      <rPr>
        <b/>
        <u/>
        <sz val="11"/>
        <color rgb="FF000000"/>
        <rFont val="Calibri Light"/>
        <family val="2"/>
      </rPr>
      <t>FONTIBON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</si>
</sst>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1"/>
      <color theme="1"/>
      <name val="Calibri"/>
      <family val="2"/>
      <scheme val="minor"/>
    </font>
    <font>
      <sz val="11"/>
      <color theme="1"/>
      <name val="Calibri"/>
      <family val="2"/>
      <scheme val="minor"/>
    </font>
    <font>
      <sz val="11"/>
      <color rgb="FF9C0006"/>
      <name val="Calibri"/>
      <family val="2"/>
      <scheme val="minor"/>
    </font>
    <font>
      <b/>
      <sz val="11"/>
      <color rgb="FF000000"/>
      <name val="Calibri Light"/>
      <family val="2"/>
    </font>
    <font>
      <sz val="11"/>
      <color rgb="FF000000"/>
      <name val="Calibri Light"/>
      <family val="2"/>
    </font>
    <font>
      <sz val="11"/>
      <color theme="1"/>
      <name val="Calibri Light"/>
      <family val="2"/>
      <scheme val="major"/>
    </font>
    <font>
      <sz val="9"/>
      <color rgb="FF323130"/>
      <name val="Segoe UI"/>
      <family val="2"/>
    </font>
    <font>
      <sz val="11"/>
      <name val="Calibri Light"/>
      <family val="2"/>
    </font>
    <font>
      <b/>
      <sz val="11"/>
      <name val="Calibri Light"/>
      <family val="2"/>
    </font>
    <font>
      <sz val="11"/>
      <color theme="1"/>
      <name val="Calibri Light"/>
      <family val="2"/>
    </font>
    <font>
      <b/>
      <sz val="11"/>
      <color theme="1"/>
      <name val="Calibri Light"/>
      <family val="2"/>
    </font>
    <font>
      <b/>
      <sz val="11"/>
      <color theme="1"/>
      <name val="Calibri Light"/>
      <family val="1"/>
      <scheme val="major"/>
    </font>
    <font>
      <sz val="11"/>
      <name val="Calibri Light"/>
      <family val="2"/>
      <scheme val="major"/>
    </font>
    <font>
      <b/>
      <sz val="11"/>
      <color indexed="8"/>
      <name val="Calibri Light"/>
      <family val="2"/>
    </font>
    <font>
      <sz val="11"/>
      <color indexed="8"/>
      <name val="Calibri Light"/>
      <family val="2"/>
    </font>
    <font>
      <sz val="11"/>
      <name val="Calibri"/>
      <family val="2"/>
      <scheme val="minor"/>
    </font>
    <font>
      <b/>
      <sz val="12"/>
      <color rgb="FF000000"/>
      <name val="Calibri Light"/>
      <family val="2"/>
    </font>
    <font>
      <sz val="11"/>
      <color rgb="FF0070C0"/>
      <name val="Calibri Light"/>
      <family val="2"/>
      <scheme val="major"/>
    </font>
    <font>
      <sz val="11"/>
      <color rgb="FF0070C0"/>
      <name val="Calibri Light"/>
      <family val="2"/>
    </font>
    <font>
      <sz val="11"/>
      <color theme="4"/>
      <name val="Calibri Light"/>
      <family val="2"/>
    </font>
    <font>
      <b/>
      <sz val="12"/>
      <color rgb="FF0070C0"/>
      <name val="Calibri Light"/>
      <family val="2"/>
      <scheme val="major"/>
    </font>
    <font>
      <b/>
      <sz val="14"/>
      <color theme="1"/>
      <name val="Calibri Light"/>
      <family val="2"/>
      <scheme val="major"/>
    </font>
    <font>
      <b/>
      <sz val="12"/>
      <color rgb="FF0070C0"/>
      <name val="Calibri Light"/>
      <family val="2"/>
    </font>
    <font>
      <b/>
      <sz val="14"/>
      <color rgb="FF000000"/>
      <name val="Calibri Light"/>
      <family val="2"/>
    </font>
    <font>
      <sz val="14"/>
      <color rgb="FF000000"/>
      <name val="Calibri Light"/>
      <family val="2"/>
    </font>
    <font>
      <b/>
      <sz val="11"/>
      <color theme="1"/>
      <name val="Calibri Light"/>
      <family val="2"/>
      <scheme val="major"/>
    </font>
    <font>
      <sz val="12"/>
      <color rgb="FF000000"/>
      <name val="Calibri Light"/>
      <family val="2"/>
    </font>
    <font>
      <sz val="12"/>
      <color rgb="FF0070C0"/>
      <name val="Calibri Light"/>
      <family val="2"/>
    </font>
    <font>
      <b/>
      <sz val="14"/>
      <color rgb="FF0070C0"/>
      <name val="Calibri Light"/>
      <family val="2"/>
      <scheme val="major"/>
    </font>
    <font>
      <sz val="11"/>
      <color rgb="FF444444"/>
      <name val="Calibri"/>
      <family val="2"/>
      <scheme val="minor"/>
    </font>
    <font>
      <sz val="11"/>
      <color rgb="FF000000"/>
      <name val="Calibri"/>
      <family val="2"/>
      <scheme val="minor"/>
    </font>
    <font>
      <b/>
      <u/>
      <sz val="11"/>
      <color rgb="FF000000"/>
      <name val="Calibri Light"/>
      <family val="2"/>
    </font>
  </fonts>
  <fills count="12">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FFF2CC"/>
        <bgColor rgb="FF000000"/>
      </patternFill>
    </fill>
    <fill>
      <patternFill patternType="solid">
        <fgColor theme="7" tint="0.59999389629810485"/>
        <bgColor rgb="FF000000"/>
      </patternFill>
    </fill>
    <fill>
      <patternFill patternType="solid">
        <fgColor theme="7" tint="0.79998168889431442"/>
        <bgColor rgb="FF000000"/>
      </patternFill>
    </fill>
    <fill>
      <patternFill patternType="solid">
        <fgColor rgb="FFB4C6E7"/>
        <bgColor rgb="FF000000"/>
      </patternFill>
    </fill>
    <fill>
      <patternFill patternType="solid">
        <fgColor theme="4" tint="0.39997558519241921"/>
        <bgColor rgb="FF000000"/>
      </patternFill>
    </fill>
    <fill>
      <patternFill patternType="solid">
        <fgColor theme="4" tint="0.59999389629810485"/>
        <bgColor rgb="FF000000"/>
      </patternFill>
    </fill>
    <fill>
      <patternFill patternType="solid">
        <fgColor rgb="FFC6E0B4"/>
        <bgColor rgb="FF000000"/>
      </patternFill>
    </fill>
    <fill>
      <patternFill patternType="solid">
        <fgColor rgb="FFFFE699"/>
        <bgColor rgb="FF000000"/>
      </patternFill>
    </fill>
  </fills>
  <borders count="5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2" fillId="2" borderId="0" applyNumberFormat="0" applyBorder="0" applyAlignment="0" applyProtection="0"/>
  </cellStyleXfs>
  <cellXfs count="322">
    <xf numFmtId="0" fontId="0" fillId="0" borderId="0" xfId="0"/>
    <xf numFmtId="0" fontId="4" fillId="0" borderId="0" xfId="0" applyFont="1" applyAlignment="1">
      <alignment wrapText="1"/>
    </xf>
    <xf numFmtId="0" fontId="5" fillId="0" borderId="0" xfId="0" applyFont="1" applyAlignment="1">
      <alignment wrapText="1"/>
    </xf>
    <xf numFmtId="0" fontId="5" fillId="0" borderId="0" xfId="0" applyFont="1" applyAlignment="1">
      <alignment vertical="center" wrapText="1"/>
    </xf>
    <xf numFmtId="0" fontId="4" fillId="0" borderId="0" xfId="0" applyFont="1" applyAlignment="1">
      <alignment vertical="center" wrapText="1"/>
    </xf>
    <xf numFmtId="0" fontId="6" fillId="0" borderId="0" xfId="0" applyFont="1"/>
    <xf numFmtId="0" fontId="3" fillId="4" borderId="12" xfId="0" applyFont="1" applyFill="1" applyBorder="1" applyAlignment="1">
      <alignment horizontal="center" wrapText="1"/>
    </xf>
    <xf numFmtId="0" fontId="4" fillId="0" borderId="12" xfId="0" applyFont="1" applyBorder="1" applyAlignment="1">
      <alignment horizontal="center" wrapText="1"/>
    </xf>
    <xf numFmtId="0" fontId="4" fillId="0" borderId="24" xfId="0" applyFont="1" applyBorder="1" applyAlignment="1">
      <alignment wrapText="1"/>
    </xf>
    <xf numFmtId="0" fontId="5" fillId="0" borderId="0" xfId="0" applyFont="1" applyAlignment="1">
      <alignment horizontal="left" vertical="top" wrapText="1"/>
    </xf>
    <xf numFmtId="0" fontId="3" fillId="4" borderId="34"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6" borderId="37"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7" borderId="37"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3" fillId="7" borderId="38" xfId="0" applyFont="1" applyFill="1" applyBorder="1" applyAlignment="1">
      <alignment horizontal="center" vertical="center" wrapText="1"/>
    </xf>
    <xf numFmtId="0" fontId="3" fillId="8" borderId="34" xfId="0" applyFont="1" applyFill="1" applyBorder="1" applyAlignment="1">
      <alignment horizontal="center" vertical="center" wrapText="1"/>
    </xf>
    <xf numFmtId="0" fontId="3" fillId="8" borderId="35" xfId="0" applyFont="1" applyFill="1" applyBorder="1" applyAlignment="1">
      <alignment horizontal="center" vertical="center" wrapText="1"/>
    </xf>
    <xf numFmtId="0" fontId="3" fillId="8" borderId="38" xfId="0" applyFont="1" applyFill="1" applyBorder="1" applyAlignment="1">
      <alignment horizontal="center" vertical="center" wrapText="1"/>
    </xf>
    <xf numFmtId="0" fontId="3" fillId="9" borderId="34" xfId="0"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38" xfId="0" applyFont="1" applyFill="1" applyBorder="1" applyAlignment="1">
      <alignment horizontal="center" vertical="center" wrapText="1"/>
    </xf>
    <xf numFmtId="0" fontId="16" fillId="0" borderId="24" xfId="0" applyFont="1" applyBorder="1" applyAlignment="1">
      <alignment wrapText="1"/>
    </xf>
    <xf numFmtId="0" fontId="17" fillId="0" borderId="0" xfId="0" applyFont="1" applyAlignment="1">
      <alignment wrapText="1"/>
    </xf>
    <xf numFmtId="0" fontId="18" fillId="0" borderId="31" xfId="0" applyFont="1" applyBorder="1" applyAlignment="1">
      <alignment horizontal="center" vertical="center" wrapText="1"/>
    </xf>
    <xf numFmtId="0" fontId="18" fillId="0" borderId="31" xfId="0" applyFont="1" applyBorder="1" applyAlignment="1">
      <alignment horizontal="left" vertical="center" wrapText="1"/>
    </xf>
    <xf numFmtId="0" fontId="19" fillId="0" borderId="12"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42" xfId="0" applyFont="1" applyBorder="1" applyAlignment="1">
      <alignment horizontal="left" vertical="center" wrapText="1"/>
    </xf>
    <xf numFmtId="0" fontId="18" fillId="0" borderId="8" xfId="0" applyFont="1" applyBorder="1" applyAlignment="1">
      <alignment horizontal="left" vertical="center" wrapText="1"/>
    </xf>
    <xf numFmtId="0" fontId="18" fillId="0" borderId="6" xfId="0" applyFont="1" applyBorder="1" applyAlignment="1">
      <alignment horizontal="left" vertical="center" wrapText="1"/>
    </xf>
    <xf numFmtId="0" fontId="18" fillId="0" borderId="32" xfId="0" applyFont="1" applyBorder="1" applyAlignment="1">
      <alignment horizontal="left" vertical="center" wrapText="1"/>
    </xf>
    <xf numFmtId="0" fontId="18" fillId="0" borderId="3" xfId="0" applyFont="1" applyBorder="1" applyAlignment="1">
      <alignment horizontal="center" vertical="center" wrapText="1"/>
    </xf>
    <xf numFmtId="0" fontId="18" fillId="0" borderId="24" xfId="0" applyFont="1" applyBorder="1" applyAlignment="1">
      <alignment wrapText="1"/>
    </xf>
    <xf numFmtId="0" fontId="20" fillId="0" borderId="0" xfId="0" applyFont="1" applyAlignment="1">
      <alignment wrapText="1"/>
    </xf>
    <xf numFmtId="0" fontId="18" fillId="0" borderId="12" xfId="0" applyFont="1" applyBorder="1" applyAlignment="1">
      <alignment horizontal="center" vertical="center" wrapText="1"/>
    </xf>
    <xf numFmtId="0" fontId="18" fillId="0" borderId="12" xfId="0" applyFont="1" applyBorder="1" applyAlignment="1">
      <alignment horizontal="left" vertical="center" wrapText="1"/>
    </xf>
    <xf numFmtId="0" fontId="18" fillId="0" borderId="41" xfId="0" applyFont="1" applyBorder="1" applyAlignment="1">
      <alignment horizontal="left" vertical="center" wrapText="1"/>
    </xf>
    <xf numFmtId="0" fontId="18" fillId="0" borderId="11" xfId="0" applyFont="1" applyBorder="1" applyAlignment="1">
      <alignment horizontal="left" vertical="center" wrapText="1"/>
    </xf>
    <xf numFmtId="0" fontId="21" fillId="0" borderId="0" xfId="0" applyFont="1" applyAlignment="1">
      <alignment wrapText="1"/>
    </xf>
    <xf numFmtId="0" fontId="18" fillId="0" borderId="38" xfId="0" applyFont="1" applyBorder="1" applyAlignment="1">
      <alignment horizontal="left" vertical="center" wrapText="1"/>
    </xf>
    <xf numFmtId="0" fontId="22" fillId="0" borderId="24" xfId="0" applyFont="1" applyBorder="1" applyAlignment="1">
      <alignment wrapText="1"/>
    </xf>
    <xf numFmtId="0" fontId="23" fillId="0" borderId="24" xfId="0" applyFont="1" applyBorder="1" applyAlignment="1">
      <alignment vertical="center" wrapText="1"/>
    </xf>
    <xf numFmtId="0" fontId="4" fillId="0" borderId="0" xfId="0" applyFont="1" applyAlignment="1">
      <alignment horizontal="center" wrapText="1"/>
    </xf>
    <xf numFmtId="2" fontId="4" fillId="0" borderId="0" xfId="0" applyNumberFormat="1" applyFont="1" applyAlignment="1">
      <alignment wrapText="1"/>
    </xf>
    <xf numFmtId="0" fontId="16" fillId="4" borderId="47" xfId="0" applyFont="1" applyFill="1" applyBorder="1" applyAlignment="1">
      <alignment wrapText="1"/>
    </xf>
    <xf numFmtId="0" fontId="16" fillId="4" borderId="45" xfId="0" applyFont="1" applyFill="1" applyBorder="1" applyAlignment="1">
      <alignment wrapText="1"/>
    </xf>
    <xf numFmtId="0" fontId="16" fillId="4" borderId="48" xfId="0" applyFont="1" applyFill="1" applyBorder="1" applyAlignment="1">
      <alignment wrapText="1"/>
    </xf>
    <xf numFmtId="0" fontId="23" fillId="0" borderId="13" xfId="0" applyFont="1" applyBorder="1" applyAlignment="1">
      <alignment wrapText="1"/>
    </xf>
    <xf numFmtId="0" fontId="23" fillId="0" borderId="17" xfId="0" applyFont="1" applyBorder="1" applyAlignment="1">
      <alignment wrapText="1"/>
    </xf>
    <xf numFmtId="0" fontId="23" fillId="0" borderId="19" xfId="0" applyFont="1" applyBorder="1" applyAlignment="1">
      <alignment wrapText="1"/>
    </xf>
    <xf numFmtId="0" fontId="22" fillId="4" borderId="47" xfId="0" applyFont="1" applyFill="1" applyBorder="1" applyAlignment="1">
      <alignment wrapText="1"/>
    </xf>
    <xf numFmtId="0" fontId="22" fillId="4" borderId="45" xfId="0" applyFont="1" applyFill="1" applyBorder="1" applyAlignment="1">
      <alignment wrapText="1"/>
    </xf>
    <xf numFmtId="0" fontId="22" fillId="4" borderId="48" xfId="0" applyFont="1" applyFill="1" applyBorder="1" applyAlignment="1">
      <alignment wrapText="1"/>
    </xf>
    <xf numFmtId="0" fontId="4" fillId="3" borderId="40" xfId="0" applyFont="1" applyFill="1" applyBorder="1" applyAlignment="1">
      <alignment horizontal="center" vertical="center" wrapText="1"/>
    </xf>
    <xf numFmtId="0" fontId="4" fillId="3" borderId="31" xfId="0" applyFont="1" applyFill="1" applyBorder="1" applyAlignment="1">
      <alignment horizontal="left" vertical="center" wrapText="1"/>
    </xf>
    <xf numFmtId="9" fontId="4" fillId="3" borderId="31" xfId="0" applyNumberFormat="1" applyFont="1" applyFill="1" applyBorder="1" applyAlignment="1">
      <alignment horizontal="center" vertical="center" wrapText="1"/>
    </xf>
    <xf numFmtId="0" fontId="4" fillId="3" borderId="31" xfId="0" applyFont="1" applyFill="1" applyBorder="1" applyAlignment="1">
      <alignment horizontal="center" vertical="center" wrapText="1"/>
    </xf>
    <xf numFmtId="0" fontId="7" fillId="3" borderId="12" xfId="0" applyFont="1" applyFill="1" applyBorder="1" applyAlignment="1">
      <alignment horizontal="left" vertical="center" wrapText="1"/>
    </xf>
    <xf numFmtId="0" fontId="4" fillId="3" borderId="12"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2" xfId="0" applyFont="1" applyFill="1" applyBorder="1" applyAlignment="1">
      <alignment horizontal="left" vertical="top" wrapText="1"/>
    </xf>
    <xf numFmtId="10" fontId="4" fillId="3" borderId="12" xfId="0" applyNumberFormat="1" applyFont="1" applyFill="1" applyBorder="1" applyAlignment="1">
      <alignment horizontal="center" vertical="center" wrapText="1"/>
    </xf>
    <xf numFmtId="9" fontId="4" fillId="3" borderId="12" xfId="1" applyFont="1" applyFill="1" applyBorder="1" applyAlignment="1">
      <alignment horizontal="center" vertical="center" wrapText="1"/>
    </xf>
    <xf numFmtId="0" fontId="4" fillId="3" borderId="41"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54" xfId="0" applyFont="1" applyFill="1" applyBorder="1" applyAlignment="1">
      <alignment horizontal="left" vertical="center" wrapText="1"/>
    </xf>
    <xf numFmtId="0" fontId="4" fillId="3" borderId="42" xfId="0" applyFont="1" applyFill="1" applyBorder="1" applyAlignment="1">
      <alignment horizontal="left" vertical="center" wrapText="1"/>
    </xf>
    <xf numFmtId="9" fontId="4" fillId="3" borderId="8" xfId="0" applyNumberFormat="1" applyFont="1" applyFill="1" applyBorder="1" applyAlignment="1">
      <alignment horizontal="center" vertical="center" wrapText="1"/>
    </xf>
    <xf numFmtId="9" fontId="4" fillId="3" borderId="31" xfId="1" applyFont="1" applyFill="1" applyBorder="1" applyAlignment="1">
      <alignment horizontal="center" vertical="center" wrapText="1"/>
    </xf>
    <xf numFmtId="0" fontId="4" fillId="3" borderId="32" xfId="0" applyFont="1" applyFill="1" applyBorder="1" applyAlignment="1">
      <alignment horizontal="center" vertical="center" wrapText="1"/>
    </xf>
    <xf numFmtId="0" fontId="5" fillId="3" borderId="0" xfId="0" applyFont="1" applyFill="1" applyAlignment="1">
      <alignment horizontal="left" vertical="top" wrapText="1"/>
    </xf>
    <xf numFmtId="0" fontId="4" fillId="3" borderId="43" xfId="0" applyFont="1" applyFill="1" applyBorder="1" applyAlignment="1">
      <alignment horizontal="center" vertical="center" wrapText="1"/>
    </xf>
    <xf numFmtId="0" fontId="9" fillId="3" borderId="12" xfId="0" applyFont="1" applyFill="1" applyBorder="1" applyAlignment="1" applyProtection="1">
      <alignment horizontal="left" vertical="center" wrapText="1"/>
      <protection hidden="1"/>
    </xf>
    <xf numFmtId="9" fontId="9" fillId="3" borderId="12" xfId="0" applyNumberFormat="1" applyFont="1" applyFill="1" applyBorder="1" applyAlignment="1" applyProtection="1">
      <alignment horizontal="center" vertical="center" wrapText="1"/>
      <protection hidden="1"/>
    </xf>
    <xf numFmtId="0" fontId="9" fillId="3" borderId="12" xfId="0" applyFont="1" applyFill="1" applyBorder="1" applyAlignment="1" applyProtection="1">
      <alignment horizontal="center" vertical="center" wrapText="1"/>
      <protection hidden="1"/>
    </xf>
    <xf numFmtId="9" fontId="9" fillId="3" borderId="12" xfId="0" applyNumberFormat="1" applyFont="1" applyFill="1" applyBorder="1" applyAlignment="1">
      <alignment horizontal="center" vertical="center" wrapText="1"/>
    </xf>
    <xf numFmtId="9" fontId="9" fillId="3" borderId="12" xfId="1" applyFont="1" applyFill="1" applyBorder="1" applyAlignment="1">
      <alignment horizontal="center" vertical="center" wrapText="1"/>
    </xf>
    <xf numFmtId="9" fontId="4" fillId="3" borderId="12" xfId="0" applyNumberFormat="1" applyFont="1" applyFill="1" applyBorder="1" applyAlignment="1">
      <alignment horizontal="center" vertical="center" wrapText="1"/>
    </xf>
    <xf numFmtId="0" fontId="9" fillId="3" borderId="41" xfId="0" applyFont="1" applyFill="1" applyBorder="1" applyAlignment="1" applyProtection="1">
      <alignment horizontal="left" vertical="center" wrapText="1"/>
      <protection hidden="1"/>
    </xf>
    <xf numFmtId="0" fontId="9" fillId="3" borderId="11" xfId="0" applyFont="1" applyFill="1" applyBorder="1" applyAlignment="1" applyProtection="1">
      <alignment horizontal="left" vertical="center" wrapText="1"/>
      <protection hidden="1"/>
    </xf>
    <xf numFmtId="0" fontId="9" fillId="3" borderId="12" xfId="0" applyFont="1" applyFill="1" applyBorder="1" applyAlignment="1">
      <alignment horizontal="left" vertical="center" wrapText="1"/>
    </xf>
    <xf numFmtId="0" fontId="4" fillId="3" borderId="41" xfId="0" applyFont="1" applyFill="1" applyBorder="1" applyAlignment="1">
      <alignment horizontal="center" vertical="center" wrapText="1"/>
    </xf>
    <xf numFmtId="10" fontId="9" fillId="3" borderId="12" xfId="0" applyNumberFormat="1" applyFont="1" applyFill="1" applyBorder="1" applyAlignment="1" applyProtection="1">
      <alignment horizontal="center" vertical="center" wrapText="1"/>
      <protection hidden="1"/>
    </xf>
    <xf numFmtId="0" fontId="7" fillId="3" borderId="41" xfId="0" applyFont="1" applyFill="1" applyBorder="1" applyAlignment="1" applyProtection="1">
      <alignment horizontal="left" vertical="center" wrapText="1"/>
      <protection hidden="1"/>
    </xf>
    <xf numFmtId="0" fontId="7" fillId="3" borderId="12" xfId="0" applyFont="1" applyFill="1" applyBorder="1" applyAlignment="1" applyProtection="1">
      <alignment horizontal="left" vertical="center" wrapText="1"/>
      <protection hidden="1"/>
    </xf>
    <xf numFmtId="0" fontId="7" fillId="3" borderId="11"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center" vertical="center" wrapText="1"/>
      <protection hidden="1"/>
    </xf>
    <xf numFmtId="1" fontId="4" fillId="3" borderId="12" xfId="0" applyNumberFormat="1" applyFont="1" applyFill="1" applyBorder="1" applyAlignment="1">
      <alignment horizontal="center" vertical="center" wrapText="1"/>
    </xf>
    <xf numFmtId="0" fontId="5" fillId="3" borderId="41" xfId="0" applyFont="1" applyFill="1" applyBorder="1" applyAlignment="1" applyProtection="1">
      <alignment horizontal="left" vertical="center" wrapText="1"/>
      <protection hidden="1"/>
    </xf>
    <xf numFmtId="0" fontId="12" fillId="3" borderId="11" xfId="0" applyFont="1" applyFill="1" applyBorder="1" applyAlignment="1" applyProtection="1">
      <alignment horizontal="left" vertical="center" wrapText="1"/>
      <protection hidden="1"/>
    </xf>
    <xf numFmtId="0" fontId="5" fillId="3" borderId="12" xfId="0" applyFont="1" applyFill="1" applyBorder="1" applyAlignment="1">
      <alignment horizontal="left" vertical="center" wrapText="1"/>
    </xf>
    <xf numFmtId="0" fontId="12" fillId="3" borderId="41" xfId="0" applyFont="1" applyFill="1" applyBorder="1" applyAlignment="1" applyProtection="1">
      <alignment horizontal="left" vertical="center" wrapText="1"/>
      <protection hidden="1"/>
    </xf>
    <xf numFmtId="1" fontId="4" fillId="3" borderId="8" xfId="0" applyNumberFormat="1" applyFont="1" applyFill="1" applyBorder="1" applyAlignment="1">
      <alignment horizontal="center" vertical="center" wrapText="1"/>
    </xf>
    <xf numFmtId="0" fontId="15" fillId="3" borderId="11" xfId="2" applyFont="1" applyFill="1" applyBorder="1" applyAlignment="1" applyProtection="1">
      <alignment horizontal="left" vertical="center" wrapText="1"/>
      <protection hidden="1"/>
    </xf>
    <xf numFmtId="0" fontId="5" fillId="3" borderId="35" xfId="0" applyFont="1" applyFill="1" applyBorder="1" applyAlignment="1" applyProtection="1">
      <alignment horizontal="left" vertical="center" wrapText="1"/>
      <protection hidden="1"/>
    </xf>
    <xf numFmtId="0" fontId="4" fillId="3" borderId="35" xfId="0" applyFont="1" applyFill="1" applyBorder="1" applyAlignment="1">
      <alignment horizontal="center" vertical="center" wrapText="1"/>
    </xf>
    <xf numFmtId="0" fontId="5" fillId="3" borderId="35" xfId="0" applyFont="1" applyFill="1" applyBorder="1" applyAlignment="1" applyProtection="1">
      <alignment horizontal="center" vertical="center" wrapText="1"/>
      <protection hidden="1"/>
    </xf>
    <xf numFmtId="0" fontId="4" fillId="3" borderId="38" xfId="0" applyFont="1" applyFill="1" applyBorder="1" applyAlignment="1">
      <alignment horizontal="left" vertical="center" wrapText="1"/>
    </xf>
    <xf numFmtId="0" fontId="12" fillId="3" borderId="38" xfId="0" applyFont="1" applyFill="1" applyBorder="1" applyAlignment="1" applyProtection="1">
      <alignment horizontal="left" vertical="center" wrapText="1"/>
      <protection hidden="1"/>
    </xf>
    <xf numFmtId="9" fontId="18" fillId="0" borderId="31" xfId="0" applyNumberFormat="1" applyFont="1" applyBorder="1" applyAlignment="1">
      <alignment horizontal="left" vertical="center" wrapText="1"/>
    </xf>
    <xf numFmtId="9" fontId="18" fillId="0" borderId="51" xfId="1" applyFont="1" applyBorder="1" applyAlignment="1">
      <alignment horizontal="center" vertical="center" wrapText="1"/>
    </xf>
    <xf numFmtId="9" fontId="18" fillId="0" borderId="1" xfId="1" applyFont="1" applyBorder="1" applyAlignment="1">
      <alignment horizontal="center" vertical="center" wrapText="1"/>
    </xf>
    <xf numFmtId="9" fontId="18" fillId="0" borderId="3" xfId="0" applyNumberFormat="1" applyFont="1" applyBorder="1" applyAlignment="1">
      <alignment horizontal="center" vertical="center" wrapText="1"/>
    </xf>
    <xf numFmtId="164" fontId="18" fillId="0" borderId="3" xfId="1" applyNumberFormat="1" applyFont="1" applyBorder="1" applyAlignment="1">
      <alignment horizontal="center" vertical="center" wrapText="1"/>
    </xf>
    <xf numFmtId="9" fontId="18" fillId="0" borderId="3" xfId="1" applyFont="1" applyBorder="1" applyAlignment="1">
      <alignment horizontal="center" vertical="center" wrapText="1"/>
    </xf>
    <xf numFmtId="0" fontId="18" fillId="0" borderId="52" xfId="0" applyFont="1" applyBorder="1" applyAlignment="1">
      <alignment horizontal="left" vertical="center" wrapText="1"/>
    </xf>
    <xf numFmtId="0" fontId="4" fillId="0" borderId="12" xfId="0" applyFont="1" applyBorder="1" applyAlignment="1">
      <alignment horizontal="center" vertical="center" wrapText="1"/>
    </xf>
    <xf numFmtId="9" fontId="18" fillId="0" borderId="51" xfId="0" applyNumberFormat="1" applyFont="1" applyBorder="1" applyAlignment="1">
      <alignment horizontal="center" vertical="center"/>
    </xf>
    <xf numFmtId="9" fontId="18" fillId="0" borderId="53" xfId="0" applyNumberFormat="1" applyFont="1" applyBorder="1" applyAlignment="1">
      <alignment horizontal="center" vertical="center" wrapText="1"/>
    </xf>
    <xf numFmtId="0" fontId="4" fillId="0" borderId="0" xfId="0" applyFont="1" applyAlignment="1">
      <alignment horizontal="justify" wrapText="1"/>
    </xf>
    <xf numFmtId="0" fontId="4" fillId="0" borderId="0" xfId="0" applyFont="1" applyAlignment="1">
      <alignment horizontal="justify" vertical="center" wrapText="1"/>
    </xf>
    <xf numFmtId="0" fontId="4" fillId="3" borderId="31" xfId="0" applyFont="1" applyFill="1" applyBorder="1" applyAlignment="1">
      <alignment horizontal="justify" vertical="center" wrapText="1"/>
    </xf>
    <xf numFmtId="0" fontId="4" fillId="3" borderId="12" xfId="0" applyFont="1" applyFill="1" applyBorder="1" applyAlignment="1">
      <alignment horizontal="justify" vertical="center" wrapText="1"/>
    </xf>
    <xf numFmtId="0" fontId="18" fillId="0" borderId="51" xfId="0" applyFont="1" applyBorder="1" applyAlignment="1">
      <alignment horizontal="justify" vertical="center" wrapText="1"/>
    </xf>
    <xf numFmtId="0" fontId="5" fillId="0" borderId="0" xfId="0" applyFont="1" applyAlignment="1">
      <alignment horizontal="justify" wrapText="1"/>
    </xf>
    <xf numFmtId="0" fontId="4" fillId="3" borderId="32" xfId="0" applyFont="1" applyFill="1" applyBorder="1" applyAlignment="1">
      <alignment horizontal="justify" vertical="center" wrapText="1"/>
    </xf>
    <xf numFmtId="0" fontId="4" fillId="3" borderId="41" xfId="0" applyFont="1" applyFill="1" applyBorder="1" applyAlignment="1">
      <alignment horizontal="justify" vertical="center" wrapText="1"/>
    </xf>
    <xf numFmtId="0" fontId="18" fillId="0" borderId="52" xfId="0" applyFont="1" applyBorder="1" applyAlignment="1">
      <alignment horizontal="justify" vertical="center" wrapText="1"/>
    </xf>
    <xf numFmtId="0" fontId="27" fillId="4" borderId="50" xfId="0" applyFont="1" applyFill="1" applyBorder="1" applyAlignment="1">
      <alignment horizontal="justify" vertical="center" wrapText="1"/>
    </xf>
    <xf numFmtId="0" fontId="24" fillId="11" borderId="39" xfId="0" applyFont="1" applyFill="1" applyBorder="1" applyAlignment="1">
      <alignment horizontal="justify" vertical="center" wrapText="1"/>
    </xf>
    <xf numFmtId="9" fontId="18" fillId="0" borderId="51" xfId="0" applyNumberFormat="1" applyFont="1" applyBorder="1" applyAlignment="1">
      <alignment horizontal="center" vertical="center" wrapText="1"/>
    </xf>
    <xf numFmtId="10" fontId="4" fillId="3" borderId="12" xfId="1" applyNumberFormat="1" applyFont="1" applyFill="1" applyBorder="1" applyAlignment="1">
      <alignment horizontal="center" vertical="center" wrapText="1"/>
    </xf>
    <xf numFmtId="10" fontId="18" fillId="0" borderId="31" xfId="0" applyNumberFormat="1" applyFont="1" applyBorder="1" applyAlignment="1">
      <alignment horizontal="center" vertical="center" wrapText="1"/>
    </xf>
    <xf numFmtId="10" fontId="16" fillId="4" borderId="49" xfId="0" applyNumberFormat="1" applyFont="1" applyFill="1" applyBorder="1" applyAlignment="1">
      <alignment horizontal="center" wrapText="1"/>
    </xf>
    <xf numFmtId="10" fontId="18" fillId="0" borderId="51" xfId="0" applyNumberFormat="1" applyFont="1" applyBorder="1" applyAlignment="1">
      <alignment horizontal="center" vertical="center"/>
    </xf>
    <xf numFmtId="10" fontId="22" fillId="4" borderId="49" xfId="0" applyNumberFormat="1" applyFont="1" applyFill="1" applyBorder="1" applyAlignment="1">
      <alignment horizontal="center" wrapText="1"/>
    </xf>
    <xf numFmtId="10" fontId="23" fillId="11" borderId="45" xfId="1" applyNumberFormat="1" applyFont="1" applyFill="1" applyBorder="1" applyAlignment="1">
      <alignment horizontal="center" vertical="center" wrapText="1"/>
    </xf>
    <xf numFmtId="10" fontId="18" fillId="0" borderId="51" xfId="1" applyNumberFormat="1" applyFont="1" applyBorder="1" applyAlignment="1">
      <alignment horizontal="center" vertical="center" wrapText="1"/>
    </xf>
    <xf numFmtId="9" fontId="18" fillId="0" borderId="51" xfId="1" applyFont="1" applyFill="1" applyBorder="1" applyAlignment="1">
      <alignment horizontal="center" vertical="center" wrapText="1"/>
    </xf>
    <xf numFmtId="9" fontId="18" fillId="0" borderId="1" xfId="1" applyFont="1" applyFill="1" applyBorder="1" applyAlignment="1">
      <alignment horizontal="center" vertical="center" wrapText="1"/>
    </xf>
    <xf numFmtId="164" fontId="18" fillId="0" borderId="3" xfId="1" applyNumberFormat="1" applyFont="1" applyFill="1" applyBorder="1" applyAlignment="1">
      <alignment horizontal="center" vertical="center" wrapText="1"/>
    </xf>
    <xf numFmtId="0" fontId="28" fillId="0" borderId="0" xfId="0" applyFont="1" applyAlignment="1">
      <alignment wrapText="1"/>
    </xf>
    <xf numFmtId="164" fontId="4" fillId="3" borderId="31" xfId="1" applyNumberFormat="1" applyFont="1" applyFill="1" applyBorder="1" applyAlignment="1">
      <alignment horizontal="center" vertical="center" wrapText="1"/>
    </xf>
    <xf numFmtId="10" fontId="4" fillId="3" borderId="31" xfId="1" applyNumberFormat="1" applyFont="1" applyFill="1" applyBorder="1" applyAlignment="1">
      <alignment horizontal="center" vertical="center" wrapText="1"/>
    </xf>
    <xf numFmtId="10" fontId="18" fillId="0" borderId="51" xfId="0" applyNumberFormat="1" applyFont="1" applyBorder="1" applyAlignment="1">
      <alignment horizontal="center" vertical="center" wrapText="1"/>
    </xf>
    <xf numFmtId="0" fontId="18" fillId="3" borderId="12" xfId="0" applyFont="1" applyFill="1" applyBorder="1" applyAlignment="1">
      <alignment horizontal="justify" vertical="center" wrapText="1"/>
    </xf>
    <xf numFmtId="0" fontId="18" fillId="3" borderId="32" xfId="0" applyFont="1" applyFill="1" applyBorder="1" applyAlignment="1">
      <alignment horizontal="justify" vertical="center" wrapText="1"/>
    </xf>
    <xf numFmtId="10" fontId="18" fillId="3" borderId="12" xfId="1" applyNumberFormat="1" applyFont="1" applyFill="1" applyBorder="1" applyAlignment="1">
      <alignment horizontal="center" vertical="center" wrapText="1"/>
    </xf>
    <xf numFmtId="10" fontId="18" fillId="0" borderId="51" xfId="0" applyNumberFormat="1" applyFont="1" applyBorder="1" applyAlignment="1">
      <alignment horizontal="left" vertical="center" wrapText="1"/>
    </xf>
    <xf numFmtId="0" fontId="4" fillId="0" borderId="41" xfId="0" applyFont="1" applyBorder="1" applyAlignment="1">
      <alignment horizontal="justify" vertical="center" wrapText="1"/>
    </xf>
    <xf numFmtId="9" fontId="18" fillId="0" borderId="12" xfId="0" applyNumberFormat="1" applyFont="1" applyBorder="1" applyAlignment="1">
      <alignment horizontal="center" vertical="center"/>
    </xf>
    <xf numFmtId="0" fontId="18" fillId="3" borderId="6" xfId="0" applyFont="1" applyFill="1" applyBorder="1" applyAlignment="1">
      <alignment horizontal="justify" vertical="center" wrapText="1"/>
    </xf>
    <xf numFmtId="10" fontId="18" fillId="0" borderId="1" xfId="0" applyNumberFormat="1" applyFont="1" applyBorder="1" applyAlignment="1">
      <alignment horizontal="center" vertical="center" wrapText="1"/>
    </xf>
    <xf numFmtId="9" fontId="18" fillId="0" borderId="55" xfId="1" applyFont="1" applyFill="1" applyBorder="1" applyAlignment="1">
      <alignment horizontal="center" vertical="center" wrapText="1"/>
    </xf>
    <xf numFmtId="10" fontId="18" fillId="0" borderId="15" xfId="0" applyNumberFormat="1" applyFont="1" applyBorder="1" applyAlignment="1">
      <alignment horizontal="center" vertical="center" wrapText="1"/>
    </xf>
    <xf numFmtId="10" fontId="18" fillId="0" borderId="54" xfId="0" applyNumberFormat="1" applyFont="1" applyBorder="1" applyAlignment="1">
      <alignment horizontal="center" vertical="center" wrapText="1"/>
    </xf>
    <xf numFmtId="0" fontId="18" fillId="3" borderId="42" xfId="0" applyFont="1" applyFill="1" applyBorder="1" applyAlignment="1">
      <alignment horizontal="justify" vertical="center" wrapText="1"/>
    </xf>
    <xf numFmtId="9" fontId="18" fillId="0" borderId="53" xfId="1" applyFont="1" applyFill="1" applyBorder="1" applyAlignment="1">
      <alignment horizontal="center" vertical="center" wrapText="1"/>
    </xf>
    <xf numFmtId="9" fontId="18" fillId="0" borderId="53" xfId="1" applyFont="1" applyBorder="1" applyAlignment="1">
      <alignment horizontal="center" vertical="center" wrapText="1"/>
    </xf>
    <xf numFmtId="0" fontId="18" fillId="0" borderId="53" xfId="0" applyFont="1" applyBorder="1" applyAlignment="1">
      <alignment horizontal="center" vertical="center" wrapText="1"/>
    </xf>
    <xf numFmtId="9" fontId="18" fillId="0" borderId="34" xfId="1" applyFont="1" applyBorder="1" applyAlignment="1">
      <alignment horizontal="center" vertical="center" wrapText="1"/>
    </xf>
    <xf numFmtId="10" fontId="18" fillId="0" borderId="35" xfId="0" applyNumberFormat="1" applyFont="1" applyBorder="1" applyAlignment="1">
      <alignment horizontal="center" vertical="center" wrapText="1"/>
    </xf>
    <xf numFmtId="10" fontId="18" fillId="0" borderId="36" xfId="0" applyNumberFormat="1" applyFont="1" applyBorder="1" applyAlignment="1">
      <alignment horizontal="center" vertical="center" wrapText="1"/>
    </xf>
    <xf numFmtId="0" fontId="18" fillId="0" borderId="35" xfId="0" applyFont="1" applyBorder="1" applyAlignment="1">
      <alignment horizontal="justify" vertical="center" wrapText="1"/>
    </xf>
    <xf numFmtId="0" fontId="4" fillId="3" borderId="0" xfId="0" applyFont="1" applyFill="1" applyAlignment="1">
      <alignment horizontal="left" vertical="top" wrapText="1"/>
    </xf>
    <xf numFmtId="10" fontId="16" fillId="4" borderId="36" xfId="0" applyNumberFormat="1" applyFont="1" applyFill="1" applyBorder="1" applyAlignment="1">
      <alignment horizontal="center" wrapText="1"/>
    </xf>
    <xf numFmtId="0" fontId="26" fillId="4" borderId="58" xfId="0" applyFont="1" applyFill="1" applyBorder="1" applyAlignment="1">
      <alignment horizontal="justify" vertical="center" wrapText="1"/>
    </xf>
    <xf numFmtId="1" fontId="4" fillId="3" borderId="12" xfId="1" applyNumberFormat="1" applyFont="1" applyFill="1" applyBorder="1" applyAlignment="1">
      <alignment horizontal="center" vertical="center" wrapText="1"/>
    </xf>
    <xf numFmtId="9" fontId="4" fillId="3" borderId="43" xfId="0" applyNumberFormat="1" applyFont="1" applyFill="1" applyBorder="1" applyAlignment="1">
      <alignment horizontal="center" vertical="center" wrapText="1"/>
    </xf>
    <xf numFmtId="1" fontId="4" fillId="3" borderId="43" xfId="1" applyNumberFormat="1" applyFont="1" applyFill="1" applyBorder="1" applyAlignment="1">
      <alignment horizontal="center" vertical="center" wrapText="1"/>
    </xf>
    <xf numFmtId="1" fontId="4" fillId="3" borderId="34" xfId="1" applyNumberFormat="1" applyFont="1" applyFill="1" applyBorder="1" applyAlignment="1">
      <alignment horizontal="center" vertical="center" wrapText="1"/>
    </xf>
    <xf numFmtId="1" fontId="4" fillId="3" borderId="35" xfId="1" applyNumberFormat="1" applyFont="1" applyFill="1" applyBorder="1" applyAlignment="1">
      <alignment horizontal="center" vertical="center" wrapText="1"/>
    </xf>
    <xf numFmtId="10" fontId="4" fillId="3" borderId="35" xfId="1" applyNumberFormat="1" applyFont="1" applyFill="1" applyBorder="1" applyAlignment="1">
      <alignment horizontal="center" vertical="center" wrapText="1"/>
    </xf>
    <xf numFmtId="0" fontId="4" fillId="0" borderId="38" xfId="0" applyFont="1" applyBorder="1" applyAlignment="1">
      <alignment horizontal="justify" vertical="center" wrapText="1"/>
    </xf>
    <xf numFmtId="0" fontId="29" fillId="0" borderId="54" xfId="0" applyFont="1" applyBorder="1" applyAlignment="1">
      <alignment horizontal="justify" vertical="center" wrapText="1"/>
    </xf>
    <xf numFmtId="0" fontId="29" fillId="0" borderId="12" xfId="0" applyFont="1" applyBorder="1" applyAlignment="1">
      <alignment horizontal="justify" vertical="center" wrapText="1"/>
    </xf>
    <xf numFmtId="0" fontId="30" fillId="0" borderId="0" xfId="0" applyFont="1" applyAlignment="1">
      <alignment horizontal="justify" vertical="center" wrapText="1"/>
    </xf>
    <xf numFmtId="0" fontId="18" fillId="0" borderId="15" xfId="0" applyFont="1" applyBorder="1" applyAlignment="1">
      <alignment horizontal="justify" vertical="center" wrapText="1"/>
    </xf>
    <xf numFmtId="10" fontId="18" fillId="0" borderId="52" xfId="0" applyNumberFormat="1" applyFont="1" applyBorder="1" applyAlignment="1">
      <alignment horizontal="justify" vertical="center" wrapText="1"/>
    </xf>
    <xf numFmtId="10" fontId="18" fillId="0" borderId="38" xfId="0" applyNumberFormat="1" applyFont="1" applyBorder="1" applyAlignment="1">
      <alignment horizontal="justify" vertical="center" wrapText="1"/>
    </xf>
    <xf numFmtId="0" fontId="29" fillId="0" borderId="41" xfId="0" applyFont="1" applyBorder="1" applyAlignment="1">
      <alignment horizontal="justify" vertical="center" wrapText="1"/>
    </xf>
    <xf numFmtId="0" fontId="5" fillId="0" borderId="0" xfId="0" applyFont="1" applyAlignment="1">
      <alignment horizontal="justify" vertical="center" wrapText="1"/>
    </xf>
    <xf numFmtId="0" fontId="4" fillId="3" borderId="6" xfId="0" applyFont="1" applyFill="1" applyBorder="1" applyAlignment="1">
      <alignment horizontal="justify" vertical="center" wrapText="1"/>
    </xf>
    <xf numFmtId="0" fontId="4" fillId="3" borderId="9" xfId="0" applyFont="1" applyFill="1" applyBorder="1" applyAlignment="1">
      <alignment horizontal="justify" vertical="center" wrapText="1"/>
    </xf>
    <xf numFmtId="9" fontId="4" fillId="3" borderId="40" xfId="0" applyNumberFormat="1" applyFont="1" applyFill="1" applyBorder="1" applyAlignment="1">
      <alignment horizontal="center" vertical="center" wrapText="1"/>
    </xf>
    <xf numFmtId="0" fontId="29" fillId="0" borderId="31" xfId="0" applyFont="1" applyBorder="1" applyAlignment="1">
      <alignment horizontal="justify" vertical="center" wrapText="1"/>
    </xf>
    <xf numFmtId="0" fontId="3" fillId="10" borderId="34"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3" fillId="10" borderId="38"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0" xfId="0" applyFont="1" applyAlignment="1">
      <alignment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4" fillId="0" borderId="4" xfId="0" applyFont="1" applyBorder="1" applyAlignment="1">
      <alignment wrapText="1"/>
    </xf>
    <xf numFmtId="0" fontId="4" fillId="0" borderId="0" xfId="0" applyFont="1" applyAlignment="1">
      <alignment horizontal="justify" wrapText="1"/>
    </xf>
    <xf numFmtId="0" fontId="3" fillId="3" borderId="4"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5"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9" xfId="0" applyFont="1" applyFill="1" applyBorder="1" applyAlignment="1">
      <alignment horizontal="center" wrapText="1"/>
    </xf>
    <xf numFmtId="0" fontId="3" fillId="4" borderId="10" xfId="0" applyFont="1" applyFill="1" applyBorder="1" applyAlignment="1">
      <alignment horizontal="center" wrapText="1"/>
    </xf>
    <xf numFmtId="0" fontId="3" fillId="4" borderId="11" xfId="0" applyFont="1" applyFill="1" applyBorder="1" applyAlignment="1">
      <alignment horizontal="center" wrapText="1"/>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11" xfId="0" applyFont="1" applyBorder="1" applyAlignment="1">
      <alignment horizontal="left" wrapText="1"/>
    </xf>
    <xf numFmtId="0" fontId="4" fillId="0" borderId="0" xfId="0" applyFont="1" applyAlignment="1">
      <alignment horizontal="justify"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10" borderId="28" xfId="0" applyFont="1" applyFill="1" applyBorder="1" applyAlignment="1">
      <alignment horizontal="center" vertical="center" wrapText="1"/>
    </xf>
    <xf numFmtId="0" fontId="3" fillId="10" borderId="30"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3" fillId="10" borderId="33" xfId="0" applyFont="1" applyFill="1" applyBorder="1" applyAlignment="1">
      <alignment horizontal="center" vertical="center" wrapText="1"/>
    </xf>
    <xf numFmtId="0" fontId="16" fillId="4" borderId="44" xfId="0" applyFont="1" applyFill="1" applyBorder="1" applyAlignment="1">
      <alignment horizontal="center" vertical="center"/>
    </xf>
    <xf numFmtId="0" fontId="16" fillId="4" borderId="45" xfId="0" applyFont="1" applyFill="1" applyBorder="1" applyAlignment="1">
      <alignment horizontal="center" vertical="center"/>
    </xf>
    <xf numFmtId="0" fontId="16" fillId="4" borderId="46" xfId="0" applyFont="1" applyFill="1" applyBorder="1" applyAlignment="1">
      <alignment horizontal="center" vertical="center"/>
    </xf>
    <xf numFmtId="0" fontId="26" fillId="4" borderId="45" xfId="0" applyFont="1" applyFill="1" applyBorder="1" applyAlignment="1">
      <alignment horizontal="center" wrapText="1"/>
    </xf>
    <xf numFmtId="0" fontId="26" fillId="4" borderId="46" xfId="0" applyFont="1" applyFill="1" applyBorder="1" applyAlignment="1">
      <alignment horizontal="center" wrapText="1"/>
    </xf>
    <xf numFmtId="0" fontId="26" fillId="4" borderId="47" xfId="0" applyFont="1" applyFill="1" applyBorder="1" applyAlignment="1">
      <alignment horizontal="center" wrapText="1"/>
    </xf>
    <xf numFmtId="0" fontId="26" fillId="4" borderId="48" xfId="0" applyFont="1" applyFill="1" applyBorder="1" applyAlignment="1">
      <alignment horizontal="center" wrapText="1"/>
    </xf>
    <xf numFmtId="0" fontId="26" fillId="4" borderId="44" xfId="0" applyFont="1" applyFill="1" applyBorder="1" applyAlignment="1">
      <alignment horizontal="center" wrapText="1"/>
    </xf>
    <xf numFmtId="1" fontId="26" fillId="4" borderId="44" xfId="0" applyNumberFormat="1" applyFont="1" applyFill="1" applyBorder="1" applyAlignment="1">
      <alignment horizontal="center" wrapText="1"/>
    </xf>
    <xf numFmtId="1" fontId="26" fillId="4" borderId="46" xfId="0" applyNumberFormat="1" applyFont="1" applyFill="1" applyBorder="1" applyAlignment="1">
      <alignment horizontal="center" wrapText="1"/>
    </xf>
    <xf numFmtId="0" fontId="3" fillId="6" borderId="13"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6" borderId="0" xfId="0" applyFont="1" applyFill="1" applyAlignment="1">
      <alignment horizontal="center" vertical="center" wrapText="1"/>
    </xf>
    <xf numFmtId="0" fontId="3" fillId="6" borderId="27"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3" fillId="8" borderId="22"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8" borderId="21"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28"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33" xfId="0" applyFont="1" applyFill="1" applyBorder="1" applyAlignment="1">
      <alignment horizontal="center" vertical="center" wrapText="1"/>
    </xf>
    <xf numFmtId="0" fontId="23" fillId="11" borderId="44" xfId="0" applyFont="1" applyFill="1" applyBorder="1" applyAlignment="1">
      <alignment horizontal="center" wrapText="1"/>
    </xf>
    <xf numFmtId="0" fontId="23" fillId="11" borderId="45" xfId="0" applyFont="1" applyFill="1" applyBorder="1" applyAlignment="1">
      <alignment horizontal="center" wrapText="1"/>
    </xf>
    <xf numFmtId="0" fontId="23" fillId="11" borderId="46" xfId="0" applyFont="1" applyFill="1" applyBorder="1" applyAlignment="1">
      <alignment horizontal="center" wrapText="1"/>
    </xf>
    <xf numFmtId="0" fontId="24" fillId="11" borderId="44" xfId="0" applyFont="1" applyFill="1" applyBorder="1" applyAlignment="1">
      <alignment horizontal="center" vertical="center" wrapText="1"/>
    </xf>
    <xf numFmtId="0" fontId="24" fillId="11" borderId="46" xfId="0" applyFont="1" applyFill="1" applyBorder="1" applyAlignment="1">
      <alignment horizontal="center" vertical="center" wrapText="1"/>
    </xf>
    <xf numFmtId="0" fontId="24" fillId="11" borderId="47" xfId="0" applyFont="1" applyFill="1" applyBorder="1" applyAlignment="1">
      <alignment horizontal="center" vertical="center" wrapText="1"/>
    </xf>
    <xf numFmtId="0" fontId="24" fillId="11" borderId="48" xfId="0" applyFont="1" applyFill="1" applyBorder="1" applyAlignment="1">
      <alignment horizontal="center" vertical="center" wrapText="1"/>
    </xf>
    <xf numFmtId="0" fontId="26" fillId="4" borderId="56" xfId="0" applyFont="1" applyFill="1" applyBorder="1" applyAlignment="1">
      <alignment horizontal="center" wrapText="1"/>
    </xf>
    <xf numFmtId="0" fontId="26" fillId="4" borderId="57" xfId="0" applyFont="1" applyFill="1" applyBorder="1" applyAlignment="1">
      <alignment horizontal="center" wrapText="1"/>
    </xf>
    <xf numFmtId="0" fontId="22" fillId="4" borderId="44" xfId="0" applyFont="1" applyFill="1" applyBorder="1" applyAlignment="1">
      <alignment horizontal="center" vertical="center"/>
    </xf>
    <xf numFmtId="0" fontId="22" fillId="4" borderId="45" xfId="0" applyFont="1" applyFill="1" applyBorder="1" applyAlignment="1">
      <alignment horizontal="center" vertical="center"/>
    </xf>
    <xf numFmtId="0" fontId="22" fillId="4" borderId="46" xfId="0" applyFont="1" applyFill="1" applyBorder="1" applyAlignment="1">
      <alignment horizontal="center" vertical="center"/>
    </xf>
    <xf numFmtId="0" fontId="27" fillId="4" borderId="45" xfId="0" applyFont="1" applyFill="1" applyBorder="1" applyAlignment="1">
      <alignment horizontal="center" wrapText="1"/>
    </xf>
    <xf numFmtId="0" fontId="27" fillId="4" borderId="46" xfId="0" applyFont="1" applyFill="1" applyBorder="1" applyAlignment="1">
      <alignment horizontal="center" wrapText="1"/>
    </xf>
    <xf numFmtId="0" fontId="27" fillId="4" borderId="47" xfId="0" applyFont="1" applyFill="1" applyBorder="1" applyAlignment="1">
      <alignment horizontal="center" wrapText="1"/>
    </xf>
    <xf numFmtId="0" fontId="27" fillId="4" borderId="48" xfId="0" applyFont="1" applyFill="1" applyBorder="1" applyAlignment="1">
      <alignment horizontal="center" wrapText="1"/>
    </xf>
    <xf numFmtId="0" fontId="27" fillId="4" borderId="44" xfId="0" applyFont="1" applyFill="1" applyBorder="1" applyAlignment="1">
      <alignment horizontal="center" wrapText="1"/>
    </xf>
    <xf numFmtId="0" fontId="4" fillId="0" borderId="9" xfId="0" applyFont="1" applyBorder="1" applyAlignment="1">
      <alignment horizontal="center" wrapText="1"/>
    </xf>
    <xf numFmtId="0" fontId="4" fillId="0" borderId="11" xfId="0" applyFont="1" applyBorder="1" applyAlignment="1">
      <alignment horizontal="center" wrapText="1"/>
    </xf>
    <xf numFmtId="0" fontId="3" fillId="8" borderId="29"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3" fillId="8" borderId="30"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9" borderId="28" xfId="0" applyFont="1" applyFill="1" applyBorder="1" applyAlignment="1">
      <alignment horizontal="center" vertical="center" wrapText="1"/>
    </xf>
    <xf numFmtId="0" fontId="3" fillId="9" borderId="30"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33" xfId="0" applyFont="1" applyFill="1" applyBorder="1" applyAlignment="1">
      <alignment horizontal="center" vertical="center" wrapText="1"/>
    </xf>
  </cellXfs>
  <cellStyles count="3">
    <cellStyle name="Incorrecto" xfId="2" builtinId="2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149679</xdr:colOff>
      <xdr:row>0</xdr:row>
      <xdr:rowOff>168730</xdr:rowOff>
    </xdr:from>
    <xdr:to>
      <xdr:col>1</xdr:col>
      <xdr:colOff>1836964</xdr:colOff>
      <xdr:row>1</xdr:row>
      <xdr:rowOff>168729</xdr:rowOff>
    </xdr:to>
    <xdr:pic>
      <xdr:nvPicPr>
        <xdr:cNvPr id="2" name="Imagen 1">
          <a:extLst>
            <a:ext uri="{FF2B5EF4-FFF2-40B4-BE49-F238E27FC236}">
              <a16:creationId xmlns:a16="http://schemas.microsoft.com/office/drawing/2014/main" id="{8BA562EF-D35C-4599-BE46-B4E6A0ACEBD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679" y="168730"/>
          <a:ext cx="2149928" cy="89807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ontibon.gov.co/tabla_archivos/107-registros-publicaciones" TargetMode="External"/><Relationship Id="rId1" Type="http://schemas.openxmlformats.org/officeDocument/2006/relationships/hyperlink" Target="http://www.fontibon.gov.co/tabla_archivos/107-registros-publicacione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AD645-1A1A-4E66-B519-F0A27F36BB34}">
  <dimension ref="A1:AW45"/>
  <sheetViews>
    <sheetView tabSelected="1" topLeftCell="A14" zoomScale="85" zoomScaleNormal="85" workbookViewId="0">
      <pane xSplit="5" ySplit="6" topLeftCell="AL20" activePane="bottomRight" state="frozen"/>
      <selection activeCell="A14" sqref="A14"/>
      <selection pane="topRight" activeCell="F14" sqref="F14"/>
      <selection pane="bottomLeft" activeCell="A20" sqref="A20"/>
      <selection pane="bottomRight" activeCell="AN34" sqref="AN20:AN34"/>
    </sheetView>
  </sheetViews>
  <sheetFormatPr baseColWidth="10" defaultColWidth="10.85546875" defaultRowHeight="15" x14ac:dyDescent="0.25"/>
  <cols>
    <col min="1" max="1" width="6.85546875" style="2" customWidth="1"/>
    <col min="2" max="2" width="32.140625" style="2" customWidth="1"/>
    <col min="3" max="3" width="13" style="2" customWidth="1"/>
    <col min="4" max="4" width="9.28515625" style="2" customWidth="1"/>
    <col min="5" max="5" width="51" style="2" customWidth="1"/>
    <col min="6" max="6" width="15.85546875" style="2" customWidth="1"/>
    <col min="7" max="7" width="20.28515625" style="2" customWidth="1"/>
    <col min="8" max="8" width="32.140625" style="2" customWidth="1"/>
    <col min="9" max="9" width="23.140625" style="2" customWidth="1"/>
    <col min="10" max="10" width="34.42578125" style="2" customWidth="1"/>
    <col min="11" max="11" width="18.7109375" style="2" customWidth="1"/>
    <col min="12" max="13" width="18.28515625" style="2" customWidth="1"/>
    <col min="14" max="14" width="16.140625" style="2" customWidth="1"/>
    <col min="15" max="15" width="15.140625" style="2" customWidth="1"/>
    <col min="16" max="16" width="19.7109375" style="2" customWidth="1"/>
    <col min="17" max="17" width="15.5703125" style="2" customWidth="1"/>
    <col min="18" max="18" width="21.85546875" style="2" customWidth="1"/>
    <col min="19" max="23" width="17.85546875" style="2" customWidth="1"/>
    <col min="24" max="24" width="24.5703125" style="2" customWidth="1"/>
    <col min="25" max="25" width="16.85546875" style="2" customWidth="1"/>
    <col min="26" max="26" width="42.5703125" style="121" customWidth="1"/>
    <col min="27" max="27" width="19.42578125" style="121" customWidth="1"/>
    <col min="28" max="28" width="16.5703125" style="2" customWidth="1"/>
    <col min="29" max="29" width="15.7109375" style="2" customWidth="1"/>
    <col min="30" max="30" width="16.42578125" style="2" customWidth="1"/>
    <col min="31" max="31" width="61.7109375" style="2" customWidth="1"/>
    <col min="32" max="34" width="16.42578125" style="2" customWidth="1"/>
    <col min="35" max="35" width="15.85546875" style="2" customWidth="1"/>
    <col min="36" max="36" width="39.85546875" style="121" customWidth="1"/>
    <col min="37" max="37" width="17.7109375" style="121" customWidth="1"/>
    <col min="38" max="38" width="14.5703125" style="2" customWidth="1"/>
    <col min="39" max="39" width="16.42578125" style="2" customWidth="1"/>
    <col min="40" max="40" width="15.85546875" style="2" customWidth="1"/>
    <col min="41" max="41" width="50" style="178" customWidth="1"/>
    <col min="42" max="42" width="21.42578125" style="178" customWidth="1"/>
    <col min="43" max="43" width="18.85546875" style="2" bestFit="1" customWidth="1"/>
    <col min="44" max="44" width="16.42578125" style="2" customWidth="1"/>
    <col min="45" max="45" width="15.7109375" style="2" customWidth="1"/>
    <col min="46" max="46" width="41.42578125" style="178" customWidth="1"/>
    <col min="47" max="47" width="17.5703125" style="2" customWidth="1"/>
    <col min="48" max="48" width="16.28515625" style="2" customWidth="1"/>
    <col min="49" max="49" width="18" style="2" bestFit="1" customWidth="1"/>
    <col min="50" max="16384" width="10.85546875" style="2"/>
  </cols>
  <sheetData>
    <row r="1" spans="1:49" ht="70.5" customHeight="1" x14ac:dyDescent="0.25">
      <c r="A1" s="192" t="s">
        <v>318</v>
      </c>
      <c r="B1" s="193"/>
      <c r="C1" s="193"/>
      <c r="D1" s="193"/>
      <c r="E1" s="193"/>
      <c r="F1" s="193"/>
      <c r="G1" s="193"/>
      <c r="H1" s="193"/>
      <c r="I1" s="193"/>
      <c r="J1" s="193"/>
      <c r="K1" s="193"/>
      <c r="L1" s="193"/>
      <c r="M1" s="194"/>
      <c r="N1" s="195" t="s">
        <v>0</v>
      </c>
      <c r="O1" s="196"/>
      <c r="P1" s="196"/>
      <c r="Q1" s="196"/>
      <c r="R1" s="197"/>
      <c r="S1" s="201"/>
      <c r="T1" s="191"/>
      <c r="U1" s="191"/>
      <c r="V1" s="191"/>
      <c r="W1" s="1"/>
      <c r="X1" s="191"/>
      <c r="Y1" s="191"/>
      <c r="Z1" s="202"/>
      <c r="AA1" s="202"/>
      <c r="AB1" s="191"/>
      <c r="AC1" s="191"/>
      <c r="AD1" s="191"/>
      <c r="AE1" s="191"/>
      <c r="AF1" s="191"/>
      <c r="AG1" s="191"/>
      <c r="AH1" s="191"/>
      <c r="AI1" s="191"/>
      <c r="AJ1" s="202"/>
      <c r="AK1" s="202"/>
      <c r="AL1" s="191"/>
      <c r="AM1" s="191"/>
      <c r="AN1" s="191"/>
      <c r="AO1" s="234"/>
      <c r="AP1" s="234"/>
      <c r="AQ1" s="191"/>
      <c r="AR1" s="191"/>
      <c r="AS1" s="191"/>
      <c r="AT1" s="234"/>
      <c r="AU1" s="191"/>
      <c r="AV1" s="191"/>
      <c r="AW1" s="191"/>
    </row>
    <row r="2" spans="1:49" s="3" customFormat="1" ht="23.45" customHeight="1" x14ac:dyDescent="0.25">
      <c r="A2" s="203"/>
      <c r="B2" s="204"/>
      <c r="C2" s="204"/>
      <c r="D2" s="204"/>
      <c r="E2" s="204"/>
      <c r="F2" s="204"/>
      <c r="G2" s="204"/>
      <c r="H2" s="204"/>
      <c r="I2" s="204"/>
      <c r="J2" s="204"/>
      <c r="K2" s="204"/>
      <c r="L2" s="204"/>
      <c r="M2" s="205"/>
      <c r="N2" s="198"/>
      <c r="O2" s="199"/>
      <c r="P2" s="199"/>
      <c r="Q2" s="199"/>
      <c r="R2" s="200"/>
      <c r="S2" s="201"/>
      <c r="T2" s="191"/>
      <c r="U2" s="191"/>
      <c r="V2" s="191"/>
      <c r="W2" s="1"/>
      <c r="X2" s="191"/>
      <c r="Y2" s="191"/>
      <c r="Z2" s="202"/>
      <c r="AA2" s="202"/>
      <c r="AB2" s="191"/>
      <c r="AC2" s="191"/>
      <c r="AD2" s="191"/>
      <c r="AE2" s="191"/>
      <c r="AF2" s="191"/>
      <c r="AG2" s="191"/>
      <c r="AH2" s="191"/>
      <c r="AI2" s="191"/>
      <c r="AJ2" s="202"/>
      <c r="AK2" s="202"/>
      <c r="AL2" s="191"/>
      <c r="AM2" s="191"/>
      <c r="AN2" s="191"/>
      <c r="AO2" s="234"/>
      <c r="AP2" s="234"/>
      <c r="AQ2" s="191"/>
      <c r="AR2" s="191"/>
      <c r="AS2" s="191"/>
      <c r="AT2" s="234"/>
      <c r="AU2" s="191"/>
      <c r="AV2" s="191"/>
      <c r="AW2" s="191"/>
    </row>
    <row r="3" spans="1:49" ht="15" customHeight="1" x14ac:dyDescent="0.25">
      <c r="A3" s="206"/>
      <c r="B3" s="207"/>
      <c r="C3" s="207"/>
      <c r="D3" s="207"/>
      <c r="E3" s="207"/>
      <c r="F3" s="207"/>
      <c r="G3" s="207"/>
      <c r="H3" s="207"/>
      <c r="I3" s="207"/>
      <c r="J3" s="207"/>
      <c r="K3" s="207"/>
      <c r="L3" s="207"/>
      <c r="M3" s="207"/>
      <c r="N3" s="207"/>
      <c r="O3" s="207"/>
      <c r="P3" s="207"/>
      <c r="Q3" s="207"/>
      <c r="R3" s="207"/>
      <c r="S3" s="4"/>
      <c r="T3" s="4"/>
      <c r="U3" s="4"/>
      <c r="V3" s="4"/>
      <c r="W3" s="4"/>
      <c r="X3" s="4"/>
      <c r="Y3" s="4"/>
      <c r="Z3" s="117"/>
      <c r="AA3" s="117"/>
      <c r="AB3" s="4"/>
      <c r="AC3" s="4"/>
      <c r="AD3" s="4"/>
      <c r="AE3" s="4"/>
      <c r="AF3" s="4"/>
      <c r="AG3" s="4"/>
      <c r="AH3" s="4"/>
      <c r="AI3" s="4"/>
      <c r="AJ3" s="117"/>
      <c r="AK3" s="117"/>
      <c r="AL3" s="4"/>
      <c r="AM3" s="4"/>
      <c r="AN3" s="4"/>
      <c r="AO3" s="117"/>
      <c r="AP3" s="117"/>
      <c r="AQ3" s="4"/>
      <c r="AR3" s="4"/>
      <c r="AS3" s="4"/>
      <c r="AT3" s="117"/>
      <c r="AU3" s="4"/>
      <c r="AV3" s="4"/>
      <c r="AW3" s="4"/>
    </row>
    <row r="4" spans="1:49" ht="15" customHeight="1" x14ac:dyDescent="0.25">
      <c r="A4" s="208" t="s">
        <v>1</v>
      </c>
      <c r="B4" s="209"/>
      <c r="C4" s="209"/>
      <c r="D4" s="209"/>
      <c r="E4" s="209"/>
      <c r="F4" s="209"/>
      <c r="G4" s="209"/>
      <c r="H4" s="209"/>
      <c r="I4" s="209"/>
      <c r="J4" s="209"/>
      <c r="K4" s="209"/>
      <c r="L4" s="209"/>
      <c r="M4" s="209"/>
      <c r="N4" s="209"/>
      <c r="O4" s="209"/>
      <c r="P4" s="209"/>
      <c r="Q4" s="209"/>
      <c r="R4" s="209"/>
      <c r="S4" s="4"/>
      <c r="T4" s="4"/>
      <c r="U4" s="4"/>
      <c r="V4" s="4"/>
      <c r="W4" s="4"/>
      <c r="X4" s="4"/>
      <c r="Y4" s="4"/>
      <c r="Z4" s="117"/>
      <c r="AA4" s="117"/>
      <c r="AB4" s="4"/>
      <c r="AC4" s="4"/>
      <c r="AD4" s="4"/>
      <c r="AE4" s="4"/>
      <c r="AF4" s="4"/>
      <c r="AG4" s="4"/>
      <c r="AH4" s="4"/>
      <c r="AI4" s="4"/>
      <c r="AJ4" s="117"/>
      <c r="AK4" s="117"/>
      <c r="AL4" s="4"/>
      <c r="AM4" s="4"/>
      <c r="AN4" s="4"/>
      <c r="AO4" s="117"/>
      <c r="AP4" s="117"/>
      <c r="AQ4" s="4"/>
      <c r="AR4" s="4"/>
      <c r="AS4" s="4"/>
      <c r="AT4" s="117"/>
      <c r="AU4" s="4"/>
      <c r="AV4" s="4"/>
      <c r="AW4" s="4"/>
    </row>
    <row r="5" spans="1:49" ht="15.75" customHeight="1" x14ac:dyDescent="0.25">
      <c r="A5" s="1"/>
      <c r="B5" s="1"/>
      <c r="C5" s="1"/>
      <c r="D5" s="1"/>
      <c r="E5" s="5"/>
      <c r="F5" s="1"/>
      <c r="G5" s="1"/>
      <c r="H5" s="1"/>
      <c r="I5" s="1"/>
      <c r="J5" s="1"/>
      <c r="K5" s="1"/>
      <c r="L5" s="1"/>
      <c r="M5" s="1"/>
      <c r="N5" s="1"/>
      <c r="O5" s="1"/>
      <c r="P5" s="1"/>
      <c r="Q5" s="1"/>
      <c r="R5" s="1"/>
      <c r="S5" s="1"/>
      <c r="T5" s="1"/>
      <c r="U5" s="1"/>
      <c r="V5" s="1"/>
      <c r="W5" s="1"/>
      <c r="X5" s="1"/>
      <c r="Y5" s="1"/>
      <c r="Z5" s="116"/>
      <c r="AA5" s="116"/>
      <c r="AB5" s="1"/>
      <c r="AC5" s="1"/>
      <c r="AD5" s="1"/>
      <c r="AE5" s="1"/>
      <c r="AF5" s="1"/>
      <c r="AG5" s="1"/>
      <c r="AH5" s="1"/>
      <c r="AI5" s="1"/>
      <c r="AJ5" s="116"/>
      <c r="AK5" s="116"/>
      <c r="AL5" s="1"/>
      <c r="AM5" s="1"/>
      <c r="AN5" s="1"/>
      <c r="AO5" s="117"/>
      <c r="AP5" s="117"/>
      <c r="AQ5" s="1"/>
      <c r="AR5" s="1"/>
      <c r="AS5" s="1"/>
      <c r="AT5" s="117"/>
      <c r="AU5" s="1"/>
      <c r="AV5" s="1"/>
      <c r="AW5" s="1"/>
    </row>
    <row r="6" spans="1:49" ht="15" customHeight="1" x14ac:dyDescent="0.25">
      <c r="A6" s="210" t="s">
        <v>2</v>
      </c>
      <c r="B6" s="211"/>
      <c r="C6" s="216" t="s">
        <v>3</v>
      </c>
      <c r="D6" s="217"/>
      <c r="E6" s="218"/>
      <c r="F6" s="225" t="s">
        <v>4</v>
      </c>
      <c r="G6" s="226"/>
      <c r="H6" s="226"/>
      <c r="I6" s="226"/>
      <c r="J6" s="226"/>
      <c r="K6" s="226"/>
      <c r="L6" s="226"/>
      <c r="M6" s="227"/>
      <c r="N6" s="1"/>
      <c r="O6" s="1"/>
      <c r="P6" s="1"/>
      <c r="Q6" s="1"/>
      <c r="R6" s="1"/>
      <c r="S6" s="1"/>
      <c r="T6" s="1"/>
      <c r="U6" s="1"/>
      <c r="V6" s="1"/>
      <c r="W6" s="1"/>
      <c r="X6" s="1"/>
      <c r="Y6" s="1"/>
      <c r="Z6" s="116"/>
      <c r="AA6" s="116"/>
      <c r="AB6" s="1"/>
      <c r="AC6" s="1"/>
      <c r="AD6" s="1"/>
      <c r="AE6" s="1"/>
      <c r="AF6" s="1"/>
      <c r="AG6" s="1"/>
      <c r="AH6" s="1"/>
      <c r="AI6" s="1"/>
      <c r="AJ6" s="116"/>
      <c r="AK6" s="116"/>
      <c r="AL6" s="1"/>
      <c r="AM6" s="1"/>
      <c r="AN6" s="1"/>
      <c r="AO6" s="117"/>
      <c r="AP6" s="117"/>
      <c r="AQ6" s="1"/>
      <c r="AR6" s="1"/>
      <c r="AS6" s="1"/>
      <c r="AT6" s="117"/>
      <c r="AU6" s="1"/>
      <c r="AV6" s="1"/>
      <c r="AW6" s="1"/>
    </row>
    <row r="7" spans="1:49" ht="15" customHeight="1" x14ac:dyDescent="0.25">
      <c r="A7" s="212"/>
      <c r="B7" s="213"/>
      <c r="C7" s="219"/>
      <c r="D7" s="220"/>
      <c r="E7" s="221"/>
      <c r="F7" s="6" t="s">
        <v>5</v>
      </c>
      <c r="G7" s="228" t="s">
        <v>6</v>
      </c>
      <c r="H7" s="230"/>
      <c r="I7" s="228" t="s">
        <v>7</v>
      </c>
      <c r="J7" s="229"/>
      <c r="K7" s="229"/>
      <c r="L7" s="229"/>
      <c r="M7" s="230"/>
      <c r="N7" s="1"/>
      <c r="O7" s="1"/>
      <c r="P7" s="1"/>
      <c r="Q7" s="1"/>
      <c r="R7" s="1"/>
      <c r="S7" s="1"/>
      <c r="T7" s="1"/>
      <c r="U7" s="1"/>
      <c r="V7" s="1"/>
      <c r="W7" s="1"/>
      <c r="X7" s="1"/>
      <c r="Y7" s="1"/>
      <c r="Z7" s="116"/>
      <c r="AA7" s="116"/>
      <c r="AB7" s="1"/>
      <c r="AC7" s="1"/>
      <c r="AD7" s="1"/>
      <c r="AE7" s="1"/>
      <c r="AF7" s="1"/>
      <c r="AG7" s="1"/>
      <c r="AH7" s="1"/>
      <c r="AI7" s="1"/>
      <c r="AJ7" s="116"/>
      <c r="AK7" s="116"/>
      <c r="AL7" s="1"/>
      <c r="AM7" s="1"/>
      <c r="AN7" s="1"/>
      <c r="AO7" s="117"/>
      <c r="AP7" s="117"/>
      <c r="AQ7" s="1"/>
      <c r="AR7" s="1"/>
      <c r="AS7" s="1"/>
      <c r="AT7" s="117"/>
      <c r="AU7" s="1"/>
      <c r="AV7" s="1"/>
      <c r="AW7" s="1"/>
    </row>
    <row r="8" spans="1:49" ht="15" customHeight="1" x14ac:dyDescent="0.25">
      <c r="A8" s="212"/>
      <c r="B8" s="213"/>
      <c r="C8" s="219"/>
      <c r="D8" s="220"/>
      <c r="E8" s="221"/>
      <c r="F8" s="7">
        <v>1</v>
      </c>
      <c r="G8" s="308" t="s">
        <v>8</v>
      </c>
      <c r="H8" s="309"/>
      <c r="I8" s="231" t="s">
        <v>9</v>
      </c>
      <c r="J8" s="232"/>
      <c r="K8" s="232"/>
      <c r="L8" s="232"/>
      <c r="M8" s="233"/>
      <c r="N8" s="1"/>
      <c r="O8" s="1"/>
      <c r="P8" s="1"/>
      <c r="Q8" s="1"/>
      <c r="R8" s="1"/>
      <c r="S8" s="1"/>
      <c r="T8" s="1"/>
      <c r="U8" s="1"/>
      <c r="V8" s="1"/>
      <c r="W8" s="1"/>
      <c r="X8" s="1"/>
      <c r="Y8" s="1"/>
      <c r="Z8" s="116"/>
      <c r="AA8" s="116"/>
      <c r="AB8" s="1"/>
      <c r="AC8" s="1"/>
      <c r="AD8" s="1"/>
      <c r="AE8" s="1"/>
      <c r="AF8" s="1"/>
      <c r="AG8" s="1"/>
      <c r="AH8" s="1"/>
      <c r="AI8" s="1"/>
      <c r="AJ8" s="116"/>
      <c r="AK8" s="116"/>
      <c r="AL8" s="1"/>
      <c r="AM8" s="1"/>
      <c r="AN8" s="1"/>
      <c r="AO8" s="117"/>
      <c r="AP8" s="117"/>
      <c r="AQ8" s="1"/>
      <c r="AR8" s="1"/>
      <c r="AS8" s="1"/>
      <c r="AT8" s="117"/>
      <c r="AU8" s="1"/>
      <c r="AV8" s="1"/>
      <c r="AW8" s="1"/>
    </row>
    <row r="9" spans="1:49" ht="30" customHeight="1" x14ac:dyDescent="0.25">
      <c r="A9" s="212"/>
      <c r="B9" s="213"/>
      <c r="C9" s="219"/>
      <c r="D9" s="220"/>
      <c r="E9" s="221"/>
      <c r="F9" s="113">
        <v>2</v>
      </c>
      <c r="G9" s="186" t="s">
        <v>10</v>
      </c>
      <c r="H9" s="187"/>
      <c r="I9" s="188" t="s">
        <v>11</v>
      </c>
      <c r="J9" s="189"/>
      <c r="K9" s="189"/>
      <c r="L9" s="189"/>
      <c r="M9" s="190"/>
      <c r="N9" s="1"/>
      <c r="O9" s="1"/>
      <c r="P9" s="1"/>
      <c r="Q9" s="1"/>
      <c r="R9" s="1"/>
      <c r="S9" s="1"/>
      <c r="T9" s="1"/>
      <c r="U9" s="1"/>
      <c r="V9" s="1"/>
      <c r="W9" s="1"/>
      <c r="X9" s="1"/>
      <c r="Y9" s="1"/>
      <c r="Z9" s="116"/>
      <c r="AA9" s="116"/>
      <c r="AB9" s="1"/>
      <c r="AC9" s="1"/>
      <c r="AD9" s="1"/>
      <c r="AE9" s="1"/>
      <c r="AF9" s="1"/>
      <c r="AG9" s="1"/>
      <c r="AH9" s="1"/>
      <c r="AI9" s="1"/>
      <c r="AJ9" s="116"/>
      <c r="AK9" s="116"/>
      <c r="AL9" s="1"/>
      <c r="AM9" s="1"/>
      <c r="AN9" s="1"/>
      <c r="AO9" s="117"/>
      <c r="AP9" s="117"/>
      <c r="AQ9" s="1"/>
      <c r="AR9" s="1"/>
      <c r="AS9" s="1"/>
      <c r="AT9" s="117"/>
      <c r="AU9" s="1"/>
      <c r="AV9" s="1"/>
      <c r="AW9" s="1"/>
    </row>
    <row r="10" spans="1:49" ht="34.5" customHeight="1" x14ac:dyDescent="0.25">
      <c r="A10" s="212"/>
      <c r="B10" s="213"/>
      <c r="C10" s="219"/>
      <c r="D10" s="220"/>
      <c r="E10" s="221"/>
      <c r="F10" s="113">
        <v>3</v>
      </c>
      <c r="G10" s="186" t="s">
        <v>12</v>
      </c>
      <c r="H10" s="187"/>
      <c r="I10" s="188" t="s">
        <v>13</v>
      </c>
      <c r="J10" s="189"/>
      <c r="K10" s="189"/>
      <c r="L10" s="189"/>
      <c r="M10" s="190"/>
      <c r="N10" s="1"/>
      <c r="O10" s="1"/>
      <c r="P10" s="1"/>
      <c r="Q10" s="1"/>
      <c r="R10" s="1"/>
      <c r="S10" s="1"/>
      <c r="T10" s="1"/>
      <c r="U10" s="1"/>
      <c r="V10" s="1"/>
      <c r="W10" s="1"/>
      <c r="X10" s="1"/>
      <c r="Y10" s="1"/>
      <c r="Z10" s="116"/>
      <c r="AA10" s="116"/>
      <c r="AB10" s="1"/>
      <c r="AC10" s="1"/>
      <c r="AD10" s="1"/>
      <c r="AE10" s="1"/>
      <c r="AF10" s="1"/>
      <c r="AG10" s="1"/>
      <c r="AH10" s="1"/>
      <c r="AI10" s="1"/>
      <c r="AJ10" s="116"/>
      <c r="AK10" s="116"/>
      <c r="AL10" s="1"/>
      <c r="AM10" s="1"/>
      <c r="AN10" s="1"/>
      <c r="AO10" s="117"/>
      <c r="AP10" s="117"/>
      <c r="AQ10" s="1"/>
      <c r="AR10" s="1"/>
      <c r="AS10" s="1"/>
      <c r="AT10" s="117"/>
      <c r="AU10" s="1"/>
      <c r="AV10" s="1"/>
      <c r="AW10" s="1"/>
    </row>
    <row r="11" spans="1:49" ht="40.5" customHeight="1" x14ac:dyDescent="0.25">
      <c r="A11" s="212"/>
      <c r="B11" s="213"/>
      <c r="C11" s="219"/>
      <c r="D11" s="220"/>
      <c r="E11" s="221"/>
      <c r="F11" s="113">
        <v>4</v>
      </c>
      <c r="G11" s="186" t="s">
        <v>14</v>
      </c>
      <c r="H11" s="187"/>
      <c r="I11" s="188" t="s">
        <v>232</v>
      </c>
      <c r="J11" s="189"/>
      <c r="K11" s="189"/>
      <c r="L11" s="189"/>
      <c r="M11" s="190"/>
      <c r="N11" s="1"/>
      <c r="O11" s="1"/>
      <c r="P11" s="1"/>
      <c r="Q11" s="1"/>
      <c r="R11" s="1"/>
      <c r="S11" s="1"/>
      <c r="T11" s="1"/>
      <c r="U11" s="1"/>
      <c r="V11" s="1"/>
      <c r="W11" s="1"/>
      <c r="X11" s="1"/>
      <c r="Y11" s="1"/>
      <c r="Z11" s="116"/>
      <c r="AA11" s="116"/>
      <c r="AB11" s="1"/>
      <c r="AC11" s="1"/>
      <c r="AD11" s="1"/>
      <c r="AE11" s="1"/>
      <c r="AF11" s="1"/>
      <c r="AG11" s="1"/>
      <c r="AH11" s="1"/>
      <c r="AI11" s="1"/>
      <c r="AJ11" s="116"/>
      <c r="AK11" s="116"/>
      <c r="AL11" s="1"/>
      <c r="AM11" s="1"/>
      <c r="AN11" s="1"/>
      <c r="AO11" s="117"/>
      <c r="AP11" s="117"/>
      <c r="AQ11" s="1"/>
      <c r="AR11" s="1"/>
      <c r="AS11" s="1"/>
      <c r="AT11" s="117"/>
      <c r="AU11" s="1"/>
      <c r="AV11" s="1"/>
      <c r="AW11" s="1"/>
    </row>
    <row r="12" spans="1:49" ht="80.25" customHeight="1" x14ac:dyDescent="0.25">
      <c r="A12" s="212"/>
      <c r="B12" s="213"/>
      <c r="C12" s="219"/>
      <c r="D12" s="220"/>
      <c r="E12" s="221"/>
      <c r="F12" s="113">
        <v>5</v>
      </c>
      <c r="G12" s="186" t="s">
        <v>233</v>
      </c>
      <c r="H12" s="187"/>
      <c r="I12" s="188" t="s">
        <v>259</v>
      </c>
      <c r="J12" s="189"/>
      <c r="K12" s="189"/>
      <c r="L12" s="189"/>
      <c r="M12" s="190"/>
      <c r="N12" s="1"/>
      <c r="O12" s="1"/>
      <c r="P12" s="1"/>
      <c r="Q12" s="1"/>
      <c r="R12" s="1"/>
      <c r="S12" s="1"/>
      <c r="T12" s="1"/>
      <c r="U12" s="1"/>
      <c r="V12" s="1"/>
      <c r="W12" s="1"/>
      <c r="X12" s="1"/>
      <c r="Y12" s="1"/>
      <c r="Z12" s="116"/>
      <c r="AA12" s="116"/>
      <c r="AB12" s="1"/>
      <c r="AC12" s="1"/>
      <c r="AD12" s="1"/>
      <c r="AE12" s="1"/>
      <c r="AF12" s="1"/>
      <c r="AG12" s="1"/>
      <c r="AH12" s="1"/>
      <c r="AI12" s="1"/>
      <c r="AJ12" s="116"/>
      <c r="AK12" s="116"/>
      <c r="AL12" s="1"/>
      <c r="AM12" s="1"/>
      <c r="AN12" s="1"/>
      <c r="AO12" s="117"/>
      <c r="AP12" s="117"/>
      <c r="AQ12" s="1"/>
      <c r="AR12" s="1"/>
      <c r="AS12" s="1"/>
      <c r="AT12" s="117"/>
      <c r="AU12" s="1"/>
      <c r="AV12" s="1"/>
      <c r="AW12" s="1"/>
    </row>
    <row r="13" spans="1:49" ht="75" customHeight="1" x14ac:dyDescent="0.25">
      <c r="A13" s="212"/>
      <c r="B13" s="213"/>
      <c r="C13" s="219"/>
      <c r="D13" s="220"/>
      <c r="E13" s="221"/>
      <c r="F13" s="113">
        <v>6</v>
      </c>
      <c r="G13" s="186" t="s">
        <v>280</v>
      </c>
      <c r="H13" s="187"/>
      <c r="I13" s="188" t="s">
        <v>281</v>
      </c>
      <c r="J13" s="189"/>
      <c r="K13" s="189"/>
      <c r="L13" s="189"/>
      <c r="M13" s="190"/>
      <c r="N13" s="1"/>
      <c r="O13" s="1"/>
      <c r="P13" s="1"/>
      <c r="Q13" s="1"/>
      <c r="R13" s="1"/>
      <c r="S13" s="1"/>
      <c r="T13" s="1"/>
      <c r="U13" s="1"/>
      <c r="V13" s="1"/>
      <c r="W13" s="1"/>
      <c r="X13" s="1"/>
      <c r="Y13" s="1"/>
      <c r="Z13" s="116"/>
      <c r="AA13" s="116"/>
      <c r="AB13" s="1"/>
      <c r="AC13" s="1"/>
      <c r="AD13" s="1"/>
      <c r="AE13" s="1"/>
      <c r="AF13" s="1"/>
      <c r="AG13" s="1"/>
      <c r="AH13" s="1"/>
      <c r="AI13" s="1"/>
      <c r="AJ13" s="116"/>
      <c r="AK13" s="116"/>
      <c r="AL13" s="1"/>
      <c r="AM13" s="1"/>
      <c r="AN13" s="1"/>
      <c r="AO13" s="117"/>
      <c r="AP13" s="117"/>
      <c r="AQ13" s="1"/>
      <c r="AR13" s="1"/>
      <c r="AS13" s="1"/>
      <c r="AT13" s="117"/>
      <c r="AU13" s="1"/>
      <c r="AV13" s="1"/>
      <c r="AW13" s="1"/>
    </row>
    <row r="14" spans="1:49" ht="57" customHeight="1" x14ac:dyDescent="0.25">
      <c r="A14" s="214"/>
      <c r="B14" s="215"/>
      <c r="C14" s="222"/>
      <c r="D14" s="223"/>
      <c r="E14" s="224"/>
      <c r="F14" s="113">
        <v>7</v>
      </c>
      <c r="G14" s="186" t="s">
        <v>282</v>
      </c>
      <c r="H14" s="187"/>
      <c r="I14" s="188" t="s">
        <v>317</v>
      </c>
      <c r="J14" s="189"/>
      <c r="K14" s="189"/>
      <c r="L14" s="189"/>
      <c r="M14" s="190"/>
      <c r="N14" s="1"/>
      <c r="O14" s="1"/>
      <c r="P14" s="1"/>
      <c r="Q14" s="1"/>
      <c r="R14" s="1"/>
      <c r="S14" s="1"/>
      <c r="T14" s="1"/>
      <c r="U14" s="1"/>
      <c r="V14" s="1"/>
      <c r="W14" s="1"/>
      <c r="X14" s="1"/>
      <c r="Y14" s="1"/>
      <c r="Z14" s="116"/>
      <c r="AA14" s="116"/>
      <c r="AB14" s="1"/>
      <c r="AC14" s="1"/>
      <c r="AD14" s="1"/>
      <c r="AE14" s="1"/>
      <c r="AF14" s="1"/>
      <c r="AG14" s="1"/>
      <c r="AH14" s="1"/>
      <c r="AI14" s="1"/>
      <c r="AJ14" s="116"/>
      <c r="AK14" s="116"/>
      <c r="AL14" s="1"/>
      <c r="AM14" s="1"/>
      <c r="AN14" s="1"/>
      <c r="AO14" s="117"/>
      <c r="AP14" s="117"/>
      <c r="AQ14" s="1"/>
      <c r="AR14" s="1"/>
      <c r="AS14" s="1"/>
      <c r="AT14" s="117"/>
      <c r="AU14" s="1"/>
      <c r="AV14" s="1"/>
      <c r="AW14" s="1"/>
    </row>
    <row r="15" spans="1:49" ht="19.5" customHeight="1" thickBot="1" x14ac:dyDescent="0.3">
      <c r="A15" s="1"/>
      <c r="B15" s="1"/>
      <c r="C15" s="1"/>
      <c r="D15" s="1"/>
      <c r="E15" s="1"/>
      <c r="F15" s="1"/>
      <c r="G15" s="1"/>
      <c r="H15" s="1"/>
      <c r="I15" s="1"/>
      <c r="J15" s="1"/>
      <c r="K15" s="1"/>
      <c r="L15" s="1"/>
      <c r="M15" s="1"/>
      <c r="N15" s="1"/>
      <c r="O15" s="1"/>
      <c r="P15" s="1"/>
      <c r="Q15" s="1"/>
      <c r="R15" s="1"/>
      <c r="S15" s="1"/>
      <c r="T15" s="1"/>
      <c r="U15" s="1"/>
      <c r="V15" s="1"/>
      <c r="W15" s="1"/>
      <c r="X15" s="1"/>
      <c r="Y15" s="1"/>
      <c r="Z15" s="116"/>
      <c r="AA15" s="116"/>
      <c r="AB15" s="1"/>
      <c r="AC15" s="1"/>
      <c r="AD15" s="1"/>
      <c r="AE15" s="1"/>
      <c r="AF15" s="1"/>
      <c r="AG15" s="1"/>
      <c r="AH15" s="1"/>
      <c r="AI15" s="1"/>
      <c r="AJ15" s="116"/>
      <c r="AK15" s="116"/>
      <c r="AL15" s="1"/>
      <c r="AM15" s="1"/>
      <c r="AN15" s="1"/>
      <c r="AO15" s="117"/>
      <c r="AP15" s="117"/>
      <c r="AQ15" s="1"/>
      <c r="AR15" s="1"/>
      <c r="AS15" s="1"/>
      <c r="AT15" s="117"/>
      <c r="AU15" s="1"/>
      <c r="AV15" s="1"/>
      <c r="AW15" s="1"/>
    </row>
    <row r="16" spans="1:49" ht="15" customHeight="1" x14ac:dyDescent="0.25">
      <c r="A16" s="235" t="s">
        <v>15</v>
      </c>
      <c r="B16" s="236"/>
      <c r="C16" s="239" t="s">
        <v>16</v>
      </c>
      <c r="D16" s="242" t="s">
        <v>17</v>
      </c>
      <c r="E16" s="243"/>
      <c r="F16" s="236"/>
      <c r="G16" s="246" t="s">
        <v>18</v>
      </c>
      <c r="H16" s="246"/>
      <c r="I16" s="246"/>
      <c r="J16" s="246"/>
      <c r="K16" s="246"/>
      <c r="L16" s="246"/>
      <c r="M16" s="246"/>
      <c r="N16" s="246"/>
      <c r="O16" s="246"/>
      <c r="P16" s="246"/>
      <c r="Q16" s="247"/>
      <c r="R16" s="268" t="s">
        <v>19</v>
      </c>
      <c r="S16" s="269"/>
      <c r="T16" s="269"/>
      <c r="U16" s="269"/>
      <c r="V16" s="270"/>
      <c r="W16" s="277" t="s">
        <v>20</v>
      </c>
      <c r="X16" s="277"/>
      <c r="Y16" s="277"/>
      <c r="Z16" s="277"/>
      <c r="AA16" s="278"/>
      <c r="AB16" s="279" t="s">
        <v>21</v>
      </c>
      <c r="AC16" s="280"/>
      <c r="AD16" s="280"/>
      <c r="AE16" s="280"/>
      <c r="AF16" s="281"/>
      <c r="AG16" s="282" t="s">
        <v>21</v>
      </c>
      <c r="AH16" s="282"/>
      <c r="AI16" s="282"/>
      <c r="AJ16" s="282"/>
      <c r="AK16" s="283"/>
      <c r="AL16" s="280" t="s">
        <v>21</v>
      </c>
      <c r="AM16" s="280"/>
      <c r="AN16" s="280"/>
      <c r="AO16" s="280"/>
      <c r="AP16" s="281"/>
      <c r="AQ16" s="284" t="s">
        <v>22</v>
      </c>
      <c r="AR16" s="285"/>
      <c r="AS16" s="285"/>
      <c r="AT16" s="286"/>
      <c r="AU16" s="8"/>
    </row>
    <row r="17" spans="1:47" s="9" customFormat="1" x14ac:dyDescent="0.25">
      <c r="A17" s="237"/>
      <c r="B17" s="213"/>
      <c r="C17" s="240"/>
      <c r="D17" s="212"/>
      <c r="E17" s="244"/>
      <c r="F17" s="213"/>
      <c r="G17" s="248"/>
      <c r="H17" s="248"/>
      <c r="I17" s="248"/>
      <c r="J17" s="248"/>
      <c r="K17" s="248"/>
      <c r="L17" s="248"/>
      <c r="M17" s="248"/>
      <c r="N17" s="248"/>
      <c r="O17" s="248"/>
      <c r="P17" s="248"/>
      <c r="Q17" s="249"/>
      <c r="R17" s="271"/>
      <c r="S17" s="272"/>
      <c r="T17" s="272"/>
      <c r="U17" s="272"/>
      <c r="V17" s="273"/>
      <c r="W17" s="287" t="s">
        <v>23</v>
      </c>
      <c r="X17" s="287"/>
      <c r="Y17" s="287"/>
      <c r="Z17" s="287"/>
      <c r="AA17" s="288"/>
      <c r="AB17" s="310" t="s">
        <v>24</v>
      </c>
      <c r="AC17" s="311"/>
      <c r="AD17" s="311"/>
      <c r="AE17" s="311"/>
      <c r="AF17" s="312"/>
      <c r="AG17" s="316" t="s">
        <v>25</v>
      </c>
      <c r="AH17" s="317"/>
      <c r="AI17" s="317"/>
      <c r="AJ17" s="317"/>
      <c r="AK17" s="318"/>
      <c r="AL17" s="310" t="s">
        <v>26</v>
      </c>
      <c r="AM17" s="311"/>
      <c r="AN17" s="311"/>
      <c r="AO17" s="311"/>
      <c r="AP17" s="312"/>
      <c r="AQ17" s="252" t="s">
        <v>27</v>
      </c>
      <c r="AR17" s="253"/>
      <c r="AS17" s="253"/>
      <c r="AT17" s="254"/>
      <c r="AU17" s="8"/>
    </row>
    <row r="18" spans="1:47" s="9" customFormat="1" x14ac:dyDescent="0.25">
      <c r="A18" s="238"/>
      <c r="B18" s="215"/>
      <c r="C18" s="240"/>
      <c r="D18" s="214"/>
      <c r="E18" s="245"/>
      <c r="F18" s="215"/>
      <c r="G18" s="250"/>
      <c r="H18" s="250"/>
      <c r="I18" s="250"/>
      <c r="J18" s="250"/>
      <c r="K18" s="250"/>
      <c r="L18" s="250"/>
      <c r="M18" s="250"/>
      <c r="N18" s="250"/>
      <c r="O18" s="250"/>
      <c r="P18" s="250"/>
      <c r="Q18" s="251"/>
      <c r="R18" s="274"/>
      <c r="S18" s="275"/>
      <c r="T18" s="275"/>
      <c r="U18" s="275"/>
      <c r="V18" s="276"/>
      <c r="W18" s="289"/>
      <c r="X18" s="289"/>
      <c r="Y18" s="289"/>
      <c r="Z18" s="289"/>
      <c r="AA18" s="290"/>
      <c r="AB18" s="313"/>
      <c r="AC18" s="314"/>
      <c r="AD18" s="314"/>
      <c r="AE18" s="314"/>
      <c r="AF18" s="315"/>
      <c r="AG18" s="319"/>
      <c r="AH18" s="320"/>
      <c r="AI18" s="320"/>
      <c r="AJ18" s="320"/>
      <c r="AK18" s="321"/>
      <c r="AL18" s="313"/>
      <c r="AM18" s="314"/>
      <c r="AN18" s="314"/>
      <c r="AO18" s="314"/>
      <c r="AP18" s="315"/>
      <c r="AQ18" s="255"/>
      <c r="AR18" s="256"/>
      <c r="AS18" s="256"/>
      <c r="AT18" s="257"/>
      <c r="AU18" s="8"/>
    </row>
    <row r="19" spans="1:47" s="9" customFormat="1" ht="75.75" thickBot="1" x14ac:dyDescent="0.3">
      <c r="A19" s="10" t="s">
        <v>28</v>
      </c>
      <c r="B19" s="11" t="s">
        <v>29</v>
      </c>
      <c r="C19" s="241"/>
      <c r="D19" s="12" t="s">
        <v>30</v>
      </c>
      <c r="E19" s="11" t="s">
        <v>31</v>
      </c>
      <c r="F19" s="11" t="s">
        <v>32</v>
      </c>
      <c r="G19" s="13" t="s">
        <v>33</v>
      </c>
      <c r="H19" s="13" t="s">
        <v>34</v>
      </c>
      <c r="I19" s="13" t="s">
        <v>35</v>
      </c>
      <c r="J19" s="13" t="s">
        <v>36</v>
      </c>
      <c r="K19" s="13" t="s">
        <v>37</v>
      </c>
      <c r="L19" s="13" t="s">
        <v>38</v>
      </c>
      <c r="M19" s="13" t="s">
        <v>39</v>
      </c>
      <c r="N19" s="13" t="s">
        <v>40</v>
      </c>
      <c r="O19" s="13" t="s">
        <v>41</v>
      </c>
      <c r="P19" s="13" t="s">
        <v>42</v>
      </c>
      <c r="Q19" s="14" t="s">
        <v>43</v>
      </c>
      <c r="R19" s="15" t="s">
        <v>44</v>
      </c>
      <c r="S19" s="16" t="s">
        <v>45</v>
      </c>
      <c r="T19" s="16" t="s">
        <v>46</v>
      </c>
      <c r="U19" s="16" t="s">
        <v>47</v>
      </c>
      <c r="V19" s="17" t="s">
        <v>48</v>
      </c>
      <c r="W19" s="18" t="s">
        <v>49</v>
      </c>
      <c r="X19" s="19" t="s">
        <v>50</v>
      </c>
      <c r="Y19" s="19" t="s">
        <v>51</v>
      </c>
      <c r="Z19" s="19" t="s">
        <v>52</v>
      </c>
      <c r="AA19" s="20" t="s">
        <v>53</v>
      </c>
      <c r="AB19" s="21" t="s">
        <v>49</v>
      </c>
      <c r="AC19" s="22" t="s">
        <v>50</v>
      </c>
      <c r="AD19" s="22" t="s">
        <v>51</v>
      </c>
      <c r="AE19" s="22" t="s">
        <v>52</v>
      </c>
      <c r="AF19" s="23" t="s">
        <v>53</v>
      </c>
      <c r="AG19" s="24" t="s">
        <v>49</v>
      </c>
      <c r="AH19" s="25" t="s">
        <v>50</v>
      </c>
      <c r="AI19" s="25" t="s">
        <v>51</v>
      </c>
      <c r="AJ19" s="25" t="s">
        <v>52</v>
      </c>
      <c r="AK19" s="26" t="s">
        <v>53</v>
      </c>
      <c r="AL19" s="21" t="s">
        <v>49</v>
      </c>
      <c r="AM19" s="22" t="s">
        <v>50</v>
      </c>
      <c r="AN19" s="22" t="s">
        <v>51</v>
      </c>
      <c r="AO19" s="22" t="s">
        <v>52</v>
      </c>
      <c r="AP19" s="23" t="s">
        <v>53</v>
      </c>
      <c r="AQ19" s="183" t="s">
        <v>49</v>
      </c>
      <c r="AR19" s="184" t="s">
        <v>54</v>
      </c>
      <c r="AS19" s="184" t="s">
        <v>55</v>
      </c>
      <c r="AT19" s="185" t="s">
        <v>56</v>
      </c>
      <c r="AU19" s="8"/>
    </row>
    <row r="20" spans="1:47" s="76" customFormat="1" ht="114.75" customHeight="1" x14ac:dyDescent="0.25">
      <c r="A20" s="59">
        <v>4</v>
      </c>
      <c r="B20" s="60" t="s">
        <v>57</v>
      </c>
      <c r="C20" s="61" t="s">
        <v>58</v>
      </c>
      <c r="D20" s="62">
        <v>1</v>
      </c>
      <c r="E20" s="63" t="s">
        <v>59</v>
      </c>
      <c r="F20" s="64" t="s">
        <v>60</v>
      </c>
      <c r="G20" s="65" t="s">
        <v>61</v>
      </c>
      <c r="H20" s="66" t="s">
        <v>62</v>
      </c>
      <c r="I20" s="67" t="s">
        <v>63</v>
      </c>
      <c r="J20" s="62" t="s">
        <v>64</v>
      </c>
      <c r="K20" s="60" t="s">
        <v>65</v>
      </c>
      <c r="L20" s="68">
        <v>0</v>
      </c>
      <c r="M20" s="68">
        <v>0.05</v>
      </c>
      <c r="N20" s="68">
        <v>0.1</v>
      </c>
      <c r="O20" s="68">
        <v>0.2</v>
      </c>
      <c r="P20" s="68">
        <f t="shared" ref="P20:P27" si="0">+O20</f>
        <v>0.2</v>
      </c>
      <c r="Q20" s="69" t="s">
        <v>66</v>
      </c>
      <c r="R20" s="70" t="s">
        <v>67</v>
      </c>
      <c r="S20" s="65" t="s">
        <v>68</v>
      </c>
      <c r="T20" s="60" t="s">
        <v>69</v>
      </c>
      <c r="U20" s="71" t="s">
        <v>70</v>
      </c>
      <c r="V20" s="72" t="s">
        <v>71</v>
      </c>
      <c r="W20" s="73" t="s">
        <v>72</v>
      </c>
      <c r="X20" s="74" t="s">
        <v>72</v>
      </c>
      <c r="Y20" s="61" t="s">
        <v>72</v>
      </c>
      <c r="Z20" s="118" t="s">
        <v>73</v>
      </c>
      <c r="AA20" s="122" t="s">
        <v>74</v>
      </c>
      <c r="AB20" s="73">
        <f t="shared" ref="AB20:AB34" si="1">+M20</f>
        <v>0.05</v>
      </c>
      <c r="AC20" s="139">
        <v>6.6000000000000003E-2</v>
      </c>
      <c r="AD20" s="128">
        <f>IF(AC20/AB20&gt;100%,100%,AC20/AB20)</f>
        <v>1</v>
      </c>
      <c r="AE20" s="118" t="s">
        <v>234</v>
      </c>
      <c r="AF20" s="75" t="s">
        <v>74</v>
      </c>
      <c r="AG20" s="73">
        <f t="shared" ref="AG20:AG34" si="2">+N20</f>
        <v>0.1</v>
      </c>
      <c r="AH20" s="140">
        <v>0.26200000000000001</v>
      </c>
      <c r="AI20" s="128">
        <f t="shared" ref="AI20:AI34" si="3">IF(AH20/AG20&gt;100%,100%,AH20/AG20)</f>
        <v>1</v>
      </c>
      <c r="AJ20" s="171" t="s">
        <v>266</v>
      </c>
      <c r="AK20" s="122" t="s">
        <v>74</v>
      </c>
      <c r="AL20" s="73">
        <f t="shared" ref="AL20:AL34" si="4">+O20</f>
        <v>0.2</v>
      </c>
      <c r="AM20" s="140">
        <v>0.31180000000000002</v>
      </c>
      <c r="AN20" s="128">
        <f t="shared" ref="AN20:AN41" si="5">IF(AM20/AL20&gt;100%,100%,AM20/AL20)</f>
        <v>1</v>
      </c>
      <c r="AO20" s="171" t="s">
        <v>294</v>
      </c>
      <c r="AP20" s="179" t="s">
        <v>74</v>
      </c>
      <c r="AQ20" s="181">
        <f t="shared" ref="AQ20:AQ34" si="6">+P20</f>
        <v>0.2</v>
      </c>
      <c r="AR20" s="140">
        <v>0.31180000000000002</v>
      </c>
      <c r="AS20" s="140">
        <f>IF(AR20/AQ20&gt;100%,100%,AR20/AQ20)</f>
        <v>1</v>
      </c>
      <c r="AT20" s="182" t="s">
        <v>294</v>
      </c>
      <c r="AU20" s="161"/>
    </row>
    <row r="21" spans="1:47" s="76" customFormat="1" ht="88.5" customHeight="1" x14ac:dyDescent="0.25">
      <c r="A21" s="77">
        <v>4</v>
      </c>
      <c r="B21" s="65" t="s">
        <v>57</v>
      </c>
      <c r="C21" s="68" t="s">
        <v>76</v>
      </c>
      <c r="D21" s="64">
        <v>2</v>
      </c>
      <c r="E21" s="78" t="s">
        <v>77</v>
      </c>
      <c r="F21" s="64" t="s">
        <v>60</v>
      </c>
      <c r="G21" s="78" t="s">
        <v>78</v>
      </c>
      <c r="H21" s="78" t="s">
        <v>79</v>
      </c>
      <c r="I21" s="79">
        <v>0.6</v>
      </c>
      <c r="J21" s="80" t="s">
        <v>64</v>
      </c>
      <c r="K21" s="60" t="s">
        <v>65</v>
      </c>
      <c r="L21" s="81">
        <v>0.12</v>
      </c>
      <c r="M21" s="81">
        <v>0.34</v>
      </c>
      <c r="N21" s="82">
        <v>0.51</v>
      </c>
      <c r="O21" s="82">
        <v>0.68</v>
      </c>
      <c r="P21" s="83">
        <f t="shared" si="0"/>
        <v>0.68</v>
      </c>
      <c r="Q21" s="84" t="s">
        <v>80</v>
      </c>
      <c r="R21" s="85" t="s">
        <v>81</v>
      </c>
      <c r="S21" s="78" t="s">
        <v>82</v>
      </c>
      <c r="T21" s="60" t="s">
        <v>69</v>
      </c>
      <c r="U21" s="86" t="s">
        <v>70</v>
      </c>
      <c r="V21" s="84" t="s">
        <v>83</v>
      </c>
      <c r="W21" s="73">
        <f t="shared" ref="W21:W34" si="7">+L21</f>
        <v>0.12</v>
      </c>
      <c r="X21" s="128">
        <v>0.13819999999999999</v>
      </c>
      <c r="Y21" s="128">
        <f>IF(X21/W21&gt;100%,100%,X21/W21)</f>
        <v>1</v>
      </c>
      <c r="Z21" s="119" t="s">
        <v>84</v>
      </c>
      <c r="AA21" s="122" t="s">
        <v>74</v>
      </c>
      <c r="AB21" s="73">
        <f t="shared" si="1"/>
        <v>0.34</v>
      </c>
      <c r="AC21" s="140">
        <v>0.37159999999999999</v>
      </c>
      <c r="AD21" s="128">
        <f t="shared" ref="AD21:AD41" si="8">IF(AC21/AB21&gt;100%,100%,AC21/AB21)</f>
        <v>1</v>
      </c>
      <c r="AE21" s="119" t="s">
        <v>235</v>
      </c>
      <c r="AF21" s="122" t="s">
        <v>74</v>
      </c>
      <c r="AG21" s="73">
        <f t="shared" si="2"/>
        <v>0.51</v>
      </c>
      <c r="AH21" s="128">
        <v>0.58160000000000001</v>
      </c>
      <c r="AI21" s="128">
        <f t="shared" si="3"/>
        <v>1</v>
      </c>
      <c r="AJ21" s="172" t="s">
        <v>267</v>
      </c>
      <c r="AK21" s="122" t="s">
        <v>74</v>
      </c>
      <c r="AL21" s="73">
        <f t="shared" si="4"/>
        <v>0.68</v>
      </c>
      <c r="AM21" s="140">
        <v>0.64159999999999995</v>
      </c>
      <c r="AN21" s="128">
        <f t="shared" si="5"/>
        <v>0.94352941176470573</v>
      </c>
      <c r="AO21" s="119" t="s">
        <v>283</v>
      </c>
      <c r="AP21" s="180" t="s">
        <v>74</v>
      </c>
      <c r="AQ21" s="165">
        <f t="shared" si="6"/>
        <v>0.68</v>
      </c>
      <c r="AR21" s="140">
        <v>0.64159999999999995</v>
      </c>
      <c r="AS21" s="128">
        <f t="shared" ref="AS21:AS41" si="9">IF(AR21/AQ21&gt;100%,100%,AR21/AQ21)</f>
        <v>0.94352941176470573</v>
      </c>
      <c r="AT21" s="119" t="s">
        <v>283</v>
      </c>
      <c r="AU21" s="161"/>
    </row>
    <row r="22" spans="1:47" s="76" customFormat="1" ht="126" customHeight="1" x14ac:dyDescent="0.25">
      <c r="A22" s="77">
        <v>4</v>
      </c>
      <c r="B22" s="65" t="s">
        <v>57</v>
      </c>
      <c r="C22" s="68" t="s">
        <v>76</v>
      </c>
      <c r="D22" s="64">
        <v>3</v>
      </c>
      <c r="E22" s="78" t="s">
        <v>85</v>
      </c>
      <c r="F22" s="64" t="s">
        <v>60</v>
      </c>
      <c r="G22" s="78" t="s">
        <v>86</v>
      </c>
      <c r="H22" s="78" t="s">
        <v>87</v>
      </c>
      <c r="I22" s="79">
        <v>0.6</v>
      </c>
      <c r="J22" s="80" t="s">
        <v>64</v>
      </c>
      <c r="K22" s="60" t="s">
        <v>65</v>
      </c>
      <c r="L22" s="68">
        <v>0.12</v>
      </c>
      <c r="M22" s="68">
        <v>0.3</v>
      </c>
      <c r="N22" s="68">
        <v>0.48</v>
      </c>
      <c r="O22" s="68">
        <v>0.65</v>
      </c>
      <c r="P22" s="68">
        <f t="shared" si="0"/>
        <v>0.65</v>
      </c>
      <c r="Q22" s="84" t="s">
        <v>80</v>
      </c>
      <c r="R22" s="85" t="s">
        <v>81</v>
      </c>
      <c r="S22" s="78" t="s">
        <v>82</v>
      </c>
      <c r="T22" s="60" t="s">
        <v>69</v>
      </c>
      <c r="U22" s="86" t="s">
        <v>70</v>
      </c>
      <c r="V22" s="84" t="s">
        <v>83</v>
      </c>
      <c r="W22" s="73">
        <f t="shared" si="7"/>
        <v>0.12</v>
      </c>
      <c r="X22" s="128">
        <v>1.3599999999999999E-2</v>
      </c>
      <c r="Y22" s="128">
        <f t="shared" ref="Y22:Y34" si="10">IF(X22/W22&gt;100%,100%,X22/W22)</f>
        <v>0.11333333333333333</v>
      </c>
      <c r="Z22" s="119" t="s">
        <v>88</v>
      </c>
      <c r="AA22" s="122" t="s">
        <v>74</v>
      </c>
      <c r="AB22" s="73">
        <f t="shared" si="1"/>
        <v>0.3</v>
      </c>
      <c r="AC22" s="139">
        <v>2.9000000000000001E-2</v>
      </c>
      <c r="AD22" s="128">
        <f t="shared" si="8"/>
        <v>9.6666666666666679E-2</v>
      </c>
      <c r="AE22" s="119" t="s">
        <v>236</v>
      </c>
      <c r="AF22" s="122" t="s">
        <v>74</v>
      </c>
      <c r="AG22" s="73">
        <f t="shared" si="2"/>
        <v>0.48</v>
      </c>
      <c r="AH22" s="128">
        <v>0.1726</v>
      </c>
      <c r="AI22" s="128">
        <f t="shared" si="3"/>
        <v>0.35958333333333337</v>
      </c>
      <c r="AJ22" s="172" t="s">
        <v>268</v>
      </c>
      <c r="AK22" s="122" t="s">
        <v>74</v>
      </c>
      <c r="AL22" s="73">
        <f t="shared" si="4"/>
        <v>0.65</v>
      </c>
      <c r="AM22" s="140">
        <v>0.33210000000000001</v>
      </c>
      <c r="AN22" s="128">
        <f t="shared" si="5"/>
        <v>0.51092307692307692</v>
      </c>
      <c r="AO22" s="119" t="s">
        <v>284</v>
      </c>
      <c r="AP22" s="180" t="s">
        <v>74</v>
      </c>
      <c r="AQ22" s="165">
        <f t="shared" si="6"/>
        <v>0.65</v>
      </c>
      <c r="AR22" s="140">
        <v>0.33210000000000001</v>
      </c>
      <c r="AS22" s="128">
        <f t="shared" si="9"/>
        <v>0.51092307692307692</v>
      </c>
      <c r="AT22" s="119" t="s">
        <v>284</v>
      </c>
      <c r="AU22" s="161"/>
    </row>
    <row r="23" spans="1:47" s="76" customFormat="1" ht="110.25" customHeight="1" x14ac:dyDescent="0.25">
      <c r="A23" s="77">
        <v>4</v>
      </c>
      <c r="B23" s="65" t="s">
        <v>57</v>
      </c>
      <c r="C23" s="68" t="s">
        <v>76</v>
      </c>
      <c r="D23" s="64">
        <v>4</v>
      </c>
      <c r="E23" s="78" t="s">
        <v>89</v>
      </c>
      <c r="F23" s="64" t="s">
        <v>60</v>
      </c>
      <c r="G23" s="78" t="s">
        <v>90</v>
      </c>
      <c r="H23" s="78" t="s">
        <v>91</v>
      </c>
      <c r="I23" s="88">
        <v>0.96489999999999998</v>
      </c>
      <c r="J23" s="80" t="s">
        <v>64</v>
      </c>
      <c r="K23" s="60" t="s">
        <v>65</v>
      </c>
      <c r="L23" s="68">
        <v>0.2</v>
      </c>
      <c r="M23" s="68">
        <v>0.4</v>
      </c>
      <c r="N23" s="68">
        <v>0.6</v>
      </c>
      <c r="O23" s="68">
        <v>0.95</v>
      </c>
      <c r="P23" s="68">
        <f t="shared" si="0"/>
        <v>0.95</v>
      </c>
      <c r="Q23" s="84" t="s">
        <v>80</v>
      </c>
      <c r="R23" s="85" t="s">
        <v>81</v>
      </c>
      <c r="S23" s="78" t="s">
        <v>82</v>
      </c>
      <c r="T23" s="60" t="s">
        <v>69</v>
      </c>
      <c r="U23" s="86" t="s">
        <v>70</v>
      </c>
      <c r="V23" s="84" t="s">
        <v>92</v>
      </c>
      <c r="W23" s="73">
        <f t="shared" si="7"/>
        <v>0.2</v>
      </c>
      <c r="X23" s="128">
        <v>0.36430000000000001</v>
      </c>
      <c r="Y23" s="128">
        <f t="shared" si="10"/>
        <v>1</v>
      </c>
      <c r="Z23" s="119" t="s">
        <v>93</v>
      </c>
      <c r="AA23" s="122" t="s">
        <v>74</v>
      </c>
      <c r="AB23" s="73">
        <f t="shared" si="1"/>
        <v>0.4</v>
      </c>
      <c r="AC23" s="140">
        <v>0.35830000000000001</v>
      </c>
      <c r="AD23" s="128">
        <f t="shared" si="8"/>
        <v>0.89574999999999994</v>
      </c>
      <c r="AE23" s="119" t="s">
        <v>237</v>
      </c>
      <c r="AF23" s="122" t="s">
        <v>74</v>
      </c>
      <c r="AG23" s="73">
        <f t="shared" si="2"/>
        <v>0.6</v>
      </c>
      <c r="AH23" s="128">
        <v>0.80979999999999996</v>
      </c>
      <c r="AI23" s="128">
        <f t="shared" si="3"/>
        <v>1</v>
      </c>
      <c r="AJ23" s="172" t="s">
        <v>269</v>
      </c>
      <c r="AK23" s="122" t="s">
        <v>74</v>
      </c>
      <c r="AL23" s="73">
        <f t="shared" si="4"/>
        <v>0.95</v>
      </c>
      <c r="AM23" s="140">
        <v>0.99199999999999999</v>
      </c>
      <c r="AN23" s="128">
        <f t="shared" si="5"/>
        <v>1</v>
      </c>
      <c r="AO23" s="119" t="s">
        <v>285</v>
      </c>
      <c r="AP23" s="180" t="s">
        <v>74</v>
      </c>
      <c r="AQ23" s="165">
        <f t="shared" si="6"/>
        <v>0.95</v>
      </c>
      <c r="AR23" s="140">
        <v>0.99199999999999999</v>
      </c>
      <c r="AS23" s="128">
        <f t="shared" si="9"/>
        <v>1</v>
      </c>
      <c r="AT23" s="119" t="s">
        <v>285</v>
      </c>
      <c r="AU23" s="161"/>
    </row>
    <row r="24" spans="1:47" s="76" customFormat="1" ht="123" customHeight="1" x14ac:dyDescent="0.25">
      <c r="A24" s="77">
        <v>4</v>
      </c>
      <c r="B24" s="65" t="s">
        <v>57</v>
      </c>
      <c r="C24" s="68" t="s">
        <v>76</v>
      </c>
      <c r="D24" s="64">
        <v>5</v>
      </c>
      <c r="E24" s="65" t="s">
        <v>94</v>
      </c>
      <c r="F24" s="64" t="s">
        <v>60</v>
      </c>
      <c r="G24" s="65" t="s">
        <v>95</v>
      </c>
      <c r="H24" s="65" t="s">
        <v>96</v>
      </c>
      <c r="I24" s="83">
        <v>0.25</v>
      </c>
      <c r="J24" s="64" t="s">
        <v>64</v>
      </c>
      <c r="K24" s="60" t="s">
        <v>65</v>
      </c>
      <c r="L24" s="68">
        <v>0.08</v>
      </c>
      <c r="M24" s="68">
        <v>0.2</v>
      </c>
      <c r="N24" s="68">
        <v>0.3</v>
      </c>
      <c r="O24" s="68">
        <v>0.45</v>
      </c>
      <c r="P24" s="68">
        <f t="shared" si="0"/>
        <v>0.45</v>
      </c>
      <c r="Q24" s="69" t="s">
        <v>80</v>
      </c>
      <c r="R24" s="70" t="s">
        <v>81</v>
      </c>
      <c r="S24" s="78" t="s">
        <v>82</v>
      </c>
      <c r="T24" s="60" t="s">
        <v>69</v>
      </c>
      <c r="U24" s="86" t="s">
        <v>70</v>
      </c>
      <c r="V24" s="84" t="s">
        <v>92</v>
      </c>
      <c r="W24" s="73">
        <f t="shared" si="7"/>
        <v>0.08</v>
      </c>
      <c r="X24" s="128">
        <v>0.1633</v>
      </c>
      <c r="Y24" s="128">
        <f t="shared" si="10"/>
        <v>1</v>
      </c>
      <c r="Z24" s="119" t="s">
        <v>97</v>
      </c>
      <c r="AA24" s="122" t="s">
        <v>74</v>
      </c>
      <c r="AB24" s="73">
        <f t="shared" si="1"/>
        <v>0.2</v>
      </c>
      <c r="AC24" s="140">
        <v>0.2356</v>
      </c>
      <c r="AD24" s="128">
        <f t="shared" si="8"/>
        <v>1</v>
      </c>
      <c r="AE24" s="119" t="s">
        <v>238</v>
      </c>
      <c r="AF24" s="122" t="s">
        <v>74</v>
      </c>
      <c r="AG24" s="73">
        <f t="shared" si="2"/>
        <v>0.3</v>
      </c>
      <c r="AH24" s="128">
        <v>0.32250000000000001</v>
      </c>
      <c r="AI24" s="128">
        <f t="shared" si="3"/>
        <v>1</v>
      </c>
      <c r="AJ24" s="172" t="s">
        <v>270</v>
      </c>
      <c r="AK24" s="122" t="s">
        <v>74</v>
      </c>
      <c r="AL24" s="73">
        <f t="shared" si="4"/>
        <v>0.45</v>
      </c>
      <c r="AM24" s="140">
        <v>0.32919999999999999</v>
      </c>
      <c r="AN24" s="128">
        <f t="shared" si="5"/>
        <v>0.73155555555555551</v>
      </c>
      <c r="AO24" s="119" t="s">
        <v>286</v>
      </c>
      <c r="AP24" s="180" t="s">
        <v>74</v>
      </c>
      <c r="AQ24" s="165">
        <f t="shared" si="6"/>
        <v>0.45</v>
      </c>
      <c r="AR24" s="140">
        <v>0.32919999999999999</v>
      </c>
      <c r="AS24" s="128">
        <f t="shared" si="9"/>
        <v>0.73155555555555551</v>
      </c>
      <c r="AT24" s="119" t="s">
        <v>286</v>
      </c>
      <c r="AU24" s="161"/>
    </row>
    <row r="25" spans="1:47" s="76" customFormat="1" ht="123" customHeight="1" x14ac:dyDescent="0.25">
      <c r="A25" s="77">
        <v>4</v>
      </c>
      <c r="B25" s="65" t="s">
        <v>57</v>
      </c>
      <c r="C25" s="68" t="s">
        <v>76</v>
      </c>
      <c r="D25" s="64">
        <v>6</v>
      </c>
      <c r="E25" s="78" t="s">
        <v>98</v>
      </c>
      <c r="F25" s="80" t="s">
        <v>99</v>
      </c>
      <c r="G25" s="78" t="s">
        <v>100</v>
      </c>
      <c r="H25" s="78" t="s">
        <v>101</v>
      </c>
      <c r="I25" s="79">
        <v>0.95</v>
      </c>
      <c r="J25" s="80" t="s">
        <v>102</v>
      </c>
      <c r="K25" s="60" t="s">
        <v>65</v>
      </c>
      <c r="L25" s="68">
        <v>0.98</v>
      </c>
      <c r="M25" s="68">
        <v>1</v>
      </c>
      <c r="N25" s="68">
        <v>1</v>
      </c>
      <c r="O25" s="68">
        <v>1</v>
      </c>
      <c r="P25" s="68">
        <f t="shared" si="0"/>
        <v>1</v>
      </c>
      <c r="Q25" s="84" t="s">
        <v>80</v>
      </c>
      <c r="R25" s="85" t="s">
        <v>103</v>
      </c>
      <c r="S25" s="78" t="s">
        <v>104</v>
      </c>
      <c r="T25" s="60" t="s">
        <v>69</v>
      </c>
      <c r="U25" s="86" t="s">
        <v>70</v>
      </c>
      <c r="V25" s="89" t="s">
        <v>105</v>
      </c>
      <c r="W25" s="73">
        <f t="shared" si="7"/>
        <v>0.98</v>
      </c>
      <c r="X25" s="128">
        <v>1</v>
      </c>
      <c r="Y25" s="128">
        <f t="shared" si="10"/>
        <v>1</v>
      </c>
      <c r="Z25" s="119" t="s">
        <v>106</v>
      </c>
      <c r="AA25" s="122" t="s">
        <v>74</v>
      </c>
      <c r="AB25" s="73">
        <f t="shared" si="1"/>
        <v>1</v>
      </c>
      <c r="AC25" s="139">
        <v>1</v>
      </c>
      <c r="AD25" s="128">
        <f t="shared" si="8"/>
        <v>1</v>
      </c>
      <c r="AE25" s="119" t="s">
        <v>239</v>
      </c>
      <c r="AF25" s="122" t="s">
        <v>74</v>
      </c>
      <c r="AG25" s="73">
        <f t="shared" si="2"/>
        <v>1</v>
      </c>
      <c r="AH25" s="128">
        <v>0.97409999999999997</v>
      </c>
      <c r="AI25" s="128">
        <f t="shared" si="3"/>
        <v>0.97409999999999997</v>
      </c>
      <c r="AJ25" s="172" t="s">
        <v>271</v>
      </c>
      <c r="AK25" s="122" t="s">
        <v>74</v>
      </c>
      <c r="AL25" s="73">
        <f t="shared" si="4"/>
        <v>1</v>
      </c>
      <c r="AM25" s="140">
        <v>0.84870000000000001</v>
      </c>
      <c r="AN25" s="128">
        <f t="shared" si="5"/>
        <v>0.84870000000000001</v>
      </c>
      <c r="AO25" s="119" t="s">
        <v>295</v>
      </c>
      <c r="AP25" s="180" t="s">
        <v>74</v>
      </c>
      <c r="AQ25" s="165">
        <f t="shared" si="6"/>
        <v>1</v>
      </c>
      <c r="AR25" s="128">
        <f t="shared" ref="AR25:AR27" si="11">AVERAGE(X25,AC25,AH25,AM25)</f>
        <v>0.95569999999999999</v>
      </c>
      <c r="AS25" s="128">
        <f t="shared" si="9"/>
        <v>0.95569999999999999</v>
      </c>
      <c r="AT25" s="177" t="s">
        <v>299</v>
      </c>
      <c r="AU25" s="161"/>
    </row>
    <row r="26" spans="1:47" s="76" customFormat="1" ht="181.5" customHeight="1" x14ac:dyDescent="0.25">
      <c r="A26" s="77">
        <v>4</v>
      </c>
      <c r="B26" s="65" t="s">
        <v>57</v>
      </c>
      <c r="C26" s="68" t="s">
        <v>76</v>
      </c>
      <c r="D26" s="64">
        <v>7</v>
      </c>
      <c r="E26" s="78" t="s">
        <v>107</v>
      </c>
      <c r="F26" s="64" t="s">
        <v>60</v>
      </c>
      <c r="G26" s="78" t="s">
        <v>108</v>
      </c>
      <c r="H26" s="78" t="s">
        <v>109</v>
      </c>
      <c r="I26" s="79">
        <v>1</v>
      </c>
      <c r="J26" s="80" t="s">
        <v>102</v>
      </c>
      <c r="K26" s="60" t="s">
        <v>65</v>
      </c>
      <c r="L26" s="81">
        <v>1</v>
      </c>
      <c r="M26" s="81">
        <v>1</v>
      </c>
      <c r="N26" s="81">
        <v>1</v>
      </c>
      <c r="O26" s="81">
        <v>1</v>
      </c>
      <c r="P26" s="83">
        <f t="shared" si="0"/>
        <v>1</v>
      </c>
      <c r="Q26" s="84" t="s">
        <v>80</v>
      </c>
      <c r="R26" s="85" t="s">
        <v>103</v>
      </c>
      <c r="S26" s="90" t="s">
        <v>110</v>
      </c>
      <c r="T26" s="60" t="s">
        <v>69</v>
      </c>
      <c r="U26" s="86" t="s">
        <v>70</v>
      </c>
      <c r="V26" s="89" t="s">
        <v>111</v>
      </c>
      <c r="W26" s="73">
        <f t="shared" si="7"/>
        <v>1</v>
      </c>
      <c r="X26" s="128">
        <v>0.9909</v>
      </c>
      <c r="Y26" s="128">
        <f t="shared" si="10"/>
        <v>0.9909</v>
      </c>
      <c r="Z26" s="119" t="s">
        <v>112</v>
      </c>
      <c r="AA26" s="122" t="s">
        <v>74</v>
      </c>
      <c r="AB26" s="73">
        <f t="shared" si="1"/>
        <v>1</v>
      </c>
      <c r="AC26" s="128">
        <v>0.99109999999999998</v>
      </c>
      <c r="AD26" s="128">
        <f t="shared" si="8"/>
        <v>0.99109999999999998</v>
      </c>
      <c r="AE26" s="119" t="s">
        <v>252</v>
      </c>
      <c r="AF26" s="122" t="s">
        <v>74</v>
      </c>
      <c r="AG26" s="73">
        <f t="shared" si="2"/>
        <v>1</v>
      </c>
      <c r="AH26" s="128">
        <v>0.87360000000000004</v>
      </c>
      <c r="AI26" s="128">
        <f t="shared" si="3"/>
        <v>0.87360000000000004</v>
      </c>
      <c r="AJ26" s="173" t="s">
        <v>272</v>
      </c>
      <c r="AK26" s="122" t="s">
        <v>74</v>
      </c>
      <c r="AL26" s="73">
        <f t="shared" si="4"/>
        <v>1</v>
      </c>
      <c r="AM26" s="140">
        <v>0.84599999999999997</v>
      </c>
      <c r="AN26" s="128">
        <f t="shared" si="5"/>
        <v>0.84599999999999997</v>
      </c>
      <c r="AO26" s="119" t="s">
        <v>296</v>
      </c>
      <c r="AP26" s="180" t="s">
        <v>74</v>
      </c>
      <c r="AQ26" s="165">
        <f t="shared" si="6"/>
        <v>1</v>
      </c>
      <c r="AR26" s="128">
        <f t="shared" si="11"/>
        <v>0.9254</v>
      </c>
      <c r="AS26" s="128">
        <f t="shared" si="9"/>
        <v>0.9254</v>
      </c>
      <c r="AT26" s="177" t="s">
        <v>300</v>
      </c>
      <c r="AU26" s="161"/>
    </row>
    <row r="27" spans="1:47" s="76" customFormat="1" ht="128.25" customHeight="1" x14ac:dyDescent="0.25">
      <c r="A27" s="77">
        <v>4</v>
      </c>
      <c r="B27" s="65" t="s">
        <v>57</v>
      </c>
      <c r="C27" s="68" t="s">
        <v>76</v>
      </c>
      <c r="D27" s="64">
        <v>8</v>
      </c>
      <c r="E27" s="78" t="s">
        <v>113</v>
      </c>
      <c r="F27" s="64" t="s">
        <v>60</v>
      </c>
      <c r="G27" s="78" t="s">
        <v>114</v>
      </c>
      <c r="H27" s="78" t="s">
        <v>115</v>
      </c>
      <c r="I27" s="79">
        <v>0.95</v>
      </c>
      <c r="J27" s="80" t="s">
        <v>102</v>
      </c>
      <c r="K27" s="60" t="s">
        <v>65</v>
      </c>
      <c r="L27" s="81">
        <v>0.95</v>
      </c>
      <c r="M27" s="81">
        <v>1</v>
      </c>
      <c r="N27" s="81">
        <v>1</v>
      </c>
      <c r="O27" s="81">
        <v>1</v>
      </c>
      <c r="P27" s="83">
        <f t="shared" si="0"/>
        <v>1</v>
      </c>
      <c r="Q27" s="84" t="s">
        <v>80</v>
      </c>
      <c r="R27" s="91" t="s">
        <v>116</v>
      </c>
      <c r="S27" s="78" t="s">
        <v>110</v>
      </c>
      <c r="T27" s="60" t="s">
        <v>69</v>
      </c>
      <c r="U27" s="86" t="s">
        <v>117</v>
      </c>
      <c r="V27" s="89" t="s">
        <v>110</v>
      </c>
      <c r="W27" s="73">
        <f t="shared" si="7"/>
        <v>0.95</v>
      </c>
      <c r="X27" s="128">
        <v>1</v>
      </c>
      <c r="Y27" s="128">
        <f t="shared" si="10"/>
        <v>1</v>
      </c>
      <c r="Z27" s="119" t="s">
        <v>229</v>
      </c>
      <c r="AA27" s="123" t="s">
        <v>110</v>
      </c>
      <c r="AB27" s="73">
        <f t="shared" si="1"/>
        <v>1</v>
      </c>
      <c r="AC27" s="68">
        <v>1</v>
      </c>
      <c r="AD27" s="128">
        <f t="shared" si="8"/>
        <v>1</v>
      </c>
      <c r="AE27" s="119" t="s">
        <v>253</v>
      </c>
      <c r="AF27" s="122" t="s">
        <v>110</v>
      </c>
      <c r="AG27" s="73">
        <f t="shared" si="2"/>
        <v>1</v>
      </c>
      <c r="AH27" s="68">
        <v>1</v>
      </c>
      <c r="AI27" s="128">
        <f t="shared" si="3"/>
        <v>1</v>
      </c>
      <c r="AJ27" s="119" t="s">
        <v>253</v>
      </c>
      <c r="AK27" s="122" t="s">
        <v>110</v>
      </c>
      <c r="AL27" s="73">
        <f t="shared" si="4"/>
        <v>1</v>
      </c>
      <c r="AM27" s="140">
        <v>1</v>
      </c>
      <c r="AN27" s="128">
        <f t="shared" si="5"/>
        <v>1</v>
      </c>
      <c r="AO27" s="119" t="s">
        <v>297</v>
      </c>
      <c r="AP27" s="180" t="s">
        <v>74</v>
      </c>
      <c r="AQ27" s="165">
        <f t="shared" si="6"/>
        <v>1</v>
      </c>
      <c r="AR27" s="128">
        <f t="shared" si="11"/>
        <v>1</v>
      </c>
      <c r="AS27" s="128">
        <f t="shared" si="9"/>
        <v>1</v>
      </c>
      <c r="AT27" s="177" t="s">
        <v>301</v>
      </c>
      <c r="AU27" s="161"/>
    </row>
    <row r="28" spans="1:47" s="76" customFormat="1" ht="161.25" customHeight="1" x14ac:dyDescent="0.25">
      <c r="A28" s="77">
        <v>4</v>
      </c>
      <c r="B28" s="65" t="s">
        <v>57</v>
      </c>
      <c r="C28" s="64" t="s">
        <v>118</v>
      </c>
      <c r="D28" s="64">
        <v>9</v>
      </c>
      <c r="E28" s="92" t="s">
        <v>119</v>
      </c>
      <c r="F28" s="80" t="s">
        <v>99</v>
      </c>
      <c r="G28" s="92" t="s">
        <v>120</v>
      </c>
      <c r="H28" s="92" t="s">
        <v>121</v>
      </c>
      <c r="I28" s="64" t="s">
        <v>122</v>
      </c>
      <c r="J28" s="93" t="s">
        <v>123</v>
      </c>
      <c r="K28" s="92" t="s">
        <v>124</v>
      </c>
      <c r="L28" s="64">
        <v>2160</v>
      </c>
      <c r="M28" s="64">
        <v>2160</v>
      </c>
      <c r="N28" s="64">
        <v>2160</v>
      </c>
      <c r="O28" s="64">
        <v>2160</v>
      </c>
      <c r="P28" s="94">
        <f t="shared" ref="P28:P34" si="12">SUM(L28:O28)</f>
        <v>8640</v>
      </c>
      <c r="Q28" s="95" t="s">
        <v>80</v>
      </c>
      <c r="R28" s="96" t="s">
        <v>125</v>
      </c>
      <c r="S28" s="92" t="s">
        <v>126</v>
      </c>
      <c r="T28" s="92" t="s">
        <v>127</v>
      </c>
      <c r="U28" s="97" t="s">
        <v>128</v>
      </c>
      <c r="V28" s="98" t="s">
        <v>129</v>
      </c>
      <c r="W28" s="99">
        <f t="shared" si="7"/>
        <v>2160</v>
      </c>
      <c r="X28" s="94">
        <v>1812</v>
      </c>
      <c r="Y28" s="128">
        <f t="shared" si="10"/>
        <v>0.83888888888888891</v>
      </c>
      <c r="Z28" s="119" t="s">
        <v>261</v>
      </c>
      <c r="AA28" s="123" t="s">
        <v>130</v>
      </c>
      <c r="AB28" s="99">
        <f t="shared" si="1"/>
        <v>2160</v>
      </c>
      <c r="AC28" s="94">
        <v>5258</v>
      </c>
      <c r="AD28" s="128">
        <f t="shared" si="8"/>
        <v>1</v>
      </c>
      <c r="AE28" s="64" t="s">
        <v>260</v>
      </c>
      <c r="AF28" s="87" t="s">
        <v>130</v>
      </c>
      <c r="AG28" s="99">
        <f t="shared" si="2"/>
        <v>2160</v>
      </c>
      <c r="AH28" s="94">
        <v>6563</v>
      </c>
      <c r="AI28" s="128">
        <f t="shared" si="3"/>
        <v>1</v>
      </c>
      <c r="AJ28" s="119" t="s">
        <v>262</v>
      </c>
      <c r="AK28" s="122" t="s">
        <v>130</v>
      </c>
      <c r="AL28" s="99">
        <f t="shared" si="4"/>
        <v>2160</v>
      </c>
      <c r="AM28" s="94">
        <v>6689</v>
      </c>
      <c r="AN28" s="128">
        <f t="shared" si="5"/>
        <v>1</v>
      </c>
      <c r="AO28" s="119" t="s">
        <v>287</v>
      </c>
      <c r="AP28" s="180" t="s">
        <v>130</v>
      </c>
      <c r="AQ28" s="166">
        <f t="shared" si="6"/>
        <v>8640</v>
      </c>
      <c r="AR28" s="164">
        <f t="shared" ref="AR28:AR34" si="13">+X28+AC28+AH28+AM28</f>
        <v>20322</v>
      </c>
      <c r="AS28" s="128">
        <f t="shared" si="9"/>
        <v>1</v>
      </c>
      <c r="AT28" s="123" t="s">
        <v>302</v>
      </c>
      <c r="AU28" s="161"/>
    </row>
    <row r="29" spans="1:47" s="76" customFormat="1" ht="171.75" customHeight="1" x14ac:dyDescent="0.25">
      <c r="A29" s="77">
        <v>4</v>
      </c>
      <c r="B29" s="65" t="s">
        <v>57</v>
      </c>
      <c r="C29" s="64" t="s">
        <v>118</v>
      </c>
      <c r="D29" s="64">
        <v>10</v>
      </c>
      <c r="E29" s="92" t="s">
        <v>131</v>
      </c>
      <c r="F29" s="64" t="s">
        <v>60</v>
      </c>
      <c r="G29" s="92" t="s">
        <v>132</v>
      </c>
      <c r="H29" s="92" t="s">
        <v>133</v>
      </c>
      <c r="I29" s="64" t="s">
        <v>122</v>
      </c>
      <c r="J29" s="93" t="s">
        <v>123</v>
      </c>
      <c r="K29" s="92" t="s">
        <v>134</v>
      </c>
      <c r="L29" s="64">
        <v>1080</v>
      </c>
      <c r="M29" s="64">
        <v>1080</v>
      </c>
      <c r="N29" s="64">
        <v>1080</v>
      </c>
      <c r="O29" s="64">
        <v>1080</v>
      </c>
      <c r="P29" s="94">
        <f t="shared" si="12"/>
        <v>4320</v>
      </c>
      <c r="Q29" s="95" t="s">
        <v>80</v>
      </c>
      <c r="R29" s="96" t="s">
        <v>135</v>
      </c>
      <c r="S29" s="92" t="s">
        <v>126</v>
      </c>
      <c r="T29" s="92" t="s">
        <v>127</v>
      </c>
      <c r="U29" s="97" t="s">
        <v>128</v>
      </c>
      <c r="V29" s="98" t="s">
        <v>129</v>
      </c>
      <c r="W29" s="99">
        <f t="shared" si="7"/>
        <v>1080</v>
      </c>
      <c r="X29" s="94">
        <v>624</v>
      </c>
      <c r="Y29" s="128">
        <f t="shared" si="10"/>
        <v>0.57777777777777772</v>
      </c>
      <c r="Z29" s="119" t="s">
        <v>225</v>
      </c>
      <c r="AA29" s="123" t="s">
        <v>130</v>
      </c>
      <c r="AB29" s="99">
        <f t="shared" si="1"/>
        <v>1080</v>
      </c>
      <c r="AC29" s="94">
        <v>1613</v>
      </c>
      <c r="AD29" s="128">
        <f t="shared" si="8"/>
        <v>1</v>
      </c>
      <c r="AE29" s="119" t="s">
        <v>240</v>
      </c>
      <c r="AF29" s="122" t="s">
        <v>130</v>
      </c>
      <c r="AG29" s="99">
        <f t="shared" si="2"/>
        <v>1080</v>
      </c>
      <c r="AH29" s="94">
        <v>2588</v>
      </c>
      <c r="AI29" s="128">
        <f t="shared" si="3"/>
        <v>1</v>
      </c>
      <c r="AJ29" s="119" t="s">
        <v>263</v>
      </c>
      <c r="AK29" s="122" t="s">
        <v>130</v>
      </c>
      <c r="AL29" s="99">
        <f t="shared" si="4"/>
        <v>1080</v>
      </c>
      <c r="AM29" s="94">
        <v>1368</v>
      </c>
      <c r="AN29" s="128">
        <f t="shared" si="5"/>
        <v>1</v>
      </c>
      <c r="AO29" s="119" t="s">
        <v>288</v>
      </c>
      <c r="AP29" s="180" t="s">
        <v>130</v>
      </c>
      <c r="AQ29" s="166">
        <f t="shared" si="6"/>
        <v>4320</v>
      </c>
      <c r="AR29" s="164">
        <f t="shared" si="13"/>
        <v>6193</v>
      </c>
      <c r="AS29" s="128">
        <f t="shared" si="9"/>
        <v>1</v>
      </c>
      <c r="AT29" s="123" t="s">
        <v>303</v>
      </c>
      <c r="AU29" s="161"/>
    </row>
    <row r="30" spans="1:47" s="76" customFormat="1" ht="88.5" customHeight="1" x14ac:dyDescent="0.25">
      <c r="A30" s="77">
        <v>4</v>
      </c>
      <c r="B30" s="65" t="s">
        <v>57</v>
      </c>
      <c r="C30" s="64" t="s">
        <v>118</v>
      </c>
      <c r="D30" s="64">
        <v>11</v>
      </c>
      <c r="E30" s="92" t="s">
        <v>136</v>
      </c>
      <c r="F30" s="64" t="s">
        <v>60</v>
      </c>
      <c r="G30" s="92" t="s">
        <v>137</v>
      </c>
      <c r="H30" s="92" t="s">
        <v>138</v>
      </c>
      <c r="I30" s="64" t="s">
        <v>122</v>
      </c>
      <c r="J30" s="93" t="s">
        <v>123</v>
      </c>
      <c r="K30" s="92" t="s">
        <v>139</v>
      </c>
      <c r="L30" s="64">
        <v>17</v>
      </c>
      <c r="M30" s="64">
        <v>51</v>
      </c>
      <c r="N30" s="64">
        <v>51</v>
      </c>
      <c r="O30" s="64">
        <v>21</v>
      </c>
      <c r="P30" s="94">
        <f t="shared" si="12"/>
        <v>140</v>
      </c>
      <c r="Q30" s="95" t="s">
        <v>80</v>
      </c>
      <c r="R30" s="96" t="s">
        <v>140</v>
      </c>
      <c r="S30" s="92" t="s">
        <v>141</v>
      </c>
      <c r="T30" s="92" t="s">
        <v>127</v>
      </c>
      <c r="U30" s="97" t="s">
        <v>128</v>
      </c>
      <c r="V30" s="98" t="s">
        <v>142</v>
      </c>
      <c r="W30" s="99">
        <f t="shared" si="7"/>
        <v>17</v>
      </c>
      <c r="X30" s="94">
        <v>17</v>
      </c>
      <c r="Y30" s="128">
        <f t="shared" si="10"/>
        <v>1</v>
      </c>
      <c r="Z30" s="119" t="s">
        <v>143</v>
      </c>
      <c r="AA30" s="123" t="s">
        <v>130</v>
      </c>
      <c r="AB30" s="99">
        <f t="shared" si="1"/>
        <v>51</v>
      </c>
      <c r="AC30" s="94">
        <v>52</v>
      </c>
      <c r="AD30" s="128">
        <f t="shared" si="8"/>
        <v>1</v>
      </c>
      <c r="AE30" s="119" t="s">
        <v>241</v>
      </c>
      <c r="AF30" s="122" t="s">
        <v>130</v>
      </c>
      <c r="AG30" s="99">
        <f t="shared" si="2"/>
        <v>51</v>
      </c>
      <c r="AH30" s="94">
        <v>46</v>
      </c>
      <c r="AI30" s="128">
        <f t="shared" si="3"/>
        <v>0.90196078431372551</v>
      </c>
      <c r="AJ30" s="119" t="s">
        <v>264</v>
      </c>
      <c r="AK30" s="122" t="s">
        <v>130</v>
      </c>
      <c r="AL30" s="99">
        <f t="shared" si="4"/>
        <v>21</v>
      </c>
      <c r="AM30" s="94">
        <v>25</v>
      </c>
      <c r="AN30" s="128">
        <f t="shared" si="5"/>
        <v>1</v>
      </c>
      <c r="AO30" s="119" t="s">
        <v>289</v>
      </c>
      <c r="AP30" s="180" t="s">
        <v>130</v>
      </c>
      <c r="AQ30" s="166">
        <f t="shared" si="6"/>
        <v>140</v>
      </c>
      <c r="AR30" s="164">
        <f t="shared" si="13"/>
        <v>140</v>
      </c>
      <c r="AS30" s="128">
        <f t="shared" si="9"/>
        <v>1</v>
      </c>
      <c r="AT30" s="123" t="s">
        <v>304</v>
      </c>
      <c r="AU30" s="161"/>
    </row>
    <row r="31" spans="1:47" s="76" customFormat="1" ht="88.5" customHeight="1" x14ac:dyDescent="0.25">
      <c r="A31" s="77">
        <v>4</v>
      </c>
      <c r="B31" s="65" t="s">
        <v>57</v>
      </c>
      <c r="C31" s="64" t="s">
        <v>118</v>
      </c>
      <c r="D31" s="64">
        <v>12</v>
      </c>
      <c r="E31" s="92" t="s">
        <v>144</v>
      </c>
      <c r="F31" s="80" t="s">
        <v>99</v>
      </c>
      <c r="G31" s="92" t="s">
        <v>145</v>
      </c>
      <c r="H31" s="92" t="s">
        <v>146</v>
      </c>
      <c r="I31" s="64" t="s">
        <v>122</v>
      </c>
      <c r="J31" s="93" t="s">
        <v>123</v>
      </c>
      <c r="K31" s="92" t="s">
        <v>147</v>
      </c>
      <c r="L31" s="64">
        <v>24</v>
      </c>
      <c r="M31" s="64">
        <v>54</v>
      </c>
      <c r="N31" s="64">
        <v>54</v>
      </c>
      <c r="O31" s="64">
        <v>40</v>
      </c>
      <c r="P31" s="94">
        <f t="shared" si="12"/>
        <v>172</v>
      </c>
      <c r="Q31" s="95" t="s">
        <v>80</v>
      </c>
      <c r="R31" s="96" t="s">
        <v>140</v>
      </c>
      <c r="S31" s="92" t="s">
        <v>141</v>
      </c>
      <c r="T31" s="92" t="s">
        <v>127</v>
      </c>
      <c r="U31" s="97" t="s">
        <v>128</v>
      </c>
      <c r="V31" s="98" t="s">
        <v>142</v>
      </c>
      <c r="W31" s="99">
        <f t="shared" si="7"/>
        <v>24</v>
      </c>
      <c r="X31" s="94">
        <v>24</v>
      </c>
      <c r="Y31" s="128">
        <f t="shared" si="10"/>
        <v>1</v>
      </c>
      <c r="Z31" s="119" t="s">
        <v>148</v>
      </c>
      <c r="AA31" s="123" t="s">
        <v>130</v>
      </c>
      <c r="AB31" s="99">
        <f t="shared" si="1"/>
        <v>54</v>
      </c>
      <c r="AC31" s="94">
        <v>53</v>
      </c>
      <c r="AD31" s="128">
        <f t="shared" si="8"/>
        <v>0.98148148148148151</v>
      </c>
      <c r="AE31" s="119" t="s">
        <v>254</v>
      </c>
      <c r="AF31" s="122" t="s">
        <v>130</v>
      </c>
      <c r="AG31" s="99">
        <f t="shared" si="2"/>
        <v>54</v>
      </c>
      <c r="AH31" s="94">
        <v>64</v>
      </c>
      <c r="AI31" s="128">
        <f t="shared" si="3"/>
        <v>1</v>
      </c>
      <c r="AJ31" s="119" t="s">
        <v>265</v>
      </c>
      <c r="AK31" s="122" t="s">
        <v>130</v>
      </c>
      <c r="AL31" s="99">
        <v>34</v>
      </c>
      <c r="AM31" s="94">
        <v>34</v>
      </c>
      <c r="AN31" s="128">
        <f t="shared" si="5"/>
        <v>1</v>
      </c>
      <c r="AO31" s="119" t="s">
        <v>298</v>
      </c>
      <c r="AP31" s="180" t="s">
        <v>130</v>
      </c>
      <c r="AQ31" s="166">
        <f t="shared" si="6"/>
        <v>172</v>
      </c>
      <c r="AR31" s="164">
        <f t="shared" si="13"/>
        <v>175</v>
      </c>
      <c r="AS31" s="128">
        <f t="shared" si="9"/>
        <v>1</v>
      </c>
      <c r="AT31" s="123" t="s">
        <v>305</v>
      </c>
      <c r="AU31" s="161"/>
    </row>
    <row r="32" spans="1:47" s="76" customFormat="1" ht="88.5" customHeight="1" x14ac:dyDescent="0.25">
      <c r="A32" s="77">
        <v>4</v>
      </c>
      <c r="B32" s="65" t="s">
        <v>57</v>
      </c>
      <c r="C32" s="64" t="s">
        <v>118</v>
      </c>
      <c r="D32" s="64">
        <v>13</v>
      </c>
      <c r="E32" s="92" t="s">
        <v>149</v>
      </c>
      <c r="F32" s="80" t="s">
        <v>99</v>
      </c>
      <c r="G32" s="92" t="s">
        <v>150</v>
      </c>
      <c r="H32" s="92" t="s">
        <v>151</v>
      </c>
      <c r="I32" s="64" t="s">
        <v>122</v>
      </c>
      <c r="J32" s="93" t="s">
        <v>123</v>
      </c>
      <c r="K32" s="92" t="s">
        <v>152</v>
      </c>
      <c r="L32" s="64">
        <v>11</v>
      </c>
      <c r="M32" s="64">
        <v>21</v>
      </c>
      <c r="N32" s="64">
        <v>21</v>
      </c>
      <c r="O32" s="64">
        <v>15</v>
      </c>
      <c r="P32" s="94">
        <f t="shared" si="12"/>
        <v>68</v>
      </c>
      <c r="Q32" s="95" t="s">
        <v>80</v>
      </c>
      <c r="R32" s="100" t="s">
        <v>153</v>
      </c>
      <c r="S32" s="92" t="s">
        <v>154</v>
      </c>
      <c r="T32" s="92" t="s">
        <v>127</v>
      </c>
      <c r="U32" s="92" t="s">
        <v>127</v>
      </c>
      <c r="V32" s="98" t="s">
        <v>153</v>
      </c>
      <c r="W32" s="99">
        <f t="shared" si="7"/>
        <v>11</v>
      </c>
      <c r="X32" s="94">
        <v>11</v>
      </c>
      <c r="Y32" s="128">
        <f t="shared" si="10"/>
        <v>1</v>
      </c>
      <c r="Z32" s="119" t="s">
        <v>226</v>
      </c>
      <c r="AA32" s="123"/>
      <c r="AB32" s="99">
        <f t="shared" si="1"/>
        <v>21</v>
      </c>
      <c r="AC32" s="94">
        <v>22</v>
      </c>
      <c r="AD32" s="128">
        <f t="shared" si="8"/>
        <v>1</v>
      </c>
      <c r="AE32" s="119" t="s">
        <v>255</v>
      </c>
      <c r="AF32" s="122" t="s">
        <v>258</v>
      </c>
      <c r="AG32" s="99">
        <f t="shared" si="2"/>
        <v>21</v>
      </c>
      <c r="AH32" s="94">
        <v>27</v>
      </c>
      <c r="AI32" s="128">
        <f t="shared" si="3"/>
        <v>1</v>
      </c>
      <c r="AJ32" s="119" t="s">
        <v>273</v>
      </c>
      <c r="AK32" s="122" t="s">
        <v>258</v>
      </c>
      <c r="AL32" s="99">
        <f t="shared" si="4"/>
        <v>15</v>
      </c>
      <c r="AM32" s="94">
        <v>20</v>
      </c>
      <c r="AN32" s="128">
        <f t="shared" si="5"/>
        <v>1</v>
      </c>
      <c r="AO32" s="119" t="s">
        <v>290</v>
      </c>
      <c r="AP32" s="180" t="s">
        <v>291</v>
      </c>
      <c r="AQ32" s="166">
        <f t="shared" si="6"/>
        <v>68</v>
      </c>
      <c r="AR32" s="164">
        <f t="shared" si="13"/>
        <v>80</v>
      </c>
      <c r="AS32" s="128">
        <f t="shared" si="9"/>
        <v>1</v>
      </c>
      <c r="AT32" s="146" t="s">
        <v>306</v>
      </c>
      <c r="AU32" s="161"/>
    </row>
    <row r="33" spans="1:49" s="76" customFormat="1" ht="88.5" customHeight="1" x14ac:dyDescent="0.25">
      <c r="A33" s="77">
        <v>4</v>
      </c>
      <c r="B33" s="65" t="s">
        <v>57</v>
      </c>
      <c r="C33" s="64" t="s">
        <v>118</v>
      </c>
      <c r="D33" s="64">
        <v>14</v>
      </c>
      <c r="E33" s="92" t="s">
        <v>155</v>
      </c>
      <c r="F33" s="80" t="s">
        <v>99</v>
      </c>
      <c r="G33" s="92" t="s">
        <v>156</v>
      </c>
      <c r="H33" s="92" t="s">
        <v>157</v>
      </c>
      <c r="I33" s="64" t="s">
        <v>122</v>
      </c>
      <c r="J33" s="93" t="s">
        <v>123</v>
      </c>
      <c r="K33" s="92" t="s">
        <v>152</v>
      </c>
      <c r="L33" s="64">
        <v>24</v>
      </c>
      <c r="M33" s="64">
        <v>48</v>
      </c>
      <c r="N33" s="64">
        <v>47</v>
      </c>
      <c r="O33" s="64">
        <v>31</v>
      </c>
      <c r="P33" s="94">
        <f t="shared" si="12"/>
        <v>150</v>
      </c>
      <c r="Q33" s="95" t="s">
        <v>80</v>
      </c>
      <c r="R33" s="100" t="s">
        <v>153</v>
      </c>
      <c r="S33" s="92" t="s">
        <v>154</v>
      </c>
      <c r="T33" s="92" t="s">
        <v>127</v>
      </c>
      <c r="U33" s="92" t="s">
        <v>127</v>
      </c>
      <c r="V33" s="98" t="s">
        <v>153</v>
      </c>
      <c r="W33" s="99">
        <f t="shared" si="7"/>
        <v>24</v>
      </c>
      <c r="X33" s="94">
        <v>24</v>
      </c>
      <c r="Y33" s="128">
        <f t="shared" si="10"/>
        <v>1</v>
      </c>
      <c r="Z33" s="119" t="s">
        <v>227</v>
      </c>
      <c r="AA33" s="123"/>
      <c r="AB33" s="99">
        <f t="shared" si="1"/>
        <v>48</v>
      </c>
      <c r="AC33" s="94">
        <v>75</v>
      </c>
      <c r="AD33" s="128">
        <f t="shared" si="8"/>
        <v>1</v>
      </c>
      <c r="AE33" s="119" t="s">
        <v>256</v>
      </c>
      <c r="AF33" s="122" t="s">
        <v>258</v>
      </c>
      <c r="AG33" s="99">
        <f t="shared" si="2"/>
        <v>47</v>
      </c>
      <c r="AH33" s="94">
        <v>87</v>
      </c>
      <c r="AI33" s="128">
        <f t="shared" si="3"/>
        <v>1</v>
      </c>
      <c r="AJ33" s="119" t="s">
        <v>279</v>
      </c>
      <c r="AK33" s="122" t="s">
        <v>258</v>
      </c>
      <c r="AL33" s="99">
        <f t="shared" si="4"/>
        <v>31</v>
      </c>
      <c r="AM33" s="94">
        <v>66</v>
      </c>
      <c r="AN33" s="128">
        <f t="shared" si="5"/>
        <v>1</v>
      </c>
      <c r="AO33" s="119" t="s">
        <v>292</v>
      </c>
      <c r="AP33" s="180" t="s">
        <v>291</v>
      </c>
      <c r="AQ33" s="166">
        <f t="shared" si="6"/>
        <v>150</v>
      </c>
      <c r="AR33" s="164">
        <f t="shared" si="13"/>
        <v>252</v>
      </c>
      <c r="AS33" s="128">
        <f t="shared" si="9"/>
        <v>1</v>
      </c>
      <c r="AT33" s="146" t="s">
        <v>307</v>
      </c>
      <c r="AU33" s="161"/>
    </row>
    <row r="34" spans="1:49" s="76" customFormat="1" ht="88.5" customHeight="1" thickBot="1" x14ac:dyDescent="0.3">
      <c r="A34" s="77">
        <v>4</v>
      </c>
      <c r="B34" s="65" t="s">
        <v>57</v>
      </c>
      <c r="C34" s="64" t="s">
        <v>118</v>
      </c>
      <c r="D34" s="64">
        <v>15</v>
      </c>
      <c r="E34" s="92" t="s">
        <v>158</v>
      </c>
      <c r="F34" s="80" t="s">
        <v>99</v>
      </c>
      <c r="G34" s="101" t="s">
        <v>159</v>
      </c>
      <c r="H34" s="101" t="s">
        <v>160</v>
      </c>
      <c r="I34" s="102" t="s">
        <v>122</v>
      </c>
      <c r="J34" s="103" t="s">
        <v>123</v>
      </c>
      <c r="K34" s="101" t="s">
        <v>152</v>
      </c>
      <c r="L34" s="102">
        <v>2</v>
      </c>
      <c r="M34" s="102">
        <v>3</v>
      </c>
      <c r="N34" s="102">
        <v>3</v>
      </c>
      <c r="O34" s="102">
        <v>3</v>
      </c>
      <c r="P34" s="94">
        <f t="shared" si="12"/>
        <v>11</v>
      </c>
      <c r="Q34" s="104" t="s">
        <v>80</v>
      </c>
      <c r="R34" s="100" t="s">
        <v>153</v>
      </c>
      <c r="S34" s="92" t="s">
        <v>154</v>
      </c>
      <c r="T34" s="92" t="s">
        <v>127</v>
      </c>
      <c r="U34" s="92" t="s">
        <v>127</v>
      </c>
      <c r="V34" s="105" t="s">
        <v>153</v>
      </c>
      <c r="W34" s="99">
        <f t="shared" si="7"/>
        <v>2</v>
      </c>
      <c r="X34" s="94">
        <v>2</v>
      </c>
      <c r="Y34" s="128">
        <f t="shared" si="10"/>
        <v>1</v>
      </c>
      <c r="Z34" s="119" t="s">
        <v>228</v>
      </c>
      <c r="AA34" s="123"/>
      <c r="AB34" s="99">
        <f t="shared" si="1"/>
        <v>3</v>
      </c>
      <c r="AC34" s="94">
        <v>4</v>
      </c>
      <c r="AD34" s="128">
        <f t="shared" si="8"/>
        <v>1</v>
      </c>
      <c r="AE34" s="119" t="s">
        <v>257</v>
      </c>
      <c r="AF34" s="122" t="s">
        <v>258</v>
      </c>
      <c r="AG34" s="99">
        <f t="shared" si="2"/>
        <v>3</v>
      </c>
      <c r="AH34" s="94">
        <v>3</v>
      </c>
      <c r="AI34" s="128">
        <f t="shared" si="3"/>
        <v>1</v>
      </c>
      <c r="AJ34" s="119" t="s">
        <v>274</v>
      </c>
      <c r="AK34" s="122" t="s">
        <v>258</v>
      </c>
      <c r="AL34" s="99">
        <f t="shared" si="4"/>
        <v>3</v>
      </c>
      <c r="AM34" s="94">
        <v>3</v>
      </c>
      <c r="AN34" s="128">
        <f t="shared" si="5"/>
        <v>1</v>
      </c>
      <c r="AO34" s="119" t="s">
        <v>293</v>
      </c>
      <c r="AP34" s="180"/>
      <c r="AQ34" s="167">
        <f t="shared" si="6"/>
        <v>11</v>
      </c>
      <c r="AR34" s="168">
        <f t="shared" si="13"/>
        <v>12</v>
      </c>
      <c r="AS34" s="169">
        <f t="shared" si="9"/>
        <v>1</v>
      </c>
      <c r="AT34" s="170" t="s">
        <v>308</v>
      </c>
      <c r="AU34" s="161"/>
    </row>
    <row r="35" spans="1:49" s="28" customFormat="1" ht="16.5" thickBot="1" x14ac:dyDescent="0.3">
      <c r="A35" s="258" t="s">
        <v>161</v>
      </c>
      <c r="B35" s="259"/>
      <c r="C35" s="259"/>
      <c r="D35" s="259"/>
      <c r="E35" s="260"/>
      <c r="F35" s="50"/>
      <c r="G35" s="51"/>
      <c r="H35" s="51"/>
      <c r="I35" s="51"/>
      <c r="J35" s="51"/>
      <c r="K35" s="51"/>
      <c r="L35" s="51"/>
      <c r="M35" s="51"/>
      <c r="N35" s="51"/>
      <c r="O35" s="51"/>
      <c r="P35" s="51"/>
      <c r="Q35" s="51"/>
      <c r="R35" s="51"/>
      <c r="S35" s="51"/>
      <c r="T35" s="51"/>
      <c r="U35" s="51"/>
      <c r="V35" s="52"/>
      <c r="W35" s="261"/>
      <c r="X35" s="262"/>
      <c r="Y35" s="130">
        <f>AVERAGE(Y20:Y34)*80%</f>
        <v>0.71548</v>
      </c>
      <c r="Z35" s="263"/>
      <c r="AA35" s="264"/>
      <c r="AB35" s="265"/>
      <c r="AC35" s="262"/>
      <c r="AD35" s="130">
        <f>AVERAGE(AD20:AD34)*80%</f>
        <v>0.74479990123456785</v>
      </c>
      <c r="AE35" s="263"/>
      <c r="AF35" s="264"/>
      <c r="AG35" s="265"/>
      <c r="AH35" s="262"/>
      <c r="AI35" s="130">
        <f>AVERAGE(AI20:AI34)*80%</f>
        <v>0.75249301960784321</v>
      </c>
      <c r="AJ35" s="263"/>
      <c r="AK35" s="264"/>
      <c r="AL35" s="266"/>
      <c r="AM35" s="267"/>
      <c r="AN35" s="130">
        <f>AVERAGE(AN20:AN34)*80%</f>
        <v>0.74030442902631144</v>
      </c>
      <c r="AO35" s="263"/>
      <c r="AP35" s="264"/>
      <c r="AQ35" s="298"/>
      <c r="AR35" s="299"/>
      <c r="AS35" s="162">
        <f>AVERAGE(AS20:AS34)*80%</f>
        <v>0.75024576235964469</v>
      </c>
      <c r="AT35" s="163"/>
      <c r="AU35" s="27"/>
    </row>
    <row r="36" spans="1:49" s="39" customFormat="1" ht="195" x14ac:dyDescent="0.25">
      <c r="A36" s="29">
        <v>7</v>
      </c>
      <c r="B36" s="30" t="s">
        <v>162</v>
      </c>
      <c r="C36" s="31" t="s">
        <v>163</v>
      </c>
      <c r="D36" s="29" t="s">
        <v>164</v>
      </c>
      <c r="E36" s="30" t="s">
        <v>165</v>
      </c>
      <c r="F36" s="30" t="s">
        <v>166</v>
      </c>
      <c r="G36" s="30" t="s">
        <v>167</v>
      </c>
      <c r="H36" s="30" t="s">
        <v>168</v>
      </c>
      <c r="I36" s="106" t="s">
        <v>169</v>
      </c>
      <c r="J36" s="30" t="s">
        <v>170</v>
      </c>
      <c r="K36" s="30" t="s">
        <v>171</v>
      </c>
      <c r="L36" s="32" t="s">
        <v>72</v>
      </c>
      <c r="M36" s="107">
        <v>0.8</v>
      </c>
      <c r="N36" s="32" t="s">
        <v>72</v>
      </c>
      <c r="O36" s="107">
        <v>0.8</v>
      </c>
      <c r="P36" s="108">
        <v>0.8</v>
      </c>
      <c r="Q36" s="33" t="s">
        <v>80</v>
      </c>
      <c r="R36" s="34" t="s">
        <v>172</v>
      </c>
      <c r="S36" s="30" t="s">
        <v>173</v>
      </c>
      <c r="T36" s="30" t="s">
        <v>174</v>
      </c>
      <c r="U36" s="35" t="s">
        <v>175</v>
      </c>
      <c r="V36" s="36" t="s">
        <v>176</v>
      </c>
      <c r="W36" s="37" t="str">
        <f>L36</f>
        <v>No programada</v>
      </c>
      <c r="X36" s="32" t="s">
        <v>72</v>
      </c>
      <c r="Y36" s="114" t="s">
        <v>72</v>
      </c>
      <c r="Z36" s="120" t="s">
        <v>75</v>
      </c>
      <c r="AA36" s="124" t="s">
        <v>72</v>
      </c>
      <c r="AB36" s="109">
        <f>M36</f>
        <v>0.8</v>
      </c>
      <c r="AC36" s="141">
        <v>0.7</v>
      </c>
      <c r="AD36" s="131">
        <f t="shared" si="8"/>
        <v>0.87499999999999989</v>
      </c>
      <c r="AE36" s="142" t="s">
        <v>242</v>
      </c>
      <c r="AF36" s="148" t="s">
        <v>243</v>
      </c>
      <c r="AG36" s="150" t="str">
        <f>N36</f>
        <v>No programada</v>
      </c>
      <c r="AH36" s="151" t="s">
        <v>275</v>
      </c>
      <c r="AI36" s="152" t="s">
        <v>275</v>
      </c>
      <c r="AJ36" s="174" t="s">
        <v>275</v>
      </c>
      <c r="AK36" s="153" t="s">
        <v>275</v>
      </c>
      <c r="AL36" s="109">
        <f>P36</f>
        <v>0.8</v>
      </c>
      <c r="AM36" s="141">
        <v>1</v>
      </c>
      <c r="AN36" s="131">
        <f t="shared" si="5"/>
        <v>1</v>
      </c>
      <c r="AO36" s="120" t="s">
        <v>309</v>
      </c>
      <c r="AP36" s="124" t="s">
        <v>243</v>
      </c>
      <c r="AQ36" s="115">
        <f>P36</f>
        <v>0.8</v>
      </c>
      <c r="AR36" s="127">
        <f>AVERAGE(AC36,AM36)</f>
        <v>0.85</v>
      </c>
      <c r="AS36" s="129">
        <f t="shared" si="9"/>
        <v>1</v>
      </c>
      <c r="AT36" s="124" t="s">
        <v>309</v>
      </c>
      <c r="AU36" s="38"/>
    </row>
    <row r="37" spans="1:49" s="138" customFormat="1" ht="105" x14ac:dyDescent="0.3">
      <c r="A37" s="40">
        <v>7</v>
      </c>
      <c r="B37" s="41" t="s">
        <v>162</v>
      </c>
      <c r="C37" s="40" t="s">
        <v>163</v>
      </c>
      <c r="D37" s="40" t="s">
        <v>177</v>
      </c>
      <c r="E37" s="41" t="s">
        <v>178</v>
      </c>
      <c r="F37" s="41" t="s">
        <v>166</v>
      </c>
      <c r="G37" s="41" t="s">
        <v>179</v>
      </c>
      <c r="H37" s="41" t="s">
        <v>180</v>
      </c>
      <c r="I37" s="41" t="s">
        <v>181</v>
      </c>
      <c r="J37" s="41" t="s">
        <v>170</v>
      </c>
      <c r="K37" s="41" t="s">
        <v>182</v>
      </c>
      <c r="L37" s="135">
        <v>1</v>
      </c>
      <c r="M37" s="135">
        <v>1</v>
      </c>
      <c r="N37" s="135">
        <v>1</v>
      </c>
      <c r="O37" s="135">
        <v>1</v>
      </c>
      <c r="P37" s="136">
        <v>1</v>
      </c>
      <c r="Q37" s="42" t="s">
        <v>80</v>
      </c>
      <c r="R37" s="43" t="s">
        <v>183</v>
      </c>
      <c r="S37" s="41" t="s">
        <v>184</v>
      </c>
      <c r="T37" s="30" t="s">
        <v>174</v>
      </c>
      <c r="U37" s="35" t="s">
        <v>185</v>
      </c>
      <c r="V37" s="42" t="s">
        <v>186</v>
      </c>
      <c r="W37" s="137">
        <f t="shared" ref="W37:W41" si="14">L37</f>
        <v>1</v>
      </c>
      <c r="X37" s="127">
        <v>1</v>
      </c>
      <c r="Y37" s="131">
        <f t="shared" ref="Y37:Y41" si="15">IF(X37/W37&gt;100%,100%,X37/W37)</f>
        <v>1</v>
      </c>
      <c r="Z37" s="120" t="s">
        <v>230</v>
      </c>
      <c r="AA37" s="124" t="s">
        <v>231</v>
      </c>
      <c r="AB37" s="109">
        <f t="shared" ref="AB37:AB41" si="16">M37</f>
        <v>1</v>
      </c>
      <c r="AC37" s="141">
        <v>0.69</v>
      </c>
      <c r="AD37" s="131">
        <f t="shared" si="8"/>
        <v>0.69</v>
      </c>
      <c r="AE37" s="142" t="s">
        <v>244</v>
      </c>
      <c r="AF37" s="148" t="s">
        <v>231</v>
      </c>
      <c r="AG37" s="154">
        <f t="shared" ref="AG37:AG40" si="17">N37</f>
        <v>1</v>
      </c>
      <c r="AH37" s="141">
        <v>0.72089999999999999</v>
      </c>
      <c r="AI37" s="129">
        <f t="shared" ref="AI37:AI38" si="18">IF(AH37/AG37&gt;100%,100%,AH37/AG37)</f>
        <v>0.72089999999999999</v>
      </c>
      <c r="AJ37" s="120" t="s">
        <v>276</v>
      </c>
      <c r="AK37" s="143" t="s">
        <v>231</v>
      </c>
      <c r="AL37" s="109">
        <f t="shared" ref="AL37:AL41" si="19">P37</f>
        <v>1</v>
      </c>
      <c r="AM37" s="141">
        <v>0.20930000000000001</v>
      </c>
      <c r="AN37" s="131">
        <f t="shared" si="5"/>
        <v>0.20930000000000001</v>
      </c>
      <c r="AO37" s="120" t="s">
        <v>310</v>
      </c>
      <c r="AP37" s="124" t="s">
        <v>231</v>
      </c>
      <c r="AQ37" s="115">
        <f t="shared" ref="AQ37:AQ41" si="20">P37</f>
        <v>1</v>
      </c>
      <c r="AR37" s="141">
        <f>AVERAGE(X37,AC37,AH37,AM37)</f>
        <v>0.65504999999999991</v>
      </c>
      <c r="AS37" s="129">
        <f t="shared" si="9"/>
        <v>0.65504999999999991</v>
      </c>
      <c r="AT37" s="124" t="s">
        <v>311</v>
      </c>
      <c r="AU37" s="38"/>
    </row>
    <row r="38" spans="1:49" s="44" customFormat="1" ht="105" x14ac:dyDescent="0.3">
      <c r="A38" s="40">
        <v>7</v>
      </c>
      <c r="B38" s="41" t="s">
        <v>162</v>
      </c>
      <c r="C38" s="31" t="s">
        <v>187</v>
      </c>
      <c r="D38" s="40" t="s">
        <v>188</v>
      </c>
      <c r="E38" s="41" t="s">
        <v>189</v>
      </c>
      <c r="F38" s="41" t="s">
        <v>166</v>
      </c>
      <c r="G38" s="41" t="s">
        <v>190</v>
      </c>
      <c r="H38" s="41" t="s">
        <v>191</v>
      </c>
      <c r="I38" s="41" t="s">
        <v>181</v>
      </c>
      <c r="J38" s="41" t="s">
        <v>170</v>
      </c>
      <c r="K38" s="41" t="s">
        <v>192</v>
      </c>
      <c r="L38" s="32" t="s">
        <v>72</v>
      </c>
      <c r="M38" s="107">
        <v>1</v>
      </c>
      <c r="N38" s="107">
        <v>1</v>
      </c>
      <c r="O38" s="107">
        <v>1</v>
      </c>
      <c r="P38" s="108">
        <v>1</v>
      </c>
      <c r="Q38" s="112" t="s">
        <v>80</v>
      </c>
      <c r="R38" s="43" t="s">
        <v>193</v>
      </c>
      <c r="S38" s="41" t="s">
        <v>194</v>
      </c>
      <c r="T38" s="30" t="s">
        <v>174</v>
      </c>
      <c r="U38" s="35" t="s">
        <v>195</v>
      </c>
      <c r="V38" s="42" t="s">
        <v>196</v>
      </c>
      <c r="W38" s="37" t="str">
        <f t="shared" si="14"/>
        <v>No programada</v>
      </c>
      <c r="X38" s="32" t="s">
        <v>72</v>
      </c>
      <c r="Y38" s="114" t="s">
        <v>72</v>
      </c>
      <c r="Z38" s="120" t="s">
        <v>75</v>
      </c>
      <c r="AA38" s="124" t="s">
        <v>72</v>
      </c>
      <c r="AB38" s="109">
        <f t="shared" si="16"/>
        <v>1</v>
      </c>
      <c r="AC38" s="141">
        <v>0.97389999999999999</v>
      </c>
      <c r="AD38" s="131">
        <f t="shared" si="8"/>
        <v>0.97389999999999999</v>
      </c>
      <c r="AE38" s="142" t="s">
        <v>245</v>
      </c>
      <c r="AF38" s="148" t="s">
        <v>246</v>
      </c>
      <c r="AG38" s="155">
        <f t="shared" si="17"/>
        <v>1</v>
      </c>
      <c r="AH38" s="141">
        <v>0.97389999999999999</v>
      </c>
      <c r="AI38" s="129">
        <f t="shared" si="18"/>
        <v>0.97389999999999999</v>
      </c>
      <c r="AJ38" s="120" t="s">
        <v>277</v>
      </c>
      <c r="AK38" s="143" t="s">
        <v>246</v>
      </c>
      <c r="AL38" s="109">
        <f t="shared" si="19"/>
        <v>1</v>
      </c>
      <c r="AM38" s="141">
        <v>0.97389999999999999</v>
      </c>
      <c r="AN38" s="131">
        <f t="shared" si="5"/>
        <v>0.97389999999999999</v>
      </c>
      <c r="AO38" s="120" t="s">
        <v>312</v>
      </c>
      <c r="AP38" s="143" t="s">
        <v>246</v>
      </c>
      <c r="AQ38" s="115">
        <f t="shared" si="20"/>
        <v>1</v>
      </c>
      <c r="AR38" s="144">
        <f>AVERAGE(AC38,AH38,AM38)</f>
        <v>0.97389999999999999</v>
      </c>
      <c r="AS38" s="129">
        <f t="shared" si="9"/>
        <v>0.97389999999999999</v>
      </c>
      <c r="AT38" s="124" t="s">
        <v>312</v>
      </c>
      <c r="AU38" s="38"/>
    </row>
    <row r="39" spans="1:49" s="44" customFormat="1" ht="105" x14ac:dyDescent="0.3">
      <c r="A39" s="40">
        <v>7</v>
      </c>
      <c r="B39" s="41" t="s">
        <v>162</v>
      </c>
      <c r="C39" s="31" t="s">
        <v>163</v>
      </c>
      <c r="D39" s="40" t="s">
        <v>197</v>
      </c>
      <c r="E39" s="41" t="s">
        <v>198</v>
      </c>
      <c r="F39" s="41" t="s">
        <v>166</v>
      </c>
      <c r="G39" s="41" t="s">
        <v>199</v>
      </c>
      <c r="H39" s="41" t="s">
        <v>200</v>
      </c>
      <c r="I39" s="41" t="s">
        <v>181</v>
      </c>
      <c r="J39" s="41" t="s">
        <v>170</v>
      </c>
      <c r="K39" s="41" t="s">
        <v>201</v>
      </c>
      <c r="L39" s="107">
        <v>1</v>
      </c>
      <c r="M39" s="32" t="s">
        <v>72</v>
      </c>
      <c r="N39" s="32" t="s">
        <v>72</v>
      </c>
      <c r="O39" s="107">
        <v>1</v>
      </c>
      <c r="P39" s="108">
        <v>1</v>
      </c>
      <c r="Q39" s="112" t="s">
        <v>80</v>
      </c>
      <c r="R39" s="43" t="s">
        <v>202</v>
      </c>
      <c r="S39" s="41" t="s">
        <v>203</v>
      </c>
      <c r="T39" s="30" t="s">
        <v>174</v>
      </c>
      <c r="U39" s="35" t="s">
        <v>185</v>
      </c>
      <c r="V39" s="42" t="s">
        <v>203</v>
      </c>
      <c r="W39" s="111">
        <f t="shared" si="14"/>
        <v>1</v>
      </c>
      <c r="X39" s="107">
        <v>1</v>
      </c>
      <c r="Y39" s="131">
        <f t="shared" si="15"/>
        <v>1</v>
      </c>
      <c r="Z39" s="120" t="s">
        <v>204</v>
      </c>
      <c r="AA39" s="124" t="s">
        <v>205</v>
      </c>
      <c r="AB39" s="109" t="str">
        <f t="shared" si="16"/>
        <v>No programada</v>
      </c>
      <c r="AC39" s="141" t="s">
        <v>72</v>
      </c>
      <c r="AD39" s="141" t="s">
        <v>72</v>
      </c>
      <c r="AE39" s="145" t="s">
        <v>247</v>
      </c>
      <c r="AF39" s="149" t="s">
        <v>72</v>
      </c>
      <c r="AG39" s="156" t="str">
        <f t="shared" si="17"/>
        <v>No programada</v>
      </c>
      <c r="AH39" s="32" t="s">
        <v>275</v>
      </c>
      <c r="AI39" s="147" t="s">
        <v>275</v>
      </c>
      <c r="AJ39" s="120" t="s">
        <v>275</v>
      </c>
      <c r="AK39" s="124" t="s">
        <v>275</v>
      </c>
      <c r="AL39" s="109">
        <f t="shared" si="19"/>
        <v>1</v>
      </c>
      <c r="AM39" s="141">
        <v>1</v>
      </c>
      <c r="AN39" s="131">
        <f t="shared" si="5"/>
        <v>1</v>
      </c>
      <c r="AO39" s="120" t="s">
        <v>313</v>
      </c>
      <c r="AP39" s="124" t="s">
        <v>314</v>
      </c>
      <c r="AQ39" s="115">
        <f t="shared" si="20"/>
        <v>1</v>
      </c>
      <c r="AR39" s="127">
        <v>1</v>
      </c>
      <c r="AS39" s="129">
        <f t="shared" si="9"/>
        <v>1</v>
      </c>
      <c r="AT39" s="120" t="s">
        <v>204</v>
      </c>
      <c r="AU39" s="38"/>
    </row>
    <row r="40" spans="1:49" s="44" customFormat="1" ht="118.5" customHeight="1" x14ac:dyDescent="0.3">
      <c r="A40" s="40">
        <v>5</v>
      </c>
      <c r="B40" s="41" t="s">
        <v>206</v>
      </c>
      <c r="C40" s="31" t="s">
        <v>207</v>
      </c>
      <c r="D40" s="40" t="s">
        <v>208</v>
      </c>
      <c r="E40" s="41" t="s">
        <v>209</v>
      </c>
      <c r="F40" s="41" t="s">
        <v>166</v>
      </c>
      <c r="G40" s="41" t="s">
        <v>210</v>
      </c>
      <c r="H40" s="41" t="s">
        <v>211</v>
      </c>
      <c r="I40" s="41" t="s">
        <v>181</v>
      </c>
      <c r="J40" s="41" t="s">
        <v>64</v>
      </c>
      <c r="K40" s="41" t="s">
        <v>210</v>
      </c>
      <c r="L40" s="107">
        <v>0.33</v>
      </c>
      <c r="M40" s="107">
        <v>0.67</v>
      </c>
      <c r="N40" s="107">
        <v>0.84</v>
      </c>
      <c r="O40" s="107">
        <v>1</v>
      </c>
      <c r="P40" s="108">
        <v>1</v>
      </c>
      <c r="Q40" s="112" t="s">
        <v>80</v>
      </c>
      <c r="R40" s="43" t="s">
        <v>212</v>
      </c>
      <c r="S40" s="41" t="s">
        <v>213</v>
      </c>
      <c r="T40" s="30" t="s">
        <v>174</v>
      </c>
      <c r="U40" s="35" t="s">
        <v>214</v>
      </c>
      <c r="V40" s="42" t="s">
        <v>215</v>
      </c>
      <c r="W40" s="110">
        <f t="shared" si="14"/>
        <v>0.33</v>
      </c>
      <c r="X40" s="127">
        <v>0.33</v>
      </c>
      <c r="Y40" s="131">
        <f t="shared" si="15"/>
        <v>1</v>
      </c>
      <c r="Z40" s="120" t="s">
        <v>216</v>
      </c>
      <c r="AA40" s="124" t="s">
        <v>217</v>
      </c>
      <c r="AB40" s="109">
        <f t="shared" si="16"/>
        <v>0.67</v>
      </c>
      <c r="AC40" s="141">
        <v>1</v>
      </c>
      <c r="AD40" s="131">
        <f t="shared" si="8"/>
        <v>1</v>
      </c>
      <c r="AE40" s="145" t="s">
        <v>248</v>
      </c>
      <c r="AF40" s="149" t="s">
        <v>249</v>
      </c>
      <c r="AG40" s="155">
        <f t="shared" si="17"/>
        <v>0.84</v>
      </c>
      <c r="AH40" s="127">
        <v>1</v>
      </c>
      <c r="AI40" s="129">
        <f t="shared" ref="AI40:AI41" si="21">IF(AH40/AG40&gt;100%,100%,AH40/AG40)</f>
        <v>1</v>
      </c>
      <c r="AJ40" s="120" t="s">
        <v>250</v>
      </c>
      <c r="AK40" s="175" t="s">
        <v>249</v>
      </c>
      <c r="AL40" s="109">
        <f t="shared" si="19"/>
        <v>1</v>
      </c>
      <c r="AM40" s="141">
        <v>1</v>
      </c>
      <c r="AN40" s="131">
        <f t="shared" si="5"/>
        <v>1</v>
      </c>
      <c r="AO40" s="120" t="s">
        <v>248</v>
      </c>
      <c r="AP40" s="124" t="s">
        <v>315</v>
      </c>
      <c r="AQ40" s="115">
        <f t="shared" si="20"/>
        <v>1</v>
      </c>
      <c r="AR40" s="127">
        <v>1</v>
      </c>
      <c r="AS40" s="129">
        <f t="shared" si="9"/>
        <v>1</v>
      </c>
      <c r="AT40" s="120" t="s">
        <v>250</v>
      </c>
      <c r="AU40" s="38"/>
    </row>
    <row r="41" spans="1:49" ht="138.75" customHeight="1" thickBot="1" x14ac:dyDescent="0.3">
      <c r="A41" s="40">
        <v>5</v>
      </c>
      <c r="B41" s="41" t="s">
        <v>206</v>
      </c>
      <c r="C41" s="31" t="s">
        <v>207</v>
      </c>
      <c r="D41" s="40" t="s">
        <v>218</v>
      </c>
      <c r="E41" s="41" t="s">
        <v>219</v>
      </c>
      <c r="F41" s="41" t="s">
        <v>166</v>
      </c>
      <c r="G41" s="41" t="s">
        <v>210</v>
      </c>
      <c r="H41" s="41" t="s">
        <v>220</v>
      </c>
      <c r="I41" s="41" t="s">
        <v>221</v>
      </c>
      <c r="J41" s="41" t="s">
        <v>64</v>
      </c>
      <c r="K41" s="41" t="s">
        <v>210</v>
      </c>
      <c r="L41" s="107">
        <v>0.2</v>
      </c>
      <c r="M41" s="107">
        <v>0.4</v>
      </c>
      <c r="N41" s="107">
        <v>0.6</v>
      </c>
      <c r="O41" s="107">
        <v>0.8</v>
      </c>
      <c r="P41" s="108">
        <v>0.8</v>
      </c>
      <c r="Q41" s="45" t="s">
        <v>80</v>
      </c>
      <c r="R41" s="43" t="s">
        <v>212</v>
      </c>
      <c r="S41" s="41" t="s">
        <v>215</v>
      </c>
      <c r="T41" s="30" t="s">
        <v>174</v>
      </c>
      <c r="U41" s="35" t="s">
        <v>214</v>
      </c>
      <c r="V41" s="42" t="s">
        <v>215</v>
      </c>
      <c r="W41" s="110">
        <f t="shared" si="14"/>
        <v>0.2</v>
      </c>
      <c r="X41" s="134">
        <f>105/108*20%</f>
        <v>0.19444444444444445</v>
      </c>
      <c r="Y41" s="131">
        <f t="shared" si="15"/>
        <v>0.97222222222222221</v>
      </c>
      <c r="Z41" s="120" t="s">
        <v>222</v>
      </c>
      <c r="AA41" s="124" t="s">
        <v>217</v>
      </c>
      <c r="AB41" s="109">
        <f t="shared" si="16"/>
        <v>0.4</v>
      </c>
      <c r="AC41" s="141">
        <v>0.77976190476190477</v>
      </c>
      <c r="AD41" s="131">
        <f t="shared" si="8"/>
        <v>1</v>
      </c>
      <c r="AE41" s="145" t="s">
        <v>251</v>
      </c>
      <c r="AF41" s="149" t="s">
        <v>249</v>
      </c>
      <c r="AG41" s="157">
        <v>0.6</v>
      </c>
      <c r="AH41" s="158">
        <v>0.65949999999999998</v>
      </c>
      <c r="AI41" s="159">
        <f t="shared" si="21"/>
        <v>1</v>
      </c>
      <c r="AJ41" s="160" t="s">
        <v>278</v>
      </c>
      <c r="AK41" s="176" t="s">
        <v>249</v>
      </c>
      <c r="AL41" s="109">
        <f t="shared" si="19"/>
        <v>0.8</v>
      </c>
      <c r="AM41" s="141">
        <v>0.8669</v>
      </c>
      <c r="AN41" s="131">
        <f t="shared" si="5"/>
        <v>1</v>
      </c>
      <c r="AO41" s="120" t="s">
        <v>316</v>
      </c>
      <c r="AP41" s="124" t="s">
        <v>315</v>
      </c>
      <c r="AQ41" s="115">
        <f t="shared" si="20"/>
        <v>0.8</v>
      </c>
      <c r="AR41" s="134">
        <v>0.8669</v>
      </c>
      <c r="AS41" s="129">
        <f t="shared" si="9"/>
        <v>1</v>
      </c>
      <c r="AT41" s="124" t="s">
        <v>316</v>
      </c>
      <c r="AU41" s="38"/>
    </row>
    <row r="42" spans="1:49" ht="16.5" thickBot="1" x14ac:dyDescent="0.3">
      <c r="A42" s="300" t="s">
        <v>223</v>
      </c>
      <c r="B42" s="301"/>
      <c r="C42" s="301"/>
      <c r="D42" s="301"/>
      <c r="E42" s="302"/>
      <c r="F42" s="56"/>
      <c r="G42" s="57"/>
      <c r="H42" s="57"/>
      <c r="I42" s="57"/>
      <c r="J42" s="57"/>
      <c r="K42" s="57"/>
      <c r="L42" s="57"/>
      <c r="M42" s="57"/>
      <c r="N42" s="57"/>
      <c r="O42" s="57"/>
      <c r="P42" s="57"/>
      <c r="Q42" s="57"/>
      <c r="R42" s="57"/>
      <c r="S42" s="57"/>
      <c r="T42" s="57"/>
      <c r="U42" s="57"/>
      <c r="V42" s="58"/>
      <c r="W42" s="303"/>
      <c r="X42" s="304"/>
      <c r="Y42" s="132">
        <f>AVERAGE(Y36:Y41)*20%</f>
        <v>0.19861111111111113</v>
      </c>
      <c r="Z42" s="305"/>
      <c r="AA42" s="306"/>
      <c r="AB42" s="307"/>
      <c r="AC42" s="304"/>
      <c r="AD42" s="132">
        <f>AVERAGE(AD36:AD41)*20%</f>
        <v>0.18155600000000002</v>
      </c>
      <c r="AE42" s="305"/>
      <c r="AF42" s="306"/>
      <c r="AG42" s="307"/>
      <c r="AH42" s="304"/>
      <c r="AI42" s="132">
        <f>AVERAGE(AI36:AI41)*20%</f>
        <v>0.18474000000000002</v>
      </c>
      <c r="AJ42" s="305"/>
      <c r="AK42" s="306"/>
      <c r="AL42" s="307"/>
      <c r="AM42" s="304"/>
      <c r="AN42" s="132">
        <f>AVERAGE(AN36:AN41)*20%</f>
        <v>0.17277333333333333</v>
      </c>
      <c r="AO42" s="305"/>
      <c r="AP42" s="306"/>
      <c r="AQ42" s="307"/>
      <c r="AR42" s="304"/>
      <c r="AS42" s="132">
        <f>AVERAGE(AS36:AS41)*20%</f>
        <v>0.18763166666666667</v>
      </c>
      <c r="AT42" s="125"/>
      <c r="AU42" s="46"/>
    </row>
    <row r="43" spans="1:49" ht="19.5" thickBot="1" x14ac:dyDescent="0.35">
      <c r="A43" s="291" t="s">
        <v>224</v>
      </c>
      <c r="B43" s="292"/>
      <c r="C43" s="292"/>
      <c r="D43" s="292"/>
      <c r="E43" s="293"/>
      <c r="F43" s="53"/>
      <c r="G43" s="54"/>
      <c r="H43" s="54"/>
      <c r="I43" s="54"/>
      <c r="J43" s="54"/>
      <c r="K43" s="54"/>
      <c r="L43" s="54"/>
      <c r="M43" s="54"/>
      <c r="N43" s="54"/>
      <c r="O43" s="54"/>
      <c r="P43" s="54"/>
      <c r="Q43" s="54"/>
      <c r="R43" s="54"/>
      <c r="S43" s="54"/>
      <c r="T43" s="54"/>
      <c r="U43" s="54"/>
      <c r="V43" s="55"/>
      <c r="W43" s="294"/>
      <c r="X43" s="295"/>
      <c r="Y43" s="133">
        <f>Y35+Y42</f>
        <v>0.91409111111111119</v>
      </c>
      <c r="Z43" s="296"/>
      <c r="AA43" s="297"/>
      <c r="AB43" s="294"/>
      <c r="AC43" s="295"/>
      <c r="AD43" s="133">
        <f>AD35+AD42</f>
        <v>0.9263559012345679</v>
      </c>
      <c r="AE43" s="296"/>
      <c r="AF43" s="297"/>
      <c r="AG43" s="294"/>
      <c r="AH43" s="295"/>
      <c r="AI43" s="133">
        <f>AI35+AI42</f>
        <v>0.93723301960784322</v>
      </c>
      <c r="AJ43" s="296"/>
      <c r="AK43" s="297"/>
      <c r="AL43" s="294"/>
      <c r="AM43" s="295"/>
      <c r="AN43" s="133">
        <f>AN35+AN42</f>
        <v>0.91307776235964477</v>
      </c>
      <c r="AO43" s="296"/>
      <c r="AP43" s="297"/>
      <c r="AQ43" s="294"/>
      <c r="AR43" s="295"/>
      <c r="AS43" s="133">
        <f>AS35+AS42</f>
        <v>0.93787742902631133</v>
      </c>
      <c r="AT43" s="126"/>
      <c r="AU43" s="47"/>
    </row>
    <row r="44" spans="1:49" x14ac:dyDescent="0.25">
      <c r="A44" s="1"/>
      <c r="B44" s="1"/>
      <c r="C44" s="1"/>
      <c r="D44" s="1"/>
      <c r="E44" s="1"/>
      <c r="F44" s="1"/>
      <c r="G44" s="1"/>
      <c r="H44" s="1"/>
      <c r="I44" s="1"/>
      <c r="J44" s="1"/>
      <c r="K44" s="1"/>
      <c r="L44" s="1"/>
      <c r="M44" s="1"/>
      <c r="N44" s="1"/>
      <c r="O44" s="1"/>
      <c r="P44" s="1"/>
      <c r="Q44" s="1"/>
      <c r="R44" s="1"/>
      <c r="S44" s="1"/>
      <c r="T44" s="1"/>
      <c r="U44" s="1"/>
      <c r="V44" s="1"/>
      <c r="W44" s="1"/>
      <c r="X44" s="1"/>
      <c r="Y44" s="1"/>
      <c r="Z44" s="116"/>
      <c r="AA44" s="116"/>
      <c r="AB44" s="1"/>
      <c r="AC44" s="1"/>
      <c r="AD44" s="48"/>
      <c r="AE44" s="1"/>
      <c r="AF44" s="1"/>
      <c r="AG44" s="1"/>
      <c r="AH44" s="1"/>
      <c r="AI44" s="1"/>
      <c r="AJ44" s="116"/>
      <c r="AK44" s="116"/>
      <c r="AL44" s="1"/>
      <c r="AM44" s="1"/>
      <c r="AN44" s="1"/>
      <c r="AO44" s="117"/>
      <c r="AP44" s="117"/>
      <c r="AQ44" s="1"/>
      <c r="AR44" s="1"/>
      <c r="AS44" s="1"/>
      <c r="AT44" s="117"/>
      <c r="AU44" s="1"/>
      <c r="AV44" s="1"/>
      <c r="AW44" s="1"/>
    </row>
    <row r="45" spans="1:49" x14ac:dyDescent="0.25">
      <c r="A45" s="1"/>
      <c r="B45" s="1"/>
      <c r="C45" s="1"/>
      <c r="D45" s="1"/>
      <c r="E45" s="49"/>
      <c r="F45" s="1"/>
      <c r="G45" s="1"/>
      <c r="H45" s="1"/>
      <c r="I45" s="1"/>
      <c r="J45" s="1"/>
      <c r="K45" s="1"/>
      <c r="L45" s="1"/>
      <c r="M45" s="1"/>
      <c r="N45" s="1"/>
      <c r="O45" s="1"/>
      <c r="P45" s="1"/>
      <c r="Q45" s="1"/>
      <c r="R45" s="1"/>
      <c r="S45" s="1"/>
      <c r="T45" s="1"/>
      <c r="U45" s="1"/>
      <c r="V45" s="1"/>
      <c r="W45" s="1"/>
      <c r="X45" s="1"/>
      <c r="Y45" s="1"/>
      <c r="Z45" s="116"/>
      <c r="AA45" s="116"/>
      <c r="AB45" s="1"/>
      <c r="AC45" s="1"/>
      <c r="AD45" s="1"/>
      <c r="AE45" s="1"/>
      <c r="AF45" s="1"/>
      <c r="AG45" s="1"/>
      <c r="AH45" s="1"/>
      <c r="AI45" s="1"/>
      <c r="AJ45" s="116"/>
      <c r="AK45" s="116"/>
      <c r="AL45" s="1"/>
      <c r="AM45" s="1"/>
      <c r="AN45" s="1"/>
      <c r="AO45" s="117"/>
      <c r="AP45" s="117"/>
      <c r="AQ45" s="1"/>
      <c r="AR45" s="1"/>
      <c r="AS45" s="1"/>
      <c r="AT45" s="117"/>
      <c r="AU45" s="1"/>
      <c r="AV45" s="1"/>
      <c r="AW45" s="1"/>
    </row>
  </sheetData>
  <mergeCells count="99">
    <mergeCell ref="G7:H7"/>
    <mergeCell ref="G8:H8"/>
    <mergeCell ref="G13:H13"/>
    <mergeCell ref="G14:H14"/>
    <mergeCell ref="AL43:AM43"/>
    <mergeCell ref="AG43:AH43"/>
    <mergeCell ref="AJ43:AK43"/>
    <mergeCell ref="AB17:AF18"/>
    <mergeCell ref="AG17:AK18"/>
    <mergeCell ref="AL17:AP18"/>
    <mergeCell ref="I13:M13"/>
    <mergeCell ref="I14:M14"/>
    <mergeCell ref="G9:H9"/>
    <mergeCell ref="I9:M9"/>
    <mergeCell ref="G10:H10"/>
    <mergeCell ref="I10:M10"/>
    <mergeCell ref="AO43:AP43"/>
    <mergeCell ref="AQ43:AR43"/>
    <mergeCell ref="AL42:AM42"/>
    <mergeCell ref="AO42:AP42"/>
    <mergeCell ref="AQ42:AR42"/>
    <mergeCell ref="AO35:AP35"/>
    <mergeCell ref="AQ35:AR35"/>
    <mergeCell ref="A42:E42"/>
    <mergeCell ref="W42:X42"/>
    <mergeCell ref="Z42:AA42"/>
    <mergeCell ref="AB42:AC42"/>
    <mergeCell ref="AE42:AF42"/>
    <mergeCell ref="AG42:AH42"/>
    <mergeCell ref="AJ42:AK42"/>
    <mergeCell ref="A43:E43"/>
    <mergeCell ref="W43:X43"/>
    <mergeCell ref="Z43:AA43"/>
    <mergeCell ref="AB43:AC43"/>
    <mergeCell ref="AE43:AF43"/>
    <mergeCell ref="AQ17:AT18"/>
    <mergeCell ref="A35:E35"/>
    <mergeCell ref="W35:X35"/>
    <mergeCell ref="Z35:AA35"/>
    <mergeCell ref="AB35:AC35"/>
    <mergeCell ref="AE35:AF35"/>
    <mergeCell ref="AG35:AH35"/>
    <mergeCell ref="AJ35:AK35"/>
    <mergeCell ref="AL35:AM35"/>
    <mergeCell ref="R16:V18"/>
    <mergeCell ref="W16:AA16"/>
    <mergeCell ref="AB16:AF16"/>
    <mergeCell ref="AG16:AK16"/>
    <mergeCell ref="AL16:AP16"/>
    <mergeCell ref="AQ16:AT16"/>
    <mergeCell ref="W17:AA18"/>
    <mergeCell ref="A16:B18"/>
    <mergeCell ref="C16:C19"/>
    <mergeCell ref="D16:F18"/>
    <mergeCell ref="G16:Q18"/>
    <mergeCell ref="AV1:AV2"/>
    <mergeCell ref="AK1:AK2"/>
    <mergeCell ref="AL1:AL2"/>
    <mergeCell ref="AM1:AM2"/>
    <mergeCell ref="AN1:AN2"/>
    <mergeCell ref="AO1:AO2"/>
    <mergeCell ref="AD1:AD2"/>
    <mergeCell ref="AE1:AE2"/>
    <mergeCell ref="AF1:AF2"/>
    <mergeCell ref="AG1:AG2"/>
    <mergeCell ref="AH1:AH2"/>
    <mergeCell ref="AI1:AI2"/>
    <mergeCell ref="AW1:AW2"/>
    <mergeCell ref="A2:M2"/>
    <mergeCell ref="A3:R3"/>
    <mergeCell ref="A4:R4"/>
    <mergeCell ref="A6:B14"/>
    <mergeCell ref="C6:E14"/>
    <mergeCell ref="F6:M6"/>
    <mergeCell ref="I7:M7"/>
    <mergeCell ref="I8:M8"/>
    <mergeCell ref="AP1:AP2"/>
    <mergeCell ref="AQ1:AQ2"/>
    <mergeCell ref="AR1:AR2"/>
    <mergeCell ref="AS1:AS2"/>
    <mergeCell ref="AT1:AT2"/>
    <mergeCell ref="AU1:AU2"/>
    <mergeCell ref="AJ1:AJ2"/>
    <mergeCell ref="G11:H11"/>
    <mergeCell ref="I11:M11"/>
    <mergeCell ref="G12:H12"/>
    <mergeCell ref="I12:M12"/>
    <mergeCell ref="AC1:AC2"/>
    <mergeCell ref="A1:M1"/>
    <mergeCell ref="N1:R2"/>
    <mergeCell ref="S1:S2"/>
    <mergeCell ref="T1:T2"/>
    <mergeCell ref="U1:U2"/>
    <mergeCell ref="V1:V2"/>
    <mergeCell ref="X1:X2"/>
    <mergeCell ref="Y1:Y2"/>
    <mergeCell ref="Z1:Z2"/>
    <mergeCell ref="AA1:AA2"/>
    <mergeCell ref="AB1:AB2"/>
  </mergeCells>
  <dataValidations disablePrompts="1" count="1">
    <dataValidation allowBlank="1" showInputMessage="1" showErrorMessage="1" error="Escriba un texto " promptTitle="Cualquier contenido" sqref="F25 F28 F31:F34" xr:uid="{7601E978-735A-419A-989B-FE7BD4F6EA56}"/>
  </dataValidations>
  <hyperlinks>
    <hyperlink ref="AK38" r:id="rId1" xr:uid="{4E189FB7-AD55-4867-8B94-725979F70D3B}"/>
    <hyperlink ref="AP38" r:id="rId2" xr:uid="{85AEA27F-CDBC-42A5-872B-E3879BFA145C}"/>
  </hyperlinks>
  <pageMargins left="0.7" right="0.7" top="0.75" bottom="0.75" header="0.3" footer="0.3"/>
  <pageSetup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76DF3B08D03B34B91F992FA5829B101" ma:contentTypeVersion="13" ma:contentTypeDescription="Crear nuevo documento." ma:contentTypeScope="" ma:versionID="cc955f964cef0544bbbbbbae69fb9f1f">
  <xsd:schema xmlns:xsd="http://www.w3.org/2001/XMLSchema" xmlns:xs="http://www.w3.org/2001/XMLSchema" xmlns:p="http://schemas.microsoft.com/office/2006/metadata/properties" xmlns:ns3="918d46ae-bc80-4b93-8345-0c7a35c27299" xmlns:ns4="5074ac74-b766-45bb-bfb7-2b9c165faf29" targetNamespace="http://schemas.microsoft.com/office/2006/metadata/properties" ma:root="true" ma:fieldsID="52adc75e7b8f0af577385e638f7f2ee5" ns3:_="" ns4:_="">
    <xsd:import namespace="918d46ae-bc80-4b93-8345-0c7a35c27299"/>
    <xsd:import namespace="5074ac74-b766-45bb-bfb7-2b9c165faf29"/>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8d46ae-bc80-4b93-8345-0c7a35c2729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074ac74-b766-45bb-bfb7-2b9c165faf29" elementFormDefault="qualified">
    <xsd:import namespace="http://schemas.microsoft.com/office/2006/documentManagement/types"/>
    <xsd:import namespace="http://schemas.microsoft.com/office/infopath/2007/PartnerControls"/>
    <xsd:element name="SharedWithUsers" ma:index="1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description="" ma:internalName="SharedWithDetails" ma:readOnly="true">
      <xsd:simpleType>
        <xsd:restriction base="dms:Note">
          <xsd:maxLength value="255"/>
        </xsd:restriction>
      </xsd:simpleType>
    </xsd:element>
    <xsd:element name="SharingHintHash" ma:index="13" nillable="true" ma:displayName="Hash de la sugerencia para compartir"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77369E-AE28-4DD1-97BD-D1E092F0438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201A0DD-42A1-4B91-BE5F-8433EFB5AE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8d46ae-bc80-4b93-8345-0c7a35c27299"/>
    <ds:schemaRef ds:uri="5074ac74-b766-45bb-bfb7-2b9c165faf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348804-F9F2-4846-BA87-C2B128F46D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Niño González</dc:creator>
  <cp:keywords/>
  <dc:description/>
  <cp:lastModifiedBy>Camilo Bautista Beltran</cp:lastModifiedBy>
  <cp:revision/>
  <dcterms:created xsi:type="dcterms:W3CDTF">2021-12-02T18:50:00Z</dcterms:created>
  <dcterms:modified xsi:type="dcterms:W3CDTF">2023-01-28T01:11:23Z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0x010100376DF3B08D03B34B91F992FA5829B101</vt:lpwstr>
  </property>
</Properties>
</file>