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7_Candelaria/"/>
    </mc:Choice>
  </mc:AlternateContent>
  <xr:revisionPtr revIDLastSave="26" documentId="8_{7B7167F3-C594-48A7-9077-A8E3989AA628}" xr6:coauthVersionLast="47" xr6:coauthVersionMax="47" xr10:uidLastSave="{49BA4E7F-67FF-49AC-815F-9A73000DD86E}"/>
  <bookViews>
    <workbookView xWindow="-120" yWindow="-120" windowWidth="29040" windowHeight="15840" xr2:uid="{A2F85664-4A27-4D3D-88FC-9F8B3325025C}"/>
  </bookViews>
  <sheets>
    <sheet name="Hoja1" sheetId="1" r:id="rId1"/>
  </sheets>
  <definedNames>
    <definedName name="_xlnm._FilterDatabase" localSheetId="0" hidden="1">Hoja1!$A$20:$AW$43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6" i="1" l="1"/>
  <c r="AR34" i="1"/>
  <c r="AR29" i="1" l="1"/>
  <c r="AR32" i="1"/>
  <c r="AR26" i="1"/>
  <c r="AR38" i="1" l="1"/>
  <c r="AR37" i="1"/>
  <c r="X27" i="1"/>
  <c r="AR27" i="1" s="1"/>
  <c r="AR33" i="1"/>
  <c r="AR31" i="1"/>
  <c r="AR30" i="1"/>
  <c r="AR28" i="1"/>
  <c r="AQ41" i="1"/>
  <c r="AS41" i="1" s="1"/>
  <c r="AL41" i="1"/>
  <c r="AN41" i="1" s="1"/>
  <c r="AG41" i="1"/>
  <c r="AI41" i="1" s="1"/>
  <c r="AB41" i="1"/>
  <c r="AD41" i="1" s="1"/>
  <c r="W41" i="1"/>
  <c r="Y41" i="1" s="1"/>
  <c r="AQ40" i="1"/>
  <c r="AS40" i="1" s="1"/>
  <c r="AL40" i="1"/>
  <c r="AN40" i="1" s="1"/>
  <c r="AG40" i="1"/>
  <c r="AI40" i="1" s="1"/>
  <c r="AB40" i="1"/>
  <c r="AD40" i="1" s="1"/>
  <c r="W40" i="1"/>
  <c r="Y40" i="1" s="1"/>
  <c r="AQ39" i="1"/>
  <c r="AS39" i="1" s="1"/>
  <c r="AL39" i="1"/>
  <c r="AN39" i="1" s="1"/>
  <c r="AG39" i="1"/>
  <c r="AB39" i="1"/>
  <c r="W39" i="1"/>
  <c r="Y39" i="1" s="1"/>
  <c r="AQ38" i="1"/>
  <c r="AL38" i="1"/>
  <c r="AN38" i="1" s="1"/>
  <c r="AG38" i="1"/>
  <c r="AI38" i="1" s="1"/>
  <c r="AB38" i="1"/>
  <c r="AD38" i="1" s="1"/>
  <c r="W38" i="1"/>
  <c r="AQ37" i="1"/>
  <c r="AL37" i="1"/>
  <c r="AN37" i="1" s="1"/>
  <c r="AG37" i="1"/>
  <c r="AI37" i="1" s="1"/>
  <c r="AB37" i="1"/>
  <c r="AD37" i="1" s="1"/>
  <c r="W37" i="1"/>
  <c r="Y37" i="1" s="1"/>
  <c r="AQ36" i="1"/>
  <c r="AS36" i="1" s="1"/>
  <c r="AL36" i="1"/>
  <c r="AN36" i="1" s="1"/>
  <c r="AG36" i="1"/>
  <c r="AB36" i="1"/>
  <c r="AD36" i="1" s="1"/>
  <c r="W36" i="1"/>
  <c r="P29" i="1"/>
  <c r="AQ29" i="1" s="1"/>
  <c r="P34" i="1"/>
  <c r="AQ34" i="1" s="1"/>
  <c r="P33" i="1"/>
  <c r="AQ33" i="1" s="1"/>
  <c r="P32" i="1"/>
  <c r="AQ32" i="1" s="1"/>
  <c r="P31" i="1"/>
  <c r="AQ31" i="1" s="1"/>
  <c r="P30" i="1"/>
  <c r="AQ30" i="1" s="1"/>
  <c r="AL34" i="1"/>
  <c r="AN34" i="1" s="1"/>
  <c r="AG34" i="1"/>
  <c r="AI34" i="1" s="1"/>
  <c r="AB34" i="1"/>
  <c r="AD34" i="1" s="1"/>
  <c r="W34" i="1"/>
  <c r="Y34" i="1" s="1"/>
  <c r="AL33" i="1"/>
  <c r="AN33" i="1" s="1"/>
  <c r="AG33" i="1"/>
  <c r="AI33" i="1" s="1"/>
  <c r="AB33" i="1"/>
  <c r="AD33" i="1" s="1"/>
  <c r="W33" i="1"/>
  <c r="Y33" i="1" s="1"/>
  <c r="AG32" i="1"/>
  <c r="AI32" i="1" s="1"/>
  <c r="AB32" i="1"/>
  <c r="AD32" i="1" s="1"/>
  <c r="W32" i="1"/>
  <c r="Y32" i="1" s="1"/>
  <c r="AL31" i="1"/>
  <c r="AN31" i="1" s="1"/>
  <c r="AG31" i="1"/>
  <c r="AI31" i="1" s="1"/>
  <c r="AB31" i="1"/>
  <c r="AD31" i="1" s="1"/>
  <c r="W31" i="1"/>
  <c r="Y31" i="1" s="1"/>
  <c r="AL30" i="1"/>
  <c r="AN30" i="1" s="1"/>
  <c r="AG30" i="1"/>
  <c r="AI30" i="1" s="1"/>
  <c r="AB30" i="1"/>
  <c r="AD30" i="1" s="1"/>
  <c r="W30" i="1"/>
  <c r="Y30" i="1" s="1"/>
  <c r="AL29" i="1"/>
  <c r="AN29" i="1" s="1"/>
  <c r="AG29" i="1"/>
  <c r="AI29" i="1" s="1"/>
  <c r="AB29" i="1"/>
  <c r="AD29" i="1" s="1"/>
  <c r="W29" i="1"/>
  <c r="Y29" i="1" s="1"/>
  <c r="AL28" i="1"/>
  <c r="AN28" i="1" s="1"/>
  <c r="AG28" i="1"/>
  <c r="AI28" i="1" s="1"/>
  <c r="AB28" i="1"/>
  <c r="AD28" i="1" s="1"/>
  <c r="W28" i="1"/>
  <c r="Y28" i="1" s="1"/>
  <c r="P28" i="1"/>
  <c r="AQ28" i="1" s="1"/>
  <c r="AL27" i="1"/>
  <c r="AN27" i="1" s="1"/>
  <c r="AG27" i="1"/>
  <c r="AI27" i="1" s="1"/>
  <c r="AB27" i="1"/>
  <c r="AD27" i="1" s="1"/>
  <c r="W27" i="1"/>
  <c r="P27" i="1"/>
  <c r="AQ27" i="1" s="1"/>
  <c r="AL26" i="1"/>
  <c r="AN26" i="1" s="1"/>
  <c r="AG26" i="1"/>
  <c r="AI26" i="1" s="1"/>
  <c r="AB26" i="1"/>
  <c r="AD26" i="1" s="1"/>
  <c r="W26" i="1"/>
  <c r="Y26" i="1" s="1"/>
  <c r="P26" i="1"/>
  <c r="AQ26" i="1" s="1"/>
  <c r="AL25" i="1"/>
  <c r="AN25" i="1" s="1"/>
  <c r="AG25" i="1"/>
  <c r="AI25" i="1" s="1"/>
  <c r="AB25" i="1"/>
  <c r="AD25" i="1" s="1"/>
  <c r="W25" i="1"/>
  <c r="Y25" i="1" s="1"/>
  <c r="P25" i="1"/>
  <c r="AQ25" i="1" s="1"/>
  <c r="AS25" i="1" s="1"/>
  <c r="AL24" i="1"/>
  <c r="AN24" i="1" s="1"/>
  <c r="AG24" i="1"/>
  <c r="AI24" i="1" s="1"/>
  <c r="AB24" i="1"/>
  <c r="AD24" i="1" s="1"/>
  <c r="W24" i="1"/>
  <c r="Y24" i="1" s="1"/>
  <c r="P24" i="1"/>
  <c r="AQ24" i="1" s="1"/>
  <c r="AS24" i="1" s="1"/>
  <c r="AL23" i="1"/>
  <c r="AN23" i="1" s="1"/>
  <c r="AG23" i="1"/>
  <c r="AI23" i="1" s="1"/>
  <c r="AB23" i="1"/>
  <c r="AD23" i="1" s="1"/>
  <c r="W23" i="1"/>
  <c r="Y23" i="1" s="1"/>
  <c r="P23" i="1"/>
  <c r="AQ23" i="1" s="1"/>
  <c r="AS23" i="1" s="1"/>
  <c r="AL22" i="1"/>
  <c r="AN22" i="1" s="1"/>
  <c r="AG22" i="1"/>
  <c r="AI22" i="1" s="1"/>
  <c r="AB22" i="1"/>
  <c r="AD22" i="1" s="1"/>
  <c r="W22" i="1"/>
  <c r="Y22" i="1" s="1"/>
  <c r="P22" i="1"/>
  <c r="AQ22" i="1" s="1"/>
  <c r="AS22" i="1" s="1"/>
  <c r="AL21" i="1"/>
  <c r="AN21" i="1" s="1"/>
  <c r="AG21" i="1"/>
  <c r="AI21" i="1" s="1"/>
  <c r="AB21" i="1"/>
  <c r="AD21" i="1" s="1"/>
  <c r="P21" i="1"/>
  <c r="AQ21" i="1" s="1"/>
  <c r="AS21" i="1" s="1"/>
  <c r="AN35" i="1" l="1"/>
  <c r="AN43" i="1" s="1"/>
  <c r="AN42" i="1"/>
  <c r="AI42" i="1"/>
  <c r="AI35" i="1"/>
  <c r="AS33" i="1"/>
  <c r="AS31" i="1"/>
  <c r="AS28" i="1"/>
  <c r="AS26" i="1"/>
  <c r="AS29" i="1"/>
  <c r="AS34" i="1"/>
  <c r="AS38" i="1"/>
  <c r="AS42" i="1" s="1"/>
  <c r="AS32" i="1"/>
  <c r="AS30" i="1"/>
  <c r="AS27" i="1"/>
  <c r="Y42" i="1"/>
  <c r="AS37" i="1"/>
  <c r="Y27" i="1"/>
  <c r="Y35" i="1" s="1"/>
  <c r="AD42" i="1"/>
  <c r="AD35" i="1"/>
  <c r="Y43" i="1" l="1"/>
  <c r="AI43" i="1"/>
  <c r="AS35" i="1"/>
  <c r="AS43" i="1" s="1"/>
  <c r="AD43" i="1"/>
</calcChain>
</file>

<file path=xl/sharedStrings.xml><?xml version="1.0" encoding="utf-8"?>
<sst xmlns="http://schemas.openxmlformats.org/spreadsheetml/2006/main" count="588" uniqueCount="308">
  <si>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</si>
  <si>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</si>
  <si>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</si>
  <si>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</si>
  <si>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</si>
  <si>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</si>
  <si>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</si>
  <si>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</si>
  <si>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</si>
  <si>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</si>
  <si>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</si>
  <si>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</si>
  <si>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</si>
  <si>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</si>
  <si>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</si>
  <si>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</si>
  <si>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</si>
  <si>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</si>
  <si>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</si>
  <si>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</si>
  <si>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</si>
  <si>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</si>
  <si>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</si>
  <si>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</si>
  <si>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</si>
  <si>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</si>
  <si>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</si>
  <si>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</si>
  <si>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</si>
  <si>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</si>
  <si>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</si>
  <si>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</si>
  <si>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</si>
  <si>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</si>
  <si>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</si>
  <si>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</si>
  <si>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</si>
  <si>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</si>
  <si>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</si>
  <si>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</si>
  <si>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</si>
  <si>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</si>
  <si>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</si>
  <si>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</si>
  <si>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</si>
  <si>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</si>
  <si>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</si>
  <si>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</si>
  <si>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</si>
  <si>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</si>
  <si>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</si>
  <si>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</si>
  <si>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</si>
  <si>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</si>
  <si>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</si>
  <si>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</si>
  <si>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</si>
  <si>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</si>
  <si>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</si>
  <si>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</si>
  <si>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</si>
  <si>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</si>
  <si>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</si>
  <si>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</si>
  <si>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</si>
  <si>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</si>
  <si>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</si>
  <si>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</si>
  <si>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</si>
  <si>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</si>
  <si>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</si>
  <si>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</si>
  <si>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</si>
  <si>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</si>
  <si>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</si>
  <si>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</si>
  <si>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</si>
  <si>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</si>
  <si>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</si>
  <si>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</si>
  <si>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</si>
  <si>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</si>
  <si>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</si>
  <si>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</si>
  <si>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</si>
  <si>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</si>
  <si>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</si>
  <si>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</si>
  <si>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</si>
  <si>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</si>
  <si>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</si>
  <si>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</si>
  <si>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</si>
  <si>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</si>
  <si>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</si>
  <si>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</si>
  <si>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</si>
  <si>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</si>
  <si>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</si>
  <si>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</si>
  <si>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</si>
  <si>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</si>
  <si>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</si>
  <si>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</si>
  <si>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</si>
  <si>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</si>
  <si>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</si>
  <si>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</si>
  <si>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</si>
  <si>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</si>
  <si>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</si>
  <si>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</si>
  <si>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</si>
  <si>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</si>
  <si>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</si>
  <si>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</si>
  <si>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</si>
  <si>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</si>
  <si>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</si>
  <si>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</si>
  <si>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</si>
  <si>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</si>
  <si>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</si>
  <si>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</si>
  <si>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</si>
  <si>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</si>
  <si>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</si>
  <si>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</si>
  <si>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</si>
  <si>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</si>
  <si>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</si>
  <si>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</si>
  <si>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104</t>
    </r>
    <r>
      <rPr>
        <sz val="11"/>
        <color indexed="8"/>
        <rFont val="Calibri Light"/>
        <family val="2"/>
      </rPr>
      <t xml:space="preserve"> operativos de inspección, vigilancia y control en materia de actividad económica </t>
    </r>
  </si>
  <si>
    <t>FORMULACIÓN Y SEGUIMIENTO PLANES DE GESTIÓN NIVEL LOCAL
ALCALDÍA LOCAL DE LA CANDELARIA</t>
  </si>
  <si>
    <r>
      <t xml:space="preserve">Realizar </t>
    </r>
    <r>
      <rPr>
        <b/>
        <sz val="11"/>
        <color theme="1"/>
        <rFont val="Calibri Light"/>
        <family val="2"/>
        <scheme val="major"/>
      </rPr>
      <t>6</t>
    </r>
    <r>
      <rPr>
        <b/>
        <sz val="11"/>
        <color theme="1"/>
        <rFont val="Calibri Light"/>
        <family val="1"/>
        <scheme val="major"/>
      </rPr>
      <t>0</t>
    </r>
    <r>
      <rPr>
        <sz val="11"/>
        <color indexed="8"/>
        <rFont val="Calibri Light"/>
        <family val="2"/>
      </rPr>
      <t xml:space="preserve"> operativos de inspección, vigilancia y control en materia de integridad del espacio público</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</si>
  <si>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</si>
  <si>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</si>
  <si>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</si>
  <si>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</si>
  <si>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</si>
  <si>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</si>
  <si>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</si>
  <si>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</si>
  <si>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</si>
  <si>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</si>
  <si>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</si>
  <si>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</si>
  <si>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</si>
  <si>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</si>
  <si>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</si>
  <si>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</si>
  <si>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</si>
  <si>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</si>
  <si>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</si>
  <si>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</si>
  <si>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</si>
  <si>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</si>
  <si>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</si>
  <si>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</si>
  <si>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</si>
  <si>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</si>
  <si>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</si>
  <si>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</si>
  <si>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</si>
  <si>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</si>
  <si>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</si>
  <si>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</si>
  <si>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</si>
  <si>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</si>
  <si>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</si>
  <si>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</si>
  <si>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</si>
  <si>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</si>
  <si>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</si>
  <si>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</si>
  <si>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</si>
  <si>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</si>
  <si>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</si>
  <si>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</si>
  <si>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</si>
  <si>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</si>
  <si>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</si>
  <si>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</si>
  <si>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</si>
  <si>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</si>
  <si>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</si>
  <si>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</si>
  <si>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</si>
  <si>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</si>
  <si>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</si>
  <si>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</si>
  <si>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r>
      <t xml:space="preserve">Proferir </t>
    </r>
    <r>
      <rPr>
        <b/>
        <sz val="11"/>
        <rFont val="Calibri Light"/>
        <family val="2"/>
        <scheme val="major"/>
      </rPr>
      <t xml:space="preserve">960 </t>
    </r>
    <r>
      <rPr>
        <sz val="11"/>
        <rFont val="Calibri Light"/>
        <family val="2"/>
        <scheme val="major"/>
      </rPr>
      <t xml:space="preserve"> fallos de fondo en primera instancia sobre las actuaciones de policía que se encuentran a cargo de las inspecciones de policía</t>
    </r>
  </si>
  <si>
    <r>
      <t xml:space="preserve">Terminar (archivar) </t>
    </r>
    <r>
      <rPr>
        <b/>
        <sz val="11"/>
        <rFont val="Calibri Light"/>
        <family val="2"/>
        <scheme val="major"/>
      </rPr>
      <t>12</t>
    </r>
    <r>
      <rPr>
        <b/>
        <sz val="11"/>
        <rFont val="Calibri Light"/>
        <family val="2"/>
      </rPr>
      <t xml:space="preserve"> </t>
    </r>
    <r>
      <rPr>
        <sz val="11"/>
        <rFont val="Calibri Light"/>
        <family val="2"/>
      </rPr>
      <t>actuaciones administrativas activas</t>
    </r>
  </si>
  <si>
    <r>
      <t xml:space="preserve">Terminar </t>
    </r>
    <r>
      <rPr>
        <b/>
        <sz val="11"/>
        <rFont val="Calibri Light"/>
        <family val="2"/>
        <scheme val="major"/>
      </rPr>
      <t>5</t>
    </r>
    <r>
      <rPr>
        <sz val="11"/>
        <rFont val="Calibri Light"/>
        <family val="2"/>
        <scheme val="major"/>
      </rPr>
      <t xml:space="preserve"> </t>
    </r>
    <r>
      <rPr>
        <sz val="11"/>
        <rFont val="Calibri Light"/>
        <family val="2"/>
      </rPr>
      <t>actuaciones administrativas en primera instancia</t>
    </r>
  </si>
  <si>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</si>
  <si>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</si>
  <si>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223441</t>
    </r>
  </si>
  <si>
    <t>31 de enero de 2022</t>
  </si>
  <si>
    <t>11 de marzo de 2022</t>
  </si>
  <si>
    <t xml:space="preserve">Se corrige el responsable del reporte de las metas No. 13 y 14. Se incluyen los procesos asociados a las metas transversales. </t>
  </si>
  <si>
    <t>Gestión Pública Territorial Local
Gestión Corporativa Institucional
Inspección, Vigilancia y Control
Planeación Institucional
Comunicación Estratégica
Servicio a la Ciudadanía</t>
  </si>
  <si>
    <t>31 de marzo de 2022</t>
  </si>
  <si>
    <t>Se anticipa la programación de la meta transversal No. 4 de capacitación en el sistema de gestión, pasando del II trimestre al I trimestre.</t>
  </si>
  <si>
    <t>28 de abril de 2022</t>
  </si>
  <si>
    <t>TOTAL METAS TRANSVERSALES (20%)</t>
  </si>
  <si>
    <t>No programada para ell I trimestre de 2022</t>
  </si>
  <si>
    <t>No programada para ell I trimestre de 2022.
En este periodo no se registran datos en razón a que la información oficial de avance en las metas del Plan de Desarrollo Local aún no es publicada por la SDP que es la fuente única de esta información</t>
  </si>
  <si>
    <t>La alcaldía local realizó el giro acumulado de $660.883.573 de los $2.984.844.179 del presupuesto comprometido constituido como obligaciones por pagar de la vigencia 2021. Se logró una ejecución del 22,14%.</t>
  </si>
  <si>
    <t>Reporte DGDL</t>
  </si>
  <si>
    <t>Reporte DGP</t>
  </si>
  <si>
    <t>La alcaldía local realizó el giro acumulado de $411.046.731 del presupuesto comprometido por $2.415.734.219 constituido como obligaciones por pagar de la vigencia 2020 y anteriores, lo que representa una ejecución de la meta del 17,02%.</t>
  </si>
  <si>
    <t xml:space="preserve">La alcaldía local ha comprometido $6.013.492.099 de los $13.786.071.000 constituidos como presupuesto de inversión directa de la vigencia. Se logró la ejecución del 43,62%, lo que representa un cumplimiento al 100% de lo programado para el periodo. </t>
  </si>
  <si>
    <t>La alcaldía local ha realizado del giro acumulado de $2.463.585.171 de los $13.786.071.000 constituidos como Presupuesto disponible de inversión directa de la vigencia, lo que representa una ejecución del 17,87%.</t>
  </si>
  <si>
    <t xml:space="preserve">La alcaldía local ha registrado 116 contratos en SIPSE Local, de los 116 contratos publicados en la plataforma SECOP I y II, lo que representa una ejecución de la meta del 100% para el periodo. </t>
  </si>
  <si>
    <t xml:space="preserve">La alcaldía local tiene  114 contratos registrados en SIPSE Local en estado ejecución, de los 116 contratos registrados en SECOP en estado En ejecución o Firmado, lo que representa un nivel de ejecución del 98,28%. </t>
  </si>
  <si>
    <t>La alcaldía local profirió 286 fallos de fondo en primera instancia sobre las actuaciones de policía que se encuentran a cargo de las inspecciones de policía</t>
  </si>
  <si>
    <t>La alcaldía local terminó 2 actuaciones administrativas activas</t>
  </si>
  <si>
    <t>La alcaldía local terminó 3 actuaciones administrativas en primera instancia</t>
  </si>
  <si>
    <t>Se realizaron 16 operativos de espacio publico como consta en las actas</t>
  </si>
  <si>
    <t>Actas de operativos y aplicativo de la DGP</t>
  </si>
  <si>
    <t>Se realizaron 32 operativos de actividad economica como consta en las actas.</t>
  </si>
  <si>
    <t>APLICATIVO SIPSE</t>
  </si>
  <si>
    <t xml:space="preserve">De conformidad con la accion se realizan las modificaciones en el aplicativo SIPSE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</si>
  <si>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</si>
  <si>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</si>
  <si>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</si>
  <si>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8 requerimientos ciudadanos recibidos de vigencias anteriores</t>
  </si>
  <si>
    <t>La alcaldía local atendió 220 de los 220 requerimientos ciudadanos recibidos de la vigencia 2022</t>
  </si>
  <si>
    <t>Reporte MIMEC</t>
  </si>
  <si>
    <t xml:space="preserve">La alcaldía local cuenta con 3 acciones de mejora vencidas de las 12 acciones de mejora abiertas, lo que representa una ejecución de la meta del 75%. </t>
  </si>
  <si>
    <t>Para el primer trimestre de la vigencia 2022, el plan de gestión de la Alcaldía Local alcanzó un nivel de desempeño del 98,64% de acuerdo con lo programado, y del 27,63% acumulado para la vigencia.</t>
  </si>
  <si>
    <t>La alcaldía local realizó el registro en SIPSE de 121 contratos registrados en SECOP en estado En ejecucion o Firmado, lo que representa una ejecución para el periodo del 98,37%. Tiene 2 contratos sin completar el flujo, se encuentran suscritos y legalizados y 1 contratos sin registro el 079 en el sistema</t>
  </si>
  <si>
    <t xml:space="preserve">La alcaldía local efectuó giros acumulados por valor de 1.239.881.347 del presupuesto comprometido constituido como obligaciones por pagar de la vigencia 2021, lo que representa una ejecución del 41,61% para el periodo. </t>
  </si>
  <si>
    <t xml:space="preserve">La alcaldía local efectuó giros acumulados por valor de 744.604.340 del presupuesto comprometido constituido como obligaciones por pagar de la vigencia 2020 y anteriores, lo que representa una ejecución del 32,61% para el periodo. </t>
  </si>
  <si>
    <t>La alcaldía local realizó el registro de 123 contratos en SIPSE. De acuerdo con el número de contratos publicados en la plataforma SECOP I y II de la vigencia, esto representa una ejecución para el periodo del 99,19%. Un contrato sin cargar el 079 no aparece en el registro de SIPSE</t>
  </si>
  <si>
    <t>La alcaldía local profirió 311 fallos en primera instancia sobre actuaciones de policía</t>
  </si>
  <si>
    <t>La alcaldía local terminó (archivó) 11 actuaciones administrativas activas</t>
  </si>
  <si>
    <t>La alcaldía local terminó (archivó) 7 actuaciones administrativas en primera instancia</t>
  </si>
  <si>
    <t>La calificación se otorga teniendo en cuenta los siguientes parámetros:  
*Inspección ambiental ( ponderación 60%): La Alcaldía obtiene calificación de  76% . 
*Indicadores agua, energía ( ponderación 20%): Información reportada a marzo 2022.
* Reporte consumo de papel ( ponderación 10%):  Información reportada a junio 2022
*Reporte ciclistas ( ponderación 10%): información reportada con corte a junio 2022 .</t>
  </si>
  <si>
    <t>Reporte de gestión ambiental</t>
  </si>
  <si>
    <t xml:space="preserve">La alcaldía local cuenta con 4 acciones de mejora vencidas de las 14 acciones de mejora abiertas, lo que representa una ejecución de la meta del 71%.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</si>
  <si>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</si>
  <si>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http://www.lacandelaria.gov.co/tabla_archivos/107-registro-publicaciones</t>
  </si>
  <si>
    <t>No programada para el II trimestre de 2022</t>
  </si>
  <si>
    <t>La alcaldía local efectuó la respuesta al 100% de los requerimientos instaurados a 31 de diciembre de 2021</t>
  </si>
  <si>
    <t>Reporte de respuestas a la ciudadania SAC</t>
  </si>
  <si>
    <t>Mediante memorando No. 20224600216483 del 11/07/2022, la Subsecretaría de Gestión Institucional presentó el avance en las respuestas efectuadas por la alcaldía local con corte a 30 de junio de 2022.</t>
  </si>
  <si>
    <t>Para el periodo, se efectuaron compromisos por valor de 6.389.705.577, lo que representa una ejecución del 42,24% del presupuesto de inversión directa de la vigencia 2022. Se aclara que al presupuesto se le adicionaron recursos por consepto de excedentes financieros , por lo tanto el valor varia respecto al primer trimestre.</t>
  </si>
  <si>
    <t>Para el periodo se han realizado giros acumulados por $4.085.518.468 del presupuesto total  disponible de inversión directa de la vigencia, lo que representa una ejecución del 27,01%.  Se aclara que al presupuesto se le adicionaron recursos por consepto de excedentes financieros , por lo tanto el valor varia respecto al primer trimestre.</t>
  </si>
  <si>
    <t>APLICATIVO SIPSE reporte</t>
  </si>
  <si>
    <t>Se realizaron 38 operativos de actividad economica como consta en las actas.</t>
  </si>
  <si>
    <t>La alcaldía local presenta un avance de metas PDL acumulado del  18% y un avance acumulado de metas entregadas a 31/12/2021 del 10% lo que representa una ejecución de la meta plan de gestión del 8% para el periodo. Para el segundo trimestre, se registran los datos con corte a 31 de marzo, conforme se estableció en la definición del indicador.</t>
  </si>
  <si>
    <t>Para el segundo trimestre de la vigencia 2022, el plan de gestión de la Alcaldía Local alcanzó un nivel de desempeño del 97,31% de acuerdo con lo programado, y del 62,03% acumulado para la vigencia. De acuerdo con la comunicación de la Dirección de Gestión Policiva, se ajusta la ejecución de la meta 9 correspondiente al I trimestre de 2022, como resultado del proceso de revisión, depuración y actualización del aplicativo ARCO.</t>
  </si>
  <si>
    <t>29 de julio de 2022</t>
  </si>
  <si>
    <t>26 de septiembre de 2022</t>
  </si>
  <si>
    <r>
      <t>Realizar</t>
    </r>
    <r>
      <rPr>
        <b/>
        <sz val="11"/>
        <rFont val="Calibri Light"/>
        <family val="2"/>
        <scheme val="major"/>
      </rPr>
      <t xml:space="preserve"> 3.260  </t>
    </r>
    <r>
      <rPr>
        <sz val="11"/>
        <rFont val="Calibri Light"/>
        <family val="2"/>
        <scheme val="major"/>
      </rPr>
      <t>impulsos procesales (avocar, rechazar, enviar al competente y todo lo que derive del desarrollo de la actuación) sobre las actuaciones de policía que se encuentran a cargo de las inspecciones de policía</t>
    </r>
  </si>
  <si>
    <t>En atención a la solicitud del 25/08/2022 de la Alcaldesa Local y concepto favorable del 19/09/2022 emitido por la Dirección para la Gestión Policiva, se aumenta la magnitud total de la meta No. 9 de impulsos procesales pasando de 1920 a 3260, y la programación correspondiente a los trimestres III y IV. Caso Hola 268127.</t>
  </si>
  <si>
    <t>La alcaldía local presenta un avance de metas PDL acumulado del 19,6% con corte al 30 de junio de 2022, que frente al avance de metas entregadas a 31/12/2021 del 10%, lo que representa una ejecución de la meta plan de gestión del 9,6% para el periodo.</t>
  </si>
  <si>
    <t>La alcaldía local efectuó giros acumulados por valor de $1.487.976.257 del presupuesto comprometido constituido como obligaciones por pagar de la vigencia 2021, lo que representa una ejecución del 50,99% para el periodo.</t>
  </si>
  <si>
    <t xml:space="preserve">La alcaldía local efectuó giros acumulados por valor de $1.329.460.660 del presupuesto comprometido constituido como obligaciones por pagar de la vigencia 2020 y anteriores, lo que representa una ejecución del 74,55% para el periodo. </t>
  </si>
  <si>
    <t>La alcaldía local realizó el registro de 164 contratos en SIPSE. De acuerdo con el número de contratos publicados en la plataforma SECOP I y II de la vigencia, esto representa una ejecución de la meta para el periodo del 97,04%. Sin cargar los contratos 163, 172, 175, 176, 177.</t>
  </si>
  <si>
    <t>La alcaldía local realizó el registro en SIPSE de 162 contratos registrados en SECOP en estado En ejecucion o Firmado, lo que representa una ejecución de la meta para el periodo del 95,86%. Sin cargar 5 contratos y 2 contratos se encuentran aún en estado suscrito o legalizado</t>
  </si>
  <si>
    <t>La alcaldía local realizó 501 impulsos procesales sobre las actuaciones de policía que se encuentran a cargo de las inspecciones de policía</t>
  </si>
  <si>
    <t>La alcaldía local realizó 645 impulsos procesales en el periodo II trimestre.</t>
  </si>
  <si>
    <t>Reporte de Operativos alcaldia local.</t>
  </si>
  <si>
    <t>La alcaldía local cuenta con 4 acciones de mejora vencidas de las 14 acciones de mejora abiertas, lo que representa una ejecución de la meta del 71,43% para el III trimestre y del 54,36% acumulado para la vigencia</t>
  </si>
  <si>
    <t>La Subsecretaría de Gestión Institucional presentó el avance en las respuestas efectuadas por la alcaldía local con corte a 30 de Septiembre de 2022.</t>
  </si>
  <si>
    <t>27 de octubre de 2022</t>
  </si>
  <si>
    <t>La alcaldía local realizó 3130 impulsos procesales sobre las actuaciones de policía que se encuentran a cargo de las inspecciones de policía, para el III trimestre del año.</t>
  </si>
  <si>
    <t>La alcaldía local profirió 268 fallos de fondo en primera instancia sobre las actuaciones de policía que se encuentran a cargo de las inspecciones de policía, para el III trimestre del año.</t>
  </si>
  <si>
    <t>La alcaldía local terminó 4 actuaciones administrativas activas, para el III trimestre del año.</t>
  </si>
  <si>
    <t>La alcaldía local terminó 5 actuaciones administrativas en primera instancia, para el III trimestre del año.</t>
  </si>
  <si>
    <t>Se realizaron 16 operativos de espacio publico como consta en las actas, al III trimestre.</t>
  </si>
  <si>
    <t>Se realizaron 38 operativos de actividad economica como consta en las actas para el III trimestre.</t>
  </si>
  <si>
    <t>Para el periodo se han realizado giros acumulados por $5.720.243.551 del presupuesto total disponible de inversión directa de la vigencia, lo que representa una ejecución del 36,52%. Se aclara que al presupuesto se le adicionaron recursos por concepto de excedentes financieros , por lo tanto el valor varia respecto al primer trimestre.</t>
  </si>
  <si>
    <t>Para el periodo, se efectuaron compromisos por valor de $9.999.488.758, lo que representa una ejecución del 63,84% del presupuesto de inversión directa de la vigencia 2022.  Se aclara que al presupuesto se le adicionaron recursos por concepto de excedentes financieros , por lo tanto el valor varia respecto al primer trimestre.</t>
  </si>
  <si>
    <t>Para el tercer trimestre de la vigencia 2022, el plan de gestión de la Alcaldía Local alcanzó un nivel de desempeño del 96,66% de acuerdo con lo programado, y del 80,23% acumulado para la vigencia. De acuerdo con el memorando 20222200324063 de fecha 06/10/2022 de la Dirección de Gestión Policiva, se ajusta la ejecución de la meta de impulsos procesales correspondiente al I y II trimestre de 2022.</t>
  </si>
  <si>
    <t>La alcaldía local profirió 150 fallos de fondo en primera instancia sobre las actuaciones de policía que se encuentran a cargo de las inspecciones de policía, para el IV trimestre del año.</t>
  </si>
  <si>
    <t>La alcaldía local realizó 805 impulsos procesales sobre las actuaciones de policía que se encuentran a cargo de las inspecciones de policía, para el IV trimestre del año.</t>
  </si>
  <si>
    <t>Se realizaron 26 operativos de espacio publico como consta en las actas, al IV trimestre.</t>
  </si>
  <si>
    <t>Se realizaron 27 operativos de actividad economica como consta en las actas para el IV trimestre.</t>
  </si>
  <si>
    <t>La alcaldía local realizó el registro en SIPSE de 237 contratos registrados en SECOP en estado En ejecucion o Firmado, lo que representa una ejecución de la meta para el periodo del 96,73%. Sin cargar 7 contratos y 1 contrato se encuentra aún en estado suscrito o legalizado</t>
  </si>
  <si>
    <t>La alcaldía local presenta un avance de metas PDL acumulado del 23,4% con corte al 30 de septiembre de 2022, que frente al avance de metas entregadas a 31/12/2021 del 10%, representa una ejecución de la meta plan de gestión del 13,4% para el periodo.
Los procesos contractuales que mueven metas del plan de desarrollo en su mayoría fueron celebrados en el tercer trimestre, lo cual incide directamente en el porcentaje de avance de metas entregadas; es importante tener en cuenta que la meta fue planteada al 30 de septiembre , por que la gestion del cuarto trimestre no es tenida en cuenta en esta medición</t>
  </si>
  <si>
    <t>La alcaldía local efectuó giros acumulados por valor de $2.357.985.944 del presupuesto comprometido constituido como obligaciones por pagar de la vigencia 2021, lo que representa una ejecución del 80,85% para el periodo.</t>
  </si>
  <si>
    <t xml:space="preserve">La alcaldía local efectuó giros acumulados por valor de $1.376.429.139 del presupuesto comprometido constituido como obligaciones por pagar de la vigencia 2020 y anteriores, lo que representa una ejecución del 77,24% para el periodo. </t>
  </si>
  <si>
    <t xml:space="preserve">Para el periodo, se efectuaron compromisos por valor de $15.270.196.124, lo que representa una ejecución del 96,49% del presupuesto de inversión directa de la vigencia 2022. </t>
  </si>
  <si>
    <t>Para el periodo se han realizado giros acumulados por $9.238.292.270 del presupuesto total disponible de inversión directa de la vigencia, lo que representa una ejecución del 58,38%. Se aclara que al presupuesto se le adicionaron recursos por concepto de excedentes financieros , por lo tanto el valor del denominador varia respecto al primer trimestre.</t>
  </si>
  <si>
    <t>La alcaldía local realizó el registro de 238 contratos en SIPSE. De acuerdo con el número de contratos publicados en la plataforma SECOP I y II de la vigencia, esto representa una ejecución de la meta para el periodo del 97,14%. Sin cargar los contratos 163, 172, 175, 176, 177.</t>
  </si>
  <si>
    <t>La meta presenta un resultado acumulado del 100%</t>
  </si>
  <si>
    <t>La meta presenta un resultado acumulado del 97,31%</t>
  </si>
  <si>
    <t>La meta presenta un resultado acumulado del 99,11%</t>
  </si>
  <si>
    <t>La alcaldía local terminó 1 actuación administrativa activa, para el IV trimestre del año.</t>
  </si>
  <si>
    <t>Meta cumplida</t>
  </si>
  <si>
    <t>La alcaldía local terminó 15 actuaciones administrativas en primera instancia para el año.</t>
  </si>
  <si>
    <t>La alcaldía local terminó 18 actuaciones administrativas activas</t>
  </si>
  <si>
    <t>La alcaldía local profirió 1015 fallos de fondo en primera instancia sobre las actuaciones de policía que se encuentran a cargo de las inspecciones de policía</t>
  </si>
  <si>
    <t>La alcaldía local realizó 5081 impulsos procesales sobre las actuaciones de policía que se encuentran a cargo de las inspecciones de policía</t>
  </si>
  <si>
    <t>La calificación se otorga teniendo en cuenta los siguientes parámetros:  
*Inspección ambiental ( ponderación 60%): La Alcaldía obtiene calificación de  44 % . 
*Indicadores agua, energía ( ponderación 20%): Información reportada a noviembre 2022.
* Reporte consumo de papel ( ponderación 10%):  Información reportada a noviembre de 2022
*Reporte ciclistas ( ponderación 10%): información reportada con corte a noviembre 2022</t>
  </si>
  <si>
    <t>La alcaldía local cuenta con 10 acciones de mejora vencidas de las 14 acciones de mejora abiertas, lo que representa una ejecución de la meta del 28,57% para el IV trimestre.</t>
  </si>
  <si>
    <t xml:space="preserve">La alcaldía local cuenta con 10 acciones de mejora vencidas de las 14 acciones de mejora abiertas, lo que representa una ejecución de la meta del 28,57% para el IV trimestre y un resultado acumulado del 61,50%, por lo que se requiere emprender acciones inmediatas para mejorar la gestión de los planes de mejoramiento en curso. </t>
  </si>
  <si>
    <t>La Oficina Asesora de Comunicaciones de la SDG reporta el estado de avance en la publicación de información en la página web de la alcaldía local, en el que presenta el link con el reporte detallado sobre estado de cumplimiento por parte de la alcaldía local</t>
  </si>
  <si>
    <t>El proceso participó en las capacitaciones del Sistema de Gestión programadas para el periodo</t>
  </si>
  <si>
    <t>Evidencias de capacitación</t>
  </si>
  <si>
    <t>Se realizaron 74 operativos de espacio publico como consta en las actas.</t>
  </si>
  <si>
    <t>Se realizaron 129 operativos de actividad economica como consta en las actas.</t>
  </si>
  <si>
    <t>La Subsecretaría de Gestión Institucional presentó el avance en las respuestas efectuadas por la alcaldía local con corte a 31 de diciembre de 2022. Se atendieron 759 requerimientos ciudadanos</t>
  </si>
  <si>
    <t>30 de enero de 2023</t>
  </si>
  <si>
    <t xml:space="preserve">Para el cuarto trimestre de la vigencia 2022, el plan de gestión de la Alcaldía Local alcanzó un nivel de desempeño del 91,58% de acuerdo con lo programado, y del 95,68%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</si>
</sst>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69">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16" fillId="0" borderId="0" xfId="0" applyFont="1" applyAlignment="1">
      <alignment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49"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8" fillId="0" borderId="0" xfId="0" applyFont="1" applyAlignment="1">
      <alignment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1" xfId="0" applyFont="1" applyBorder="1" applyAlignment="1">
      <alignment horizontal="left" vertical="center" wrapText="1"/>
    </xf>
    <xf numFmtId="0" fontId="17" fillId="0" borderId="38" xfId="0" applyFont="1" applyBorder="1" applyAlignment="1">
      <alignment horizontal="left" vertical="center" wrapText="1"/>
    </xf>
    <xf numFmtId="0" fontId="4" fillId="0" borderId="0" xfId="0" applyFont="1" applyAlignment="1">
      <alignment horizontal="center" wrapText="1"/>
    </xf>
    <xf numFmtId="2" fontId="4" fillId="0" borderId="0" xfId="0" applyNumberFormat="1" applyFont="1" applyAlignment="1">
      <alignment wrapText="1"/>
    </xf>
    <xf numFmtId="0" fontId="15" fillId="4" borderId="47" xfId="0" applyFont="1" applyFill="1" applyBorder="1" applyAlignment="1">
      <alignment wrapText="1"/>
    </xf>
    <xf numFmtId="0" fontId="15" fillId="4" borderId="45" xfId="0" applyFont="1" applyFill="1" applyBorder="1" applyAlignment="1">
      <alignment wrapText="1"/>
    </xf>
    <xf numFmtId="0" fontId="15" fillId="4" borderId="48" xfId="0" applyFont="1" applyFill="1" applyBorder="1" applyAlignment="1">
      <alignment wrapText="1"/>
    </xf>
    <xf numFmtId="0" fontId="20" fillId="0" borderId="13" xfId="0" applyFont="1" applyBorder="1" applyAlignment="1">
      <alignment wrapText="1"/>
    </xf>
    <xf numFmtId="0" fontId="20" fillId="0" borderId="17" xfId="0" applyFont="1" applyBorder="1" applyAlignment="1">
      <alignment wrapText="1"/>
    </xf>
    <xf numFmtId="0" fontId="20" fillId="0" borderId="19" xfId="0" applyFont="1" applyBorder="1" applyAlignment="1">
      <alignment wrapText="1"/>
    </xf>
    <xf numFmtId="0" fontId="19" fillId="4" borderId="47" xfId="0" applyFont="1" applyFill="1" applyBorder="1" applyAlignment="1">
      <alignment wrapText="1"/>
    </xf>
    <xf numFmtId="0" fontId="19" fillId="4" borderId="45" xfId="0" applyFont="1" applyFill="1" applyBorder="1" applyAlignment="1">
      <alignment wrapText="1"/>
    </xf>
    <xf numFmtId="0" fontId="19"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4" fillId="3" borderId="11" xfId="2" applyFont="1" applyFill="1" applyBorder="1" applyAlignment="1" applyProtection="1">
      <alignment horizontal="left" vertical="center" wrapText="1"/>
      <protection hidden="1"/>
    </xf>
    <xf numFmtId="9" fontId="17" fillId="0" borderId="31" xfId="0" applyNumberFormat="1" applyFont="1" applyBorder="1" applyAlignment="1">
      <alignment horizontal="left" vertical="center" wrapText="1"/>
    </xf>
    <xf numFmtId="9" fontId="17" fillId="0" borderId="49"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50" xfId="0" applyFont="1" applyBorder="1" applyAlignment="1">
      <alignment horizontal="left"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center"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12" fillId="3" borderId="0" xfId="0" applyFont="1" applyFill="1" applyAlignment="1">
      <alignment horizontal="left" vertical="top" wrapText="1"/>
    </xf>
    <xf numFmtId="0" fontId="4" fillId="0" borderId="12" xfId="0" applyFont="1" applyBorder="1" applyAlignment="1">
      <alignment horizontal="center" vertical="center" wrapText="1"/>
    </xf>
    <xf numFmtId="0" fontId="24" fillId="0" borderId="24" xfId="0" applyFont="1" applyBorder="1" applyAlignment="1">
      <alignment wrapText="1"/>
    </xf>
    <xf numFmtId="0" fontId="25" fillId="0" borderId="24" xfId="0" applyFont="1" applyBorder="1" applyAlignment="1">
      <alignment wrapText="1"/>
    </xf>
    <xf numFmtId="0" fontId="21" fillId="0" borderId="24" xfId="0" applyFont="1" applyBorder="1" applyAlignment="1">
      <alignment vertical="center" wrapText="1"/>
    </xf>
    <xf numFmtId="10" fontId="20" fillId="11" borderId="45" xfId="1" applyNumberFormat="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0" fontId="17" fillId="0" borderId="9" xfId="0" applyFont="1" applyBorder="1" applyAlignment="1">
      <alignment horizontal="left" vertical="center" wrapText="1"/>
    </xf>
    <xf numFmtId="10" fontId="15" fillId="4" borderId="15" xfId="0" applyNumberFormat="1" applyFont="1" applyFill="1" applyBorder="1" applyAlignment="1">
      <alignment horizontal="center" wrapText="1"/>
    </xf>
    <xf numFmtId="10" fontId="19" fillId="4" borderId="36" xfId="0" applyNumberFormat="1" applyFont="1" applyFill="1" applyBorder="1" applyAlignment="1">
      <alignment horizontal="center" wrapText="1"/>
    </xf>
    <xf numFmtId="9" fontId="17" fillId="0" borderId="12" xfId="0" applyNumberFormat="1" applyFont="1" applyBorder="1" applyAlignment="1">
      <alignment horizontal="center" vertical="center"/>
    </xf>
    <xf numFmtId="9" fontId="17" fillId="0" borderId="12" xfId="1" applyFont="1" applyBorder="1" applyAlignment="1">
      <alignment horizontal="center" vertical="center" wrapText="1"/>
    </xf>
    <xf numFmtId="10" fontId="17" fillId="0" borderId="12" xfId="1" applyNumberFormat="1" applyFont="1" applyBorder="1" applyAlignment="1">
      <alignment horizontal="center" vertical="center" wrapText="1"/>
    </xf>
    <xf numFmtId="0" fontId="17" fillId="0" borderId="57" xfId="0" applyFont="1" applyBorder="1" applyAlignment="1">
      <alignment horizontal="center" vertical="center" wrapText="1"/>
    </xf>
    <xf numFmtId="0" fontId="17" fillId="0" borderId="52" xfId="0" applyFont="1" applyBorder="1" applyAlignment="1">
      <alignment horizontal="center" vertical="center" wrapText="1"/>
    </xf>
    <xf numFmtId="9" fontId="17" fillId="0" borderId="52" xfId="0" applyNumberFormat="1" applyFont="1" applyBorder="1" applyAlignment="1">
      <alignment horizontal="center" vertical="center"/>
    </xf>
    <xf numFmtId="164" fontId="17" fillId="0" borderId="43" xfId="1" applyNumberFormat="1" applyFont="1" applyBorder="1" applyAlignment="1">
      <alignment horizontal="center" vertical="center" wrapText="1"/>
    </xf>
    <xf numFmtId="0" fontId="17" fillId="0" borderId="43" xfId="0" applyFont="1" applyBorder="1" applyAlignment="1">
      <alignment horizontal="center" vertical="center" wrapText="1"/>
    </xf>
    <xf numFmtId="9" fontId="17" fillId="0" borderId="43" xfId="1" applyFont="1" applyBorder="1" applyAlignment="1">
      <alignment horizontal="center" vertical="center" wrapText="1"/>
    </xf>
    <xf numFmtId="164" fontId="17" fillId="0" borderId="34" xfId="1" applyNumberFormat="1" applyFont="1" applyBorder="1" applyAlignment="1">
      <alignment horizontal="center" vertical="center" wrapText="1"/>
    </xf>
    <xf numFmtId="10" fontId="17" fillId="0" borderId="35" xfId="1" applyNumberFormat="1" applyFont="1" applyBorder="1" applyAlignment="1">
      <alignment horizontal="center" vertical="center" wrapText="1"/>
    </xf>
    <xf numFmtId="0" fontId="26" fillId="0" borderId="0" xfId="0" applyFont="1" applyAlignment="1">
      <alignment wrapText="1"/>
    </xf>
    <xf numFmtId="10" fontId="17" fillId="3" borderId="12" xfId="0" applyNumberFormat="1" applyFont="1" applyFill="1" applyBorder="1" applyAlignment="1">
      <alignment horizontal="center" vertical="center" wrapText="1"/>
    </xf>
    <xf numFmtId="10" fontId="17" fillId="3" borderId="35" xfId="0" applyNumberFormat="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7" fillId="0" borderId="52"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35"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7" fillId="3" borderId="41" xfId="0" applyFont="1" applyFill="1" applyBorder="1" applyAlignment="1">
      <alignment horizontal="justify" vertical="center" wrapText="1"/>
    </xf>
    <xf numFmtId="0" fontId="17" fillId="0" borderId="42"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38" xfId="0" applyFont="1" applyBorder="1" applyAlignment="1">
      <alignment horizontal="justify" vertical="center" wrapText="1"/>
    </xf>
    <xf numFmtId="0" fontId="21"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9" fontId="17" fillId="0" borderId="49" xfId="1" applyFont="1" applyFill="1" applyBorder="1" applyAlignment="1">
      <alignment horizontal="center" vertical="center" wrapText="1"/>
    </xf>
    <xf numFmtId="9" fontId="17" fillId="0" borderId="1" xfId="1" applyFont="1" applyFill="1" applyBorder="1" applyAlignment="1">
      <alignment horizontal="center" vertical="center" wrapText="1"/>
    </xf>
    <xf numFmtId="0" fontId="17" fillId="0" borderId="41" xfId="0" applyFont="1" applyBorder="1" applyAlignment="1">
      <alignment horizontal="left" vertical="center" wrapText="1"/>
    </xf>
    <xf numFmtId="164" fontId="17" fillId="0" borderId="43" xfId="1" applyNumberFormat="1" applyFont="1" applyFill="1" applyBorder="1" applyAlignment="1">
      <alignment horizontal="center" vertical="center" wrapText="1"/>
    </xf>
    <xf numFmtId="10" fontId="17" fillId="0" borderId="12" xfId="0" applyNumberFormat="1" applyFont="1" applyBorder="1" applyAlignment="1">
      <alignment horizontal="center" vertical="center" wrapText="1"/>
    </xf>
    <xf numFmtId="9" fontId="17" fillId="0" borderId="12" xfId="0" applyNumberFormat="1" applyFont="1" applyBorder="1" applyAlignment="1">
      <alignment horizontal="center" vertical="center" wrapText="1"/>
    </xf>
    <xf numFmtId="10" fontId="4" fillId="3" borderId="31" xfId="1" applyNumberFormat="1" applyFont="1" applyFill="1" applyBorder="1" applyAlignment="1">
      <alignment horizontal="center" vertical="center" wrapText="1"/>
    </xf>
    <xf numFmtId="9" fontId="17" fillId="3" borderId="12" xfId="1" applyFont="1" applyFill="1" applyBorder="1" applyAlignment="1">
      <alignment horizontal="center" vertical="center" wrapText="1"/>
    </xf>
    <xf numFmtId="10" fontId="17" fillId="3" borderId="12" xfId="1" applyNumberFormat="1" applyFont="1" applyFill="1" applyBorder="1" applyAlignment="1">
      <alignment horizontal="center" vertical="center" wrapText="1"/>
    </xf>
    <xf numFmtId="0" fontId="17" fillId="0" borderId="22" xfId="0" applyFont="1" applyBorder="1" applyAlignment="1">
      <alignment horizontal="justify" vertical="center" wrapText="1"/>
    </xf>
    <xf numFmtId="0" fontId="17" fillId="0" borderId="9" xfId="0" applyFont="1" applyBorder="1" applyAlignment="1">
      <alignment horizontal="justify" vertical="center" wrapText="1"/>
    </xf>
    <xf numFmtId="0" fontId="17" fillId="0" borderId="39" xfId="0" applyFont="1" applyBorder="1" applyAlignment="1">
      <alignment horizontal="justify" vertical="center" wrapText="1"/>
    </xf>
    <xf numFmtId="9" fontId="17" fillId="0" borderId="57" xfId="0" applyNumberFormat="1" applyFont="1" applyBorder="1" applyAlignment="1">
      <alignment horizontal="center" vertical="center" wrapText="1"/>
    </xf>
    <xf numFmtId="10" fontId="17" fillId="3" borderId="52" xfId="0" applyNumberFormat="1" applyFont="1" applyFill="1" applyBorder="1" applyAlignment="1">
      <alignment horizontal="center" vertical="center" wrapText="1"/>
    </xf>
    <xf numFmtId="9" fontId="17" fillId="0" borderId="43" xfId="0" applyNumberFormat="1" applyFont="1" applyBorder="1" applyAlignment="1">
      <alignment horizontal="center" vertical="center" wrapText="1"/>
    </xf>
    <xf numFmtId="9" fontId="17" fillId="0" borderId="34" xfId="0" applyNumberFormat="1" applyFont="1" applyBorder="1" applyAlignment="1">
      <alignment horizontal="center" vertical="center" wrapText="1"/>
    </xf>
    <xf numFmtId="0" fontId="5" fillId="0" borderId="0" xfId="0" applyFont="1" applyAlignment="1">
      <alignment horizontal="justify" vertical="center" wrapText="1"/>
    </xf>
    <xf numFmtId="9" fontId="17" fillId="0" borderId="52" xfId="0" applyNumberFormat="1" applyFont="1" applyBorder="1" applyAlignment="1">
      <alignment horizontal="center" vertical="center" wrapText="1"/>
    </xf>
    <xf numFmtId="10" fontId="17" fillId="0" borderId="35" xfId="0" applyNumberFormat="1" applyFont="1" applyBorder="1" applyAlignment="1">
      <alignment horizontal="center" vertical="center" wrapText="1"/>
    </xf>
    <xf numFmtId="0" fontId="4" fillId="0" borderId="12" xfId="0" applyFont="1" applyBorder="1" applyAlignment="1">
      <alignment horizontal="justify" vertical="center" wrapText="1"/>
    </xf>
    <xf numFmtId="0" fontId="4" fillId="0" borderId="41" xfId="0" applyFont="1" applyBorder="1" applyAlignment="1">
      <alignment horizontal="justify"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3" borderId="0" xfId="0" applyFont="1" applyFill="1" applyAlignment="1">
      <alignment horizontal="left" vertical="top" wrapText="1"/>
    </xf>
    <xf numFmtId="0" fontId="4" fillId="0" borderId="9" xfId="0" applyFont="1" applyBorder="1" applyAlignment="1">
      <alignment horizontal="justify" vertical="center" wrapText="1"/>
    </xf>
    <xf numFmtId="0" fontId="17" fillId="0" borderId="9" xfId="0" applyFont="1" applyBorder="1" applyAlignment="1">
      <alignment horizontal="center" vertical="center" wrapText="1"/>
    </xf>
    <xf numFmtId="0" fontId="17" fillId="0" borderId="0" xfId="0" applyFont="1" applyAlignment="1">
      <alignment wrapText="1"/>
    </xf>
    <xf numFmtId="0" fontId="25" fillId="4" borderId="59" xfId="0" applyFont="1" applyFill="1" applyBorder="1" applyAlignment="1">
      <alignment horizontal="justify" vertical="center" wrapText="1"/>
    </xf>
    <xf numFmtId="9" fontId="17" fillId="0" borderId="43" xfId="1" applyFont="1" applyFill="1" applyBorder="1" applyAlignment="1">
      <alignment horizontal="center" vertical="center" wrapText="1"/>
    </xf>
    <xf numFmtId="9" fontId="17" fillId="0" borderId="34" xfId="1" applyFont="1" applyBorder="1" applyAlignment="1">
      <alignment horizontal="center" vertical="center" wrapText="1"/>
    </xf>
    <xf numFmtId="0" fontId="4" fillId="3" borderId="6"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3" fillId="9" borderId="51" xfId="0" applyFont="1" applyFill="1" applyBorder="1" applyAlignment="1">
      <alignment horizontal="center" vertical="center" wrapText="1"/>
    </xf>
    <xf numFmtId="0" fontId="3" fillId="9" borderId="49" xfId="0" applyFont="1" applyFill="1" applyBorder="1" applyAlignment="1">
      <alignment horizontal="center" vertical="center" wrapText="1"/>
    </xf>
    <xf numFmtId="0" fontId="3" fillId="9" borderId="50" xfId="0" applyFont="1" applyFill="1" applyBorder="1" applyAlignment="1">
      <alignment horizontal="center" vertical="center" wrapText="1"/>
    </xf>
    <xf numFmtId="10" fontId="15" fillId="4" borderId="25" xfId="0" applyNumberFormat="1" applyFont="1" applyFill="1" applyBorder="1" applyAlignment="1">
      <alignment horizontal="center" wrapText="1"/>
    </xf>
    <xf numFmtId="9" fontId="4" fillId="3" borderId="57" xfId="0" applyNumberFormat="1" applyFont="1" applyFill="1" applyBorder="1" applyAlignment="1">
      <alignment horizontal="center" vertical="center" wrapText="1"/>
    </xf>
    <xf numFmtId="10" fontId="4" fillId="3" borderId="52" xfId="1" applyNumberFormat="1" applyFont="1" applyFill="1" applyBorder="1" applyAlignment="1">
      <alignment horizontal="center" vertical="center" wrapText="1"/>
    </xf>
    <xf numFmtId="10" fontId="4" fillId="3" borderId="52" xfId="0" applyNumberFormat="1" applyFont="1" applyFill="1" applyBorder="1" applyAlignment="1">
      <alignment horizontal="center" vertical="center" wrapText="1"/>
    </xf>
    <xf numFmtId="9" fontId="4" fillId="3" borderId="43" xfId="0" applyNumberFormat="1" applyFont="1" applyFill="1" applyBorder="1" applyAlignment="1">
      <alignment horizontal="center" vertical="center" wrapText="1"/>
    </xf>
    <xf numFmtId="1" fontId="7" fillId="3" borderId="43" xfId="0" applyNumberFormat="1" applyFont="1" applyFill="1" applyBorder="1" applyAlignment="1">
      <alignment horizontal="center" vertical="center" wrapText="1"/>
    </xf>
    <xf numFmtId="1" fontId="4" fillId="3" borderId="43" xfId="0" applyNumberFormat="1" applyFont="1" applyFill="1" applyBorder="1" applyAlignment="1">
      <alignment horizontal="center" vertical="center" wrapText="1"/>
    </xf>
    <xf numFmtId="1" fontId="4" fillId="3" borderId="34" xfId="0" applyNumberFormat="1" applyFont="1" applyFill="1" applyBorder="1" applyAlignment="1">
      <alignment horizontal="center" vertical="center" wrapText="1"/>
    </xf>
    <xf numFmtId="1" fontId="4" fillId="3" borderId="35" xfId="0" applyNumberFormat="1" applyFont="1" applyFill="1" applyBorder="1" applyAlignment="1">
      <alignment horizontal="center" vertical="center" wrapText="1"/>
    </xf>
    <xf numFmtId="10" fontId="4" fillId="3" borderId="35" xfId="0" applyNumberFormat="1" applyFont="1" applyFill="1" applyBorder="1" applyAlignment="1">
      <alignment horizontal="center" vertical="center" wrapText="1"/>
    </xf>
    <xf numFmtId="0" fontId="4" fillId="0" borderId="35" xfId="0" applyFont="1" applyBorder="1" applyAlignment="1">
      <alignment horizontal="justify" vertical="center" wrapText="1"/>
    </xf>
    <xf numFmtId="0" fontId="7" fillId="3" borderId="0" xfId="0" applyFont="1" applyFill="1" applyAlignment="1">
      <alignment horizontal="left" vertical="top" wrapText="1"/>
    </xf>
    <xf numFmtId="0" fontId="3" fillId="10" borderId="3" xfId="0" applyFont="1" applyFill="1" applyBorder="1" applyAlignment="1">
      <alignment horizontal="center" vertical="center" wrapText="1"/>
    </xf>
    <xf numFmtId="0" fontId="3" fillId="10" borderId="49" xfId="0" applyFont="1" applyFill="1" applyBorder="1" applyAlignment="1">
      <alignment horizontal="center" vertical="center" wrapText="1"/>
    </xf>
    <xf numFmtId="0" fontId="24" fillId="4" borderId="26" xfId="0" applyFont="1" applyFill="1" applyBorder="1" applyAlignment="1">
      <alignment horizontal="justify" vertical="center" wrapText="1"/>
    </xf>
    <xf numFmtId="1" fontId="7" fillId="3" borderId="12" xfId="1" applyNumberFormat="1" applyFont="1" applyFill="1" applyBorder="1" applyAlignment="1">
      <alignment horizontal="center" vertical="center" wrapText="1"/>
    </xf>
    <xf numFmtId="1" fontId="7" fillId="3" borderId="43" xfId="1" applyNumberFormat="1" applyFont="1" applyFill="1" applyBorder="1" applyAlignment="1">
      <alignment horizontal="center" vertical="center" wrapText="1"/>
    </xf>
    <xf numFmtId="1" fontId="4" fillId="3" borderId="43" xfId="1" applyNumberFormat="1" applyFont="1" applyFill="1" applyBorder="1" applyAlignment="1">
      <alignment horizontal="center" vertical="center" wrapText="1"/>
    </xf>
    <xf numFmtId="1" fontId="4" fillId="3" borderId="34" xfId="1" applyNumberFormat="1" applyFont="1" applyFill="1" applyBorder="1" applyAlignment="1">
      <alignment horizontal="center" vertical="center" wrapText="1"/>
    </xf>
    <xf numFmtId="0" fontId="4" fillId="3" borderId="42" xfId="0" applyFont="1" applyFill="1" applyBorder="1" applyAlignment="1">
      <alignment horizontal="justify" vertical="center" wrapText="1"/>
    </xf>
    <xf numFmtId="0" fontId="7" fillId="0" borderId="12" xfId="0" applyFont="1" applyBorder="1" applyAlignment="1">
      <alignment horizontal="left" vertical="center" wrapText="1"/>
    </xf>
    <xf numFmtId="9" fontId="4" fillId="0" borderId="31" xfId="0" applyNumberFormat="1" applyFont="1" applyBorder="1" applyAlignment="1">
      <alignment horizontal="center" vertical="center" wrapText="1"/>
    </xf>
    <xf numFmtId="9" fontId="4" fillId="0" borderId="12" xfId="1" applyFont="1" applyFill="1" applyBorder="1" applyAlignment="1">
      <alignment horizontal="center" vertical="center" wrapText="1"/>
    </xf>
    <xf numFmtId="0" fontId="7" fillId="0" borderId="12" xfId="0" applyFont="1" applyBorder="1" applyAlignment="1">
      <alignment horizontal="center" vertical="center" wrapText="1"/>
    </xf>
    <xf numFmtId="10" fontId="17" fillId="0" borderId="52" xfId="0" applyNumberFormat="1" applyFont="1" applyBorder="1" applyAlignment="1">
      <alignment horizontal="center" vertical="center"/>
    </xf>
    <xf numFmtId="10" fontId="17" fillId="0" borderId="12" xfId="0" applyNumberFormat="1" applyFont="1" applyBorder="1" applyAlignment="1">
      <alignment horizontal="center" vertical="center"/>
    </xf>
    <xf numFmtId="10" fontId="17" fillId="3" borderId="52" xfId="1" applyNumberFormat="1" applyFont="1" applyFill="1" applyBorder="1" applyAlignment="1">
      <alignment horizontal="center" vertical="center" wrapText="1"/>
    </xf>
    <xf numFmtId="10" fontId="17" fillId="3" borderId="35" xfId="1" applyNumberFormat="1" applyFont="1" applyFill="1" applyBorder="1" applyAlignment="1">
      <alignment horizontal="center" vertical="center" wrapText="1"/>
    </xf>
    <xf numFmtId="10" fontId="17" fillId="0" borderId="35" xfId="0" applyNumberFormat="1" applyFont="1" applyBorder="1" applyAlignment="1">
      <alignment horizontal="center" vertical="center"/>
    </xf>
    <xf numFmtId="0" fontId="3" fillId="10" borderId="50" xfId="0" applyFont="1" applyFill="1" applyBorder="1" applyAlignment="1">
      <alignment horizontal="justify" vertical="center" wrapText="1"/>
    </xf>
    <xf numFmtId="0" fontId="4" fillId="3" borderId="22" xfId="0" applyFont="1" applyFill="1" applyBorder="1" applyAlignment="1">
      <alignment horizontal="justify" vertical="center" wrapText="1"/>
    </xf>
    <xf numFmtId="0" fontId="4" fillId="3" borderId="39" xfId="0" applyFont="1" applyFill="1" applyBorder="1" applyAlignment="1">
      <alignment horizontal="justify" vertical="center" wrapText="1"/>
    </xf>
    <xf numFmtId="0" fontId="3" fillId="8" borderId="51" xfId="0" applyFont="1" applyFill="1" applyBorder="1" applyAlignment="1">
      <alignment horizontal="center" vertical="center" wrapText="1"/>
    </xf>
    <xf numFmtId="0" fontId="3" fillId="8" borderId="49" xfId="0" applyFont="1" applyFill="1" applyBorder="1" applyAlignment="1">
      <alignment horizontal="center" vertical="center" wrapText="1"/>
    </xf>
    <xf numFmtId="0" fontId="3" fillId="8" borderId="49" xfId="0" applyFont="1" applyFill="1" applyBorder="1" applyAlignment="1">
      <alignment horizontal="justify" vertical="center" wrapText="1"/>
    </xf>
    <xf numFmtId="0" fontId="3" fillId="8" borderId="50" xfId="0" applyFont="1" applyFill="1" applyBorder="1" applyAlignment="1">
      <alignment horizontal="justify" vertical="center" wrapText="1"/>
    </xf>
    <xf numFmtId="1" fontId="7" fillId="3" borderId="12" xfId="0" applyNumberFormat="1" applyFont="1" applyFill="1" applyBorder="1" applyAlignment="1">
      <alignment horizontal="justify" vertical="center" wrapText="1"/>
    </xf>
    <xf numFmtId="0" fontId="4" fillId="3" borderId="52" xfId="0" applyFont="1" applyFill="1" applyBorder="1" applyAlignment="1">
      <alignment horizontal="justify" vertical="center" wrapText="1"/>
    </xf>
    <xf numFmtId="1" fontId="7" fillId="3" borderId="9" xfId="0" applyNumberFormat="1" applyFont="1" applyFill="1" applyBorder="1" applyAlignment="1">
      <alignment horizontal="justify" vertical="center" wrapText="1"/>
    </xf>
    <xf numFmtId="1" fontId="4" fillId="0" borderId="12" xfId="0" applyNumberFormat="1" applyFont="1" applyBorder="1" applyAlignment="1">
      <alignment horizontal="center" vertical="center" wrapText="1"/>
    </xf>
    <xf numFmtId="10" fontId="4" fillId="0" borderId="12" xfId="0" applyNumberFormat="1" applyFont="1" applyBorder="1" applyAlignment="1">
      <alignment horizontal="center" vertical="center" wrapText="1"/>
    </xf>
    <xf numFmtId="1" fontId="4" fillId="0" borderId="12" xfId="1" applyNumberFormat="1" applyFont="1" applyFill="1" applyBorder="1" applyAlignment="1">
      <alignment horizontal="center" vertical="center" wrapText="1"/>
    </xf>
    <xf numFmtId="1" fontId="4" fillId="0" borderId="35" xfId="0" applyNumberFormat="1" applyFont="1" applyBorder="1" applyAlignment="1">
      <alignment horizontal="center" vertical="center" wrapText="1"/>
    </xf>
    <xf numFmtId="10" fontId="4" fillId="0" borderId="35" xfId="0" applyNumberFormat="1" applyFont="1" applyBorder="1" applyAlignment="1">
      <alignment horizontal="center" vertical="center" wrapText="1"/>
    </xf>
    <xf numFmtId="1" fontId="4" fillId="0" borderId="35" xfId="1" applyNumberFormat="1" applyFont="1" applyFill="1" applyBorder="1" applyAlignment="1">
      <alignment horizontal="center" vertical="center" wrapText="1"/>
    </xf>
    <xf numFmtId="0" fontId="4" fillId="0" borderId="38" xfId="0" applyFont="1" applyBorder="1" applyAlignment="1">
      <alignment horizontal="justify" vertical="center" wrapText="1"/>
    </xf>
    <xf numFmtId="10" fontId="17" fillId="0" borderId="52" xfId="0" applyNumberFormat="1" applyFont="1" applyBorder="1" applyAlignment="1">
      <alignment horizontal="center" vertical="center" wrapText="1"/>
    </xf>
    <xf numFmtId="0" fontId="21"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5" fillId="4" borderId="58" xfId="0" applyFont="1" applyFill="1" applyBorder="1" applyAlignment="1">
      <alignment horizontal="center" wrapText="1"/>
    </xf>
    <xf numFmtId="0" fontId="25" fillId="4" borderId="54" xfId="0" applyFont="1" applyFill="1" applyBorder="1" applyAlignment="1">
      <alignment horizontal="center" wrapText="1"/>
    </xf>
    <xf numFmtId="0" fontId="25" fillId="4" borderId="55" xfId="0" applyFont="1" applyFill="1" applyBorder="1" applyAlignment="1">
      <alignment horizontal="center" wrapText="1"/>
    </xf>
    <xf numFmtId="0" fontId="25" fillId="4" borderId="56" xfId="0" applyFont="1" applyFill="1" applyBorder="1" applyAlignment="1">
      <alignment horizontal="center" wrapText="1"/>
    </xf>
    <xf numFmtId="0" fontId="24" fillId="4" borderId="4" xfId="0" applyFont="1" applyFill="1" applyBorder="1" applyAlignment="1">
      <alignment horizontal="center" wrapText="1"/>
    </xf>
    <xf numFmtId="0" fontId="24" fillId="4" borderId="27" xfId="0" applyFont="1" applyFill="1" applyBorder="1" applyAlignment="1">
      <alignment horizontal="center" wrapText="1"/>
    </xf>
    <xf numFmtId="0" fontId="24" fillId="4" borderId="24" xfId="0" applyFont="1" applyFill="1" applyBorder="1" applyAlignment="1">
      <alignment horizontal="center" wrapText="1"/>
    </xf>
    <xf numFmtId="0" fontId="24" fillId="4" borderId="5" xfId="0" applyFont="1" applyFill="1" applyBorder="1" applyAlignment="1">
      <alignment horizontal="center" wrapText="1"/>
    </xf>
    <xf numFmtId="1" fontId="24" fillId="4" borderId="24" xfId="0" applyNumberFormat="1" applyFont="1" applyFill="1" applyBorder="1" applyAlignment="1">
      <alignment horizontal="center" wrapText="1"/>
    </xf>
    <xf numFmtId="1" fontId="24" fillId="4" borderId="5" xfId="0" applyNumberFormat="1" applyFont="1" applyFill="1" applyBorder="1" applyAlignment="1">
      <alignment horizont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24" fillId="4" borderId="17" xfId="0" applyFont="1" applyFill="1" applyBorder="1" applyAlignment="1">
      <alignment horizontal="center" wrapText="1"/>
    </xf>
    <xf numFmtId="0" fontId="24" fillId="4" borderId="14" xfId="0" applyFont="1" applyFill="1" applyBorder="1" applyAlignment="1">
      <alignment horizontal="center" wrapText="1"/>
    </xf>
    <xf numFmtId="0" fontId="24" fillId="4" borderId="16" xfId="0" applyFont="1" applyFill="1" applyBorder="1" applyAlignment="1">
      <alignment horizontal="center" wrapText="1"/>
    </xf>
    <xf numFmtId="0" fontId="24" fillId="4" borderId="19" xfId="0" applyFont="1" applyFill="1" applyBorder="1" applyAlignment="1">
      <alignment horizontal="center" wrapText="1"/>
    </xf>
    <xf numFmtId="0" fontId="24" fillId="4" borderId="13" xfId="0" applyFont="1" applyFill="1" applyBorder="1" applyAlignment="1">
      <alignment horizont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1" fillId="11" borderId="47"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24" fillId="4" borderId="16" xfId="0" applyFont="1" applyFill="1" applyBorder="1" applyAlignment="1">
      <alignment horizontal="justify" vertical="center" wrapText="1"/>
    </xf>
    <xf numFmtId="0" fontId="24" fillId="4" borderId="19" xfId="0" applyFont="1" applyFill="1" applyBorder="1" applyAlignment="1">
      <alignment horizontal="justify" vertical="center" wrapText="1"/>
    </xf>
    <xf numFmtId="0" fontId="20" fillId="11" borderId="44" xfId="0" applyFont="1" applyFill="1" applyBorder="1" applyAlignment="1">
      <alignment horizontal="center" wrapText="1"/>
    </xf>
    <xf numFmtId="0" fontId="20" fillId="11" borderId="45" xfId="0" applyFont="1" applyFill="1" applyBorder="1" applyAlignment="1">
      <alignment horizontal="center" wrapText="1"/>
    </xf>
    <xf numFmtId="0" fontId="20" fillId="11" borderId="46" xfId="0" applyFont="1" applyFill="1" applyBorder="1" applyAlignment="1">
      <alignment horizontal="center" wrapText="1"/>
    </xf>
    <xf numFmtId="0" fontId="21" fillId="11" borderId="47" xfId="0" applyFont="1" applyFill="1" applyBorder="1" applyAlignment="1">
      <alignment horizontal="justify" vertical="center" wrapText="1"/>
    </xf>
    <xf numFmtId="0" fontId="21" fillId="11" borderId="48" xfId="0" applyFont="1" applyFill="1" applyBorder="1" applyAlignment="1">
      <alignment horizontal="justify" vertical="center" wrapText="1"/>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25" fillId="4" borderId="53" xfId="0" applyFont="1" applyFill="1" applyBorder="1" applyAlignment="1">
      <alignment horizontal="center" wrapText="1"/>
    </xf>
    <xf numFmtId="0" fontId="25" fillId="4" borderId="55" xfId="0" applyFont="1" applyFill="1" applyBorder="1" applyAlignment="1">
      <alignment horizontal="justify" vertical="center" wrapText="1"/>
    </xf>
    <xf numFmtId="0" fontId="25" fillId="4" borderId="56" xfId="0" applyFont="1" applyFill="1" applyBorder="1" applyAlignment="1">
      <alignment horizontal="justify"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justify" wrapText="1"/>
    </xf>
    <xf numFmtId="0" fontId="4" fillId="0" borderId="0" xfId="0" applyFont="1" applyAlignment="1">
      <alignment horizontal="justify" vertic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5"/>
  <sheetViews>
    <sheetView tabSelected="1" topLeftCell="D15" zoomScale="85" zoomScaleNormal="85" workbookViewId="0">
      <pane xSplit="2" ySplit="6" topLeftCell="AM39" activePane="bottomRight" state="frozen"/>
      <selection activeCell="D15" sqref="D15"/>
      <selection pane="topRight" activeCell="F15" sqref="F15"/>
      <selection pane="bottomLeft" activeCell="D21" sqref="D21"/>
      <selection pane="bottomRight" activeCell="AS36" sqref="AS36:AS41"/>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0.28515625" style="2" customWidth="1"/>
    <col min="24" max="24" width="24.5703125" style="2" customWidth="1"/>
    <col min="25" max="25" width="19.5703125" style="2" customWidth="1"/>
    <col min="26" max="26" width="42.7109375" style="130" customWidth="1"/>
    <col min="27" max="27" width="25.28515625" style="130" customWidth="1"/>
    <col min="28" max="28" width="17.42578125" style="2" customWidth="1"/>
    <col min="29" max="29" width="15.7109375" style="2" customWidth="1"/>
    <col min="30" max="30" width="16.42578125" style="2" customWidth="1"/>
    <col min="31" max="31" width="58.5703125" style="155" customWidth="1"/>
    <col min="32" max="32" width="21.28515625" style="155" customWidth="1"/>
    <col min="33" max="34" width="21.85546875" style="2" customWidth="1"/>
    <col min="35" max="35" width="15.85546875" style="2" customWidth="1"/>
    <col min="36" max="36" width="41.140625" style="130" customWidth="1"/>
    <col min="37" max="37" width="17.7109375" style="130" customWidth="1"/>
    <col min="38" max="38" width="21.7109375" style="2" customWidth="1"/>
    <col min="39" max="39" width="16.42578125" style="2" customWidth="1"/>
    <col min="40" max="40" width="15.85546875" style="2" customWidth="1"/>
    <col min="41" max="41" width="57.5703125" style="155" customWidth="1"/>
    <col min="42" max="42" width="17.7109375" style="155" customWidth="1"/>
    <col min="43" max="43" width="22.28515625" style="2" customWidth="1"/>
    <col min="44" max="44" width="16.42578125" style="2" customWidth="1"/>
    <col min="45" max="45" width="19.140625" style="2" customWidth="1"/>
    <col min="46" max="46" width="49.85546875" style="155" customWidth="1"/>
    <col min="47" max="47" width="17.5703125" style="2" customWidth="1"/>
    <col min="48" max="48" width="16.28515625" style="2" customWidth="1"/>
    <col min="49" max="16384" width="10.85546875" style="2"/>
  </cols>
  <sheetData>
    <row r="1" spans="1:49" ht="70.5" customHeight="1" x14ac:dyDescent="0.25">
      <c r="A1" s="359" t="s">
        <v>133</v>
      </c>
      <c r="B1" s="360"/>
      <c r="C1" s="360"/>
      <c r="D1" s="360"/>
      <c r="E1" s="360"/>
      <c r="F1" s="360"/>
      <c r="G1" s="360"/>
      <c r="H1" s="360"/>
      <c r="I1" s="360"/>
      <c r="J1" s="360"/>
      <c r="K1" s="360"/>
      <c r="L1" s="360"/>
      <c r="M1" s="361"/>
      <c r="N1" s="362" t="s">
        <v>195</v>
      </c>
      <c r="O1" s="363"/>
      <c r="P1" s="363"/>
      <c r="Q1" s="363"/>
      <c r="R1" s="364"/>
      <c r="S1" s="368"/>
      <c r="T1" s="295"/>
      <c r="U1" s="295"/>
      <c r="V1" s="295"/>
      <c r="W1" s="1"/>
      <c r="X1" s="295"/>
      <c r="Y1" s="295"/>
      <c r="Z1" s="296"/>
      <c r="AA1" s="296"/>
      <c r="AB1" s="295"/>
      <c r="AC1" s="295"/>
      <c r="AD1" s="295"/>
      <c r="AE1" s="297"/>
      <c r="AF1" s="297"/>
      <c r="AG1" s="295"/>
      <c r="AH1" s="295"/>
      <c r="AI1" s="295"/>
      <c r="AJ1" s="296"/>
      <c r="AK1" s="296"/>
      <c r="AL1" s="295"/>
      <c r="AM1" s="295"/>
      <c r="AN1" s="295"/>
      <c r="AO1" s="297"/>
      <c r="AP1" s="297"/>
      <c r="AQ1" s="295"/>
      <c r="AR1" s="295"/>
      <c r="AS1" s="295"/>
      <c r="AT1" s="297"/>
      <c r="AU1" s="295"/>
      <c r="AV1" s="295"/>
      <c r="AW1" s="295"/>
    </row>
    <row r="2" spans="1:49" s="3" customFormat="1" ht="23.45" customHeight="1" x14ac:dyDescent="0.25">
      <c r="A2" s="327"/>
      <c r="B2" s="328"/>
      <c r="C2" s="328"/>
      <c r="D2" s="328"/>
      <c r="E2" s="328"/>
      <c r="F2" s="328"/>
      <c r="G2" s="328"/>
      <c r="H2" s="328"/>
      <c r="I2" s="328"/>
      <c r="J2" s="328"/>
      <c r="K2" s="328"/>
      <c r="L2" s="328"/>
      <c r="M2" s="329"/>
      <c r="N2" s="365"/>
      <c r="O2" s="366"/>
      <c r="P2" s="366"/>
      <c r="Q2" s="366"/>
      <c r="R2" s="367"/>
      <c r="S2" s="368"/>
      <c r="T2" s="295"/>
      <c r="U2" s="295"/>
      <c r="V2" s="295"/>
      <c r="W2" s="1"/>
      <c r="X2" s="295"/>
      <c r="Y2" s="295"/>
      <c r="Z2" s="296"/>
      <c r="AA2" s="296"/>
      <c r="AB2" s="295"/>
      <c r="AC2" s="295"/>
      <c r="AD2" s="295"/>
      <c r="AE2" s="297"/>
      <c r="AF2" s="297"/>
      <c r="AG2" s="295"/>
      <c r="AH2" s="295"/>
      <c r="AI2" s="295"/>
      <c r="AJ2" s="296"/>
      <c r="AK2" s="296"/>
      <c r="AL2" s="295"/>
      <c r="AM2" s="295"/>
      <c r="AN2" s="295"/>
      <c r="AO2" s="297"/>
      <c r="AP2" s="297"/>
      <c r="AQ2" s="295"/>
      <c r="AR2" s="295"/>
      <c r="AS2" s="295"/>
      <c r="AT2" s="297"/>
      <c r="AU2" s="295"/>
      <c r="AV2" s="295"/>
      <c r="AW2" s="295"/>
    </row>
    <row r="3" spans="1:49" ht="15" customHeight="1" x14ac:dyDescent="0.25">
      <c r="A3" s="330"/>
      <c r="B3" s="331"/>
      <c r="C3" s="331"/>
      <c r="D3" s="331"/>
      <c r="E3" s="331"/>
      <c r="F3" s="331"/>
      <c r="G3" s="331"/>
      <c r="H3" s="331"/>
      <c r="I3" s="331"/>
      <c r="J3" s="331"/>
      <c r="K3" s="331"/>
      <c r="L3" s="331"/>
      <c r="M3" s="331"/>
      <c r="N3" s="331"/>
      <c r="O3" s="331"/>
      <c r="P3" s="331"/>
      <c r="Q3" s="331"/>
      <c r="R3" s="331"/>
      <c r="S3" s="4"/>
      <c r="T3" s="4"/>
      <c r="U3" s="4"/>
      <c r="V3" s="4"/>
      <c r="W3" s="4"/>
      <c r="X3" s="4"/>
      <c r="Y3" s="4"/>
      <c r="Z3" s="122"/>
      <c r="AA3" s="122"/>
      <c r="AB3" s="4"/>
      <c r="AC3" s="4"/>
      <c r="AD3" s="4"/>
      <c r="AE3" s="122"/>
      <c r="AF3" s="122"/>
      <c r="AG3" s="4"/>
      <c r="AH3" s="4"/>
      <c r="AI3" s="4"/>
      <c r="AJ3" s="122"/>
      <c r="AK3" s="122"/>
      <c r="AL3" s="4"/>
      <c r="AM3" s="4"/>
      <c r="AN3" s="4"/>
      <c r="AO3" s="122"/>
      <c r="AP3" s="122"/>
      <c r="AQ3" s="4"/>
      <c r="AR3" s="4"/>
      <c r="AS3" s="4"/>
      <c r="AT3" s="122"/>
      <c r="AU3" s="4"/>
      <c r="AV3" s="4"/>
      <c r="AW3" s="4"/>
    </row>
    <row r="4" spans="1:49" ht="15" customHeight="1" x14ac:dyDescent="0.25">
      <c r="A4" s="332" t="s">
        <v>0</v>
      </c>
      <c r="B4" s="333"/>
      <c r="C4" s="333"/>
      <c r="D4" s="333"/>
      <c r="E4" s="333"/>
      <c r="F4" s="333"/>
      <c r="G4" s="333"/>
      <c r="H4" s="333"/>
      <c r="I4" s="333"/>
      <c r="J4" s="333"/>
      <c r="K4" s="333"/>
      <c r="L4" s="333"/>
      <c r="M4" s="333"/>
      <c r="N4" s="333"/>
      <c r="O4" s="333"/>
      <c r="P4" s="333"/>
      <c r="Q4" s="333"/>
      <c r="R4" s="333"/>
      <c r="S4" s="4"/>
      <c r="T4" s="4"/>
      <c r="U4" s="4"/>
      <c r="V4" s="4"/>
      <c r="W4" s="4"/>
      <c r="X4" s="4"/>
      <c r="Y4" s="4"/>
      <c r="Z4" s="122"/>
      <c r="AA4" s="122"/>
      <c r="AB4" s="4"/>
      <c r="AC4" s="4"/>
      <c r="AD4" s="4"/>
      <c r="AE4" s="122"/>
      <c r="AF4" s="122"/>
      <c r="AG4" s="4"/>
      <c r="AH4" s="4"/>
      <c r="AI4" s="4"/>
      <c r="AJ4" s="122"/>
      <c r="AK4" s="122"/>
      <c r="AL4" s="4"/>
      <c r="AM4" s="4"/>
      <c r="AN4" s="4"/>
      <c r="AO4" s="122"/>
      <c r="AP4" s="122"/>
      <c r="AQ4" s="4"/>
      <c r="AR4" s="4"/>
      <c r="AS4" s="4"/>
      <c r="AT4" s="122"/>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23"/>
      <c r="AA5" s="123"/>
      <c r="AB5" s="1"/>
      <c r="AC5" s="1"/>
      <c r="AD5" s="1"/>
      <c r="AE5" s="122"/>
      <c r="AF5" s="122"/>
      <c r="AG5" s="1"/>
      <c r="AH5" s="1"/>
      <c r="AI5" s="1"/>
      <c r="AJ5" s="123"/>
      <c r="AK5" s="123"/>
      <c r="AL5" s="1"/>
      <c r="AM5" s="1"/>
      <c r="AN5" s="1"/>
      <c r="AO5" s="122"/>
      <c r="AP5" s="122"/>
      <c r="AQ5" s="1"/>
      <c r="AR5" s="1"/>
      <c r="AS5" s="1"/>
      <c r="AT5" s="122"/>
      <c r="AU5" s="1"/>
      <c r="AV5" s="1"/>
      <c r="AW5" s="1"/>
    </row>
    <row r="6" spans="1:49" ht="15" customHeight="1" x14ac:dyDescent="0.25">
      <c r="A6" s="334" t="s">
        <v>1</v>
      </c>
      <c r="B6" s="335"/>
      <c r="C6" s="336" t="s">
        <v>200</v>
      </c>
      <c r="D6" s="337"/>
      <c r="E6" s="338"/>
      <c r="F6" s="345" t="s">
        <v>2</v>
      </c>
      <c r="G6" s="346"/>
      <c r="H6" s="346"/>
      <c r="I6" s="346"/>
      <c r="J6" s="346"/>
      <c r="K6" s="346"/>
      <c r="L6" s="346"/>
      <c r="M6" s="347"/>
      <c r="N6" s="1"/>
      <c r="O6" s="1"/>
      <c r="P6" s="1"/>
      <c r="Q6" s="1"/>
      <c r="R6" s="1"/>
      <c r="S6" s="1"/>
      <c r="T6" s="1"/>
      <c r="U6" s="1"/>
      <c r="V6" s="1"/>
      <c r="W6" s="1"/>
      <c r="X6" s="1"/>
      <c r="Y6" s="1"/>
      <c r="Z6" s="123"/>
      <c r="AA6" s="123"/>
      <c r="AB6" s="1"/>
      <c r="AC6" s="1"/>
      <c r="AD6" s="1"/>
      <c r="AE6" s="122"/>
      <c r="AF6" s="122"/>
      <c r="AG6" s="1"/>
      <c r="AH6" s="1"/>
      <c r="AI6" s="1"/>
      <c r="AJ6" s="123"/>
      <c r="AK6" s="123"/>
      <c r="AL6" s="1"/>
      <c r="AM6" s="1"/>
      <c r="AN6" s="1"/>
      <c r="AO6" s="122"/>
      <c r="AP6" s="122"/>
      <c r="AQ6" s="1"/>
      <c r="AR6" s="1"/>
      <c r="AS6" s="1"/>
      <c r="AT6" s="122"/>
      <c r="AU6" s="1"/>
      <c r="AV6" s="1"/>
      <c r="AW6" s="1"/>
    </row>
    <row r="7" spans="1:49" ht="15" customHeight="1" x14ac:dyDescent="0.25">
      <c r="A7" s="285"/>
      <c r="B7" s="277"/>
      <c r="C7" s="339"/>
      <c r="D7" s="340"/>
      <c r="E7" s="341"/>
      <c r="F7" s="6" t="s">
        <v>3</v>
      </c>
      <c r="G7" s="348" t="s">
        <v>4</v>
      </c>
      <c r="H7" s="350"/>
      <c r="I7" s="348" t="s">
        <v>5</v>
      </c>
      <c r="J7" s="349"/>
      <c r="K7" s="349"/>
      <c r="L7" s="349"/>
      <c r="M7" s="350"/>
      <c r="N7" s="1"/>
      <c r="O7" s="1"/>
      <c r="P7" s="1"/>
      <c r="Q7" s="1"/>
      <c r="R7" s="1"/>
      <c r="S7" s="1"/>
      <c r="T7" s="1"/>
      <c r="U7" s="1"/>
      <c r="V7" s="1"/>
      <c r="W7" s="1"/>
      <c r="X7" s="1"/>
      <c r="Y7" s="1"/>
      <c r="Z7" s="123"/>
      <c r="AA7" s="123"/>
      <c r="AB7" s="1"/>
      <c r="AC7" s="1"/>
      <c r="AD7" s="1"/>
      <c r="AE7" s="122"/>
      <c r="AF7" s="122"/>
      <c r="AG7" s="1"/>
      <c r="AH7" s="1"/>
      <c r="AI7" s="1"/>
      <c r="AJ7" s="123"/>
      <c r="AK7" s="123"/>
      <c r="AL7" s="1"/>
      <c r="AM7" s="1"/>
      <c r="AN7" s="1"/>
      <c r="AO7" s="122"/>
      <c r="AP7" s="122"/>
      <c r="AQ7" s="1"/>
      <c r="AR7" s="1"/>
      <c r="AS7" s="1"/>
      <c r="AT7" s="122"/>
      <c r="AU7" s="1"/>
      <c r="AV7" s="1"/>
      <c r="AW7" s="1"/>
    </row>
    <row r="8" spans="1:49" ht="15" customHeight="1" x14ac:dyDescent="0.25">
      <c r="A8" s="285"/>
      <c r="B8" s="277"/>
      <c r="C8" s="339"/>
      <c r="D8" s="340"/>
      <c r="E8" s="341"/>
      <c r="F8" s="7">
        <v>1</v>
      </c>
      <c r="G8" s="354" t="s">
        <v>197</v>
      </c>
      <c r="H8" s="355"/>
      <c r="I8" s="351" t="s">
        <v>196</v>
      </c>
      <c r="J8" s="352"/>
      <c r="K8" s="352"/>
      <c r="L8" s="352"/>
      <c r="M8" s="353"/>
      <c r="N8" s="1"/>
      <c r="O8" s="1"/>
      <c r="P8" s="1"/>
      <c r="Q8" s="1"/>
      <c r="R8" s="1"/>
      <c r="S8" s="1"/>
      <c r="T8" s="1"/>
      <c r="U8" s="1"/>
      <c r="V8" s="1"/>
      <c r="W8" s="1"/>
      <c r="X8" s="1"/>
      <c r="Y8" s="1"/>
      <c r="Z8" s="123"/>
      <c r="AA8" s="123"/>
      <c r="AB8" s="1"/>
      <c r="AC8" s="1"/>
      <c r="AD8" s="1"/>
      <c r="AE8" s="122"/>
      <c r="AF8" s="122"/>
      <c r="AG8" s="1"/>
      <c r="AH8" s="1"/>
      <c r="AI8" s="1"/>
      <c r="AJ8" s="123"/>
      <c r="AK8" s="123"/>
      <c r="AL8" s="1"/>
      <c r="AM8" s="1"/>
      <c r="AN8" s="1"/>
      <c r="AO8" s="122"/>
      <c r="AP8" s="122"/>
      <c r="AQ8" s="1"/>
      <c r="AR8" s="1"/>
      <c r="AS8" s="1"/>
      <c r="AT8" s="122"/>
      <c r="AU8" s="1"/>
      <c r="AV8" s="1"/>
      <c r="AW8" s="1"/>
    </row>
    <row r="9" spans="1:49" ht="15" customHeight="1" x14ac:dyDescent="0.25">
      <c r="A9" s="285"/>
      <c r="B9" s="277"/>
      <c r="C9" s="339"/>
      <c r="D9" s="340"/>
      <c r="E9" s="341"/>
      <c r="F9" s="7">
        <v>2</v>
      </c>
      <c r="G9" s="354" t="s">
        <v>198</v>
      </c>
      <c r="H9" s="355"/>
      <c r="I9" s="351" t="s">
        <v>199</v>
      </c>
      <c r="J9" s="352"/>
      <c r="K9" s="352"/>
      <c r="L9" s="352"/>
      <c r="M9" s="353"/>
      <c r="N9" s="1"/>
      <c r="O9" s="1"/>
      <c r="P9" s="1"/>
      <c r="Q9" s="1"/>
      <c r="R9" s="1"/>
      <c r="S9" s="1"/>
      <c r="T9" s="1"/>
      <c r="U9" s="1"/>
      <c r="V9" s="1"/>
      <c r="W9" s="1"/>
      <c r="X9" s="1"/>
      <c r="Y9" s="1"/>
      <c r="Z9" s="123"/>
      <c r="AA9" s="123"/>
      <c r="AB9" s="1"/>
      <c r="AC9" s="1"/>
      <c r="AD9" s="1"/>
      <c r="AE9" s="122"/>
      <c r="AF9" s="122"/>
      <c r="AG9" s="1"/>
      <c r="AH9" s="1"/>
      <c r="AI9" s="1"/>
      <c r="AJ9" s="123"/>
      <c r="AK9" s="123"/>
      <c r="AL9" s="1"/>
      <c r="AM9" s="1"/>
      <c r="AN9" s="1"/>
      <c r="AO9" s="122"/>
      <c r="AP9" s="122"/>
      <c r="AQ9" s="1"/>
      <c r="AR9" s="1"/>
      <c r="AS9" s="1"/>
      <c r="AT9" s="122"/>
      <c r="AU9" s="1"/>
      <c r="AV9" s="1"/>
      <c r="AW9" s="1"/>
    </row>
    <row r="10" spans="1:49" ht="34.5" customHeight="1" x14ac:dyDescent="0.25">
      <c r="A10" s="285"/>
      <c r="B10" s="277"/>
      <c r="C10" s="339"/>
      <c r="D10" s="340"/>
      <c r="E10" s="341"/>
      <c r="F10" s="99">
        <v>3</v>
      </c>
      <c r="G10" s="242" t="s">
        <v>201</v>
      </c>
      <c r="H10" s="243"/>
      <c r="I10" s="356" t="s">
        <v>202</v>
      </c>
      <c r="J10" s="357"/>
      <c r="K10" s="357"/>
      <c r="L10" s="357"/>
      <c r="M10" s="358"/>
      <c r="N10" s="1"/>
      <c r="O10" s="1"/>
      <c r="P10" s="1"/>
      <c r="Q10" s="1"/>
      <c r="R10" s="1"/>
      <c r="S10" s="1"/>
      <c r="T10" s="1"/>
      <c r="U10" s="1"/>
      <c r="V10" s="1"/>
      <c r="W10" s="1"/>
      <c r="X10" s="1"/>
      <c r="Y10" s="1"/>
      <c r="Z10" s="123"/>
      <c r="AA10" s="123"/>
      <c r="AB10" s="1"/>
      <c r="AC10" s="1"/>
      <c r="AD10" s="1"/>
      <c r="AE10" s="122"/>
      <c r="AF10" s="122"/>
      <c r="AG10" s="1"/>
      <c r="AH10" s="1"/>
      <c r="AI10" s="1"/>
      <c r="AJ10" s="123"/>
      <c r="AK10" s="123"/>
      <c r="AL10" s="1"/>
      <c r="AM10" s="1"/>
      <c r="AN10" s="1"/>
      <c r="AO10" s="122"/>
      <c r="AP10" s="122"/>
      <c r="AQ10" s="1"/>
      <c r="AR10" s="1"/>
      <c r="AS10" s="1"/>
      <c r="AT10" s="122"/>
      <c r="AU10" s="1"/>
      <c r="AV10" s="1"/>
      <c r="AW10" s="1"/>
    </row>
    <row r="11" spans="1:49" ht="37.5" customHeight="1" x14ac:dyDescent="0.25">
      <c r="A11" s="285"/>
      <c r="B11" s="277"/>
      <c r="C11" s="339"/>
      <c r="D11" s="340"/>
      <c r="E11" s="341"/>
      <c r="F11" s="99">
        <v>4</v>
      </c>
      <c r="G11" s="242" t="s">
        <v>203</v>
      </c>
      <c r="H11" s="243"/>
      <c r="I11" s="356" t="s">
        <v>230</v>
      </c>
      <c r="J11" s="357"/>
      <c r="K11" s="357"/>
      <c r="L11" s="357"/>
      <c r="M11" s="358"/>
      <c r="N11" s="1"/>
      <c r="O11" s="1"/>
      <c r="P11" s="1"/>
      <c r="Q11" s="1"/>
      <c r="R11" s="1"/>
      <c r="S11" s="1"/>
      <c r="T11" s="1"/>
      <c r="U11" s="1"/>
      <c r="V11" s="1"/>
      <c r="W11" s="1"/>
      <c r="X11" s="1"/>
      <c r="Y11" s="1"/>
      <c r="Z11" s="123"/>
      <c r="AA11" s="123"/>
      <c r="AB11" s="1"/>
      <c r="AC11" s="1"/>
      <c r="AD11" s="1"/>
      <c r="AE11" s="122"/>
      <c r="AF11" s="122"/>
      <c r="AG11" s="1"/>
      <c r="AH11" s="1"/>
      <c r="AI11" s="1"/>
      <c r="AJ11" s="123"/>
      <c r="AK11" s="123"/>
      <c r="AL11" s="1"/>
      <c r="AM11" s="1"/>
      <c r="AN11" s="1"/>
      <c r="AO11" s="122"/>
      <c r="AP11" s="122"/>
      <c r="AQ11" s="1"/>
      <c r="AR11" s="1"/>
      <c r="AS11" s="1"/>
      <c r="AT11" s="122"/>
      <c r="AU11" s="1"/>
      <c r="AV11" s="1"/>
      <c r="AW11" s="1"/>
    </row>
    <row r="12" spans="1:49" ht="70.5" customHeight="1" x14ac:dyDescent="0.25">
      <c r="A12" s="285"/>
      <c r="B12" s="277"/>
      <c r="C12" s="339"/>
      <c r="D12" s="340"/>
      <c r="E12" s="341"/>
      <c r="F12" s="99">
        <v>5</v>
      </c>
      <c r="G12" s="242" t="s">
        <v>253</v>
      </c>
      <c r="H12" s="243"/>
      <c r="I12" s="356" t="s">
        <v>252</v>
      </c>
      <c r="J12" s="357"/>
      <c r="K12" s="357"/>
      <c r="L12" s="357"/>
      <c r="M12" s="358"/>
      <c r="N12" s="1"/>
      <c r="O12" s="1"/>
      <c r="P12" s="1"/>
      <c r="Q12" s="1"/>
      <c r="R12" s="1"/>
      <c r="S12" s="1"/>
      <c r="T12" s="1"/>
      <c r="U12" s="1"/>
      <c r="V12" s="1"/>
      <c r="W12" s="1"/>
      <c r="X12" s="1"/>
      <c r="Y12" s="1"/>
      <c r="Z12" s="123"/>
      <c r="AA12" s="123"/>
      <c r="AB12" s="1"/>
      <c r="AC12" s="1"/>
      <c r="AD12" s="1"/>
      <c r="AE12" s="122"/>
      <c r="AF12" s="122"/>
      <c r="AG12" s="1"/>
      <c r="AH12" s="1"/>
      <c r="AI12" s="1"/>
      <c r="AJ12" s="123"/>
      <c r="AK12" s="123"/>
      <c r="AL12" s="1"/>
      <c r="AM12" s="1"/>
      <c r="AN12" s="1"/>
      <c r="AO12" s="122"/>
      <c r="AP12" s="122"/>
      <c r="AQ12" s="1"/>
      <c r="AR12" s="1"/>
      <c r="AS12" s="1"/>
      <c r="AT12" s="122"/>
      <c r="AU12" s="1"/>
      <c r="AV12" s="1"/>
      <c r="AW12" s="1"/>
    </row>
    <row r="13" spans="1:49" ht="57.75" customHeight="1" x14ac:dyDescent="0.25">
      <c r="A13" s="287"/>
      <c r="B13" s="279"/>
      <c r="C13" s="342"/>
      <c r="D13" s="343"/>
      <c r="E13" s="344"/>
      <c r="F13" s="99">
        <v>6</v>
      </c>
      <c r="G13" s="242" t="s">
        <v>254</v>
      </c>
      <c r="H13" s="243"/>
      <c r="I13" s="258" t="s">
        <v>256</v>
      </c>
      <c r="J13" s="259"/>
      <c r="K13" s="259"/>
      <c r="L13" s="259"/>
      <c r="M13" s="260"/>
      <c r="N13" s="1"/>
      <c r="O13" s="1"/>
      <c r="P13" s="1"/>
      <c r="Q13" s="1"/>
      <c r="R13" s="1"/>
      <c r="S13" s="1"/>
      <c r="T13" s="1"/>
      <c r="U13" s="1"/>
      <c r="V13" s="1"/>
      <c r="W13" s="1"/>
      <c r="X13" s="1"/>
      <c r="Y13" s="1"/>
      <c r="Z13" s="123"/>
      <c r="AA13" s="123"/>
      <c r="AB13" s="1"/>
      <c r="AC13" s="1"/>
      <c r="AD13" s="1"/>
      <c r="AE13" s="122"/>
      <c r="AF13" s="122"/>
      <c r="AG13" s="1"/>
      <c r="AH13" s="1"/>
      <c r="AI13" s="1"/>
      <c r="AJ13" s="123"/>
      <c r="AK13" s="123"/>
      <c r="AL13" s="1"/>
      <c r="AM13" s="1"/>
      <c r="AN13" s="1"/>
      <c r="AO13" s="122"/>
      <c r="AP13" s="122"/>
      <c r="AQ13" s="1"/>
      <c r="AR13" s="1"/>
      <c r="AS13" s="1"/>
      <c r="AT13" s="122"/>
      <c r="AU13" s="1"/>
      <c r="AV13" s="1"/>
      <c r="AW13" s="1"/>
    </row>
    <row r="14" spans="1:49" ht="71.25" customHeight="1" x14ac:dyDescent="0.25">
      <c r="A14" s="160"/>
      <c r="B14" s="160"/>
      <c r="C14" s="161"/>
      <c r="D14" s="161"/>
      <c r="E14" s="161"/>
      <c r="F14" s="99">
        <v>7</v>
      </c>
      <c r="G14" s="242" t="s">
        <v>267</v>
      </c>
      <c r="H14" s="243"/>
      <c r="I14" s="258" t="s">
        <v>276</v>
      </c>
      <c r="J14" s="259"/>
      <c r="K14" s="259"/>
      <c r="L14" s="259"/>
      <c r="M14" s="260"/>
      <c r="N14" s="1"/>
      <c r="O14" s="1"/>
      <c r="P14" s="1"/>
      <c r="Q14" s="1"/>
      <c r="R14" s="1"/>
      <c r="S14" s="1"/>
      <c r="T14" s="1"/>
      <c r="U14" s="1"/>
      <c r="V14" s="1"/>
      <c r="W14" s="1"/>
      <c r="X14" s="1"/>
      <c r="Y14" s="1"/>
      <c r="Z14" s="123"/>
      <c r="AA14" s="123"/>
      <c r="AB14" s="1"/>
      <c r="AC14" s="1"/>
      <c r="AD14" s="1"/>
      <c r="AE14" s="122"/>
      <c r="AF14" s="122"/>
      <c r="AG14" s="1"/>
      <c r="AH14" s="1"/>
      <c r="AI14" s="1"/>
      <c r="AJ14" s="123"/>
      <c r="AK14" s="123"/>
      <c r="AL14" s="1"/>
      <c r="AM14" s="1"/>
      <c r="AN14" s="1"/>
      <c r="AO14" s="122"/>
      <c r="AP14" s="122"/>
      <c r="AQ14" s="1"/>
      <c r="AR14" s="1"/>
      <c r="AS14" s="1"/>
      <c r="AT14" s="122"/>
      <c r="AU14" s="1"/>
      <c r="AV14" s="1"/>
      <c r="AW14" s="1"/>
    </row>
    <row r="15" spans="1:49" ht="71.25" customHeight="1" x14ac:dyDescent="0.25">
      <c r="A15" s="160"/>
      <c r="B15" s="160"/>
      <c r="C15" s="161"/>
      <c r="D15" s="161"/>
      <c r="E15" s="161"/>
      <c r="F15" s="99">
        <v>8</v>
      </c>
      <c r="G15" s="242" t="s">
        <v>306</v>
      </c>
      <c r="H15" s="243"/>
      <c r="I15" s="258" t="s">
        <v>307</v>
      </c>
      <c r="J15" s="259"/>
      <c r="K15" s="259"/>
      <c r="L15" s="259"/>
      <c r="M15" s="260"/>
      <c r="N15" s="1"/>
      <c r="O15" s="1"/>
      <c r="P15" s="1"/>
      <c r="Q15" s="1"/>
      <c r="R15" s="1"/>
      <c r="S15" s="1"/>
      <c r="T15" s="1"/>
      <c r="U15" s="1"/>
      <c r="V15" s="1"/>
      <c r="W15" s="1"/>
      <c r="X15" s="1"/>
      <c r="Y15" s="1"/>
      <c r="Z15" s="123"/>
      <c r="AA15" s="123"/>
      <c r="AB15" s="1"/>
      <c r="AC15" s="1"/>
      <c r="AD15" s="1"/>
      <c r="AE15" s="122"/>
      <c r="AF15" s="122"/>
      <c r="AG15" s="1"/>
      <c r="AH15" s="1"/>
      <c r="AI15" s="1"/>
      <c r="AJ15" s="123"/>
      <c r="AK15" s="123"/>
      <c r="AL15" s="1"/>
      <c r="AM15" s="1"/>
      <c r="AN15" s="1"/>
      <c r="AO15" s="122"/>
      <c r="AP15" s="122"/>
      <c r="AQ15" s="1"/>
      <c r="AR15" s="1"/>
      <c r="AS15" s="1"/>
      <c r="AT15" s="122"/>
      <c r="AU15" s="1"/>
      <c r="AV15" s="1"/>
      <c r="AW15" s="1"/>
    </row>
    <row r="16" spans="1:49" ht="19.5" customHeight="1" thickBot="1" x14ac:dyDescent="0.3">
      <c r="A16" s="1"/>
      <c r="B16" s="1"/>
      <c r="C16" s="1"/>
      <c r="D16" s="1"/>
      <c r="E16" s="1"/>
      <c r="F16" s="1"/>
      <c r="G16" s="1"/>
      <c r="H16" s="1"/>
      <c r="I16" s="1"/>
      <c r="J16" s="1"/>
      <c r="K16" s="1"/>
      <c r="L16" s="1"/>
      <c r="M16" s="1"/>
      <c r="N16" s="1"/>
      <c r="O16" s="1"/>
      <c r="P16" s="1"/>
      <c r="Q16" s="1"/>
      <c r="R16" s="1"/>
      <c r="S16" s="1"/>
      <c r="T16" s="1"/>
      <c r="U16" s="1"/>
      <c r="V16" s="1"/>
      <c r="W16" s="1"/>
      <c r="X16" s="1"/>
      <c r="Y16" s="1"/>
      <c r="Z16" s="123"/>
      <c r="AA16" s="123"/>
      <c r="AB16" s="1"/>
      <c r="AC16" s="1"/>
      <c r="AD16" s="1"/>
      <c r="AE16" s="122"/>
      <c r="AF16" s="122"/>
      <c r="AG16" s="1"/>
      <c r="AH16" s="1"/>
      <c r="AI16" s="1"/>
      <c r="AJ16" s="123"/>
      <c r="AK16" s="123"/>
      <c r="AL16" s="1"/>
      <c r="AM16" s="1"/>
      <c r="AN16" s="1"/>
      <c r="AO16" s="122"/>
      <c r="AP16" s="122"/>
      <c r="AQ16" s="1"/>
      <c r="AR16" s="1"/>
      <c r="AS16" s="1"/>
      <c r="AT16" s="122"/>
      <c r="AU16" s="1"/>
      <c r="AV16" s="1"/>
      <c r="AW16" s="1"/>
    </row>
    <row r="17" spans="1:47" ht="15" customHeight="1" x14ac:dyDescent="0.25">
      <c r="A17" s="274" t="s">
        <v>6</v>
      </c>
      <c r="B17" s="275"/>
      <c r="C17" s="280" t="s">
        <v>7</v>
      </c>
      <c r="D17" s="283" t="s">
        <v>8</v>
      </c>
      <c r="E17" s="284"/>
      <c r="F17" s="275"/>
      <c r="G17" s="289" t="s">
        <v>9</v>
      </c>
      <c r="H17" s="289"/>
      <c r="I17" s="289"/>
      <c r="J17" s="289"/>
      <c r="K17" s="289"/>
      <c r="L17" s="289"/>
      <c r="M17" s="289"/>
      <c r="N17" s="289"/>
      <c r="O17" s="289"/>
      <c r="P17" s="289"/>
      <c r="Q17" s="290"/>
      <c r="R17" s="298" t="s">
        <v>10</v>
      </c>
      <c r="S17" s="299"/>
      <c r="T17" s="299"/>
      <c r="U17" s="299"/>
      <c r="V17" s="300"/>
      <c r="W17" s="307" t="s">
        <v>11</v>
      </c>
      <c r="X17" s="307"/>
      <c r="Y17" s="307"/>
      <c r="Z17" s="307"/>
      <c r="AA17" s="308"/>
      <c r="AB17" s="309" t="s">
        <v>12</v>
      </c>
      <c r="AC17" s="310"/>
      <c r="AD17" s="310"/>
      <c r="AE17" s="310"/>
      <c r="AF17" s="311"/>
      <c r="AG17" s="312" t="s">
        <v>12</v>
      </c>
      <c r="AH17" s="312"/>
      <c r="AI17" s="312"/>
      <c r="AJ17" s="312"/>
      <c r="AK17" s="313"/>
      <c r="AL17" s="310" t="s">
        <v>12</v>
      </c>
      <c r="AM17" s="310"/>
      <c r="AN17" s="310"/>
      <c r="AO17" s="310"/>
      <c r="AP17" s="311"/>
      <c r="AQ17" s="324" t="s">
        <v>13</v>
      </c>
      <c r="AR17" s="325"/>
      <c r="AS17" s="325"/>
      <c r="AT17" s="326"/>
      <c r="AU17" s="8"/>
    </row>
    <row r="18" spans="1:47" s="9" customFormat="1" x14ac:dyDescent="0.25">
      <c r="A18" s="276"/>
      <c r="B18" s="277"/>
      <c r="C18" s="281"/>
      <c r="D18" s="285"/>
      <c r="E18" s="286"/>
      <c r="F18" s="277"/>
      <c r="G18" s="291"/>
      <c r="H18" s="291"/>
      <c r="I18" s="291"/>
      <c r="J18" s="291"/>
      <c r="K18" s="291"/>
      <c r="L18" s="291"/>
      <c r="M18" s="291"/>
      <c r="N18" s="291"/>
      <c r="O18" s="291"/>
      <c r="P18" s="291"/>
      <c r="Q18" s="292"/>
      <c r="R18" s="301"/>
      <c r="S18" s="302"/>
      <c r="T18" s="302"/>
      <c r="U18" s="302"/>
      <c r="V18" s="303"/>
      <c r="W18" s="314" t="s">
        <v>14</v>
      </c>
      <c r="X18" s="314"/>
      <c r="Y18" s="314"/>
      <c r="Z18" s="314"/>
      <c r="AA18" s="315"/>
      <c r="AB18" s="246" t="s">
        <v>15</v>
      </c>
      <c r="AC18" s="247"/>
      <c r="AD18" s="247"/>
      <c r="AE18" s="247"/>
      <c r="AF18" s="248"/>
      <c r="AG18" s="252" t="s">
        <v>16</v>
      </c>
      <c r="AH18" s="253"/>
      <c r="AI18" s="253"/>
      <c r="AJ18" s="253"/>
      <c r="AK18" s="254"/>
      <c r="AL18" s="246" t="s">
        <v>17</v>
      </c>
      <c r="AM18" s="247"/>
      <c r="AN18" s="247"/>
      <c r="AO18" s="247"/>
      <c r="AP18" s="248"/>
      <c r="AQ18" s="318" t="s">
        <v>18</v>
      </c>
      <c r="AR18" s="319"/>
      <c r="AS18" s="319"/>
      <c r="AT18" s="320"/>
      <c r="AU18" s="8"/>
    </row>
    <row r="19" spans="1:47" s="9" customFormat="1" x14ac:dyDescent="0.25">
      <c r="A19" s="278"/>
      <c r="B19" s="279"/>
      <c r="C19" s="281"/>
      <c r="D19" s="287"/>
      <c r="E19" s="288"/>
      <c r="F19" s="279"/>
      <c r="G19" s="293"/>
      <c r="H19" s="293"/>
      <c r="I19" s="293"/>
      <c r="J19" s="293"/>
      <c r="K19" s="293"/>
      <c r="L19" s="293"/>
      <c r="M19" s="293"/>
      <c r="N19" s="293"/>
      <c r="O19" s="293"/>
      <c r="P19" s="293"/>
      <c r="Q19" s="294"/>
      <c r="R19" s="304"/>
      <c r="S19" s="305"/>
      <c r="T19" s="305"/>
      <c r="U19" s="305"/>
      <c r="V19" s="306"/>
      <c r="W19" s="316"/>
      <c r="X19" s="316"/>
      <c r="Y19" s="316"/>
      <c r="Z19" s="316"/>
      <c r="AA19" s="317"/>
      <c r="AB19" s="249"/>
      <c r="AC19" s="250"/>
      <c r="AD19" s="250"/>
      <c r="AE19" s="250"/>
      <c r="AF19" s="251"/>
      <c r="AG19" s="255"/>
      <c r="AH19" s="256"/>
      <c r="AI19" s="256"/>
      <c r="AJ19" s="256"/>
      <c r="AK19" s="257"/>
      <c r="AL19" s="249"/>
      <c r="AM19" s="250"/>
      <c r="AN19" s="250"/>
      <c r="AO19" s="250"/>
      <c r="AP19" s="251"/>
      <c r="AQ19" s="321"/>
      <c r="AR19" s="322"/>
      <c r="AS19" s="322"/>
      <c r="AT19" s="323"/>
      <c r="AU19" s="8"/>
    </row>
    <row r="20" spans="1:47" s="9" customFormat="1" ht="87" customHeight="1" thickBot="1" x14ac:dyDescent="0.3">
      <c r="A20" s="10" t="s">
        <v>19</v>
      </c>
      <c r="B20" s="11" t="s">
        <v>20</v>
      </c>
      <c r="C20" s="282"/>
      <c r="D20" s="12" t="s">
        <v>21</v>
      </c>
      <c r="E20" s="11" t="s">
        <v>22</v>
      </c>
      <c r="F20" s="11" t="s">
        <v>23</v>
      </c>
      <c r="G20" s="13" t="s">
        <v>24</v>
      </c>
      <c r="H20" s="13" t="s">
        <v>25</v>
      </c>
      <c r="I20" s="13" t="s">
        <v>26</v>
      </c>
      <c r="J20" s="13" t="s">
        <v>27</v>
      </c>
      <c r="K20" s="13" t="s">
        <v>28</v>
      </c>
      <c r="L20" s="13" t="s">
        <v>29</v>
      </c>
      <c r="M20" s="13" t="s">
        <v>30</v>
      </c>
      <c r="N20" s="13" t="s">
        <v>31</v>
      </c>
      <c r="O20" s="13" t="s">
        <v>32</v>
      </c>
      <c r="P20" s="13" t="s">
        <v>33</v>
      </c>
      <c r="Q20" s="14" t="s">
        <v>34</v>
      </c>
      <c r="R20" s="15" t="s">
        <v>35</v>
      </c>
      <c r="S20" s="16" t="s">
        <v>36</v>
      </c>
      <c r="T20" s="16" t="s">
        <v>37</v>
      </c>
      <c r="U20" s="16" t="s">
        <v>38</v>
      </c>
      <c r="V20" s="17" t="s">
        <v>126</v>
      </c>
      <c r="W20" s="18" t="s">
        <v>39</v>
      </c>
      <c r="X20" s="19" t="s">
        <v>40</v>
      </c>
      <c r="Y20" s="19" t="s">
        <v>41</v>
      </c>
      <c r="Z20" s="19" t="s">
        <v>42</v>
      </c>
      <c r="AA20" s="20" t="s">
        <v>43</v>
      </c>
      <c r="AB20" s="21" t="s">
        <v>39</v>
      </c>
      <c r="AC20" s="22" t="s">
        <v>40</v>
      </c>
      <c r="AD20" s="22" t="s">
        <v>41</v>
      </c>
      <c r="AE20" s="22" t="s">
        <v>42</v>
      </c>
      <c r="AF20" s="23" t="s">
        <v>43</v>
      </c>
      <c r="AG20" s="172" t="s">
        <v>39</v>
      </c>
      <c r="AH20" s="173" t="s">
        <v>40</v>
      </c>
      <c r="AI20" s="173" t="s">
        <v>41</v>
      </c>
      <c r="AJ20" s="173" t="s">
        <v>42</v>
      </c>
      <c r="AK20" s="174" t="s">
        <v>43</v>
      </c>
      <c r="AL20" s="207" t="s">
        <v>39</v>
      </c>
      <c r="AM20" s="208" t="s">
        <v>40</v>
      </c>
      <c r="AN20" s="208" t="s">
        <v>41</v>
      </c>
      <c r="AO20" s="209" t="s">
        <v>42</v>
      </c>
      <c r="AP20" s="210" t="s">
        <v>43</v>
      </c>
      <c r="AQ20" s="187" t="s">
        <v>39</v>
      </c>
      <c r="AR20" s="188" t="s">
        <v>44</v>
      </c>
      <c r="AS20" s="188" t="s">
        <v>45</v>
      </c>
      <c r="AT20" s="204" t="s">
        <v>46</v>
      </c>
      <c r="AU20" s="8"/>
    </row>
    <row r="21" spans="1:47" s="63" customFormat="1" ht="187.5" customHeight="1" x14ac:dyDescent="0.25">
      <c r="A21" s="47">
        <v>4</v>
      </c>
      <c r="B21" s="48" t="s">
        <v>47</v>
      </c>
      <c r="C21" s="196" t="s">
        <v>48</v>
      </c>
      <c r="D21" s="50">
        <v>1</v>
      </c>
      <c r="E21" s="195" t="s">
        <v>127</v>
      </c>
      <c r="F21" s="52" t="s">
        <v>49</v>
      </c>
      <c r="G21" s="53" t="s">
        <v>50</v>
      </c>
      <c r="H21" s="54" t="s">
        <v>51</v>
      </c>
      <c r="I21" s="55" t="s">
        <v>194</v>
      </c>
      <c r="J21" s="50" t="s">
        <v>52</v>
      </c>
      <c r="K21" s="48" t="s">
        <v>53</v>
      </c>
      <c r="L21" s="56">
        <v>0</v>
      </c>
      <c r="M21" s="56">
        <v>0.05</v>
      </c>
      <c r="N21" s="56">
        <v>0.1</v>
      </c>
      <c r="O21" s="56">
        <v>0.2</v>
      </c>
      <c r="P21" s="56">
        <f t="shared" ref="P21:P28" si="0">+O21</f>
        <v>0.2</v>
      </c>
      <c r="Q21" s="57" t="s">
        <v>54</v>
      </c>
      <c r="R21" s="58" t="s">
        <v>55</v>
      </c>
      <c r="S21" s="53" t="s">
        <v>56</v>
      </c>
      <c r="T21" s="48" t="s">
        <v>57</v>
      </c>
      <c r="U21" s="59" t="s">
        <v>59</v>
      </c>
      <c r="V21" s="60" t="s">
        <v>58</v>
      </c>
      <c r="W21" s="61" t="s">
        <v>144</v>
      </c>
      <c r="X21" s="62" t="s">
        <v>144</v>
      </c>
      <c r="Y21" s="49" t="s">
        <v>144</v>
      </c>
      <c r="Z21" s="124" t="s">
        <v>206</v>
      </c>
      <c r="AA21" s="131" t="s">
        <v>144</v>
      </c>
      <c r="AB21" s="61">
        <f t="shared" ref="AB21:AB34" si="1">+M21</f>
        <v>0.05</v>
      </c>
      <c r="AC21" s="145">
        <v>0.08</v>
      </c>
      <c r="AD21" s="104">
        <f>IF(AC21/AB21&gt;100%,100%,AC21/AB21)</f>
        <v>1</v>
      </c>
      <c r="AE21" s="124" t="s">
        <v>251</v>
      </c>
      <c r="AF21" s="169" t="s">
        <v>208</v>
      </c>
      <c r="AG21" s="176">
        <f t="shared" ref="AG21:AG34" si="2">+N21</f>
        <v>0.1</v>
      </c>
      <c r="AH21" s="177">
        <v>9.6000000000000002E-2</v>
      </c>
      <c r="AI21" s="178">
        <f t="shared" ref="AI21:AI34" si="3">IF(AH21/AG21&gt;100%,100%,AH21/AG21)</f>
        <v>0.96</v>
      </c>
      <c r="AJ21" s="126" t="s">
        <v>257</v>
      </c>
      <c r="AK21" s="205" t="s">
        <v>208</v>
      </c>
      <c r="AL21" s="176">
        <f t="shared" ref="AL21:AL34" si="4">+O21</f>
        <v>0.2</v>
      </c>
      <c r="AM21" s="177">
        <v>0.13400000000000001</v>
      </c>
      <c r="AN21" s="178">
        <f t="shared" ref="AN21:AN41" si="5">IF(AM21/AL21&gt;100%,100%,AM21/AL21)</f>
        <v>0.67</v>
      </c>
      <c r="AO21" s="212" t="s">
        <v>282</v>
      </c>
      <c r="AP21" s="205" t="s">
        <v>56</v>
      </c>
      <c r="AQ21" s="176">
        <f t="shared" ref="AQ21:AQ34" si="6">+P21</f>
        <v>0.2</v>
      </c>
      <c r="AR21" s="177">
        <v>0.13400000000000001</v>
      </c>
      <c r="AS21" s="178">
        <f>IF(AR21/AQ21&gt;100%,100%,AR21/AQ21)</f>
        <v>0.67</v>
      </c>
      <c r="AT21" s="194" t="s">
        <v>282</v>
      </c>
      <c r="AU21" s="162"/>
    </row>
    <row r="22" spans="1:47" s="63" customFormat="1" ht="88.5" customHeight="1" x14ac:dyDescent="0.25">
      <c r="A22" s="64">
        <v>4</v>
      </c>
      <c r="B22" s="53" t="s">
        <v>47</v>
      </c>
      <c r="C22" s="197" t="s">
        <v>60</v>
      </c>
      <c r="D22" s="52">
        <v>2</v>
      </c>
      <c r="E22" s="65" t="s">
        <v>61</v>
      </c>
      <c r="F22" s="52" t="s">
        <v>49</v>
      </c>
      <c r="G22" s="65" t="s">
        <v>62</v>
      </c>
      <c r="H22" s="65" t="s">
        <v>63</v>
      </c>
      <c r="I22" s="66">
        <v>0.6</v>
      </c>
      <c r="J22" s="67" t="s">
        <v>52</v>
      </c>
      <c r="K22" s="48" t="s">
        <v>53</v>
      </c>
      <c r="L22" s="68">
        <v>0.12</v>
      </c>
      <c r="M22" s="68">
        <v>0.34</v>
      </c>
      <c r="N22" s="69">
        <v>0.51</v>
      </c>
      <c r="O22" s="69">
        <v>0.68</v>
      </c>
      <c r="P22" s="70">
        <f t="shared" si="0"/>
        <v>0.68</v>
      </c>
      <c r="Q22" s="71" t="s">
        <v>64</v>
      </c>
      <c r="R22" s="72" t="s">
        <v>65</v>
      </c>
      <c r="S22" s="65" t="s">
        <v>66</v>
      </c>
      <c r="T22" s="48" t="s">
        <v>57</v>
      </c>
      <c r="U22" s="73" t="s">
        <v>59</v>
      </c>
      <c r="V22" s="71" t="s">
        <v>67</v>
      </c>
      <c r="W22" s="61">
        <f t="shared" ref="W22:W34" si="7">+L22</f>
        <v>0.12</v>
      </c>
      <c r="X22" s="138">
        <v>0.22140000000000001</v>
      </c>
      <c r="Y22" s="104">
        <f>IF(X22/W22&gt;100%,100%,X22/W22)</f>
        <v>1</v>
      </c>
      <c r="Z22" s="125" t="s">
        <v>207</v>
      </c>
      <c r="AA22" s="132" t="s">
        <v>208</v>
      </c>
      <c r="AB22" s="61">
        <f t="shared" si="1"/>
        <v>0.34</v>
      </c>
      <c r="AC22" s="138">
        <v>0.41610000000000003</v>
      </c>
      <c r="AD22" s="104">
        <f t="shared" ref="AD22:AD41" si="8">IF(AC22/AB22&gt;100%,100%,AC22/AB22)</f>
        <v>1</v>
      </c>
      <c r="AE22" s="125" t="s">
        <v>232</v>
      </c>
      <c r="AF22" s="170" t="s">
        <v>208</v>
      </c>
      <c r="AG22" s="179">
        <f t="shared" si="2"/>
        <v>0.51</v>
      </c>
      <c r="AH22" s="138">
        <v>0.50990000000000002</v>
      </c>
      <c r="AI22" s="55">
        <f t="shared" si="3"/>
        <v>0.99980392156862752</v>
      </c>
      <c r="AJ22" s="126" t="s">
        <v>258</v>
      </c>
      <c r="AK22" s="170" t="s">
        <v>208</v>
      </c>
      <c r="AL22" s="179">
        <f t="shared" si="4"/>
        <v>0.68</v>
      </c>
      <c r="AM22" s="138">
        <v>0.8085</v>
      </c>
      <c r="AN22" s="55">
        <f t="shared" si="5"/>
        <v>1</v>
      </c>
      <c r="AO22" s="126" t="s">
        <v>283</v>
      </c>
      <c r="AP22" s="170" t="s">
        <v>208</v>
      </c>
      <c r="AQ22" s="179">
        <f t="shared" si="6"/>
        <v>0.68</v>
      </c>
      <c r="AR22" s="138">
        <v>0.8085</v>
      </c>
      <c r="AS22" s="55">
        <f t="shared" ref="AS22:AS41" si="9">IF(AR22/AQ22&gt;100%,100%,AR22/AQ22)</f>
        <v>1</v>
      </c>
      <c r="AT22" s="133" t="s">
        <v>283</v>
      </c>
      <c r="AU22" s="162"/>
    </row>
    <row r="23" spans="1:47" s="63" customFormat="1" ht="126" customHeight="1" x14ac:dyDescent="0.25">
      <c r="A23" s="64">
        <v>4</v>
      </c>
      <c r="B23" s="53" t="s">
        <v>47</v>
      </c>
      <c r="C23" s="197" t="s">
        <v>60</v>
      </c>
      <c r="D23" s="52">
        <v>3</v>
      </c>
      <c r="E23" s="65" t="s">
        <v>128</v>
      </c>
      <c r="F23" s="52" t="s">
        <v>49</v>
      </c>
      <c r="G23" s="65" t="s">
        <v>68</v>
      </c>
      <c r="H23" s="65" t="s">
        <v>69</v>
      </c>
      <c r="I23" s="66">
        <v>0.6</v>
      </c>
      <c r="J23" s="67" t="s">
        <v>52</v>
      </c>
      <c r="K23" s="48" t="s">
        <v>53</v>
      </c>
      <c r="L23" s="56">
        <v>0.12</v>
      </c>
      <c r="M23" s="56">
        <v>0.3</v>
      </c>
      <c r="N23" s="56">
        <v>0.48</v>
      </c>
      <c r="O23" s="56">
        <v>0.65</v>
      </c>
      <c r="P23" s="56">
        <f t="shared" si="0"/>
        <v>0.65</v>
      </c>
      <c r="Q23" s="71" t="s">
        <v>64</v>
      </c>
      <c r="R23" s="72" t="s">
        <v>65</v>
      </c>
      <c r="S23" s="65" t="s">
        <v>66</v>
      </c>
      <c r="T23" s="48" t="s">
        <v>57</v>
      </c>
      <c r="U23" s="73" t="s">
        <v>59</v>
      </c>
      <c r="V23" s="71" t="s">
        <v>67</v>
      </c>
      <c r="W23" s="61">
        <f t="shared" si="7"/>
        <v>0.12</v>
      </c>
      <c r="X23" s="138">
        <v>0.17019999999999999</v>
      </c>
      <c r="Y23" s="104">
        <f t="shared" ref="Y23:Y34" si="10">IF(X23/W23&gt;100%,100%,X23/W23)</f>
        <v>1</v>
      </c>
      <c r="Z23" s="125" t="s">
        <v>210</v>
      </c>
      <c r="AA23" s="132" t="s">
        <v>208</v>
      </c>
      <c r="AB23" s="61">
        <f t="shared" si="1"/>
        <v>0.3</v>
      </c>
      <c r="AC23" s="138">
        <v>0.3261</v>
      </c>
      <c r="AD23" s="104">
        <f t="shared" si="8"/>
        <v>1</v>
      </c>
      <c r="AE23" s="125" t="s">
        <v>233</v>
      </c>
      <c r="AF23" s="170" t="s">
        <v>208</v>
      </c>
      <c r="AG23" s="179">
        <f t="shared" si="2"/>
        <v>0.48</v>
      </c>
      <c r="AH23" s="138">
        <v>0.74550000000000005</v>
      </c>
      <c r="AI23" s="55">
        <f t="shared" si="3"/>
        <v>1</v>
      </c>
      <c r="AJ23" s="126" t="s">
        <v>259</v>
      </c>
      <c r="AK23" s="170" t="s">
        <v>208</v>
      </c>
      <c r="AL23" s="179">
        <f t="shared" si="4"/>
        <v>0.65</v>
      </c>
      <c r="AM23" s="138">
        <v>0.77239999999999998</v>
      </c>
      <c r="AN23" s="55">
        <f t="shared" si="5"/>
        <v>1</v>
      </c>
      <c r="AO23" s="126" t="s">
        <v>284</v>
      </c>
      <c r="AP23" s="170" t="s">
        <v>208</v>
      </c>
      <c r="AQ23" s="179">
        <f t="shared" si="6"/>
        <v>0.65</v>
      </c>
      <c r="AR23" s="138">
        <v>0.77239999999999998</v>
      </c>
      <c r="AS23" s="55">
        <f t="shared" si="9"/>
        <v>1</v>
      </c>
      <c r="AT23" s="133" t="s">
        <v>284</v>
      </c>
      <c r="AU23" s="162"/>
    </row>
    <row r="24" spans="1:47" s="63" customFormat="1" ht="123" customHeight="1" x14ac:dyDescent="0.25">
      <c r="A24" s="64">
        <v>4</v>
      </c>
      <c r="B24" s="53" t="s">
        <v>47</v>
      </c>
      <c r="C24" s="197" t="s">
        <v>60</v>
      </c>
      <c r="D24" s="52">
        <v>4</v>
      </c>
      <c r="E24" s="65" t="s">
        <v>129</v>
      </c>
      <c r="F24" s="52" t="s">
        <v>49</v>
      </c>
      <c r="G24" s="65" t="s">
        <v>70</v>
      </c>
      <c r="H24" s="65" t="s">
        <v>71</v>
      </c>
      <c r="I24" s="74">
        <v>0.96489999999999998</v>
      </c>
      <c r="J24" s="67" t="s">
        <v>52</v>
      </c>
      <c r="K24" s="48" t="s">
        <v>53</v>
      </c>
      <c r="L24" s="56">
        <v>0.2</v>
      </c>
      <c r="M24" s="56">
        <v>0.4</v>
      </c>
      <c r="N24" s="56">
        <v>0.6</v>
      </c>
      <c r="O24" s="56">
        <v>0.95</v>
      </c>
      <c r="P24" s="56">
        <f t="shared" si="0"/>
        <v>0.95</v>
      </c>
      <c r="Q24" s="71" t="s">
        <v>64</v>
      </c>
      <c r="R24" s="72" t="s">
        <v>65</v>
      </c>
      <c r="S24" s="65" t="s">
        <v>66</v>
      </c>
      <c r="T24" s="48" t="s">
        <v>57</v>
      </c>
      <c r="U24" s="73" t="s">
        <v>59</v>
      </c>
      <c r="V24" s="71" t="s">
        <v>72</v>
      </c>
      <c r="W24" s="61">
        <f t="shared" si="7"/>
        <v>0.2</v>
      </c>
      <c r="X24" s="138">
        <v>0.43619999999999998</v>
      </c>
      <c r="Y24" s="104">
        <f t="shared" si="10"/>
        <v>1</v>
      </c>
      <c r="Z24" s="125" t="s">
        <v>211</v>
      </c>
      <c r="AA24" s="132" t="s">
        <v>208</v>
      </c>
      <c r="AB24" s="61">
        <f t="shared" si="1"/>
        <v>0.4</v>
      </c>
      <c r="AC24" s="138">
        <v>0.4224</v>
      </c>
      <c r="AD24" s="104">
        <f t="shared" si="8"/>
        <v>1</v>
      </c>
      <c r="AE24" s="125" t="s">
        <v>247</v>
      </c>
      <c r="AF24" s="170" t="s">
        <v>208</v>
      </c>
      <c r="AG24" s="179">
        <f t="shared" si="2"/>
        <v>0.6</v>
      </c>
      <c r="AH24" s="138">
        <v>0.63839999999999997</v>
      </c>
      <c r="AI24" s="55">
        <f t="shared" si="3"/>
        <v>1</v>
      </c>
      <c r="AJ24" s="126" t="s">
        <v>275</v>
      </c>
      <c r="AK24" s="170" t="s">
        <v>208</v>
      </c>
      <c r="AL24" s="179">
        <f t="shared" si="4"/>
        <v>0.95</v>
      </c>
      <c r="AM24" s="138">
        <v>0.96489999999999998</v>
      </c>
      <c r="AN24" s="55">
        <f t="shared" si="5"/>
        <v>1</v>
      </c>
      <c r="AO24" s="126" t="s">
        <v>285</v>
      </c>
      <c r="AP24" s="170" t="s">
        <v>208</v>
      </c>
      <c r="AQ24" s="179">
        <f t="shared" si="6"/>
        <v>0.95</v>
      </c>
      <c r="AR24" s="138">
        <v>0.96489999999999998</v>
      </c>
      <c r="AS24" s="55">
        <f t="shared" si="9"/>
        <v>1</v>
      </c>
      <c r="AT24" s="133" t="s">
        <v>285</v>
      </c>
      <c r="AU24" s="162"/>
    </row>
    <row r="25" spans="1:47" s="63" customFormat="1" ht="134.25" customHeight="1" x14ac:dyDescent="0.25">
      <c r="A25" s="64">
        <v>4</v>
      </c>
      <c r="B25" s="53" t="s">
        <v>47</v>
      </c>
      <c r="C25" s="197" t="s">
        <v>60</v>
      </c>
      <c r="D25" s="52">
        <v>5</v>
      </c>
      <c r="E25" s="53" t="s">
        <v>130</v>
      </c>
      <c r="F25" s="52" t="s">
        <v>49</v>
      </c>
      <c r="G25" s="53" t="s">
        <v>73</v>
      </c>
      <c r="H25" s="53" t="s">
        <v>74</v>
      </c>
      <c r="I25" s="70">
        <v>0.25</v>
      </c>
      <c r="J25" s="52" t="s">
        <v>52</v>
      </c>
      <c r="K25" s="48" t="s">
        <v>53</v>
      </c>
      <c r="L25" s="56">
        <v>0.08</v>
      </c>
      <c r="M25" s="56">
        <v>0.2</v>
      </c>
      <c r="N25" s="56">
        <v>0.3</v>
      </c>
      <c r="O25" s="56">
        <v>0.45</v>
      </c>
      <c r="P25" s="56">
        <f t="shared" si="0"/>
        <v>0.45</v>
      </c>
      <c r="Q25" s="57" t="s">
        <v>64</v>
      </c>
      <c r="R25" s="58" t="s">
        <v>65</v>
      </c>
      <c r="S25" s="65" t="s">
        <v>66</v>
      </c>
      <c r="T25" s="48" t="s">
        <v>57</v>
      </c>
      <c r="U25" s="73" t="s">
        <v>59</v>
      </c>
      <c r="V25" s="71" t="s">
        <v>72</v>
      </c>
      <c r="W25" s="61">
        <f t="shared" si="7"/>
        <v>0.08</v>
      </c>
      <c r="X25" s="138">
        <v>0.1787</v>
      </c>
      <c r="Y25" s="104">
        <f t="shared" si="10"/>
        <v>1</v>
      </c>
      <c r="Z25" s="125" t="s">
        <v>212</v>
      </c>
      <c r="AA25" s="132" t="s">
        <v>208</v>
      </c>
      <c r="AB25" s="61">
        <f t="shared" si="1"/>
        <v>0.2</v>
      </c>
      <c r="AC25" s="138">
        <v>0.27010000000000001</v>
      </c>
      <c r="AD25" s="104">
        <f t="shared" si="8"/>
        <v>1</v>
      </c>
      <c r="AE25" s="125" t="s">
        <v>248</v>
      </c>
      <c r="AF25" s="170" t="s">
        <v>208</v>
      </c>
      <c r="AG25" s="179">
        <f t="shared" si="2"/>
        <v>0.3</v>
      </c>
      <c r="AH25" s="138">
        <v>0.36520000000000002</v>
      </c>
      <c r="AI25" s="55">
        <f t="shared" si="3"/>
        <v>1</v>
      </c>
      <c r="AJ25" s="126" t="s">
        <v>274</v>
      </c>
      <c r="AK25" s="170" t="s">
        <v>208</v>
      </c>
      <c r="AL25" s="179">
        <f t="shared" si="4"/>
        <v>0.45</v>
      </c>
      <c r="AM25" s="138">
        <v>0.58379999999999999</v>
      </c>
      <c r="AN25" s="55">
        <f t="shared" si="5"/>
        <v>1</v>
      </c>
      <c r="AO25" s="126" t="s">
        <v>286</v>
      </c>
      <c r="AP25" s="170" t="s">
        <v>208</v>
      </c>
      <c r="AQ25" s="179">
        <f t="shared" si="6"/>
        <v>0.45</v>
      </c>
      <c r="AR25" s="138">
        <v>0.58379999999999999</v>
      </c>
      <c r="AS25" s="55">
        <f t="shared" si="9"/>
        <v>1</v>
      </c>
      <c r="AT25" s="133" t="s">
        <v>286</v>
      </c>
      <c r="AU25" s="162"/>
    </row>
    <row r="26" spans="1:47" s="63" customFormat="1" ht="114.75" customHeight="1" x14ac:dyDescent="0.25">
      <c r="A26" s="64">
        <v>4</v>
      </c>
      <c r="B26" s="53" t="s">
        <v>47</v>
      </c>
      <c r="C26" s="197" t="s">
        <v>60</v>
      </c>
      <c r="D26" s="52">
        <v>6</v>
      </c>
      <c r="E26" s="65" t="s">
        <v>131</v>
      </c>
      <c r="F26" s="67" t="s">
        <v>75</v>
      </c>
      <c r="G26" s="65" t="s">
        <v>76</v>
      </c>
      <c r="H26" s="65" t="s">
        <v>77</v>
      </c>
      <c r="I26" s="66">
        <v>0.95</v>
      </c>
      <c r="J26" s="67" t="s">
        <v>78</v>
      </c>
      <c r="K26" s="48" t="s">
        <v>53</v>
      </c>
      <c r="L26" s="56">
        <v>0.98</v>
      </c>
      <c r="M26" s="56">
        <v>0.98</v>
      </c>
      <c r="N26" s="56">
        <v>0.98</v>
      </c>
      <c r="O26" s="56">
        <v>0.98</v>
      </c>
      <c r="P26" s="56">
        <f t="shared" si="0"/>
        <v>0.98</v>
      </c>
      <c r="Q26" s="71" t="s">
        <v>64</v>
      </c>
      <c r="R26" s="72" t="s">
        <v>79</v>
      </c>
      <c r="S26" s="65" t="s">
        <v>80</v>
      </c>
      <c r="T26" s="48" t="s">
        <v>57</v>
      </c>
      <c r="U26" s="73" t="s">
        <v>59</v>
      </c>
      <c r="V26" s="75" t="s">
        <v>81</v>
      </c>
      <c r="W26" s="61">
        <f t="shared" si="7"/>
        <v>0.98</v>
      </c>
      <c r="X26" s="138">
        <v>1</v>
      </c>
      <c r="Y26" s="104">
        <f t="shared" si="10"/>
        <v>1</v>
      </c>
      <c r="Z26" s="125" t="s">
        <v>213</v>
      </c>
      <c r="AA26" s="132" t="s">
        <v>208</v>
      </c>
      <c r="AB26" s="61">
        <f t="shared" si="1"/>
        <v>0.98</v>
      </c>
      <c r="AC26" s="138">
        <v>0.9919</v>
      </c>
      <c r="AD26" s="104">
        <f t="shared" si="8"/>
        <v>1</v>
      </c>
      <c r="AE26" s="125" t="s">
        <v>234</v>
      </c>
      <c r="AF26" s="170" t="s">
        <v>208</v>
      </c>
      <c r="AG26" s="179">
        <f t="shared" si="2"/>
        <v>0.98</v>
      </c>
      <c r="AH26" s="138">
        <v>0.97040000000000004</v>
      </c>
      <c r="AI26" s="55">
        <f t="shared" si="3"/>
        <v>0.99020408163265317</v>
      </c>
      <c r="AJ26" s="126" t="s">
        <v>260</v>
      </c>
      <c r="AK26" s="170" t="s">
        <v>208</v>
      </c>
      <c r="AL26" s="179">
        <f t="shared" si="4"/>
        <v>0.98</v>
      </c>
      <c r="AM26" s="138">
        <v>0.97140000000000004</v>
      </c>
      <c r="AN26" s="55">
        <f t="shared" si="5"/>
        <v>0.99122448979591837</v>
      </c>
      <c r="AO26" s="126" t="s">
        <v>287</v>
      </c>
      <c r="AP26" s="170" t="s">
        <v>208</v>
      </c>
      <c r="AQ26" s="179">
        <f t="shared" si="6"/>
        <v>0.98</v>
      </c>
      <c r="AR26" s="138">
        <f t="shared" ref="AR26:AR28" si="11">AVERAGE(X26,AC26,AH26,AM26)</f>
        <v>0.98342499999999999</v>
      </c>
      <c r="AS26" s="55">
        <f t="shared" si="9"/>
        <v>1</v>
      </c>
      <c r="AT26" s="159" t="s">
        <v>288</v>
      </c>
      <c r="AU26" s="162"/>
    </row>
    <row r="27" spans="1:47" s="63" customFormat="1" ht="114" customHeight="1" x14ac:dyDescent="0.25">
      <c r="A27" s="64">
        <v>4</v>
      </c>
      <c r="B27" s="53" t="s">
        <v>47</v>
      </c>
      <c r="C27" s="197" t="s">
        <v>60</v>
      </c>
      <c r="D27" s="52">
        <v>7</v>
      </c>
      <c r="E27" s="65" t="s">
        <v>82</v>
      </c>
      <c r="F27" s="52" t="s">
        <v>49</v>
      </c>
      <c r="G27" s="65" t="s">
        <v>83</v>
      </c>
      <c r="H27" s="65" t="s">
        <v>84</v>
      </c>
      <c r="I27" s="66">
        <v>1</v>
      </c>
      <c r="J27" s="67" t="s">
        <v>78</v>
      </c>
      <c r="K27" s="48" t="s">
        <v>53</v>
      </c>
      <c r="L27" s="68">
        <v>1</v>
      </c>
      <c r="M27" s="68">
        <v>1</v>
      </c>
      <c r="N27" s="68">
        <v>1</v>
      </c>
      <c r="O27" s="68">
        <v>1</v>
      </c>
      <c r="P27" s="70">
        <f t="shared" si="0"/>
        <v>1</v>
      </c>
      <c r="Q27" s="71" t="s">
        <v>64</v>
      </c>
      <c r="R27" s="72" t="s">
        <v>79</v>
      </c>
      <c r="S27" s="76" t="s">
        <v>85</v>
      </c>
      <c r="T27" s="48" t="s">
        <v>57</v>
      </c>
      <c r="U27" s="73" t="s">
        <v>59</v>
      </c>
      <c r="V27" s="75" t="s">
        <v>86</v>
      </c>
      <c r="W27" s="61">
        <f t="shared" si="7"/>
        <v>1</v>
      </c>
      <c r="X27" s="138">
        <f>114/116</f>
        <v>0.98275862068965514</v>
      </c>
      <c r="Y27" s="104">
        <f t="shared" si="10"/>
        <v>0.98275862068965514</v>
      </c>
      <c r="Z27" s="125" t="s">
        <v>214</v>
      </c>
      <c r="AA27" s="132" t="s">
        <v>208</v>
      </c>
      <c r="AB27" s="61">
        <f t="shared" si="1"/>
        <v>1</v>
      </c>
      <c r="AC27" s="138">
        <v>0.98370000000000002</v>
      </c>
      <c r="AD27" s="104">
        <f t="shared" si="8"/>
        <v>0.98370000000000002</v>
      </c>
      <c r="AE27" s="125" t="s">
        <v>231</v>
      </c>
      <c r="AF27" s="170" t="s">
        <v>208</v>
      </c>
      <c r="AG27" s="179">
        <f t="shared" si="2"/>
        <v>1</v>
      </c>
      <c r="AH27" s="138">
        <v>0.95860000000000001</v>
      </c>
      <c r="AI27" s="55">
        <f t="shared" si="3"/>
        <v>0.95860000000000001</v>
      </c>
      <c r="AJ27" s="126" t="s">
        <v>261</v>
      </c>
      <c r="AK27" s="170" t="s">
        <v>208</v>
      </c>
      <c r="AL27" s="179">
        <f t="shared" si="4"/>
        <v>1</v>
      </c>
      <c r="AM27" s="138">
        <v>0.96730000000000005</v>
      </c>
      <c r="AN27" s="55">
        <f t="shared" si="5"/>
        <v>0.96730000000000005</v>
      </c>
      <c r="AO27" s="126" t="s">
        <v>281</v>
      </c>
      <c r="AP27" s="170" t="s">
        <v>208</v>
      </c>
      <c r="AQ27" s="179">
        <f t="shared" si="6"/>
        <v>1</v>
      </c>
      <c r="AR27" s="138">
        <f t="shared" si="11"/>
        <v>0.97308965517241375</v>
      </c>
      <c r="AS27" s="55">
        <f t="shared" si="9"/>
        <v>0.97308965517241375</v>
      </c>
      <c r="AT27" s="159" t="s">
        <v>289</v>
      </c>
      <c r="AU27" s="162"/>
    </row>
    <row r="28" spans="1:47" s="63" customFormat="1" ht="88.5" customHeight="1" x14ac:dyDescent="0.25">
      <c r="A28" s="64">
        <v>4</v>
      </c>
      <c r="B28" s="53" t="s">
        <v>47</v>
      </c>
      <c r="C28" s="197" t="s">
        <v>60</v>
      </c>
      <c r="D28" s="52">
        <v>8</v>
      </c>
      <c r="E28" s="65" t="s">
        <v>87</v>
      </c>
      <c r="F28" s="52" t="s">
        <v>49</v>
      </c>
      <c r="G28" s="65" t="s">
        <v>88</v>
      </c>
      <c r="H28" s="65" t="s">
        <v>89</v>
      </c>
      <c r="I28" s="66">
        <v>0.95</v>
      </c>
      <c r="J28" s="67" t="s">
        <v>78</v>
      </c>
      <c r="K28" s="48" t="s">
        <v>53</v>
      </c>
      <c r="L28" s="68">
        <v>0.95</v>
      </c>
      <c r="M28" s="68">
        <v>1</v>
      </c>
      <c r="N28" s="68">
        <v>1</v>
      </c>
      <c r="O28" s="68">
        <v>1</v>
      </c>
      <c r="P28" s="70">
        <f t="shared" si="0"/>
        <v>1</v>
      </c>
      <c r="Q28" s="71" t="s">
        <v>64</v>
      </c>
      <c r="R28" s="77" t="s">
        <v>90</v>
      </c>
      <c r="S28" s="65" t="s">
        <v>85</v>
      </c>
      <c r="T28" s="48" t="s">
        <v>57</v>
      </c>
      <c r="U28" s="73" t="s">
        <v>91</v>
      </c>
      <c r="V28" s="75" t="s">
        <v>85</v>
      </c>
      <c r="W28" s="61">
        <f t="shared" si="7"/>
        <v>0.95</v>
      </c>
      <c r="X28" s="138">
        <v>1</v>
      </c>
      <c r="Y28" s="104">
        <f t="shared" si="10"/>
        <v>1</v>
      </c>
      <c r="Z28" s="125" t="s">
        <v>222</v>
      </c>
      <c r="AA28" s="132" t="s">
        <v>221</v>
      </c>
      <c r="AB28" s="61">
        <f t="shared" si="1"/>
        <v>1</v>
      </c>
      <c r="AC28" s="138">
        <v>1</v>
      </c>
      <c r="AD28" s="104">
        <f t="shared" si="8"/>
        <v>1</v>
      </c>
      <c r="AE28" s="158" t="s">
        <v>222</v>
      </c>
      <c r="AF28" s="163" t="s">
        <v>249</v>
      </c>
      <c r="AG28" s="179">
        <f t="shared" si="2"/>
        <v>1</v>
      </c>
      <c r="AH28" s="56">
        <v>0.96450000000000002</v>
      </c>
      <c r="AI28" s="55">
        <f t="shared" si="3"/>
        <v>0.96450000000000002</v>
      </c>
      <c r="AJ28" s="158" t="s">
        <v>222</v>
      </c>
      <c r="AK28" s="163" t="s">
        <v>249</v>
      </c>
      <c r="AL28" s="179">
        <f t="shared" si="4"/>
        <v>1</v>
      </c>
      <c r="AM28" s="138">
        <v>1</v>
      </c>
      <c r="AN28" s="55">
        <f t="shared" si="5"/>
        <v>1</v>
      </c>
      <c r="AO28" s="158" t="s">
        <v>222</v>
      </c>
      <c r="AP28" s="163" t="s">
        <v>249</v>
      </c>
      <c r="AQ28" s="179">
        <f t="shared" si="6"/>
        <v>1</v>
      </c>
      <c r="AR28" s="138">
        <f t="shared" si="11"/>
        <v>0.99112500000000003</v>
      </c>
      <c r="AS28" s="55">
        <f t="shared" si="9"/>
        <v>0.99112500000000003</v>
      </c>
      <c r="AT28" s="159" t="s">
        <v>290</v>
      </c>
      <c r="AU28" s="162"/>
    </row>
    <row r="29" spans="1:47" s="98" customFormat="1" ht="88.5" customHeight="1" x14ac:dyDescent="0.25">
      <c r="A29" s="90">
        <v>4</v>
      </c>
      <c r="B29" s="51" t="s">
        <v>47</v>
      </c>
      <c r="C29" s="198" t="s">
        <v>92</v>
      </c>
      <c r="D29" s="91">
        <v>9</v>
      </c>
      <c r="E29" s="92" t="s">
        <v>255</v>
      </c>
      <c r="F29" s="93" t="s">
        <v>75</v>
      </c>
      <c r="G29" s="92" t="s">
        <v>93</v>
      </c>
      <c r="H29" s="92" t="s">
        <v>94</v>
      </c>
      <c r="I29" s="91" t="s">
        <v>95</v>
      </c>
      <c r="J29" s="94" t="s">
        <v>96</v>
      </c>
      <c r="K29" s="92" t="s">
        <v>97</v>
      </c>
      <c r="L29" s="91">
        <v>480</v>
      </c>
      <c r="M29" s="91">
        <v>480</v>
      </c>
      <c r="N29" s="91">
        <v>1820</v>
      </c>
      <c r="O29" s="91">
        <v>480</v>
      </c>
      <c r="P29" s="95">
        <f t="shared" ref="P29:P34" si="12">SUM(L29:O29)</f>
        <v>3260</v>
      </c>
      <c r="Q29" s="83" t="s">
        <v>64</v>
      </c>
      <c r="R29" s="82" t="s">
        <v>98</v>
      </c>
      <c r="S29" s="92" t="s">
        <v>99</v>
      </c>
      <c r="T29" s="92" t="s">
        <v>100</v>
      </c>
      <c r="U29" s="96" t="s">
        <v>102</v>
      </c>
      <c r="V29" s="83" t="s">
        <v>101</v>
      </c>
      <c r="W29" s="97">
        <f t="shared" si="7"/>
        <v>480</v>
      </c>
      <c r="X29" s="95">
        <v>501</v>
      </c>
      <c r="Y29" s="104">
        <f t="shared" si="10"/>
        <v>1</v>
      </c>
      <c r="Z29" s="126" t="s">
        <v>262</v>
      </c>
      <c r="AA29" s="133" t="s">
        <v>209</v>
      </c>
      <c r="AB29" s="97">
        <f t="shared" si="1"/>
        <v>480</v>
      </c>
      <c r="AC29" s="95">
        <v>645</v>
      </c>
      <c r="AD29" s="104">
        <f t="shared" si="8"/>
        <v>1</v>
      </c>
      <c r="AE29" s="126" t="s">
        <v>263</v>
      </c>
      <c r="AF29" s="171" t="s">
        <v>209</v>
      </c>
      <c r="AG29" s="180">
        <f t="shared" si="2"/>
        <v>1820</v>
      </c>
      <c r="AH29" s="95">
        <v>3130</v>
      </c>
      <c r="AI29" s="55">
        <f t="shared" si="3"/>
        <v>1</v>
      </c>
      <c r="AJ29" s="126" t="s">
        <v>268</v>
      </c>
      <c r="AK29" s="171" t="s">
        <v>209</v>
      </c>
      <c r="AL29" s="180">
        <f t="shared" si="4"/>
        <v>480</v>
      </c>
      <c r="AM29" s="95">
        <v>805</v>
      </c>
      <c r="AN29" s="55">
        <f t="shared" si="5"/>
        <v>1</v>
      </c>
      <c r="AO29" s="126" t="s">
        <v>278</v>
      </c>
      <c r="AP29" s="171" t="s">
        <v>209</v>
      </c>
      <c r="AQ29" s="191">
        <f t="shared" si="6"/>
        <v>3260</v>
      </c>
      <c r="AR29" s="190">
        <f>+X29+AC29+AH29+AM29</f>
        <v>5081</v>
      </c>
      <c r="AS29" s="55">
        <f t="shared" si="9"/>
        <v>1</v>
      </c>
      <c r="AT29" s="133" t="s">
        <v>296</v>
      </c>
      <c r="AU29" s="186"/>
    </row>
    <row r="30" spans="1:47" s="98" customFormat="1" ht="88.5" customHeight="1" x14ac:dyDescent="0.25">
      <c r="A30" s="90">
        <v>4</v>
      </c>
      <c r="B30" s="51" t="s">
        <v>47</v>
      </c>
      <c r="C30" s="198" t="s">
        <v>92</v>
      </c>
      <c r="D30" s="91">
        <v>10</v>
      </c>
      <c r="E30" s="92" t="s">
        <v>191</v>
      </c>
      <c r="F30" s="91" t="s">
        <v>49</v>
      </c>
      <c r="G30" s="92" t="s">
        <v>103</v>
      </c>
      <c r="H30" s="92" t="s">
        <v>104</v>
      </c>
      <c r="I30" s="91" t="s">
        <v>95</v>
      </c>
      <c r="J30" s="94" t="s">
        <v>96</v>
      </c>
      <c r="K30" s="92" t="s">
        <v>105</v>
      </c>
      <c r="L30" s="91">
        <v>240</v>
      </c>
      <c r="M30" s="91">
        <v>240</v>
      </c>
      <c r="N30" s="91">
        <v>240</v>
      </c>
      <c r="O30" s="91">
        <v>240</v>
      </c>
      <c r="P30" s="95">
        <f t="shared" si="12"/>
        <v>960</v>
      </c>
      <c r="Q30" s="83" t="s">
        <v>64</v>
      </c>
      <c r="R30" s="82" t="s">
        <v>106</v>
      </c>
      <c r="S30" s="92" t="s">
        <v>99</v>
      </c>
      <c r="T30" s="92" t="s">
        <v>100</v>
      </c>
      <c r="U30" s="96" t="s">
        <v>102</v>
      </c>
      <c r="V30" s="83" t="s">
        <v>101</v>
      </c>
      <c r="W30" s="97">
        <f t="shared" si="7"/>
        <v>240</v>
      </c>
      <c r="X30" s="95">
        <v>286</v>
      </c>
      <c r="Y30" s="104">
        <f t="shared" si="10"/>
        <v>1</v>
      </c>
      <c r="Z30" s="126" t="s">
        <v>215</v>
      </c>
      <c r="AA30" s="133" t="s">
        <v>209</v>
      </c>
      <c r="AB30" s="97">
        <f t="shared" si="1"/>
        <v>240</v>
      </c>
      <c r="AC30" s="95">
        <v>311</v>
      </c>
      <c r="AD30" s="104">
        <f t="shared" si="8"/>
        <v>1</v>
      </c>
      <c r="AE30" s="126" t="s">
        <v>235</v>
      </c>
      <c r="AF30" s="171" t="s">
        <v>209</v>
      </c>
      <c r="AG30" s="180">
        <f t="shared" si="2"/>
        <v>240</v>
      </c>
      <c r="AH30" s="95">
        <v>268</v>
      </c>
      <c r="AI30" s="55">
        <f t="shared" si="3"/>
        <v>1</v>
      </c>
      <c r="AJ30" s="126" t="s">
        <v>269</v>
      </c>
      <c r="AK30" s="171" t="s">
        <v>209</v>
      </c>
      <c r="AL30" s="180">
        <f t="shared" si="4"/>
        <v>240</v>
      </c>
      <c r="AM30" s="95">
        <v>150</v>
      </c>
      <c r="AN30" s="55">
        <f t="shared" si="5"/>
        <v>0.625</v>
      </c>
      <c r="AO30" s="126" t="s">
        <v>277</v>
      </c>
      <c r="AP30" s="171" t="s">
        <v>209</v>
      </c>
      <c r="AQ30" s="191">
        <f t="shared" si="6"/>
        <v>960</v>
      </c>
      <c r="AR30" s="190">
        <f t="shared" ref="AR30:AR33" si="13">+X30+AC30+AH30+AM30</f>
        <v>1015</v>
      </c>
      <c r="AS30" s="55">
        <f t="shared" si="9"/>
        <v>1</v>
      </c>
      <c r="AT30" s="133" t="s">
        <v>295</v>
      </c>
      <c r="AU30" s="186"/>
    </row>
    <row r="31" spans="1:47" s="98" customFormat="1" ht="88.5" customHeight="1" x14ac:dyDescent="0.25">
      <c r="A31" s="90">
        <v>4</v>
      </c>
      <c r="B31" s="51" t="s">
        <v>47</v>
      </c>
      <c r="C31" s="198" t="s">
        <v>92</v>
      </c>
      <c r="D31" s="91">
        <v>11</v>
      </c>
      <c r="E31" s="92" t="s">
        <v>192</v>
      </c>
      <c r="F31" s="91" t="s">
        <v>49</v>
      </c>
      <c r="G31" s="92" t="s">
        <v>107</v>
      </c>
      <c r="H31" s="92" t="s">
        <v>108</v>
      </c>
      <c r="I31" s="91" t="s">
        <v>95</v>
      </c>
      <c r="J31" s="94" t="s">
        <v>96</v>
      </c>
      <c r="K31" s="92" t="s">
        <v>109</v>
      </c>
      <c r="L31" s="91">
        <v>2</v>
      </c>
      <c r="M31" s="91">
        <v>4</v>
      </c>
      <c r="N31" s="91">
        <v>5</v>
      </c>
      <c r="O31" s="91">
        <v>1</v>
      </c>
      <c r="P31" s="95">
        <f t="shared" si="12"/>
        <v>12</v>
      </c>
      <c r="Q31" s="83" t="s">
        <v>64</v>
      </c>
      <c r="R31" s="82" t="s">
        <v>110</v>
      </c>
      <c r="S31" s="92" t="s">
        <v>111</v>
      </c>
      <c r="T31" s="92" t="s">
        <v>100</v>
      </c>
      <c r="U31" s="96" t="s">
        <v>102</v>
      </c>
      <c r="V31" s="83" t="s">
        <v>112</v>
      </c>
      <c r="W31" s="97">
        <f t="shared" si="7"/>
        <v>2</v>
      </c>
      <c r="X31" s="95">
        <v>2</v>
      </c>
      <c r="Y31" s="104">
        <f t="shared" si="10"/>
        <v>1</v>
      </c>
      <c r="Z31" s="126" t="s">
        <v>216</v>
      </c>
      <c r="AA31" s="133" t="s">
        <v>209</v>
      </c>
      <c r="AB31" s="97">
        <f t="shared" si="1"/>
        <v>4</v>
      </c>
      <c r="AC31" s="95">
        <v>11</v>
      </c>
      <c r="AD31" s="104">
        <f t="shared" si="8"/>
        <v>1</v>
      </c>
      <c r="AE31" s="126" t="s">
        <v>236</v>
      </c>
      <c r="AF31" s="171" t="s">
        <v>209</v>
      </c>
      <c r="AG31" s="180">
        <f t="shared" si="2"/>
        <v>5</v>
      </c>
      <c r="AH31" s="95">
        <v>4</v>
      </c>
      <c r="AI31" s="55">
        <f t="shared" si="3"/>
        <v>0.8</v>
      </c>
      <c r="AJ31" s="126" t="s">
        <v>270</v>
      </c>
      <c r="AK31" s="171" t="s">
        <v>209</v>
      </c>
      <c r="AL31" s="180">
        <f t="shared" si="4"/>
        <v>1</v>
      </c>
      <c r="AM31" s="95">
        <v>1</v>
      </c>
      <c r="AN31" s="55">
        <f t="shared" si="5"/>
        <v>1</v>
      </c>
      <c r="AO31" s="126" t="s">
        <v>291</v>
      </c>
      <c r="AP31" s="171" t="s">
        <v>209</v>
      </c>
      <c r="AQ31" s="191">
        <f t="shared" si="6"/>
        <v>12</v>
      </c>
      <c r="AR31" s="190">
        <f t="shared" si="13"/>
        <v>18</v>
      </c>
      <c r="AS31" s="55">
        <f t="shared" si="9"/>
        <v>1</v>
      </c>
      <c r="AT31" s="133" t="s">
        <v>294</v>
      </c>
      <c r="AU31" s="186"/>
    </row>
    <row r="32" spans="1:47" s="98" customFormat="1" ht="88.5" customHeight="1" x14ac:dyDescent="0.25">
      <c r="A32" s="90">
        <v>4</v>
      </c>
      <c r="B32" s="51" t="s">
        <v>47</v>
      </c>
      <c r="C32" s="198" t="s">
        <v>92</v>
      </c>
      <c r="D32" s="91">
        <v>12</v>
      </c>
      <c r="E32" s="92" t="s">
        <v>193</v>
      </c>
      <c r="F32" s="93" t="s">
        <v>75</v>
      </c>
      <c r="G32" s="92" t="s">
        <v>113</v>
      </c>
      <c r="H32" s="92" t="s">
        <v>114</v>
      </c>
      <c r="I32" s="91" t="s">
        <v>95</v>
      </c>
      <c r="J32" s="94" t="s">
        <v>96</v>
      </c>
      <c r="K32" s="92" t="s">
        <v>115</v>
      </c>
      <c r="L32" s="91">
        <v>1</v>
      </c>
      <c r="M32" s="91">
        <v>2</v>
      </c>
      <c r="N32" s="91">
        <v>1</v>
      </c>
      <c r="O32" s="91">
        <v>1</v>
      </c>
      <c r="P32" s="95">
        <f t="shared" si="12"/>
        <v>5</v>
      </c>
      <c r="Q32" s="83" t="s">
        <v>64</v>
      </c>
      <c r="R32" s="82" t="s">
        <v>110</v>
      </c>
      <c r="S32" s="92" t="s">
        <v>111</v>
      </c>
      <c r="T32" s="92" t="s">
        <v>100</v>
      </c>
      <c r="U32" s="96" t="s">
        <v>102</v>
      </c>
      <c r="V32" s="83" t="s">
        <v>112</v>
      </c>
      <c r="W32" s="97">
        <f t="shared" si="7"/>
        <v>1</v>
      </c>
      <c r="X32" s="95">
        <v>3</v>
      </c>
      <c r="Y32" s="104">
        <f t="shared" si="10"/>
        <v>1</v>
      </c>
      <c r="Z32" s="126" t="s">
        <v>217</v>
      </c>
      <c r="AA32" s="133" t="s">
        <v>209</v>
      </c>
      <c r="AB32" s="97">
        <f t="shared" si="1"/>
        <v>2</v>
      </c>
      <c r="AC32" s="95">
        <v>7</v>
      </c>
      <c r="AD32" s="104">
        <f t="shared" si="8"/>
        <v>1</v>
      </c>
      <c r="AE32" s="126" t="s">
        <v>237</v>
      </c>
      <c r="AF32" s="171" t="s">
        <v>209</v>
      </c>
      <c r="AG32" s="180">
        <f t="shared" si="2"/>
        <v>1</v>
      </c>
      <c r="AH32" s="95">
        <v>5</v>
      </c>
      <c r="AI32" s="55">
        <f t="shared" si="3"/>
        <v>1</v>
      </c>
      <c r="AJ32" s="126" t="s">
        <v>271</v>
      </c>
      <c r="AK32" s="171" t="s">
        <v>209</v>
      </c>
      <c r="AL32" s="180" t="s">
        <v>292</v>
      </c>
      <c r="AM32" s="95" t="s">
        <v>292</v>
      </c>
      <c r="AN32" s="95" t="s">
        <v>292</v>
      </c>
      <c r="AO32" s="211" t="s">
        <v>292</v>
      </c>
      <c r="AP32" s="213" t="s">
        <v>292</v>
      </c>
      <c r="AQ32" s="191">
        <f>+P32</f>
        <v>5</v>
      </c>
      <c r="AR32" s="190">
        <f>+X32+AC32+AH32</f>
        <v>15</v>
      </c>
      <c r="AS32" s="55">
        <f t="shared" si="9"/>
        <v>1</v>
      </c>
      <c r="AT32" s="133" t="s">
        <v>293</v>
      </c>
      <c r="AU32" s="186"/>
    </row>
    <row r="33" spans="1:49" s="63" customFormat="1" ht="88.5" customHeight="1" x14ac:dyDescent="0.25">
      <c r="A33" s="64">
        <v>4</v>
      </c>
      <c r="B33" s="53" t="s">
        <v>47</v>
      </c>
      <c r="C33" s="99" t="s">
        <v>92</v>
      </c>
      <c r="D33" s="52">
        <v>13</v>
      </c>
      <c r="E33" s="78" t="s">
        <v>134</v>
      </c>
      <c r="F33" s="67" t="s">
        <v>75</v>
      </c>
      <c r="G33" s="78" t="s">
        <v>116</v>
      </c>
      <c r="H33" s="78" t="s">
        <v>117</v>
      </c>
      <c r="I33" s="52" t="s">
        <v>95</v>
      </c>
      <c r="J33" s="79" t="s">
        <v>96</v>
      </c>
      <c r="K33" s="78" t="s">
        <v>118</v>
      </c>
      <c r="L33" s="52">
        <v>12</v>
      </c>
      <c r="M33" s="52">
        <v>16</v>
      </c>
      <c r="N33" s="52">
        <v>16</v>
      </c>
      <c r="O33" s="52">
        <v>16</v>
      </c>
      <c r="P33" s="80">
        <f t="shared" si="12"/>
        <v>60</v>
      </c>
      <c r="Q33" s="81" t="s">
        <v>64</v>
      </c>
      <c r="R33" s="85" t="s">
        <v>119</v>
      </c>
      <c r="S33" s="78" t="s">
        <v>120</v>
      </c>
      <c r="T33" s="78" t="s">
        <v>100</v>
      </c>
      <c r="U33" s="78" t="s">
        <v>100</v>
      </c>
      <c r="V33" s="83" t="s">
        <v>119</v>
      </c>
      <c r="W33" s="84">
        <f t="shared" si="7"/>
        <v>12</v>
      </c>
      <c r="X33" s="80">
        <v>16</v>
      </c>
      <c r="Y33" s="104">
        <f t="shared" si="10"/>
        <v>1</v>
      </c>
      <c r="Z33" s="125" t="s">
        <v>218</v>
      </c>
      <c r="AA33" s="133" t="s">
        <v>219</v>
      </c>
      <c r="AB33" s="84">
        <f t="shared" si="1"/>
        <v>16</v>
      </c>
      <c r="AC33" s="80">
        <v>16</v>
      </c>
      <c r="AD33" s="104">
        <f t="shared" si="8"/>
        <v>1</v>
      </c>
      <c r="AE33" s="158" t="s">
        <v>218</v>
      </c>
      <c r="AF33" s="163" t="s">
        <v>218</v>
      </c>
      <c r="AG33" s="181">
        <f t="shared" si="2"/>
        <v>16</v>
      </c>
      <c r="AH33" s="80">
        <v>16</v>
      </c>
      <c r="AI33" s="55">
        <f t="shared" si="3"/>
        <v>1</v>
      </c>
      <c r="AJ33" s="158" t="s">
        <v>272</v>
      </c>
      <c r="AK33" s="170" t="s">
        <v>264</v>
      </c>
      <c r="AL33" s="181">
        <f t="shared" si="4"/>
        <v>16</v>
      </c>
      <c r="AM33" s="214">
        <v>26</v>
      </c>
      <c r="AN33" s="215">
        <f t="shared" si="5"/>
        <v>1</v>
      </c>
      <c r="AO33" s="158" t="s">
        <v>279</v>
      </c>
      <c r="AP33" s="170" t="s">
        <v>264</v>
      </c>
      <c r="AQ33" s="192">
        <f>+P33</f>
        <v>60</v>
      </c>
      <c r="AR33" s="216">
        <f t="shared" si="13"/>
        <v>74</v>
      </c>
      <c r="AS33" s="215">
        <f t="shared" si="9"/>
        <v>1</v>
      </c>
      <c r="AT33" s="159" t="s">
        <v>303</v>
      </c>
      <c r="AU33" s="162"/>
    </row>
    <row r="34" spans="1:49" s="63" customFormat="1" ht="88.5" customHeight="1" thickBot="1" x14ac:dyDescent="0.3">
      <c r="A34" s="64">
        <v>4</v>
      </c>
      <c r="B34" s="53" t="s">
        <v>47</v>
      </c>
      <c r="C34" s="99" t="s">
        <v>92</v>
      </c>
      <c r="D34" s="52">
        <v>14</v>
      </c>
      <c r="E34" s="78" t="s">
        <v>132</v>
      </c>
      <c r="F34" s="67" t="s">
        <v>75</v>
      </c>
      <c r="G34" s="78" t="s">
        <v>121</v>
      </c>
      <c r="H34" s="78" t="s">
        <v>122</v>
      </c>
      <c r="I34" s="52" t="s">
        <v>95</v>
      </c>
      <c r="J34" s="79" t="s">
        <v>96</v>
      </c>
      <c r="K34" s="78" t="s">
        <v>118</v>
      </c>
      <c r="L34" s="52">
        <v>14</v>
      </c>
      <c r="M34" s="52">
        <v>38</v>
      </c>
      <c r="N34" s="52">
        <v>38</v>
      </c>
      <c r="O34" s="52">
        <v>14</v>
      </c>
      <c r="P34" s="80">
        <f t="shared" si="12"/>
        <v>104</v>
      </c>
      <c r="Q34" s="81" t="s">
        <v>64</v>
      </c>
      <c r="R34" s="85" t="s">
        <v>119</v>
      </c>
      <c r="S34" s="78" t="s">
        <v>120</v>
      </c>
      <c r="T34" s="78" t="s">
        <v>100</v>
      </c>
      <c r="U34" s="78" t="s">
        <v>100</v>
      </c>
      <c r="V34" s="83" t="s">
        <v>119</v>
      </c>
      <c r="W34" s="84">
        <f t="shared" si="7"/>
        <v>14</v>
      </c>
      <c r="X34" s="80">
        <v>32</v>
      </c>
      <c r="Y34" s="104">
        <f t="shared" si="10"/>
        <v>1</v>
      </c>
      <c r="Z34" s="125" t="s">
        <v>220</v>
      </c>
      <c r="AA34" s="132" t="s">
        <v>219</v>
      </c>
      <c r="AB34" s="84">
        <f t="shared" si="1"/>
        <v>38</v>
      </c>
      <c r="AC34" s="80">
        <v>32</v>
      </c>
      <c r="AD34" s="104">
        <f t="shared" si="8"/>
        <v>0.84210526315789469</v>
      </c>
      <c r="AE34" s="158" t="s">
        <v>220</v>
      </c>
      <c r="AF34" s="163" t="s">
        <v>250</v>
      </c>
      <c r="AG34" s="182">
        <f t="shared" si="2"/>
        <v>38</v>
      </c>
      <c r="AH34" s="183">
        <v>38</v>
      </c>
      <c r="AI34" s="184">
        <f t="shared" si="3"/>
        <v>1</v>
      </c>
      <c r="AJ34" s="185" t="s">
        <v>273</v>
      </c>
      <c r="AK34" s="206" t="s">
        <v>264</v>
      </c>
      <c r="AL34" s="182">
        <f t="shared" si="4"/>
        <v>14</v>
      </c>
      <c r="AM34" s="217">
        <v>27</v>
      </c>
      <c r="AN34" s="218">
        <f t="shared" si="5"/>
        <v>1</v>
      </c>
      <c r="AO34" s="185" t="s">
        <v>280</v>
      </c>
      <c r="AP34" s="206" t="s">
        <v>264</v>
      </c>
      <c r="AQ34" s="193">
        <f t="shared" si="6"/>
        <v>104</v>
      </c>
      <c r="AR34" s="219">
        <f>+X34+AC34+AH34+AM34</f>
        <v>129</v>
      </c>
      <c r="AS34" s="218">
        <f t="shared" si="9"/>
        <v>1</v>
      </c>
      <c r="AT34" s="220" t="s">
        <v>304</v>
      </c>
      <c r="AU34" s="162"/>
    </row>
    <row r="35" spans="1:49" s="24" customFormat="1" ht="16.5" thickBot="1" x14ac:dyDescent="0.3">
      <c r="A35" s="234" t="s">
        <v>123</v>
      </c>
      <c r="B35" s="235"/>
      <c r="C35" s="235"/>
      <c r="D35" s="235"/>
      <c r="E35" s="236"/>
      <c r="F35" s="38"/>
      <c r="G35" s="39"/>
      <c r="H35" s="39"/>
      <c r="I35" s="39"/>
      <c r="J35" s="39"/>
      <c r="K35" s="39"/>
      <c r="L35" s="39"/>
      <c r="M35" s="39"/>
      <c r="N35" s="39"/>
      <c r="O35" s="39"/>
      <c r="P35" s="39"/>
      <c r="Q35" s="39"/>
      <c r="R35" s="39"/>
      <c r="S35" s="39"/>
      <c r="T35" s="39"/>
      <c r="U35" s="39"/>
      <c r="V35" s="40"/>
      <c r="W35" s="237"/>
      <c r="X35" s="238"/>
      <c r="Y35" s="106">
        <f>AVERAGE(Y21:Y34)*80%</f>
        <v>0.79893899204244034</v>
      </c>
      <c r="Z35" s="239"/>
      <c r="AA35" s="240"/>
      <c r="AB35" s="241"/>
      <c r="AC35" s="238"/>
      <c r="AD35" s="106">
        <f>AVERAGE(AD21:AD34)*80%</f>
        <v>0.79004601503759397</v>
      </c>
      <c r="AE35" s="261"/>
      <c r="AF35" s="262"/>
      <c r="AG35" s="230"/>
      <c r="AH35" s="231"/>
      <c r="AI35" s="175">
        <f>AVERAGE(AI21:AI34)*80%</f>
        <v>0.78132045732578759</v>
      </c>
      <c r="AJ35" s="228"/>
      <c r="AK35" s="229"/>
      <c r="AL35" s="232"/>
      <c r="AM35" s="233"/>
      <c r="AN35" s="175">
        <f>AVERAGE(AN21:AN34)*80%</f>
        <v>0.75406304552590264</v>
      </c>
      <c r="AO35" s="228"/>
      <c r="AP35" s="229"/>
      <c r="AQ35" s="230"/>
      <c r="AR35" s="231"/>
      <c r="AS35" s="175">
        <f>AVERAGE(AS21:AS34)*80%</f>
        <v>0.77909798029556665</v>
      </c>
      <c r="AT35" s="189"/>
      <c r="AU35" s="100"/>
    </row>
    <row r="36" spans="1:49" s="31" customFormat="1" ht="150" x14ac:dyDescent="0.25">
      <c r="A36" s="25">
        <v>7</v>
      </c>
      <c r="B36" s="26" t="s">
        <v>124</v>
      </c>
      <c r="C36" s="32" t="s">
        <v>135</v>
      </c>
      <c r="D36" s="25" t="s">
        <v>136</v>
      </c>
      <c r="E36" s="26" t="s">
        <v>137</v>
      </c>
      <c r="F36" s="26" t="s">
        <v>138</v>
      </c>
      <c r="G36" s="26" t="s">
        <v>139</v>
      </c>
      <c r="H36" s="26" t="s">
        <v>140</v>
      </c>
      <c r="I36" s="86" t="s">
        <v>141</v>
      </c>
      <c r="J36" s="26" t="s">
        <v>142</v>
      </c>
      <c r="K36" s="26" t="s">
        <v>143</v>
      </c>
      <c r="L36" s="27" t="s">
        <v>144</v>
      </c>
      <c r="M36" s="87">
        <v>0.8</v>
      </c>
      <c r="N36" s="27" t="s">
        <v>144</v>
      </c>
      <c r="O36" s="87">
        <v>0.8</v>
      </c>
      <c r="P36" s="88">
        <v>0.8</v>
      </c>
      <c r="Q36" s="28" t="s">
        <v>64</v>
      </c>
      <c r="R36" s="29" t="s">
        <v>145</v>
      </c>
      <c r="S36" s="26" t="s">
        <v>146</v>
      </c>
      <c r="T36" s="26" t="s">
        <v>147</v>
      </c>
      <c r="U36" s="30" t="s">
        <v>148</v>
      </c>
      <c r="V36" s="30" t="s">
        <v>149</v>
      </c>
      <c r="W36" s="111" t="str">
        <f>L36</f>
        <v>No programada</v>
      </c>
      <c r="X36" s="112" t="s">
        <v>144</v>
      </c>
      <c r="Y36" s="113" t="s">
        <v>144</v>
      </c>
      <c r="Z36" s="127" t="s">
        <v>205</v>
      </c>
      <c r="AA36" s="148" t="s">
        <v>144</v>
      </c>
      <c r="AB36" s="151">
        <f>M36</f>
        <v>0.8</v>
      </c>
      <c r="AC36" s="156">
        <v>0.7</v>
      </c>
      <c r="AD36" s="152">
        <f t="shared" si="8"/>
        <v>0.87499999999999989</v>
      </c>
      <c r="AE36" s="127" t="s">
        <v>238</v>
      </c>
      <c r="AF36" s="148" t="s">
        <v>239</v>
      </c>
      <c r="AG36" s="111" t="str">
        <f>N36</f>
        <v>No programada</v>
      </c>
      <c r="AH36" s="112" t="s">
        <v>144</v>
      </c>
      <c r="AI36" s="113" t="s">
        <v>144</v>
      </c>
      <c r="AJ36" s="127" t="s">
        <v>144</v>
      </c>
      <c r="AK36" s="148" t="s">
        <v>144</v>
      </c>
      <c r="AL36" s="151">
        <f>P36</f>
        <v>0.8</v>
      </c>
      <c r="AM36" s="201">
        <v>0.46</v>
      </c>
      <c r="AN36" s="199">
        <f t="shared" si="5"/>
        <v>0.57499999999999996</v>
      </c>
      <c r="AO36" s="127" t="s">
        <v>297</v>
      </c>
      <c r="AP36" s="148" t="s">
        <v>239</v>
      </c>
      <c r="AQ36" s="151">
        <f>P36</f>
        <v>0.8</v>
      </c>
      <c r="AR36" s="221">
        <f>AVERAGE(AC36,AM36)</f>
        <v>0.57999999999999996</v>
      </c>
      <c r="AS36" s="152">
        <f t="shared" si="9"/>
        <v>0.72499999999999987</v>
      </c>
      <c r="AT36" s="134" t="s">
        <v>238</v>
      </c>
      <c r="AU36" s="165"/>
    </row>
    <row r="37" spans="1:49" s="119" customFormat="1" ht="123" customHeight="1" x14ac:dyDescent="0.3">
      <c r="A37" s="32">
        <v>7</v>
      </c>
      <c r="B37" s="33" t="s">
        <v>124</v>
      </c>
      <c r="C37" s="32" t="s">
        <v>135</v>
      </c>
      <c r="D37" s="32" t="s">
        <v>150</v>
      </c>
      <c r="E37" s="33" t="s">
        <v>151</v>
      </c>
      <c r="F37" s="33" t="s">
        <v>138</v>
      </c>
      <c r="G37" s="33" t="s">
        <v>152</v>
      </c>
      <c r="H37" s="33" t="s">
        <v>153</v>
      </c>
      <c r="I37" s="33" t="s">
        <v>154</v>
      </c>
      <c r="J37" s="33" t="s">
        <v>142</v>
      </c>
      <c r="K37" s="33" t="s">
        <v>155</v>
      </c>
      <c r="L37" s="139">
        <v>1</v>
      </c>
      <c r="M37" s="139">
        <v>1</v>
      </c>
      <c r="N37" s="139">
        <v>1</v>
      </c>
      <c r="O37" s="139">
        <v>1</v>
      </c>
      <c r="P37" s="140">
        <v>1</v>
      </c>
      <c r="Q37" s="141" t="s">
        <v>64</v>
      </c>
      <c r="R37" s="34" t="s">
        <v>156</v>
      </c>
      <c r="S37" s="33" t="s">
        <v>157</v>
      </c>
      <c r="T37" s="26" t="s">
        <v>147</v>
      </c>
      <c r="U37" s="30" t="s">
        <v>158</v>
      </c>
      <c r="V37" s="105" t="s">
        <v>159</v>
      </c>
      <c r="W37" s="142">
        <f t="shared" ref="W37:W41" si="14">L37</f>
        <v>1</v>
      </c>
      <c r="X37" s="144">
        <v>0.75</v>
      </c>
      <c r="Y37" s="143">
        <f t="shared" ref="Y37" si="15">IF(X37/W37&gt;100%,100%,X37/W37)</f>
        <v>0.75</v>
      </c>
      <c r="Z37" s="128" t="s">
        <v>229</v>
      </c>
      <c r="AA37" s="149" t="s">
        <v>228</v>
      </c>
      <c r="AB37" s="153">
        <f t="shared" ref="AB37:AB41" si="16">M37</f>
        <v>1</v>
      </c>
      <c r="AC37" s="146">
        <v>0.71</v>
      </c>
      <c r="AD37" s="120">
        <f t="shared" si="8"/>
        <v>0.71</v>
      </c>
      <c r="AE37" s="128" t="s">
        <v>240</v>
      </c>
      <c r="AF37" s="149" t="s">
        <v>228</v>
      </c>
      <c r="AG37" s="167">
        <f t="shared" ref="AG37:AG41" si="17">N37</f>
        <v>1</v>
      </c>
      <c r="AH37" s="147">
        <v>0.71430000000000005</v>
      </c>
      <c r="AI37" s="120">
        <f t="shared" ref="AI37:AI41" si="18">IF(AH37/AG37&gt;100%,100%,AH37/AG37)</f>
        <v>0.71430000000000005</v>
      </c>
      <c r="AJ37" s="128" t="s">
        <v>265</v>
      </c>
      <c r="AK37" s="149" t="s">
        <v>228</v>
      </c>
      <c r="AL37" s="153">
        <f t="shared" ref="AL37:AL41" si="19">P37</f>
        <v>1</v>
      </c>
      <c r="AM37" s="147">
        <v>0.28570000000000001</v>
      </c>
      <c r="AN37" s="200">
        <f t="shared" si="5"/>
        <v>0.28570000000000001</v>
      </c>
      <c r="AO37" s="128" t="s">
        <v>298</v>
      </c>
      <c r="AP37" s="149" t="s">
        <v>228</v>
      </c>
      <c r="AQ37" s="153">
        <f t="shared" ref="AQ37:AQ41" si="20">P37</f>
        <v>1</v>
      </c>
      <c r="AR37" s="147">
        <f t="shared" ref="AR37" si="21">AVERAGE(X37,AC37,AH37,AM37)</f>
        <v>0.61499999999999999</v>
      </c>
      <c r="AS37" s="143">
        <f t="shared" si="9"/>
        <v>0.61499999999999999</v>
      </c>
      <c r="AT37" s="135" t="s">
        <v>299</v>
      </c>
      <c r="AU37" s="165"/>
    </row>
    <row r="38" spans="1:49" s="119" customFormat="1" ht="105" x14ac:dyDescent="0.3">
      <c r="A38" s="32">
        <v>7</v>
      </c>
      <c r="B38" s="33" t="s">
        <v>124</v>
      </c>
      <c r="C38" s="32" t="s">
        <v>160</v>
      </c>
      <c r="D38" s="32" t="s">
        <v>161</v>
      </c>
      <c r="E38" s="33" t="s">
        <v>162</v>
      </c>
      <c r="F38" s="33" t="s">
        <v>138</v>
      </c>
      <c r="G38" s="33" t="s">
        <v>163</v>
      </c>
      <c r="H38" s="33" t="s">
        <v>164</v>
      </c>
      <c r="I38" s="33" t="s">
        <v>154</v>
      </c>
      <c r="J38" s="33" t="s">
        <v>142</v>
      </c>
      <c r="K38" s="33" t="s">
        <v>165</v>
      </c>
      <c r="L38" s="27" t="s">
        <v>144</v>
      </c>
      <c r="M38" s="87">
        <v>1</v>
      </c>
      <c r="N38" s="87">
        <v>1</v>
      </c>
      <c r="O38" s="87">
        <v>1</v>
      </c>
      <c r="P38" s="88">
        <v>1</v>
      </c>
      <c r="Q38" s="89" t="s">
        <v>64</v>
      </c>
      <c r="R38" s="34" t="s">
        <v>166</v>
      </c>
      <c r="S38" s="33" t="s">
        <v>167</v>
      </c>
      <c r="T38" s="26" t="s">
        <v>147</v>
      </c>
      <c r="U38" s="30" t="s">
        <v>168</v>
      </c>
      <c r="V38" s="105" t="s">
        <v>169</v>
      </c>
      <c r="W38" s="115" t="str">
        <f t="shared" si="14"/>
        <v>No programada</v>
      </c>
      <c r="X38" s="32" t="s">
        <v>144</v>
      </c>
      <c r="Y38" s="108" t="s">
        <v>144</v>
      </c>
      <c r="Z38" s="128" t="s">
        <v>205</v>
      </c>
      <c r="AA38" s="149" t="s">
        <v>144</v>
      </c>
      <c r="AB38" s="153">
        <f t="shared" si="16"/>
        <v>1</v>
      </c>
      <c r="AC38" s="147">
        <v>0.99129999999999996</v>
      </c>
      <c r="AD38" s="120">
        <f t="shared" si="8"/>
        <v>0.99129999999999996</v>
      </c>
      <c r="AE38" s="128" t="s">
        <v>241</v>
      </c>
      <c r="AF38" s="149" t="s">
        <v>242</v>
      </c>
      <c r="AG38" s="167">
        <f t="shared" si="17"/>
        <v>1</v>
      </c>
      <c r="AH38" s="147">
        <v>0.99129999999999996</v>
      </c>
      <c r="AI38" s="120">
        <f t="shared" si="18"/>
        <v>0.99129999999999996</v>
      </c>
      <c r="AJ38" s="128" t="s">
        <v>300</v>
      </c>
      <c r="AK38" s="149" t="s">
        <v>242</v>
      </c>
      <c r="AL38" s="153">
        <f t="shared" si="19"/>
        <v>1</v>
      </c>
      <c r="AM38" s="147">
        <v>0.99129999999999996</v>
      </c>
      <c r="AN38" s="200">
        <f t="shared" si="5"/>
        <v>0.99129999999999996</v>
      </c>
      <c r="AO38" s="128" t="s">
        <v>300</v>
      </c>
      <c r="AP38" s="149" t="s">
        <v>242</v>
      </c>
      <c r="AQ38" s="153">
        <f t="shared" si="20"/>
        <v>1</v>
      </c>
      <c r="AR38" s="147">
        <f>AVERAGE(AC38,AH38,AM38)</f>
        <v>0.99129999999999996</v>
      </c>
      <c r="AS38" s="120">
        <f t="shared" si="9"/>
        <v>0.99129999999999996</v>
      </c>
      <c r="AT38" s="135" t="s">
        <v>300</v>
      </c>
      <c r="AU38" s="165"/>
    </row>
    <row r="39" spans="1:49" s="119" customFormat="1" ht="105" x14ac:dyDescent="0.3">
      <c r="A39" s="32">
        <v>7</v>
      </c>
      <c r="B39" s="33" t="s">
        <v>124</v>
      </c>
      <c r="C39" s="32" t="s">
        <v>135</v>
      </c>
      <c r="D39" s="32" t="s">
        <v>170</v>
      </c>
      <c r="E39" s="33" t="s">
        <v>171</v>
      </c>
      <c r="F39" s="33" t="s">
        <v>138</v>
      </c>
      <c r="G39" s="33" t="s">
        <v>172</v>
      </c>
      <c r="H39" s="33" t="s">
        <v>173</v>
      </c>
      <c r="I39" s="33" t="s">
        <v>154</v>
      </c>
      <c r="J39" s="33" t="s">
        <v>142</v>
      </c>
      <c r="K39" s="33" t="s">
        <v>174</v>
      </c>
      <c r="L39" s="87">
        <v>1</v>
      </c>
      <c r="M39" s="27" t="s">
        <v>144</v>
      </c>
      <c r="N39" s="27" t="s">
        <v>144</v>
      </c>
      <c r="O39" s="87">
        <v>1</v>
      </c>
      <c r="P39" s="88">
        <v>1</v>
      </c>
      <c r="Q39" s="89" t="s">
        <v>64</v>
      </c>
      <c r="R39" s="34" t="s">
        <v>175</v>
      </c>
      <c r="S39" s="33" t="s">
        <v>176</v>
      </c>
      <c r="T39" s="26" t="s">
        <v>147</v>
      </c>
      <c r="U39" s="30" t="s">
        <v>158</v>
      </c>
      <c r="V39" s="105" t="s">
        <v>176</v>
      </c>
      <c r="W39" s="116">
        <f t="shared" si="14"/>
        <v>1</v>
      </c>
      <c r="X39" s="109">
        <v>1</v>
      </c>
      <c r="Y39" s="120">
        <f t="shared" ref="Y39:Y41" si="22">IF(X39/W39&gt;100%,100%,X39/W39)</f>
        <v>1</v>
      </c>
      <c r="Z39" s="128" t="s">
        <v>223</v>
      </c>
      <c r="AA39" s="149" t="s">
        <v>224</v>
      </c>
      <c r="AB39" s="153" t="str">
        <f t="shared" si="16"/>
        <v>No programada</v>
      </c>
      <c r="AC39" s="32" t="s">
        <v>144</v>
      </c>
      <c r="AD39" s="32" t="s">
        <v>144</v>
      </c>
      <c r="AE39" s="33" t="s">
        <v>243</v>
      </c>
      <c r="AF39" s="164" t="s">
        <v>144</v>
      </c>
      <c r="AG39" s="167" t="str">
        <f t="shared" si="17"/>
        <v>No programada</v>
      </c>
      <c r="AH39" s="32" t="s">
        <v>144</v>
      </c>
      <c r="AI39" s="108" t="s">
        <v>144</v>
      </c>
      <c r="AJ39" s="128" t="s">
        <v>144</v>
      </c>
      <c r="AK39" s="149" t="s">
        <v>144</v>
      </c>
      <c r="AL39" s="153">
        <f t="shared" si="19"/>
        <v>1</v>
      </c>
      <c r="AM39" s="147">
        <v>1</v>
      </c>
      <c r="AN39" s="200">
        <f t="shared" si="5"/>
        <v>1</v>
      </c>
      <c r="AO39" s="128" t="s">
        <v>301</v>
      </c>
      <c r="AP39" s="149" t="s">
        <v>302</v>
      </c>
      <c r="AQ39" s="153">
        <f t="shared" si="20"/>
        <v>1</v>
      </c>
      <c r="AR39" s="144">
        <v>1</v>
      </c>
      <c r="AS39" s="120">
        <f t="shared" si="9"/>
        <v>1</v>
      </c>
      <c r="AT39" s="135" t="s">
        <v>223</v>
      </c>
      <c r="AU39" s="165"/>
    </row>
    <row r="40" spans="1:49" s="119" customFormat="1" ht="118.5" customHeight="1" x14ac:dyDescent="0.3">
      <c r="A40" s="32">
        <v>5</v>
      </c>
      <c r="B40" s="33" t="s">
        <v>177</v>
      </c>
      <c r="C40" s="32" t="s">
        <v>178</v>
      </c>
      <c r="D40" s="32" t="s">
        <v>179</v>
      </c>
      <c r="E40" s="33" t="s">
        <v>180</v>
      </c>
      <c r="F40" s="33" t="s">
        <v>138</v>
      </c>
      <c r="G40" s="33" t="s">
        <v>181</v>
      </c>
      <c r="H40" s="33" t="s">
        <v>182</v>
      </c>
      <c r="I40" s="33" t="s">
        <v>154</v>
      </c>
      <c r="J40" s="33" t="s">
        <v>52</v>
      </c>
      <c r="K40" s="33" t="s">
        <v>181</v>
      </c>
      <c r="L40" s="87">
        <v>0.33</v>
      </c>
      <c r="M40" s="87">
        <v>0.67</v>
      </c>
      <c r="N40" s="87">
        <v>0.84</v>
      </c>
      <c r="O40" s="87">
        <v>1</v>
      </c>
      <c r="P40" s="88">
        <v>1</v>
      </c>
      <c r="Q40" s="89" t="s">
        <v>64</v>
      </c>
      <c r="R40" s="34" t="s">
        <v>183</v>
      </c>
      <c r="S40" s="33" t="s">
        <v>184</v>
      </c>
      <c r="T40" s="26" t="s">
        <v>147</v>
      </c>
      <c r="U40" s="30" t="s">
        <v>185</v>
      </c>
      <c r="V40" s="105" t="s">
        <v>186</v>
      </c>
      <c r="W40" s="114">
        <f t="shared" si="14"/>
        <v>0.33</v>
      </c>
      <c r="X40" s="110">
        <v>0.33</v>
      </c>
      <c r="Y40" s="120">
        <f t="shared" si="22"/>
        <v>1</v>
      </c>
      <c r="Z40" s="128" t="s">
        <v>226</v>
      </c>
      <c r="AA40" s="149" t="s">
        <v>225</v>
      </c>
      <c r="AB40" s="153">
        <f t="shared" si="16"/>
        <v>0.67</v>
      </c>
      <c r="AC40" s="144">
        <v>1</v>
      </c>
      <c r="AD40" s="120">
        <f t="shared" si="8"/>
        <v>1</v>
      </c>
      <c r="AE40" s="128" t="s">
        <v>244</v>
      </c>
      <c r="AF40" s="149" t="s">
        <v>245</v>
      </c>
      <c r="AG40" s="167">
        <f t="shared" si="17"/>
        <v>0.84</v>
      </c>
      <c r="AH40" s="144">
        <v>1</v>
      </c>
      <c r="AI40" s="120">
        <f t="shared" si="18"/>
        <v>1</v>
      </c>
      <c r="AJ40" s="128" t="s">
        <v>244</v>
      </c>
      <c r="AK40" s="149" t="s">
        <v>245</v>
      </c>
      <c r="AL40" s="153">
        <f t="shared" si="19"/>
        <v>1</v>
      </c>
      <c r="AM40" s="147">
        <v>1</v>
      </c>
      <c r="AN40" s="200">
        <f t="shared" si="5"/>
        <v>1</v>
      </c>
      <c r="AO40" s="128" t="s">
        <v>244</v>
      </c>
      <c r="AP40" s="149" t="s">
        <v>245</v>
      </c>
      <c r="AQ40" s="153">
        <f t="shared" si="20"/>
        <v>1</v>
      </c>
      <c r="AR40" s="110">
        <v>1</v>
      </c>
      <c r="AS40" s="120">
        <f t="shared" si="9"/>
        <v>1</v>
      </c>
      <c r="AT40" s="135" t="s">
        <v>244</v>
      </c>
      <c r="AU40" s="165"/>
    </row>
    <row r="41" spans="1:49" s="24" customFormat="1" ht="138.75" customHeight="1" thickBot="1" x14ac:dyDescent="0.3">
      <c r="A41" s="32">
        <v>5</v>
      </c>
      <c r="B41" s="33" t="s">
        <v>177</v>
      </c>
      <c r="C41" s="32" t="s">
        <v>178</v>
      </c>
      <c r="D41" s="32" t="s">
        <v>187</v>
      </c>
      <c r="E41" s="33" t="s">
        <v>188</v>
      </c>
      <c r="F41" s="33" t="s">
        <v>138</v>
      </c>
      <c r="G41" s="33" t="s">
        <v>181</v>
      </c>
      <c r="H41" s="33" t="s">
        <v>189</v>
      </c>
      <c r="I41" s="33" t="s">
        <v>190</v>
      </c>
      <c r="J41" s="33" t="s">
        <v>52</v>
      </c>
      <c r="K41" s="33" t="s">
        <v>181</v>
      </c>
      <c r="L41" s="87">
        <v>0.2</v>
      </c>
      <c r="M41" s="87">
        <v>0.4</v>
      </c>
      <c r="N41" s="87">
        <v>0.6</v>
      </c>
      <c r="O41" s="87">
        <v>0.8</v>
      </c>
      <c r="P41" s="88">
        <v>0.8</v>
      </c>
      <c r="Q41" s="35" t="s">
        <v>64</v>
      </c>
      <c r="R41" s="34" t="s">
        <v>183</v>
      </c>
      <c r="S41" s="33" t="s">
        <v>186</v>
      </c>
      <c r="T41" s="26" t="s">
        <v>147</v>
      </c>
      <c r="U41" s="30" t="s">
        <v>185</v>
      </c>
      <c r="V41" s="105" t="s">
        <v>186</v>
      </c>
      <c r="W41" s="117">
        <f t="shared" si="14"/>
        <v>0.2</v>
      </c>
      <c r="X41" s="118">
        <v>0.2</v>
      </c>
      <c r="Y41" s="121">
        <f t="shared" si="22"/>
        <v>1</v>
      </c>
      <c r="Z41" s="129" t="s">
        <v>227</v>
      </c>
      <c r="AA41" s="150" t="s">
        <v>225</v>
      </c>
      <c r="AB41" s="154">
        <f t="shared" si="16"/>
        <v>0.4</v>
      </c>
      <c r="AC41" s="157">
        <v>0.87780000000000002</v>
      </c>
      <c r="AD41" s="121">
        <f t="shared" si="8"/>
        <v>1</v>
      </c>
      <c r="AE41" s="129" t="s">
        <v>246</v>
      </c>
      <c r="AF41" s="150" t="s">
        <v>245</v>
      </c>
      <c r="AG41" s="168">
        <f t="shared" si="17"/>
        <v>0.6</v>
      </c>
      <c r="AH41" s="157">
        <v>0.61050000000000004</v>
      </c>
      <c r="AI41" s="121">
        <f t="shared" si="18"/>
        <v>1</v>
      </c>
      <c r="AJ41" s="129" t="s">
        <v>266</v>
      </c>
      <c r="AK41" s="150" t="s">
        <v>245</v>
      </c>
      <c r="AL41" s="154">
        <f t="shared" si="19"/>
        <v>0.8</v>
      </c>
      <c r="AM41" s="202">
        <v>0.98950000000000005</v>
      </c>
      <c r="AN41" s="203">
        <f t="shared" si="5"/>
        <v>1</v>
      </c>
      <c r="AO41" s="129" t="s">
        <v>305</v>
      </c>
      <c r="AP41" s="150" t="s">
        <v>245</v>
      </c>
      <c r="AQ41" s="154">
        <f t="shared" si="20"/>
        <v>0.8</v>
      </c>
      <c r="AR41" s="202">
        <v>0.98950000000000005</v>
      </c>
      <c r="AS41" s="121">
        <f t="shared" si="9"/>
        <v>1</v>
      </c>
      <c r="AT41" s="136" t="s">
        <v>305</v>
      </c>
      <c r="AU41" s="165"/>
    </row>
    <row r="42" spans="1:49" ht="16.5" thickBot="1" x14ac:dyDescent="0.3">
      <c r="A42" s="268" t="s">
        <v>204</v>
      </c>
      <c r="B42" s="269"/>
      <c r="C42" s="269"/>
      <c r="D42" s="269"/>
      <c r="E42" s="270"/>
      <c r="F42" s="44"/>
      <c r="G42" s="45"/>
      <c r="H42" s="45"/>
      <c r="I42" s="45"/>
      <c r="J42" s="45"/>
      <c r="K42" s="45"/>
      <c r="L42" s="45"/>
      <c r="M42" s="45"/>
      <c r="N42" s="45"/>
      <c r="O42" s="45"/>
      <c r="P42" s="45"/>
      <c r="Q42" s="45"/>
      <c r="R42" s="45"/>
      <c r="S42" s="45"/>
      <c r="T42" s="45"/>
      <c r="U42" s="45"/>
      <c r="V42" s="46"/>
      <c r="W42" s="271"/>
      <c r="X42" s="225"/>
      <c r="Y42" s="107">
        <f>AVERAGE(Y36:Y41)*20%</f>
        <v>0.1875</v>
      </c>
      <c r="Z42" s="226"/>
      <c r="AA42" s="227"/>
      <c r="AB42" s="224"/>
      <c r="AC42" s="225"/>
      <c r="AD42" s="107">
        <f>AVERAGE(AD36:AD41)*20%</f>
        <v>0.18305199999999999</v>
      </c>
      <c r="AE42" s="272"/>
      <c r="AF42" s="273"/>
      <c r="AG42" s="224"/>
      <c r="AH42" s="225"/>
      <c r="AI42" s="107">
        <f>AVERAGE(AI36:AI41)*20%</f>
        <v>0.18528</v>
      </c>
      <c r="AJ42" s="226"/>
      <c r="AK42" s="227"/>
      <c r="AL42" s="224"/>
      <c r="AM42" s="225"/>
      <c r="AN42" s="107">
        <f>AVERAGE(AN36:AN41)*20%</f>
        <v>0.16173333333333337</v>
      </c>
      <c r="AO42" s="226"/>
      <c r="AP42" s="227"/>
      <c r="AQ42" s="224"/>
      <c r="AR42" s="225"/>
      <c r="AS42" s="107">
        <f>AVERAGE(AS36:AS41)*20%</f>
        <v>0.17771000000000001</v>
      </c>
      <c r="AT42" s="166"/>
      <c r="AU42" s="101"/>
    </row>
    <row r="43" spans="1:49" ht="19.5" thickBot="1" x14ac:dyDescent="0.35">
      <c r="A43" s="263" t="s">
        <v>125</v>
      </c>
      <c r="B43" s="264"/>
      <c r="C43" s="264"/>
      <c r="D43" s="264"/>
      <c r="E43" s="265"/>
      <c r="F43" s="41"/>
      <c r="G43" s="42"/>
      <c r="H43" s="42"/>
      <c r="I43" s="42"/>
      <c r="J43" s="42"/>
      <c r="K43" s="42"/>
      <c r="L43" s="42"/>
      <c r="M43" s="42"/>
      <c r="N43" s="42"/>
      <c r="O43" s="42"/>
      <c r="P43" s="42"/>
      <c r="Q43" s="42"/>
      <c r="R43" s="42"/>
      <c r="S43" s="42"/>
      <c r="T43" s="42"/>
      <c r="U43" s="42"/>
      <c r="V43" s="43"/>
      <c r="W43" s="222"/>
      <c r="X43" s="223"/>
      <c r="Y43" s="103">
        <f>Y35+Y42</f>
        <v>0.98643899204244034</v>
      </c>
      <c r="Z43" s="244"/>
      <c r="AA43" s="245"/>
      <c r="AB43" s="222"/>
      <c r="AC43" s="223"/>
      <c r="AD43" s="103">
        <f>AD35+AD42</f>
        <v>0.97309801503759397</v>
      </c>
      <c r="AE43" s="266"/>
      <c r="AF43" s="267"/>
      <c r="AG43" s="222"/>
      <c r="AH43" s="223"/>
      <c r="AI43" s="103">
        <f>AI35+AI42</f>
        <v>0.96660045732578759</v>
      </c>
      <c r="AJ43" s="244"/>
      <c r="AK43" s="245"/>
      <c r="AL43" s="222"/>
      <c r="AM43" s="223"/>
      <c r="AN43" s="103">
        <f>AN35+AN42</f>
        <v>0.91579637885923604</v>
      </c>
      <c r="AO43" s="244"/>
      <c r="AP43" s="245"/>
      <c r="AQ43" s="222"/>
      <c r="AR43" s="223"/>
      <c r="AS43" s="103">
        <f>AS35+AS42</f>
        <v>0.95680798029556668</v>
      </c>
      <c r="AT43" s="137"/>
      <c r="AU43" s="102"/>
    </row>
    <row r="44" spans="1:49" x14ac:dyDescent="0.25">
      <c r="A44" s="1"/>
      <c r="B44" s="1"/>
      <c r="C44" s="1"/>
      <c r="D44" s="1"/>
      <c r="E44" s="1"/>
      <c r="F44" s="1"/>
      <c r="G44" s="1"/>
      <c r="H44" s="1"/>
      <c r="I44" s="1"/>
      <c r="J44" s="1"/>
      <c r="K44" s="1"/>
      <c r="L44" s="1"/>
      <c r="M44" s="1"/>
      <c r="N44" s="1"/>
      <c r="O44" s="1"/>
      <c r="P44" s="1"/>
      <c r="Q44" s="1"/>
      <c r="R44" s="1"/>
      <c r="S44" s="1"/>
      <c r="T44" s="1"/>
      <c r="U44" s="1"/>
      <c r="V44" s="1"/>
      <c r="W44" s="1"/>
      <c r="X44" s="1"/>
      <c r="Y44" s="1"/>
      <c r="Z44" s="123"/>
      <c r="AA44" s="123"/>
      <c r="AB44" s="1"/>
      <c r="AC44" s="1"/>
      <c r="AD44" s="36"/>
      <c r="AE44" s="122"/>
      <c r="AF44" s="122"/>
      <c r="AG44" s="1"/>
      <c r="AH44" s="1"/>
      <c r="AI44" s="1"/>
      <c r="AJ44" s="123"/>
      <c r="AK44" s="123"/>
      <c r="AL44" s="1"/>
      <c r="AM44" s="1"/>
      <c r="AN44" s="1"/>
      <c r="AO44" s="122"/>
      <c r="AP44" s="122"/>
      <c r="AQ44" s="1"/>
      <c r="AR44" s="1"/>
      <c r="AS44" s="1"/>
      <c r="AT44" s="122"/>
      <c r="AU44" s="1"/>
      <c r="AV44" s="1"/>
      <c r="AW44" s="1"/>
    </row>
    <row r="45" spans="1:49" x14ac:dyDescent="0.25">
      <c r="A45" s="1"/>
      <c r="B45" s="1"/>
      <c r="C45" s="1"/>
      <c r="D45" s="1"/>
      <c r="E45" s="37"/>
      <c r="F45" s="1"/>
      <c r="G45" s="1"/>
      <c r="H45" s="1"/>
      <c r="I45" s="1"/>
      <c r="J45" s="1"/>
      <c r="K45" s="1"/>
      <c r="L45" s="1"/>
      <c r="M45" s="1"/>
      <c r="N45" s="1"/>
      <c r="O45" s="1"/>
      <c r="P45" s="1"/>
      <c r="Q45" s="1"/>
      <c r="R45" s="1"/>
      <c r="S45" s="1"/>
      <c r="T45" s="1"/>
      <c r="U45" s="1"/>
      <c r="V45" s="1"/>
      <c r="W45" s="1"/>
      <c r="X45" s="1"/>
      <c r="Y45" s="1"/>
      <c r="Z45" s="123"/>
      <c r="AA45" s="123"/>
      <c r="AB45" s="1"/>
      <c r="AC45" s="1"/>
      <c r="AD45" s="1"/>
      <c r="AE45" s="122"/>
      <c r="AF45" s="122"/>
      <c r="AG45" s="1"/>
      <c r="AH45" s="1"/>
      <c r="AI45" s="1"/>
      <c r="AJ45" s="123"/>
      <c r="AK45" s="123"/>
      <c r="AL45" s="1"/>
      <c r="AM45" s="1"/>
      <c r="AN45" s="1"/>
      <c r="AO45" s="122"/>
      <c r="AP45" s="122"/>
      <c r="AQ45" s="1"/>
      <c r="AR45" s="1"/>
      <c r="AS45" s="1"/>
      <c r="AT45" s="122"/>
      <c r="AU45" s="1"/>
      <c r="AV45" s="1"/>
      <c r="AW45" s="1"/>
    </row>
  </sheetData>
  <autoFilter ref="A20:AW43" xr:uid="{705AD645-1A1A-4E66-B519-F0A27F36BB34}"/>
  <mergeCells count="101">
    <mergeCell ref="G14:H14"/>
    <mergeCell ref="I14:M14"/>
    <mergeCell ref="G7:H7"/>
    <mergeCell ref="G8:H8"/>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G9:H9"/>
    <mergeCell ref="I9:M9"/>
    <mergeCell ref="G10:H10"/>
    <mergeCell ref="I10:M10"/>
    <mergeCell ref="G12:H12"/>
    <mergeCell ref="I12:M12"/>
    <mergeCell ref="G11:H11"/>
    <mergeCell ref="I11:M11"/>
    <mergeCell ref="A17:B19"/>
    <mergeCell ref="C17:C20"/>
    <mergeCell ref="D17:F19"/>
    <mergeCell ref="G17:Q19"/>
    <mergeCell ref="AV1:AV2"/>
    <mergeCell ref="AK1:AK2"/>
    <mergeCell ref="AL1:AL2"/>
    <mergeCell ref="AM1:AM2"/>
    <mergeCell ref="AN1:AN2"/>
    <mergeCell ref="AO1:AO2"/>
    <mergeCell ref="AD1:AD2"/>
    <mergeCell ref="AE1:AE2"/>
    <mergeCell ref="AF1:AF2"/>
    <mergeCell ref="AG1:AG2"/>
    <mergeCell ref="AH1:AH2"/>
    <mergeCell ref="AI1:AI2"/>
    <mergeCell ref="R17:V19"/>
    <mergeCell ref="W17:AA17"/>
    <mergeCell ref="AB17:AF17"/>
    <mergeCell ref="AG17:AK17"/>
    <mergeCell ref="AL17:AP17"/>
    <mergeCell ref="W18:AA19"/>
    <mergeCell ref="AQ18:AT19"/>
    <mergeCell ref="AQ17:AT17"/>
    <mergeCell ref="G13:H13"/>
    <mergeCell ref="AL43:AM43"/>
    <mergeCell ref="AG43:AH43"/>
    <mergeCell ref="AJ43:AK43"/>
    <mergeCell ref="AB18:AF19"/>
    <mergeCell ref="AG18:AK19"/>
    <mergeCell ref="AL18:AP19"/>
    <mergeCell ref="I13:M13"/>
    <mergeCell ref="AO43:AP43"/>
    <mergeCell ref="AG42:AH42"/>
    <mergeCell ref="AJ42:AK42"/>
    <mergeCell ref="G15:H15"/>
    <mergeCell ref="I15:M15"/>
    <mergeCell ref="AE35:AF35"/>
    <mergeCell ref="AG35:AH35"/>
    <mergeCell ref="AJ35:AK35"/>
    <mergeCell ref="W43:X43"/>
    <mergeCell ref="Z43:AA43"/>
    <mergeCell ref="AB43:AC43"/>
    <mergeCell ref="AE43:AF43"/>
    <mergeCell ref="W42:X42"/>
    <mergeCell ref="Z42:AA42"/>
    <mergeCell ref="AB42:AC42"/>
    <mergeCell ref="AE42:AF42"/>
    <mergeCell ref="AQ43:AR43"/>
    <mergeCell ref="AL42:AM42"/>
    <mergeCell ref="AO42:AP42"/>
    <mergeCell ref="AQ42:AR42"/>
    <mergeCell ref="AO35:AP35"/>
    <mergeCell ref="AQ35:AR35"/>
    <mergeCell ref="AL35:AM35"/>
    <mergeCell ref="A35:E35"/>
    <mergeCell ref="W35:X35"/>
    <mergeCell ref="Z35:AA35"/>
    <mergeCell ref="AB35:AC35"/>
    <mergeCell ref="A43:E43"/>
    <mergeCell ref="A42:E42"/>
  </mergeCells>
  <dataValidations disablePrompts="1" count="1">
    <dataValidation allowBlank="1" showInputMessage="1" showErrorMessage="1" error="Escriba un texto " promptTitle="Cualquier contenido" sqref="F26 F29 F32:F34" xr:uid="{7601E978-735A-419A-989B-FE7BD4F6EA56}"/>
  </dataValidation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Yamile Espinosa Galindo</cp:lastModifiedBy>
  <dcterms:created xsi:type="dcterms:W3CDTF">2021-12-02T18:50:00Z</dcterms:created>
  <dcterms:modified xsi:type="dcterms:W3CDTF">2023-01-30T14:04:49Z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