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https://gobiernobogota-my.sharepoint.com/personal/yamile_espinosa_gobiernobogota_gov_co/Documents/VIGENCIA 2022/PLANES DE GESTION 2022/Nivel Central/13_Inspeccion vigilancia y control/"/>
    </mc:Choice>
  </mc:AlternateContent>
  <xr:revisionPtr revIDLastSave="45" documentId="14_{9CD97FAD-1C64-461F-BF7B-5049BF843F05}" xr6:coauthVersionLast="47" xr6:coauthVersionMax="47" xr10:uidLastSave="{002F989D-389B-43CF-9A4C-B07721B13336}"/>
  <bookViews>
    <workbookView xWindow="-120" yWindow="-120" windowWidth="29040" windowHeight="15840" xr2:uid="{82425007-B10C-4B30-B14E-E133B79C6502}"/>
  </bookViews>
  <sheets>
    <sheet name="PLAN DE GESTION" sheetId="1" r:id="rId1"/>
    <sheet name="Hoja1" sheetId="2" state="hidden" r:id="rId2"/>
  </sheets>
  <externalReferences>
    <externalReference r:id="rId3"/>
  </externalReferences>
  <definedNames>
    <definedName name="_xlnm._FilterDatabase" localSheetId="0" hidden="1">'PLAN DE GESTION'!$A$18:$AR$34</definedName>
    <definedName name="Tipos">[1]TABLA!$G$2:$G$4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P25" i="1" l="1"/>
  <c r="AP28" i="1"/>
  <c r="AP27" i="1"/>
  <c r="AP26" i="1"/>
  <c r="AP24" i="1"/>
  <c r="AP23" i="1"/>
  <c r="AP22" i="1"/>
  <c r="AP21" i="1"/>
  <c r="AP20" i="1"/>
  <c r="AP19" i="1"/>
  <c r="Z23" i="1"/>
  <c r="AB23" i="1" s="1"/>
  <c r="AJ32" i="1"/>
  <c r="AL32" i="1" s="1"/>
  <c r="AE32" i="1"/>
  <c r="Z32" i="1"/>
  <c r="U32" i="1"/>
  <c r="W32" i="1" s="1"/>
  <c r="AO32" i="1"/>
  <c r="AQ32" i="1" s="1"/>
  <c r="AJ31" i="1"/>
  <c r="AL31" i="1" s="1"/>
  <c r="AE31" i="1"/>
  <c r="AP31" i="1" s="1"/>
  <c r="Z31" i="1"/>
  <c r="AB31" i="1" s="1"/>
  <c r="U31" i="1"/>
  <c r="W31" i="1" s="1"/>
  <c r="O31" i="1"/>
  <c r="AO31" i="1" s="1"/>
  <c r="AJ30" i="1"/>
  <c r="AL30" i="1" s="1"/>
  <c r="AE30" i="1"/>
  <c r="Z30" i="1"/>
  <c r="AB30" i="1" s="1"/>
  <c r="U30" i="1"/>
  <c r="O30" i="1"/>
  <c r="AO30" i="1" s="1"/>
  <c r="AQ30" i="1" s="1"/>
  <c r="O28" i="1"/>
  <c r="AO28" i="1" s="1"/>
  <c r="O27" i="1"/>
  <c r="AO27" i="1" s="1"/>
  <c r="O26" i="1"/>
  <c r="AO26" i="1" s="1"/>
  <c r="O25" i="1"/>
  <c r="AO25" i="1" s="1"/>
  <c r="O24" i="1"/>
  <c r="AO24" i="1" s="1"/>
  <c r="O23" i="1"/>
  <c r="AO23" i="1" s="1"/>
  <c r="O22" i="1"/>
  <c r="AO22" i="1" s="1"/>
  <c r="O21" i="1"/>
  <c r="AO21" i="1" s="1"/>
  <c r="O20" i="1"/>
  <c r="AO20" i="1" s="1"/>
  <c r="O19" i="1"/>
  <c r="AO19" i="1" s="1"/>
  <c r="AJ28" i="1"/>
  <c r="AL28" i="1" s="1"/>
  <c r="AJ27" i="1"/>
  <c r="AL27" i="1" s="1"/>
  <c r="AJ26" i="1"/>
  <c r="AL26" i="1" s="1"/>
  <c r="AJ25" i="1"/>
  <c r="AL25" i="1" s="1"/>
  <c r="AJ24" i="1"/>
  <c r="AL24" i="1" s="1"/>
  <c r="AJ23" i="1"/>
  <c r="AL23" i="1" s="1"/>
  <c r="AJ22" i="1"/>
  <c r="AL22" i="1" s="1"/>
  <c r="AJ21" i="1"/>
  <c r="AL21" i="1" s="1"/>
  <c r="AJ20" i="1"/>
  <c r="AL20" i="1" s="1"/>
  <c r="AJ19" i="1"/>
  <c r="AL19" i="1" s="1"/>
  <c r="AL29" i="1" s="1"/>
  <c r="AE28" i="1"/>
  <c r="AG28" i="1" s="1"/>
  <c r="AE27" i="1"/>
  <c r="AG27" i="1" s="1"/>
  <c r="AE26" i="1"/>
  <c r="AG26" i="1" s="1"/>
  <c r="AE25" i="1"/>
  <c r="AG25" i="1" s="1"/>
  <c r="AE24" i="1"/>
  <c r="AG24" i="1" s="1"/>
  <c r="AE23" i="1"/>
  <c r="AG23" i="1" s="1"/>
  <c r="AE22" i="1"/>
  <c r="AG22" i="1" s="1"/>
  <c r="AE21" i="1"/>
  <c r="AG21" i="1" s="1"/>
  <c r="AE20" i="1"/>
  <c r="AG20" i="1" s="1"/>
  <c r="AE19" i="1"/>
  <c r="AG19" i="1" s="1"/>
  <c r="Z19" i="1"/>
  <c r="AB19" i="1" s="1"/>
  <c r="U28" i="1"/>
  <c r="W28" i="1" s="1"/>
  <c r="U27" i="1"/>
  <c r="W27" i="1" s="1"/>
  <c r="U26" i="1"/>
  <c r="W26" i="1" s="1"/>
  <c r="U25" i="1"/>
  <c r="W25" i="1" s="1"/>
  <c r="U24" i="1"/>
  <c r="W24" i="1" s="1"/>
  <c r="U23" i="1"/>
  <c r="W23" i="1" s="1"/>
  <c r="U22" i="1"/>
  <c r="W22" i="1" s="1"/>
  <c r="U21" i="1"/>
  <c r="W21" i="1" s="1"/>
  <c r="U20" i="1"/>
  <c r="W20" i="1" s="1"/>
  <c r="Z28" i="1"/>
  <c r="AB28" i="1" s="1"/>
  <c r="Z27" i="1"/>
  <c r="AB27" i="1" s="1"/>
  <c r="Z26" i="1"/>
  <c r="AB26" i="1" s="1"/>
  <c r="Z25" i="1"/>
  <c r="AB25" i="1" s="1"/>
  <c r="AB24" i="1"/>
  <c r="Z22" i="1"/>
  <c r="AB22" i="1" s="1"/>
  <c r="AB21" i="1"/>
  <c r="AB20" i="1"/>
  <c r="AQ20" i="1" l="1"/>
  <c r="AQ21" i="1"/>
  <c r="AQ24" i="1"/>
  <c r="AQ26" i="1"/>
  <c r="AG29" i="1"/>
  <c r="AQ31" i="1"/>
  <c r="AQ33" i="1" s="1"/>
  <c r="AQ27" i="1"/>
  <c r="AG31" i="1"/>
  <c r="AQ25" i="1"/>
  <c r="AQ22" i="1"/>
  <c r="AQ23" i="1"/>
  <c r="AQ19" i="1"/>
  <c r="AQ28" i="1"/>
  <c r="AL33" i="1"/>
  <c r="AL34" i="1" s="1"/>
  <c r="W29" i="1"/>
  <c r="AB29" i="1"/>
  <c r="W33" i="1"/>
  <c r="AB33" i="1"/>
  <c r="AG33" i="1" l="1"/>
  <c r="AG34" i="1" s="1"/>
  <c r="AQ29" i="1"/>
  <c r="AQ34" i="1" s="1"/>
  <c r="W34" i="1"/>
  <c r="AB34"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Camilo Bautista Beltran</author>
  </authors>
  <commentList>
    <comment ref="D18" authorId="0" shapeId="0" xr:uid="{DE3D65C4-7D6E-4DE5-90BB-22459891F0EA}">
      <text>
        <r>
          <rPr>
            <b/>
            <sz val="9"/>
            <color indexed="81"/>
            <rFont val="Tahoma"/>
            <family val="2"/>
          </rPr>
          <t>El contenido de la meta debe redactarse en forma de resultado, preferiblemente así: 
Verbo rector + magnitud + resultado + complemento</t>
        </r>
      </text>
    </comment>
    <comment ref="S18" authorId="0" shapeId="0" xr:uid="{2F0E26DF-E946-4615-BFBE-2278AC8995F4}">
      <text>
        <r>
          <rPr>
            <b/>
            <sz val="9"/>
            <color indexed="81"/>
            <rFont val="Tahoma"/>
            <family val="2"/>
          </rPr>
          <t>Corresponde al responsable de la ejecución de la meta. En casos excepcionales podrá corresponder al responsable del reporte</t>
        </r>
      </text>
    </comment>
  </commentList>
</comments>
</file>

<file path=xl/sharedStrings.xml><?xml version="1.0" encoding="utf-8"?>
<sst xmlns="http://schemas.openxmlformats.org/spreadsheetml/2006/main" count="382" uniqueCount="222">
  <si>
    <r>
      <rPr>
        <b/>
        <sz val="14"/>
        <color theme="1"/>
        <rFont val="Calibri Light"/>
        <family val="2"/>
        <scheme val="major"/>
      </rPr>
      <t>FORMULACIÓN Y SEGUIMIENTO PLANES DE GESTIÓN NIVEL CENTRAL</t>
    </r>
    <r>
      <rPr>
        <b/>
        <sz val="11"/>
        <color theme="1"/>
        <rFont val="Calibri Light"/>
        <family val="2"/>
        <scheme val="major"/>
      </rPr>
      <t xml:space="preserve">
PROCESO </t>
    </r>
    <r>
      <rPr>
        <b/>
        <u/>
        <sz val="11"/>
        <color theme="1"/>
        <rFont val="Calibri Light"/>
        <family val="2"/>
        <scheme val="major"/>
      </rPr>
      <t>INSPECCIÓN, VIGILANCIA Y CONTROL</t>
    </r>
  </si>
  <si>
    <r>
      <rPr>
        <b/>
        <sz val="11"/>
        <color theme="1"/>
        <rFont val="Calibri Light"/>
        <family val="2"/>
        <scheme val="major"/>
      </rPr>
      <t xml:space="preserve">Código Formato: </t>
    </r>
    <r>
      <rPr>
        <sz val="11"/>
        <color theme="1"/>
        <rFont val="Calibri Light"/>
        <family val="2"/>
        <scheme val="major"/>
      </rPr>
      <t xml:space="preserve">PLE-PIN-F017
</t>
    </r>
    <r>
      <rPr>
        <b/>
        <sz val="11"/>
        <color theme="1"/>
        <rFont val="Calibri Light"/>
        <family val="2"/>
        <scheme val="major"/>
      </rPr>
      <t>Versión: 5</t>
    </r>
    <r>
      <rPr>
        <sz val="11"/>
        <color theme="1"/>
        <rFont val="Calibri Light"/>
        <family val="2"/>
        <scheme val="major"/>
      </rPr>
      <t xml:space="preserve">
</t>
    </r>
    <r>
      <rPr>
        <b/>
        <sz val="11"/>
        <color theme="1"/>
        <rFont val="Calibri Light"/>
        <family val="2"/>
        <scheme val="major"/>
      </rPr>
      <t xml:space="preserve">Vigencia desde: </t>
    </r>
    <r>
      <rPr>
        <sz val="11"/>
        <color theme="1"/>
        <rFont val="Calibri Light"/>
        <family val="2"/>
        <scheme val="major"/>
      </rPr>
      <t xml:space="preserve">31 de enero de 2022
</t>
    </r>
    <r>
      <rPr>
        <b/>
        <sz val="11"/>
        <color theme="1"/>
        <rFont val="Calibri Light"/>
        <family val="2"/>
        <scheme val="major"/>
      </rPr>
      <t xml:space="preserve">Caso HOLA: </t>
    </r>
    <r>
      <rPr>
        <sz val="11"/>
        <color theme="1"/>
        <rFont val="Calibri Light"/>
        <family val="2"/>
        <scheme val="major"/>
      </rPr>
      <t>222703</t>
    </r>
  </si>
  <si>
    <t>VIGENCIA DE LA PLANEACIÓN 2022</t>
  </si>
  <si>
    <t>DEPENDENCIAS ASOCIADAS</t>
  </si>
  <si>
    <t>Subsecretaría de Gestion Local
Dirección para la Gestión Policiva
Dirección para la Gestión Administrativa Especial de Policía</t>
  </si>
  <si>
    <t>CONTROL DE CAMBIOS</t>
  </si>
  <si>
    <t>VERSIÓN</t>
  </si>
  <si>
    <t>FECHA</t>
  </si>
  <si>
    <t>DESCRIPCIÓN DE LA MODIFICACIÓN</t>
  </si>
  <si>
    <t>31 de enero 2022</t>
  </si>
  <si>
    <r>
      <t xml:space="preserve">Publicación del plan de gestión aprobado. Caso HOLA: </t>
    </r>
    <r>
      <rPr>
        <b/>
        <sz val="11"/>
        <color theme="1"/>
        <rFont val="Calibri Light"/>
        <family val="2"/>
        <scheme val="major"/>
      </rPr>
      <t>223541</t>
    </r>
  </si>
  <si>
    <t>31 de marzo 2022</t>
  </si>
  <si>
    <t>Se modifica la programación trimestral de la meta transversal No. 2 "Actualizar el 100% los documentos del proceso conforme al plan de trabajo definido", según cronograma remitido por el área responsable, a través de Caso Hola No. 238790. Se anticipa la programación de la meta transversal No. 3 de capacitación en el sistema de gestión, pasando del II trimestre al I trimestre.</t>
  </si>
  <si>
    <t>29 de abril de 2022</t>
  </si>
  <si>
    <t>Para el primer trimestre de la vigencia 2022, el proceso alcanzó un nivel de desempeño del 98,63% de acuerdo con lo programado, y del 31,81% acumulado para la vigencia.</t>
  </si>
  <si>
    <t>2 de junio de 2022</t>
  </si>
  <si>
    <t>Se modifica la programación trimestral de la meta transversal No. 2 "Actualizar el 100% los documentos del proceso conforme al plan de trabajo definido", según cronograma remitido por el área responsable mediante comunicación del día 31/05/2022.  En consecuencia, se ajusta programación y seguimiento para el i trimestre de 2022.</t>
  </si>
  <si>
    <t>15 de junio de 2022</t>
  </si>
  <si>
    <t>De conformidad con la solicitud del Subsecretario de Gestión Local, de fecha 14/06/2022 a través de correo electrónico, se modifica el plan de gestión, así:
Meta 2: Se aumenta la magnitud y se ajusta la programación trimestral.
Meta 3: Se aumenta la magnitud y se ajusta la programación trimestral.
Meta 6: Se aumenta la magnitud y se ajusta la programación trimestral.</t>
  </si>
  <si>
    <t>27 de julio de 2022</t>
  </si>
  <si>
    <t>Para el segundo trimestre de la vigencia 2022, el proceso alcanzó un nivel de desempeño del 98,67% de acuerdo con lo programado, y del 55,42% acumulado para la vigencia.</t>
  </si>
  <si>
    <t>09 de septiembre de 2022</t>
  </si>
  <si>
    <t>Se modifica la programación trimestral de la meta transversal No. 2 "Actualizar el 100% los documentos del proceso conforme al plan de trabajo definido", según cronograma remitido por el área responsable mediante comunicación 20221200278963.</t>
  </si>
  <si>
    <t>23 de septiembre de 2022</t>
  </si>
  <si>
    <t>PLAN ESTRATÉGICO INSTITUCIONAL</t>
  </si>
  <si>
    <t>META</t>
  </si>
  <si>
    <t>INDICADOR</t>
  </si>
  <si>
    <t>RESULTADO</t>
  </si>
  <si>
    <t xml:space="preserve">SEGUIMIENTO PLANES DE GESTIÓN </t>
  </si>
  <si>
    <t xml:space="preserve">SEGUIMIENTO PLAN GESTIÓN PROCESOS </t>
  </si>
  <si>
    <t xml:space="preserve">I TRIMESTRE </t>
  </si>
  <si>
    <t xml:space="preserve">II TRIMESTRE </t>
  </si>
  <si>
    <t xml:space="preserve">III TRIMESTRE </t>
  </si>
  <si>
    <t xml:space="preserve">IV TRIMESTRE </t>
  </si>
  <si>
    <t>EVALUACIÓN FINAL PLAN DE GESTIÓN</t>
  </si>
  <si>
    <t>No OE</t>
  </si>
  <si>
    <t>OBJETIVO ESTRATÉGICO</t>
  </si>
  <si>
    <t>No. Meta</t>
  </si>
  <si>
    <t>META PLAN DE GESTIÓN VIGENCIA</t>
  </si>
  <si>
    <t>TIPO DE META</t>
  </si>
  <si>
    <t>NOMBRE DEL INDICADOR</t>
  </si>
  <si>
    <t>FÓRMULA DEL INDICADOR</t>
  </si>
  <si>
    <t>LÍNEA BASE</t>
  </si>
  <si>
    <t>TIPO DE PROGRAMACIÓN</t>
  </si>
  <si>
    <t>UNIDAD DE MEDIDA</t>
  </si>
  <si>
    <t>I TRI</t>
  </si>
  <si>
    <t>II TRI</t>
  </si>
  <si>
    <t>III TRI</t>
  </si>
  <si>
    <t>IV TRI</t>
  </si>
  <si>
    <t>TOTAL PROGRAMACIÓN VIGENCIA</t>
  </si>
  <si>
    <t>TIPO DE INDICADOR</t>
  </si>
  <si>
    <t>ENTREGABLE</t>
  </si>
  <si>
    <t>FUENTE DE INFORMACIÓN</t>
  </si>
  <si>
    <t>RESPONSABLE DE LA META</t>
  </si>
  <si>
    <t>MÉTODO DE VERIFICACIÓN PARA EL SEGUIMIENTO</t>
  </si>
  <si>
    <t>PROGRAMADO</t>
  </si>
  <si>
    <t>EJECUTADO</t>
  </si>
  <si>
    <t>RESULTADO DE LA MEDICIÓN</t>
  </si>
  <si>
    <t>ANÁLISIS DE AVANCE</t>
  </si>
  <si>
    <t>MEDIO DE VERIFICACIÓN</t>
  </si>
  <si>
    <t>ANÁLISIS DE RESULTADO</t>
  </si>
  <si>
    <t>Realizar acciones enfocadas al fortalecimiento de la gobernabilidad democrática local.</t>
  </si>
  <si>
    <t>Realizar 2 jornadas de sensibilización dirigida a empresarios en relación con los trámites de registro de parques, concursos, delegados y juegos localizados de suerte y azar.</t>
  </si>
  <si>
    <t>Rutinaria</t>
  </si>
  <si>
    <t>Número de jornadas de sensibilización dirigida a empresarios</t>
  </si>
  <si>
    <t>Número de jornadas de sensibilización realizadas</t>
  </si>
  <si>
    <t>Suma</t>
  </si>
  <si>
    <t>Jornadas de sensibilización</t>
  </si>
  <si>
    <t>Eficacia</t>
  </si>
  <si>
    <t>Informe de la jornada de sensibilización</t>
  </si>
  <si>
    <t>Dirección para la gestión Policiva (JACD)</t>
  </si>
  <si>
    <t>No programada</t>
  </si>
  <si>
    <t>No programada  para el I trimestre de 2022</t>
  </si>
  <si>
    <t xml:space="preserve">En abril de 2022 se realizó la jornada de sensibilización a los empresarios inscritos, en la cual se hizo la presentación de lo relativo a concursos y asignación de delegados; asistieron y registraron su participación al evento un total de 64 participantes. 
En este evento se trataron temas como el trámite de autorización, seguimiento y cierre y el procedimiento a través de la web de la SDG, así como las indicaciones para la solicitud de generación de recibos de pago y los requisitos para la asignación de delegados.
</t>
  </si>
  <si>
    <t>Evidencia de reunión, listados de asistencia, oficios y correos de convocatoria, presentación</t>
  </si>
  <si>
    <t xml:space="preserve">Acorde con lo programado sobre la ejecución de la segunda jornada de sensibilización, se adelantó el dieciocho (18) de agosto de 2022 la jornada de sensibilización a los empresarios inscritos y a los que se vincularon a la reunión por Teams, dentro de la cual se logró conexión de alrededor de cien (100) empresarios, de los cuales registraron asistencia sesenta y tres (63). 
En la jornada se hizo la presentación a empresarios asistentes del siguiente temario: 
1.- Registro previo de parques de diversiones, centros y dispositivos de entretenimiento familiar, trámite en el cual se hizo la referencia al: 
1.1. Marco normativo aplicable donde intervinieron varios integrantes del grupo JACD y además las dos (2) personas asignadas como expositoras por parte del IDIGER y la UACOB. 
1.2- Presentación sobre la gestión adelantada por la Dirección para la Gestión Policiva en materia de registros expedidos y el resultado de los operativos adelantados en el mes de mayo y en agosto de 2022. 
1.3. IVC que adelantan las alcaldías locales, a través de presentación de persona de enlace en gestión de riesgos de Alcaldía Local de Kennedy 
2.- Concepto previo favorable para juegos localizados de suerte y azar en la que se hizo intervención de dos (2) integrantes del grupo JACD, detallando el marco normativo y aspecto puntual sobre revisión de norma de uso del suelo. 
3. Sesión de preguntas 
Previo a dar inicio al temario de la jornada, se expuso el video institucional sobre lo exigido para el registro previo de parques de diversiones, el cual fue producto de trabajo realizado junto con comunicaciones por integrante del grupo JACD, mismo que puede verse en el siguiente vínculo: 
Parques Alta.mp4 
Para la debida preparación de la jornada, además de las actividades reportadas en los meses anteriores, durante el mes de agosto de 2022, los integrantes del grupo JACD llevaron a cabo reuniones los días 1 y 10 de agosto (simulacro sobre tema registros previos de parques de diversiones, dispositivos y centros de entretenimiento familiar) y el 17 de agosto de 2022 (simulacro sobre los 2 temas que se abordarían por integrantes del grupo). 
</t>
  </si>
  <si>
    <t>Registros de asistencia</t>
  </si>
  <si>
    <t xml:space="preserve">En abril y agosto de 2022 se realizaron las jornadas de sensibilización a los empresarios, en la cual se hizo la presentación de lo relativo a concursos, asignación de delegados, registro previo de parques de diversiones, centros y dispositivos de entretenimiento familiar, y concepto previo favorable para juegos localizados de suerte y azar, dando cumplimiento a la programación y finalidad de la meta.
</t>
  </si>
  <si>
    <t>Acompañar 1.601 operativos de inspección, vigilancia y control en materia de actividad económica con las autoridades a cargo de la Secretaría de Gobierno, entidades Distritales y Nacionales.</t>
  </si>
  <si>
    <t>Operativos de IVC acompañados en materia de actividad económica</t>
  </si>
  <si>
    <t>Número de operativos de IVC acompañados en materia de actividad económica</t>
  </si>
  <si>
    <t>Dato a 31 de diciembre de 2021</t>
  </si>
  <si>
    <t>Operativos acompañados</t>
  </si>
  <si>
    <t>Reporte generado del formulario electrónico - Actas de asistencia</t>
  </si>
  <si>
    <t>Reporte generado del formulario electrónico</t>
  </si>
  <si>
    <t>Dirección para la gestión Policiva (IVC-Actividad Económica)</t>
  </si>
  <si>
    <t xml:space="preserve">Para este trimestre se realiza un avance superior a lo proyectado en la planeación teniendo en cuenta que se inició una nueva estrategia de seguridad y a la fecha se cuenta con mayor disponibilidad de vehículos para el apoyo a los operativos. Se realizaron acompañamientos en todas las localidades de la ciudad con una intervención multidisciplinaria en cada uno de los componentes de las metas del plan de gestión, realizando verificación del cumplimiento de los requisitos de apertura y funcionamiento de los establecimientos de comercio generales y específicos para cada una de las actividades económicas de acuerdo a la ley 1801 de 2016. El cumplimiento de los decretos Distritales y los requisitos de la resolución 777 de 202, Decreto 242 del 2021, Decreto 082 de 2021. Como consecuencia de los operativos se realizan cierres voluntarios y suspensiones temporales de la actividad económica para los establecimientos que no cumplen la normatividad vigente. 
En el trimestre se realizaron 310 operativos en las siguientes líneas de intervención: 
OBRAS: 3
BARES DE ALTO IMPACTO: 57
PARQUEADEROS Y BICICLETAS: 56
ESTABLECIMIENTOS DE COMERCIO: 154
METROLOGIA LEGAL: 25
HOTELES Y MOTELES: 15
</t>
  </si>
  <si>
    <t>ACTAS DE OPERATIVOS</t>
  </si>
  <si>
    <t>Durante este semestre se realizaron acompañamientos en varias localidades de la ciudad, verificando el cumplimiento de los requisitos de apertura y funcionamiento de los establecimientos de comercio generales y específicos para cada una de las actividades económicas de acuerdo con la ley 1801 de 2016. Obteniendo un resultado de 408 operativos en el trimestre, desagregados de la siguiente manera:
Bares de alto impacto: 118
Establecimientos de comercio: 102
Hoteles y moteles: 31
Metrología legal: 49
Obras y urbanismo: 4
Parqueaderos y bicicletas: 93
Parques: 11
Nota: se ajusta programación de la meta, de acuerdo con los mayores logros alcanzados en el i trimestre de 2022.</t>
  </si>
  <si>
    <t>Actas de operativos</t>
  </si>
  <si>
    <t xml:space="preserve">Para el III trimestre se realizaron 487 operativos, de acuerdo con los siguientes componentes: 
* Obras y Urbanismos: 37 Operativos.
* Bares de Alto Impacto: 110 Operativos.
* Parqueaderos y Bicicletas: 72 Operativos.
* Establecimiento de Comercio: 182 Operativos
* Metrología Legal: 51 Operativos
* Hoteles y Moteles: 35 Operativos
</t>
  </si>
  <si>
    <t>Se realizó el acompañamiento a 1205 operativos de inspección, vigilancia y control en materia de actividad económica con las autoridades a cargo de la Secretaría de Gobierno, entidades Distritales y Nacionales.</t>
  </si>
  <si>
    <t>Acompañar 392 operativos de Inspección, Vigilancia y Control a establecimientos de comercio ( De llantas, bodegas de reciclaje, clínicas veterinarias y venta de animales vivos, de cárnicos y aquellos relacionados con la minería) en lo relacionado con el cumplimiento a lo establecido en la Ley 1801 para el funcionamiento de dichos establecimientos; así como de recuperación de espacio público por disposición inadecuada de residuos mixtos.</t>
  </si>
  <si>
    <t>Operativos de IVC acompañados en materia de  establecimientos de comercio</t>
  </si>
  <si>
    <t>Número de operativos de IVC acompañados en materia de comercio (Llantas, bodegas de reciclaje, clínicas veterinarias y venta de animales vivos, de cárnicos y aquellos relacionados con la minería)</t>
  </si>
  <si>
    <t>Dirección para la gestión Policiva (IVC-Ambiental)</t>
  </si>
  <si>
    <t>En el primer trimestre de 2022, se adelantaron noventa y ocho (98) acciones de Inspección, Vigilancia y Control, distribuidas entre los diferentes temas de manejo del grupo asi: 
Acciones tendientes a la recuperación de espacio público en PEDH (Parque Ecológico Distrital Humedal) y zonas de ronda de cuerpos de agua:  Veintitrés (23) acciones.
Acciones tendientes a la recuperación de espacio público por disposición inadecuada de residuos sólidos: Veintinueve (29) acciones.
Acciones de IVC a temas relacionados con Protección y Bienestar Animal, establecimientos de comercio veterinario, de llantas, bodegas de reciclaje, así como de venta de productos y subproductos de origen animal (Ley 1801 de 2016): Cuarenta (40) acciones.
Acciones tendientes a la inspección, vigilancia y control a la minería: Seis (6) acciones.</t>
  </si>
  <si>
    <t xml:space="preserve">Durante el II trimestre de 2022, se adelantaron 130 acciones de inspección, vigilancia y control, distribuidas entre los diferentes temas de manejo del grupo de Inspección, Vigilancia y Control, discriminadas de la siguiente manera: 
Acciones tendientes a la recuperación de espacio público en PEDH (Parque Ecológico Distrital Humedal) y zonas de ronda de cuerpos de agua: 23 acciones. 
Acciones tendientes a la recuperación de espacio público por disposición inadecuada de residuos sólidos: 43 acciones. 
Acciones de IVC a temas relacionados con Protección y Bienestar Animal, establecimientos de comercio veterinario, de llantas, bodegas de reciclaje, así como de venta de productos y subproductos de origen animal (Ley 1801 de 2016): 47 acciones. 
Acciones tendientes a la inspección, vigilancia y control a la minería: 17 acciones. 
De conformidad con la observación presentada por la Oficina Asesora de Planeación para el monitoreo de riesgos en relación a las evidencias "...se aprecian las evidencias señaladas …, pero algunos documentos especialmente formatos GDI-GPD-F029 se encuentran en imágenes muy pequeñas y la información no se puede verificar…", se trabajó con el equipo para las acciones de mejora y una de ellas es presentar y reportar de forma separada, los formatos indicados en la fecha y actividad respectiva, que se identifica con la numeración principal y su desagregación ejemplo 2, 2.1., 3, 3.1., etc.
Nota: se ajusta programación de la meta, de acuerdo con los mayores logros alcanzados en el i trimestre de 2022.
</t>
  </si>
  <si>
    <t>Actas de operativos y listados de asistencia</t>
  </si>
  <si>
    <t xml:space="preserve">Durante el III trimestre se adelantaron 128 acciones de inspección, vigilancia y control, distribuidas entre los diferentes temas de manejo del grupo de Inspección, Vigilancia y Control, discriminadas de la siguiente manera:
Acciones tendientes a la recuperación de espacio público en PEDH (Parque Ecológico Distrital Humedal) y zonas de ronda de cuerpos de agua: 17 acciones. 
Acciones tendientes a la recuperación de espacio público por disposición inadecuada de residuos sólidos: 48 acciones. 
Acciones de IVC a temas relacionados con Protección y Bienestar Animal, establecimientos de comercio veterinario, de llantas, bodegas de reciclaje, así como de venta de productos y subproductos de origen animal (Ley 1801 de 2016): 49 acciones. 
Acciones tendientes a la inspección, vigilancia y control a la minería: 14 acciones. </t>
  </si>
  <si>
    <t>Se realizó el acompañamiento a 356 operativos de Inspección, Vigilancia y Control a establecimientos de comercio</t>
  </si>
  <si>
    <t>Acompañar 195 operativos de inspección, vigilancia y control para el cumplimiento de la sentencia de cerros orientales.</t>
  </si>
  <si>
    <t>Operativos de IVC acompañados para el cumplimiento de la sentencia de cerros orientales</t>
  </si>
  <si>
    <t>Número de operativos de IVC acompañados para el cumplimiento de la sentencia de cerros orientales</t>
  </si>
  <si>
    <t>Dirección para la gestión Policiva (IVC-Sentencias)</t>
  </si>
  <si>
    <t>Para el primer trimestre de 2022, en el marco de la Estrategia para el cumplimiento a la Sentencia de los Cerros Orientales, las Alcaldías Locales  presentaron la propuesta de programación de actividades de Inspección, Vigilancia y Control para todo el año 2022, en este sentido el equipo de apoyo a las Sentencias realizó la revisión, compilación y socialización inicialmente al equipo de Inspectores de Policía de Atención Prioritaria de la temática Cerros Orientales, de tal forma se logra obtener la programación de IVC para toda la vigencia en cumplimiento de la meta proyectada con el acompañamiento de las Autoridades Competentes, para lo cual se reporta 51 operativos de IVC en los Cerros Orientales.</t>
  </si>
  <si>
    <t>El equipo de apoyo al cumplimiento a la Sentencia de los Cerros Orientales se encargó de la gestión y articulación interinstitucional para la programación y cumplimiento de las actividades de inspección, vigilancia y control en el marco de la Estrategia de Control a Ocupaciones Ilegales en la Franja de Adecuación y la Reserva Forestal Protectora Bosque Oriental de Bogotá. Durante el II trimestre se desarrollaron 56 actividades de IVC en el marco de la Estrategia, con participación de las Alcaldías Locales, La Policía de Carabineros, la Secretaría Distrital del Hábitat y la Dirección para la Gestión Policiva con el equipo de Inspecciones de Policía de Atención Prioritaria de la Temática Cerros Orientales. Cumpliendo así la meta concertada con las Alcaldías Locales en el Plan de Gestión.</t>
  </si>
  <si>
    <t>El equipo de apoyo al cumplimiento a la Sentencia de los Cerros Orientales se encargó de la gestión y articulación interinstitucional para la programación y cumplimiento de las actividades de inspección, vigilancia y control en el marco de la Estrategia de Control a Ocupaciones Ilegales en la Franja de Adecuación y la Reserva Forestal Protectora Bosque Oriental de Bogotá. Durante el III trimestre se desarrollaron 59 actividades de IVC en el marco de la Estrategia, con participación de las Alcaldías Locales, La Policía de Carabineros, la Secretaría Distrital del Hábitat y la Dirección para la Gestión Policiva con el equipo de Inspecciones de Policía de Atención Prioritaria de la Temática Cerros Orientales. Cumpliendo así la meta concertada con las Alcaldías Locales en el Plan de Gestión.</t>
  </si>
  <si>
    <t>Se realizó el acompañamiento a 166 operativos de inspección, vigilancia y control para el cumplimiento de la sentencia de cerros orientales.</t>
  </si>
  <si>
    <t>Acompañar 71 operativos de inspección, vigilancia y control para el cumplimiento de la sentencia del Río Bogotá</t>
  </si>
  <si>
    <t>Operativos de IVC acompañados para el cumplimiento de la sentencia del Río Bogotá</t>
  </si>
  <si>
    <t>Número de operativos de IVC acompañados para el cumplimiento de la sentencia del Río Bogotá</t>
  </si>
  <si>
    <t>Durante el primer trimestre de 2022, en el marco de la Estrategia para el cumplimiento a la Sentencia del Río Bogotá sobre el Control a Semovientes en el Área de Manejo Especial, se generó comunicación a las Alcaldías Locales del Borde Occidental de la ciudad, solicitando la remisión de actividades de inspección, vigilancia y control para todo el año 2022, en el marco de las metas acordadas en las sesiones del plan de gestión adelantadas el año anterior, reportandose 11 operativos de IVC en el Área de Manejo Especial del Río Bogotá</t>
  </si>
  <si>
    <t xml:space="preserve">El equipo de apoyo al cumplimiento a la Sentencia del Río Bogotá se encargó de la gestión y articulación interinstitucional para la programación y cumplimiento de las actividades de inspección, vigilancia y control en el marco de la Estrategia de Control a Semovientes en el Área de Manejo Especial del Río Bogotá. Durante el II trimestre del presente año se desarrollaron 20 actividades de IVC en el marco de la Estrategia, con participación de las Alcaldías Locales, La Policía, y la Dirección para la Gestión Policiva, en algunas ocasiones participa la CAR y el IDPYBA
</t>
  </si>
  <si>
    <t>El equipo de apoyo al cumplimiento a la Sentencia del Río Bogotá se encargó de la gestión y articulación interinstitucional para la programación y cumplimiento de las actividades de inspección, vigilancia y control en el marco de la Estrategia de Control a Semovientes en el Área de Manejo Especial del Río Bogotá. Durante el III trimestre del presente año se desarrollaron 21 actividades de IVC en el marco de la Estrategia, con participación de las Alcaldías Locales, La Policía, y la Dirección para la Gestión Policiva, en algunas ocasiones participa la CAR y el IDPYBA</t>
  </si>
  <si>
    <t xml:space="preserve">Se realizó el acompañamiento a 52 operativos de inspección, vigilancia y control para el cumplimiento de la sentencia del río Bogotá.
</t>
  </si>
  <si>
    <t>Acompañar 794 operativos de inspección, vigilancia y control en materia de espacio público</t>
  </si>
  <si>
    <t>Operativos de IVC acompañados en materia de espacio público</t>
  </si>
  <si>
    <t>Número de operativos de IVC acompañados en materia de espacio público</t>
  </si>
  <si>
    <t>Dirección para la gestión Policiva (IVC-Espacio Público)</t>
  </si>
  <si>
    <t>Teniendo en consideración la situación de nueva normalidad dentro de la emergencia sanitaria COVID-19, la reapertura total de la ciudad, se continuó con el apoyo de los operativos de Espacio Público del proyecto Vive la Séptima, llevándose a cabo durante lo corrido del primer trimestre operativos de espacio público interinstitucionales sobre el corredor de la carrera séptima, se apoyó la intervención interinstitucional en el sector de San Victorino. El equipo de I.V.C Espacio Público, apoyó en las diferentes localidades los operativos programados por parte de las Alcaldías Locales, realizando un total de 183 operativos para el trimestre.</t>
  </si>
  <si>
    <t xml:space="preserve">Se adelantó un total de 203 operativos. Dentro de lo que se destaca el acompañamiento realizado en la caracterización, entrega y control de los carnets con código QR, entregados a los vendedores informales del corredor de la Carrera Séptima desde la Calle 24 a la Avenida Jiménez de la localidad de Santa Fe. 
También el acompañamiento a los operativos realizados en el sector de San Victorino los miércoles y sábados en el tradicional madrugón, sensibilizando a los vendedores informales en el manual de convivencia que los mismos informales construyeron. 
Así como las intervenciones en la ronda del Río Bogotá en el sector de Suba, y el acompañamiento a los operativos realizados en el sector de María Paz de la localidad de Kennedy. 
A lo largo del semestre se han apoyado en las diferentes localidades los operativos que se vienen desarrollando frente a los domiciliarios en el espacio público, tal como lo dispone el Decreto 082 de 2021. 
Nota: se ajusta programación de la meta, de acuerdo con los mayores logros alcanzados en el i trimestre de 2022.
</t>
  </si>
  <si>
    <t xml:space="preserve">Durante el III trimestre se adelantaron un total de 280 operativos de inspección, vigilancia y control en materia de espacio público sobre el corredor de la Carrera Séptima, San Victorino, el sector de Parques de Bogotá, el Puente Meissen, y se apoyaron los diferentes operativos programados en las Alcaldías Locales así como los operativos de Basuras y Residuos Sólidos en puntos críticos de las diferentes localidades. </t>
  </si>
  <si>
    <t>Se realizó el acompañamiento a 666 operativos de inspección, vigilancia y control en materia de espacio público</t>
  </si>
  <si>
    <t>Realizar trámite de notificación y devolución al 100% de los expedientes radicados en la Dirección en un tiempo igual o menor a 70 días hábiles a partir de proferida la decisión en segunda instancia</t>
  </si>
  <si>
    <t>Expedientes notificados y devueltos</t>
  </si>
  <si>
    <t>(Número de expedientes notificados y devueltos en un tiempo igual o menor a  70 días hábiles / Número de expedientes repartidos para trámite de notificación</t>
  </si>
  <si>
    <t>Constante</t>
  </si>
  <si>
    <t>Porcentaje</t>
  </si>
  <si>
    <t>Eficiencia</t>
  </si>
  <si>
    <t xml:space="preserve">Informe de seguimiento </t>
  </si>
  <si>
    <t>Archivo compartido en one drive</t>
  </si>
  <si>
    <t>Dirección para la Gestión Administrativa Especial de Policía (Notificaciones)</t>
  </si>
  <si>
    <t>Formato controlado movimiento interno de expedientes, archivo compartido en one drive.</t>
  </si>
  <si>
    <t>Durante el primer trimestre se efectúo el trámite de notificación y devolución de 304 expedientes, todos en un término inferior a 70 días hábiles". Los expedientes que se encuentran en trámite estan dentro de los términos establecidos para adelantar el trámite de notificación y devolución</t>
  </si>
  <si>
    <t>MATRIZ DE REPORTE</t>
  </si>
  <si>
    <t>Durante el primer trimestre se efectúo el trámite de notificación y devolución de 144 expedientes, todos en un término inferior a 70 días hábiles". Los expedientes que se encuentran en trámite estan dentro de los términos establecidos para adelantar el trámite de notificación y devolución</t>
  </si>
  <si>
    <t>Matriz de reporte</t>
  </si>
  <si>
    <t>Durante el III trimestre se tramitó la notificación y devolución de 127 expedientes, todos en un término inferior a 70 días hábiles. Los expedientes que se encuentran en trámite están dentro de los términos establecidos para adelantar el trámite de notificación y devolución.</t>
  </si>
  <si>
    <t>Se ha realizado el trámite de notificación y devolución de 575 expedientes</t>
  </si>
  <si>
    <t>Acompañar 123 operativos de inspección, vigilancia y control en materia de ocupaciones ilegales</t>
  </si>
  <si>
    <t>Operativos de IVC acompañados en materia de ocupaciones ilegales</t>
  </si>
  <si>
    <t>Número de operativos de IVC acompañados en materia de ocupaciones ilegales</t>
  </si>
  <si>
    <t>N/A</t>
  </si>
  <si>
    <t>Subsecretaría de Gestión Local (Ocupaciones Ilegales)</t>
  </si>
  <si>
    <t>En atención a la articulación interinstitucional e impulso a las acciones de IVC de las ocupaciones ilegales en las localidades, por parte del equipo funcional de ocupaciones ilegales y espacio público de la Subsecretaría de Gestión Local, durante el último año, ha permitido el incremento de operativos de control de los polígonos de monitoreo, realizándose 33 operativos en el primer trimestre de 2022.</t>
  </si>
  <si>
    <t>En atención a la articulación con las alcaldías locales por parte del Equipo Funcional de Espacio Público y Ocupaciones Ilegales de la Subsecretaría de Gestión Local, se acompañaron 37 operativos de prevención y recuperación de predios ocupados ilegalmente. En tal sentido se acompañaron:
24 operativos en Ciudad Bolívar
3 operativos en Fontibón
2 operativos en Engativá
2 operativos en Rafael Uribe Uribe 
2 operativos en San Cristóbal
1 operativo en Kennedy
1 operativo en Usaquén
1 operativo en Bosa
1 operativo en Usme</t>
  </si>
  <si>
    <t>Como consecuencia de la articulación interinstitucional del Equipo Funcional de Espacio Público y Ocupaciones Ilegales de la Subsecretaría de Gestión Local, durante el III trimestre se acompañó a las alcaldías locales a 46 operativos de prevención y recuperación de predios ocupados ilegalmente</t>
  </si>
  <si>
    <t>Se han acompañado 116 operativos de inspección, vigilancia y control en materia de ocupaciones ilegales</t>
  </si>
  <si>
    <t>Implementar el 100% de una estrategia de preservación del espacio público en una localidad.</t>
  </si>
  <si>
    <t>Gestión</t>
  </si>
  <si>
    <t>Estrategias de preservación del espacio público implementadas</t>
  </si>
  <si>
    <t>(Número de acciones desarrolladas para la implementación de la estrategia de preservación del espacio público / Número de acciones programadas para la implementación de la estrategia de preservación del espacio público)</t>
  </si>
  <si>
    <t>Informe de implementación de la estrategia  de preservación del espacio público.</t>
  </si>
  <si>
    <t>Archivo Subsecretaría de Gestión Local</t>
  </si>
  <si>
    <t>Subsecretaría de Gestión Local  (Grupo de Ocupaciones Ilegales)</t>
  </si>
  <si>
    <t>Se adelantó la planeación de la estrategia con la estructuración del documento que lo soporta, y cuyo objetivo consiste en estructurar un manual de buenas prácticas del uso del espacio público, con la finalidad de socializarlo con los Consejos Locales de Vendedores(as) Informales, para que a su vez sea difundido por dichos representantes,  a los grupos de vendedores informales ubicados en cada jurisdicción.</t>
  </si>
  <si>
    <t>Acta de reunión y documento soporte</t>
  </si>
  <si>
    <t>Se elaboró y aprobó por parte del Subsecretario de Gestión Local el documento Estrategia para la estructuración y socialización de un manual de buenas prácticas del espacio público, que contiene el objetivo, propuesta de contenido y estrategia de divulgación y socialización</t>
  </si>
  <si>
    <t>Documento de aprobación de la estrategia</t>
  </si>
  <si>
    <t xml:space="preserve">La socialización del documento se llevó a cabo con el DADEP y el IPES. Adicionalmente se efectuaron las modificaciones y correcciones sugeridas por las entidades antes descritas y se remitió vía correo electrónico el documento ajustado. </t>
  </si>
  <si>
    <t>Evidencia de reunión</t>
  </si>
  <si>
    <t>La implementación de la estrategia se ha realizado de acuerdo con la programación estimada</t>
  </si>
  <si>
    <t xml:space="preserve">Implementar el 100% de una estrategia de prevención de ocupaciones ilegales </t>
  </si>
  <si>
    <t>Estrategias de prevención de ocupaciones ilegales</t>
  </si>
  <si>
    <t>(Número de acciones desarrolladas para la implementación de la estrategia de prevención de ocupaciones ilegales / Número de acciones programadas para la implementación de la estrategia de prevención de ocupaciones ilegales)*100</t>
  </si>
  <si>
    <t>Informe de implementación de la estrategia  de prevención de ocupaciones ilegales.</t>
  </si>
  <si>
    <t>Se adelantó la planeación de la estrategia con la estructuración del documento que lo soporta, y cuyo objetivo consiste en socializar con los funcionarios y/o contratistas que están a cargo de la temática de ocupaciones ilegales en las alcaldías locales, el manual GET-IVC-M001, recientemente incorporado al sistema integrado de gestión de la Secretaría Distrital de Gobierno, y que se relaciona con la metodología, normatividad, jurisprudencia y oferta institucional que deben seguirse para la atención de las ocupaciones ilegales.</t>
  </si>
  <si>
    <t>Documento soporte</t>
  </si>
  <si>
    <t>Se elaboró y aprobó por parte del Subsecretario de Gestión Local el documento Estrategia para la socialización del manual de ocupaciones ilegales en las alcaldías locales, que contiene el objetivo, propuesta de ejecución de la estrategia y del cronograma de capacitaciones</t>
  </si>
  <si>
    <t>Se impartieron las capacitaciones de acuerdo con el cronograma establecido en el plan de acción para la implementación de la estrategia</t>
  </si>
  <si>
    <t>Total metas procesos (80%)</t>
  </si>
  <si>
    <t>Fortalecer la gestión institucional aumentando las capacidades de la entidad para la planeación, seguimiento y ejecución de sus metas y recursos, y la gestión del talento humano.</t>
  </si>
  <si>
    <t>T1</t>
  </si>
  <si>
    <t>Obtener una calificación semestral del 80% en la medición de desempeño ambiental, de acuerdo a los parámetros establecidos en la herramienta construida por la OAP</t>
  </si>
  <si>
    <t>Sostenibilidad del sistema de gestión</t>
  </si>
  <si>
    <t>Criteros ambientales</t>
  </si>
  <si>
    <t>Número de criterios ambientales cumplidos / Total de criterios ambientales establecidos * 100</t>
  </si>
  <si>
    <t>Porcentaje de buenas prácticas ambientales implementadas</t>
  </si>
  <si>
    <t>Herramienta Oficina Asesora de Planeación</t>
  </si>
  <si>
    <t>Aplicación de la meta: dependencias del proceso.
Reporte de la meta: Oficina Asesora de Planeación</t>
  </si>
  <si>
    <t>Listas de chequeo al cumplimiento de criterios ambientales remitidos por la OAP</t>
  </si>
  <si>
    <t xml:space="preserve">Dirección Jurídica (calificación 75%) : Participan en actividades ambientales : Conversatorio Transición energética
En la semana ambiental: participa 1 persona en actividad de conversatorio eficiencia energética.
Se encuentra al día en reporte de papel hasta el mes de junio de 2022.
Durante el semestre se colocaron 42 Caritas tristes por dejar monitores encendidos sin uso
Dirección para la Gestión Policiva (calificación 88%): Participan en actividades ambientales, tales como: Transición Energética y en la jornada de separación en la fuente.
En la semana ambiental Se evidencia participación en el conversatorio de eficiencia energética.
Dirección Jurídica (calificación 75%) : Participan en actividades ambientales : Conversatorio Transición energética
En la semana ambiental: participa 1 persona en actividad de conversatorio eficiencia energética.
Se encuentra al día en reporte de papel hasta el mes de junio de 2022.
Durante el semestre se colocaron 298 Caritas tristes por dejar monitores encendidos sin uso. 
Dirección para la Gestión Administrativa Especial de Policia(calificación 75%):No se evidencia el reporte para el consumo de papel del mes de junio.
Participan en actividades ambientales: en la jornada de separación en la fuente, uso eficiente del agua en el hogar y  transición energética.
En la semana ambiental:  participan en actividades de conversatorio energético, compasar ambiental.
Dirección Jurídica (calificación 75%) : Participan en actividades ambientales : Conversatorio Transición energética
En la semana ambiental: participa 1 persona en actividad de conversatorio eficiencia energética.
Durante el semestre se colocaron 2 Caritas tristes por dejar monitores encendidos sin uso
</t>
  </si>
  <si>
    <t>Reporte de gestión ambiental OAP</t>
  </si>
  <si>
    <t>T2</t>
  </si>
  <si>
    <t>Actualizar el 100% los documentos del proceso conforme al plan de trabajo definido.</t>
  </si>
  <si>
    <t>Actualización documental</t>
  </si>
  <si>
    <t>Número de documentos actualizados del proceso / Número de documentos programados a actualizar en el plan de trabajo *100</t>
  </si>
  <si>
    <t xml:space="preserve">Documentos con actualización en el LMD </t>
  </si>
  <si>
    <t xml:space="preserve">Casos Hola de actualización generados
Listado Maestro de Documentos 
Matiz </t>
  </si>
  <si>
    <t>MATIZ publicacion del Procedimiento formalizado en el MIPG</t>
  </si>
  <si>
    <t xml:space="preserve">El proceso documento el Manual de ocupaciones ilegales GET-IVC-M001, acorde con el cronograma de actualización definido. </t>
  </si>
  <si>
    <t>Listado maestro de documentos</t>
  </si>
  <si>
    <t>Se realizó la actualización de los 35 documentos programados en el cronograma de actualización establecido al inicio de la vigencia</t>
  </si>
  <si>
    <t>T3</t>
  </si>
  <si>
    <t>Participar del 100% de las capacitaciones que se realicen en gestión de riesgos, planes de mejora, y sistema de gestión institucional</t>
  </si>
  <si>
    <t>Partipación en capacitaciones</t>
  </si>
  <si>
    <t>Número de capacitaciones en las que se participó/ Número de capacitaciones convocadas *100</t>
  </si>
  <si>
    <t>Capacitaciones realizadas</t>
  </si>
  <si>
    <t>Registros de participación</t>
  </si>
  <si>
    <t>Listado de asistencia
Video de la reunión
Presentación</t>
  </si>
  <si>
    <t>Carpeta compartida de registros de asistencia  - OAP</t>
  </si>
  <si>
    <t xml:space="preserve">El proceso participó en la capacitación dada a los promotores de mejora, en que se trataron temas como planeación estratégica, control de documentos, riesgos, planes de mejora y otros mecanismos de planeación y control de la gestión. </t>
  </si>
  <si>
    <t>Presentación realizada y listado de asistencia TEAMS</t>
  </si>
  <si>
    <t>No programada para el II trimestre de 2022</t>
  </si>
  <si>
    <t>Total metas transversales (20%)</t>
  </si>
  <si>
    <t xml:space="preserve">Total plan de gestión </t>
  </si>
  <si>
    <t>Objetivo Estrategico</t>
  </si>
  <si>
    <t>Fomentar la gestión del conocimiento y la innovación para agilizar la comunicación con el ciudadano, la prestación de trámites y servicios, y garantizar la toma de decisiones con base en evidencia.</t>
  </si>
  <si>
    <t>Promover una ciudadanía activa y responsable, propiciando espacios de participación, formación y diálogo con mayor inteligencia colectiva y conciencia común, donde las nuevas ciudadanías se sientan vinculadas e identificadas con el Gobierno Distrital.</t>
  </si>
  <si>
    <t>Retadora (Mejora)</t>
  </si>
  <si>
    <t>Creciente</t>
  </si>
  <si>
    <t>Implementar estrategias de Gobierno Abierto y transparencia, haciendo uso de herramientas de las TIC para su divulgación, como parte del fortalecimiento de la relación entre la ciudadanía y el gobierno.</t>
  </si>
  <si>
    <t>Decreciente</t>
  </si>
  <si>
    <t>Efectividad</t>
  </si>
  <si>
    <t>Brindar atención oportuna y de calidad a los diferentes sectores poblacionales, generando relaciones de confianza y respeto por la diferencia.</t>
  </si>
  <si>
    <t>Fortalecer las relaciones de confianza con las corporaciones político-administrativas de elección popular y con la región, facilitando la aprobación de iniciativas que permitan atender las demandas ciudadanas.</t>
  </si>
  <si>
    <t>28 de octubre de 2022</t>
  </si>
  <si>
    <t xml:space="preserve">Se actualizaron 22 documentos previstos en el cronograma de actualización documental delproceso. </t>
  </si>
  <si>
    <t xml:space="preserve">El proceso ha actualizado el 75% de los documentos establecidos en el cronograma definido al inicio de la vigencia. </t>
  </si>
  <si>
    <t>Para el tercer trimestre de la vigencia 2022, el proceso alcanzó un nivel de desempeño del 94,29% de acuerdo con lo programado, y del 76,89% acumulado para la vigencia.</t>
  </si>
  <si>
    <t>De acuerdo con la solicitud del líder del proceso de fecha 13/09/2022, se modifica:
Meta 2: Se aumenta la magnitud de la meta y la programación de III y IV trimestre. 
Meta 6: Se aumenta la magnitud de la meta y la programación de III y IV trimestre. 
Meta 5: Se disminuye la magnitud de la meta y la programación de III y IV trimestre de 2022. 
Meta 8: Se aumenta la magnitud de la meta y la programación de III y IV trimestre. 
NOTA:  Se indica al líder del proceso que de acuerdo con el procedimiento PLE-PIN-P005  Formulación y seguimiento del Plan de Gestión versión 7 publicado el 15/09/2022, las metas podrán modificarse por única vez en la vigencia. Caso HOLA: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</si>
</sst>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1" formatCode="_-* #,##0_-;\-* #,##0_-;_-* &quot;-&quot;_-;_-@_-"/>
  </numFmts>
  <fonts count="14" x14ac:knownFonts="1">
    <font>
      <sz val="11"/>
      <color theme="1"/>
      <name val="Calibri"/>
      <family val="2"/>
      <scheme val="minor"/>
    </font>
    <font>
      <sz val="11"/>
      <color theme="1"/>
      <name val="Calibri Light"/>
      <family val="2"/>
      <scheme val="major"/>
    </font>
    <font>
      <b/>
      <sz val="11"/>
      <color theme="1"/>
      <name val="Calibri Light"/>
      <family val="2"/>
      <scheme val="major"/>
    </font>
    <font>
      <sz val="11"/>
      <color theme="1"/>
      <name val="Calibri"/>
      <family val="2"/>
      <scheme val="minor"/>
    </font>
    <font>
      <sz val="11"/>
      <color rgb="FF0070C0"/>
      <name val="Calibri Light"/>
      <family val="2"/>
      <scheme val="major"/>
    </font>
    <font>
      <sz val="12"/>
      <color theme="1"/>
      <name val="Calibri Light"/>
      <family val="2"/>
      <scheme val="major"/>
    </font>
    <font>
      <b/>
      <sz val="12"/>
      <color theme="1"/>
      <name val="Calibri Light"/>
      <family val="2"/>
      <scheme val="major"/>
    </font>
    <font>
      <sz val="14"/>
      <color theme="1"/>
      <name val="Calibri Light"/>
      <family val="2"/>
      <scheme val="major"/>
    </font>
    <font>
      <b/>
      <sz val="14"/>
      <color theme="1"/>
      <name val="Calibri Light"/>
      <family val="2"/>
      <scheme val="major"/>
    </font>
    <font>
      <b/>
      <sz val="12"/>
      <color rgb="FF0070C0"/>
      <name val="Calibri Light"/>
      <family val="2"/>
      <scheme val="major"/>
    </font>
    <font>
      <sz val="9"/>
      <color rgb="FF323130"/>
      <name val="Segoe UI"/>
      <family val="2"/>
    </font>
    <font>
      <b/>
      <sz val="9"/>
      <color indexed="81"/>
      <name val="Tahoma"/>
      <family val="2"/>
    </font>
    <font>
      <sz val="10"/>
      <name val="Arial"/>
      <family val="2"/>
    </font>
    <font>
      <b/>
      <u/>
      <sz val="11"/>
      <color theme="1"/>
      <name val="Calibri Light"/>
      <family val="2"/>
      <scheme val="major"/>
    </font>
  </fonts>
  <fills count="10">
    <fill>
      <patternFill patternType="none"/>
    </fill>
    <fill>
      <patternFill patternType="gray125"/>
    </fill>
    <fill>
      <patternFill patternType="solid">
        <fgColor theme="7" tint="0.59999389629810485"/>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rgb="FF0070C0"/>
        <bgColor indexed="64"/>
      </patternFill>
    </fill>
    <fill>
      <patternFill patternType="solid">
        <fgColor theme="9" tint="0.59999389629810485"/>
        <bgColor indexed="64"/>
      </patternFill>
    </fill>
    <fill>
      <patternFill patternType="solid">
        <fgColor theme="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s>
  <cellStyleXfs count="4">
    <xf numFmtId="0" fontId="0" fillId="0" borderId="0"/>
    <xf numFmtId="9" fontId="3" fillId="0" borderId="0" applyFont="0" applyFill="0" applyBorder="0" applyAlignment="0" applyProtection="0"/>
    <xf numFmtId="41" fontId="3" fillId="0" borderId="0" applyFont="0" applyFill="0" applyBorder="0" applyAlignment="0" applyProtection="0"/>
    <xf numFmtId="0" fontId="12" fillId="0" borderId="0"/>
  </cellStyleXfs>
  <cellXfs count="139">
    <xf numFmtId="0" fontId="0" fillId="0" borderId="0" xfId="0"/>
    <xf numFmtId="0" fontId="1" fillId="0" borderId="0" xfId="0" applyFont="1" applyAlignment="1">
      <alignment wrapText="1"/>
    </xf>
    <xf numFmtId="0" fontId="2" fillId="3" borderId="1" xfId="0" applyFont="1" applyFill="1" applyBorder="1" applyAlignment="1">
      <alignment horizontal="center" vertical="center" wrapText="1"/>
    </xf>
    <xf numFmtId="0" fontId="2" fillId="8" borderId="1" xfId="0" applyFont="1" applyFill="1" applyBorder="1" applyAlignment="1">
      <alignment horizontal="center" vertical="center" wrapText="1"/>
    </xf>
    <xf numFmtId="0" fontId="1" fillId="0" borderId="0" xfId="0" applyFont="1" applyAlignment="1">
      <alignment vertical="center" wrapText="1"/>
    </xf>
    <xf numFmtId="0" fontId="4" fillId="0" borderId="1" xfId="0" applyFont="1" applyBorder="1" applyAlignment="1">
      <alignment horizontal="left" vertical="top" wrapText="1"/>
    </xf>
    <xf numFmtId="0" fontId="5" fillId="0" borderId="0" xfId="0" applyFont="1" applyAlignment="1">
      <alignment wrapText="1"/>
    </xf>
    <xf numFmtId="0" fontId="7" fillId="2" borderId="1" xfId="0" applyFont="1" applyFill="1" applyBorder="1" applyAlignment="1">
      <alignment wrapText="1"/>
    </xf>
    <xf numFmtId="9" fontId="7" fillId="2" borderId="1" xfId="1" applyFont="1" applyFill="1" applyBorder="1" applyAlignment="1">
      <alignment wrapText="1"/>
    </xf>
    <xf numFmtId="0" fontId="7" fillId="0" borderId="0" xfId="0" applyFont="1" applyAlignment="1">
      <alignment wrapText="1"/>
    </xf>
    <xf numFmtId="0" fontId="5" fillId="3" borderId="1" xfId="0" applyFont="1" applyFill="1" applyBorder="1" applyAlignment="1">
      <alignment wrapText="1"/>
    </xf>
    <xf numFmtId="0" fontId="9" fillId="3" borderId="1" xfId="0" applyFont="1" applyFill="1" applyBorder="1" applyAlignment="1">
      <alignment wrapText="1"/>
    </xf>
    <xf numFmtId="9" fontId="9" fillId="3" borderId="1" xfId="0" applyNumberFormat="1" applyFont="1" applyFill="1" applyBorder="1" applyAlignment="1">
      <alignment wrapText="1"/>
    </xf>
    <xf numFmtId="9" fontId="6" fillId="3" borderId="1" xfId="1" applyFont="1" applyFill="1" applyBorder="1" applyAlignment="1">
      <alignment wrapText="1"/>
    </xf>
    <xf numFmtId="0" fontId="2" fillId="2" borderId="1" xfId="0" applyFont="1" applyFill="1" applyBorder="1" applyAlignment="1">
      <alignment horizontal="center" vertical="center" wrapText="1"/>
    </xf>
    <xf numFmtId="0" fontId="0" fillId="3" borderId="1" xfId="0" applyFill="1" applyBorder="1" applyAlignment="1">
      <alignment horizontal="center" vertical="center" wrapText="1"/>
    </xf>
    <xf numFmtId="0" fontId="0" fillId="3" borderId="1" xfId="0" applyFill="1" applyBorder="1"/>
    <xf numFmtId="0" fontId="0" fillId="0" borderId="1" xfId="0" applyBorder="1"/>
    <xf numFmtId="0" fontId="1" fillId="0" borderId="1" xfId="0" applyFont="1" applyBorder="1" applyAlignment="1">
      <alignment horizontal="center" vertical="center" wrapText="1"/>
    </xf>
    <xf numFmtId="0" fontId="2" fillId="3" borderId="1" xfId="0" applyFont="1" applyFill="1" applyBorder="1" applyAlignment="1">
      <alignment horizontal="center" wrapText="1"/>
    </xf>
    <xf numFmtId="0" fontId="1" fillId="9" borderId="1" xfId="0" applyFont="1" applyFill="1" applyBorder="1" applyAlignment="1">
      <alignment horizontal="left" vertical="center" wrapText="1"/>
    </xf>
    <xf numFmtId="1" fontId="1" fillId="9" borderId="1" xfId="2" applyNumberFormat="1" applyFont="1" applyFill="1" applyBorder="1" applyAlignment="1">
      <alignment horizontal="center" vertical="center" wrapText="1"/>
    </xf>
    <xf numFmtId="0" fontId="1" fillId="9" borderId="1" xfId="0" applyFont="1" applyFill="1" applyBorder="1" applyAlignment="1">
      <alignment vertical="center" wrapText="1"/>
    </xf>
    <xf numFmtId="0" fontId="1" fillId="9" borderId="1" xfId="0" applyFont="1" applyFill="1" applyBorder="1" applyAlignment="1">
      <alignment horizontal="center" vertical="center" wrapText="1"/>
    </xf>
    <xf numFmtId="9" fontId="1" fillId="9" borderId="1" xfId="0" applyNumberFormat="1" applyFont="1" applyFill="1" applyBorder="1" applyAlignment="1">
      <alignment horizontal="center" vertical="center" wrapText="1"/>
    </xf>
    <xf numFmtId="1" fontId="1" fillId="9" borderId="1" xfId="0" applyNumberFormat="1" applyFont="1" applyFill="1" applyBorder="1" applyAlignment="1">
      <alignment horizontal="center" vertical="center" wrapText="1"/>
    </xf>
    <xf numFmtId="9" fontId="1" fillId="9" borderId="1" xfId="2" applyNumberFormat="1" applyFont="1" applyFill="1" applyBorder="1" applyAlignment="1">
      <alignment horizontal="center" vertical="center" wrapText="1"/>
    </xf>
    <xf numFmtId="9" fontId="1" fillId="9" borderId="1" xfId="1" applyFont="1" applyFill="1" applyBorder="1" applyAlignment="1">
      <alignment horizontal="center" vertical="center" wrapText="1"/>
    </xf>
    <xf numFmtId="0" fontId="2" fillId="0" borderId="0" xfId="0" applyFont="1" applyAlignment="1">
      <alignment vertical="center" wrapText="1"/>
    </xf>
    <xf numFmtId="0" fontId="4" fillId="0" borderId="13" xfId="0" applyFont="1" applyBorder="1" applyAlignment="1" applyProtection="1">
      <alignment horizontal="center" vertical="center" wrapText="1"/>
      <protection hidden="1"/>
    </xf>
    <xf numFmtId="0" fontId="4" fillId="0" borderId="13" xfId="0" applyFont="1" applyBorder="1" applyAlignment="1" applyProtection="1">
      <alignment horizontal="left" vertical="center" wrapText="1"/>
      <protection hidden="1"/>
    </xf>
    <xf numFmtId="0" fontId="4" fillId="9" borderId="13" xfId="0" applyFont="1" applyFill="1" applyBorder="1" applyAlignment="1" applyProtection="1">
      <alignment horizontal="left" vertical="center" wrapText="1"/>
      <protection hidden="1"/>
    </xf>
    <xf numFmtId="9" fontId="4" fillId="9" borderId="1" xfId="0" applyNumberFormat="1" applyFont="1" applyFill="1" applyBorder="1" applyAlignment="1" applyProtection="1">
      <alignment horizontal="center" vertical="center" wrapText="1"/>
      <protection hidden="1"/>
    </xf>
    <xf numFmtId="0" fontId="4" fillId="0" borderId="1" xfId="0" applyFont="1" applyBorder="1" applyAlignment="1" applyProtection="1">
      <alignment horizontal="left" vertical="center" wrapText="1"/>
      <protection hidden="1"/>
    </xf>
    <xf numFmtId="0" fontId="4" fillId="0" borderId="12" xfId="0" applyFont="1" applyBorder="1" applyAlignment="1" applyProtection="1">
      <alignment horizontal="left" vertical="center" wrapText="1"/>
      <protection hidden="1"/>
    </xf>
    <xf numFmtId="9" fontId="4" fillId="0" borderId="1" xfId="1" applyFont="1" applyBorder="1" applyAlignment="1">
      <alignment horizontal="center" vertical="top" wrapText="1"/>
    </xf>
    <xf numFmtId="0" fontId="4" fillId="0" borderId="0" xfId="0" applyFont="1" applyAlignment="1">
      <alignment wrapText="1"/>
    </xf>
    <xf numFmtId="0" fontId="4" fillId="0" borderId="1" xfId="0" applyFont="1" applyBorder="1" applyAlignment="1" applyProtection="1">
      <alignment horizontal="center" vertical="center" wrapText="1"/>
      <protection hidden="1"/>
    </xf>
    <xf numFmtId="0" fontId="4" fillId="9" borderId="1" xfId="0" applyFont="1" applyFill="1" applyBorder="1" applyAlignment="1" applyProtection="1">
      <alignment horizontal="left" vertical="center" wrapText="1"/>
      <protection hidden="1"/>
    </xf>
    <xf numFmtId="9" fontId="4" fillId="9" borderId="1" xfId="1" applyFont="1" applyFill="1" applyBorder="1" applyAlignment="1" applyProtection="1">
      <alignment horizontal="center" vertical="center" wrapText="1"/>
      <protection hidden="1"/>
    </xf>
    <xf numFmtId="0" fontId="4" fillId="0" borderId="2" xfId="0" applyFont="1" applyBorder="1" applyAlignment="1" applyProtection="1">
      <alignment horizontal="left" vertical="center" wrapText="1"/>
      <protection hidden="1"/>
    </xf>
    <xf numFmtId="0" fontId="1" fillId="0" borderId="0" xfId="0" applyFont="1" applyAlignment="1">
      <alignment horizontal="center" wrapText="1"/>
    </xf>
    <xf numFmtId="0" fontId="1" fillId="0" borderId="0" xfId="0" applyFont="1" applyAlignment="1">
      <alignment horizontal="center" vertical="center" wrapText="1"/>
    </xf>
    <xf numFmtId="9" fontId="6" fillId="3" borderId="1" xfId="1" applyFont="1" applyFill="1" applyBorder="1" applyAlignment="1">
      <alignment horizontal="center" wrapText="1"/>
    </xf>
    <xf numFmtId="1" fontId="4" fillId="0" borderId="1" xfId="0" applyNumberFormat="1" applyFont="1" applyBorder="1" applyAlignment="1">
      <alignment horizontal="center" vertical="top" wrapText="1"/>
    </xf>
    <xf numFmtId="0" fontId="4" fillId="0" borderId="1" xfId="0" applyFont="1" applyBorder="1" applyAlignment="1">
      <alignment horizontal="center" vertical="top" wrapText="1"/>
    </xf>
    <xf numFmtId="9" fontId="9" fillId="3" borderId="1" xfId="0" applyNumberFormat="1" applyFont="1" applyFill="1" applyBorder="1" applyAlignment="1">
      <alignment horizontal="center" wrapText="1"/>
    </xf>
    <xf numFmtId="0" fontId="6" fillId="3" borderId="1" xfId="0" applyFont="1" applyFill="1" applyBorder="1" applyAlignment="1">
      <alignment horizontal="center" wrapText="1"/>
    </xf>
    <xf numFmtId="9" fontId="7" fillId="2" borderId="1" xfId="1" applyFont="1" applyFill="1" applyBorder="1" applyAlignment="1">
      <alignment horizontal="center" wrapText="1"/>
    </xf>
    <xf numFmtId="9" fontId="8" fillId="2" borderId="1" xfId="0" applyNumberFormat="1" applyFont="1" applyFill="1" applyBorder="1" applyAlignment="1">
      <alignment horizontal="center" wrapText="1"/>
    </xf>
    <xf numFmtId="10" fontId="6" fillId="3" borderId="1" xfId="1" applyNumberFormat="1" applyFont="1" applyFill="1" applyBorder="1" applyAlignment="1">
      <alignment horizontal="center" wrapText="1"/>
    </xf>
    <xf numFmtId="9" fontId="4" fillId="0" borderId="1" xfId="0" applyNumberFormat="1" applyFont="1" applyBorder="1" applyAlignment="1">
      <alignment horizontal="center" vertical="top" wrapText="1"/>
    </xf>
    <xf numFmtId="10" fontId="8" fillId="2" borderId="1" xfId="1" applyNumberFormat="1" applyFont="1" applyFill="1" applyBorder="1" applyAlignment="1">
      <alignment horizontal="center" wrapText="1"/>
    </xf>
    <xf numFmtId="0" fontId="2" fillId="0" borderId="0" xfId="0" applyFont="1" applyAlignment="1">
      <alignment horizontal="center" vertical="center" wrapText="1"/>
    </xf>
    <xf numFmtId="0" fontId="1" fillId="0" borderId="0" xfId="0" applyFont="1" applyAlignment="1">
      <alignment horizontal="left" vertical="center" wrapText="1"/>
    </xf>
    <xf numFmtId="1" fontId="1" fillId="0" borderId="1" xfId="2" applyNumberFormat="1" applyFont="1" applyFill="1" applyBorder="1" applyAlignment="1">
      <alignment horizontal="center" vertical="center" wrapText="1"/>
    </xf>
    <xf numFmtId="10" fontId="8" fillId="2" borderId="1" xfId="0" applyNumberFormat="1" applyFont="1" applyFill="1" applyBorder="1" applyAlignment="1">
      <alignment horizontal="center" wrapText="1"/>
    </xf>
    <xf numFmtId="0" fontId="2" fillId="4" borderId="3"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1" fillId="0" borderId="1" xfId="0" applyFont="1" applyBorder="1" applyAlignment="1">
      <alignment horizontal="justify" vertical="center" wrapText="1"/>
    </xf>
    <xf numFmtId="0" fontId="2" fillId="5" borderId="1" xfId="0" applyFont="1" applyFill="1" applyBorder="1" applyAlignment="1">
      <alignment horizontal="center" vertical="center" wrapText="1"/>
    </xf>
    <xf numFmtId="0" fontId="2" fillId="6" borderId="1" xfId="0" applyFont="1" applyFill="1" applyBorder="1" applyAlignment="1">
      <alignment horizontal="center" vertical="center" wrapText="1"/>
    </xf>
    <xf numFmtId="0" fontId="2" fillId="7"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2" fillId="2" borderId="1" xfId="0" applyFont="1" applyFill="1" applyBorder="1" applyAlignment="1">
      <alignment horizontal="center" vertical="center" wrapText="1"/>
    </xf>
    <xf numFmtId="1" fontId="1" fillId="0" borderId="1" xfId="0" applyNumberFormat="1" applyFont="1" applyBorder="1" applyAlignment="1">
      <alignment horizontal="center" vertical="center" wrapText="1"/>
    </xf>
    <xf numFmtId="9" fontId="1" fillId="0" borderId="1" xfId="1" applyFont="1" applyBorder="1" applyAlignment="1">
      <alignment horizontal="center" vertical="center" wrapText="1"/>
    </xf>
    <xf numFmtId="0" fontId="1" fillId="0" borderId="1" xfId="0" applyFont="1" applyBorder="1" applyAlignment="1">
      <alignment horizontal="left" vertical="center" wrapText="1"/>
    </xf>
    <xf numFmtId="1" fontId="1" fillId="0" borderId="1" xfId="0" applyNumberFormat="1" applyFont="1" applyBorder="1" applyAlignment="1">
      <alignment horizontal="right" vertical="center" wrapText="1"/>
    </xf>
    <xf numFmtId="0" fontId="1" fillId="0" borderId="1" xfId="0" applyFont="1" applyBorder="1" applyAlignment="1">
      <alignment horizontal="right" vertical="center" wrapText="1"/>
    </xf>
    <xf numFmtId="9" fontId="1" fillId="0" borderId="1" xfId="0" applyNumberFormat="1" applyFont="1" applyBorder="1" applyAlignment="1">
      <alignment horizontal="center" vertical="center" wrapText="1"/>
    </xf>
    <xf numFmtId="9" fontId="6" fillId="3" borderId="1" xfId="1" applyFont="1" applyFill="1" applyBorder="1" applyAlignment="1">
      <alignment horizontal="center" vertical="center" wrapText="1"/>
    </xf>
    <xf numFmtId="0" fontId="5" fillId="3" borderId="1" xfId="0" applyFont="1" applyFill="1" applyBorder="1" applyAlignment="1">
      <alignment vertical="center" wrapText="1"/>
    </xf>
    <xf numFmtId="9" fontId="6" fillId="3" borderId="1" xfId="1" applyFont="1" applyFill="1" applyBorder="1" applyAlignment="1">
      <alignment vertical="center" wrapText="1"/>
    </xf>
    <xf numFmtId="10" fontId="6" fillId="3" borderId="1" xfId="1" applyNumberFormat="1" applyFont="1" applyFill="1" applyBorder="1" applyAlignment="1">
      <alignment horizontal="center" vertical="center" wrapText="1"/>
    </xf>
    <xf numFmtId="9" fontId="4" fillId="0" borderId="1" xfId="1" applyFont="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left" vertical="center" wrapText="1"/>
    </xf>
    <xf numFmtId="9" fontId="4" fillId="0" borderId="1" xfId="1" applyFont="1" applyBorder="1" applyAlignment="1">
      <alignment horizontal="right" vertical="center" wrapText="1"/>
    </xf>
    <xf numFmtId="9" fontId="9" fillId="3" borderId="1" xfId="0" applyNumberFormat="1" applyFont="1" applyFill="1" applyBorder="1" applyAlignment="1">
      <alignment horizontal="center" vertical="center" wrapText="1"/>
    </xf>
    <xf numFmtId="9" fontId="9" fillId="3" borderId="1" xfId="0" applyNumberFormat="1" applyFont="1" applyFill="1" applyBorder="1" applyAlignment="1">
      <alignment vertical="center" wrapText="1"/>
    </xf>
    <xf numFmtId="0" fontId="6" fillId="3" borderId="1" xfId="0" applyFont="1" applyFill="1" applyBorder="1" applyAlignment="1">
      <alignment vertical="center" wrapText="1"/>
    </xf>
    <xf numFmtId="9" fontId="7" fillId="2" borderId="1" xfId="1" applyFont="1" applyFill="1" applyBorder="1" applyAlignment="1">
      <alignment horizontal="center" vertical="center" wrapText="1"/>
    </xf>
    <xf numFmtId="0" fontId="7" fillId="2" borderId="1" xfId="0" applyFont="1" applyFill="1" applyBorder="1" applyAlignment="1">
      <alignment vertical="center" wrapText="1"/>
    </xf>
    <xf numFmtId="9" fontId="7" fillId="2" borderId="1" xfId="1" applyFont="1" applyFill="1" applyBorder="1" applyAlignment="1">
      <alignment vertical="center" wrapText="1"/>
    </xf>
    <xf numFmtId="9" fontId="8" fillId="2" borderId="1" xfId="0" applyNumberFormat="1" applyFont="1" applyFill="1" applyBorder="1" applyAlignment="1">
      <alignment vertical="center" wrapText="1"/>
    </xf>
    <xf numFmtId="10" fontId="8" fillId="2" borderId="1" xfId="1" applyNumberFormat="1" applyFont="1" applyFill="1" applyBorder="1" applyAlignment="1">
      <alignment horizontal="center" vertical="center" wrapText="1"/>
    </xf>
    <xf numFmtId="9" fontId="1" fillId="0" borderId="1" xfId="0" applyNumberFormat="1" applyFont="1" applyBorder="1" applyAlignment="1">
      <alignment horizontal="right" vertical="center" wrapText="1"/>
    </xf>
    <xf numFmtId="9" fontId="1" fillId="0" borderId="1" xfId="1" applyFont="1" applyBorder="1" applyAlignment="1">
      <alignment horizontal="right" vertical="center" wrapText="1"/>
    </xf>
    <xf numFmtId="1" fontId="1" fillId="0" borderId="3" xfId="0" applyNumberFormat="1" applyFont="1" applyBorder="1" applyAlignment="1">
      <alignment horizontal="center" vertical="center" wrapText="1"/>
    </xf>
    <xf numFmtId="9" fontId="1" fillId="0" borderId="3" xfId="0" applyNumberFormat="1" applyFont="1" applyBorder="1" applyAlignment="1">
      <alignment horizontal="center" vertical="center" wrapText="1"/>
    </xf>
    <xf numFmtId="0" fontId="1" fillId="0" borderId="0" xfId="0" applyFont="1" applyAlignment="1">
      <alignment horizontal="justify" vertical="center" wrapText="1"/>
    </xf>
    <xf numFmtId="0" fontId="1" fillId="9" borderId="1" xfId="0" applyFont="1" applyFill="1" applyBorder="1" applyAlignment="1">
      <alignment horizontal="justify" vertical="center" wrapText="1"/>
    </xf>
    <xf numFmtId="0" fontId="5" fillId="3" borderId="1" xfId="0" applyFont="1" applyFill="1" applyBorder="1" applyAlignment="1">
      <alignment horizontal="justify" vertical="center" wrapText="1"/>
    </xf>
    <xf numFmtId="0" fontId="4" fillId="0" borderId="1" xfId="0" applyFont="1" applyBorder="1" applyAlignment="1">
      <alignment horizontal="justify" vertical="center" wrapText="1"/>
    </xf>
    <xf numFmtId="0" fontId="7" fillId="2" borderId="1" xfId="0" applyFont="1" applyFill="1" applyBorder="1" applyAlignment="1">
      <alignment horizontal="justify" vertical="center" wrapText="1"/>
    </xf>
    <xf numFmtId="0" fontId="1" fillId="0" borderId="0" xfId="0" applyFont="1" applyAlignment="1">
      <alignment horizontal="justify" wrapText="1"/>
    </xf>
    <xf numFmtId="0" fontId="5" fillId="3" borderId="1" xfId="0" applyFont="1" applyFill="1" applyBorder="1" applyAlignment="1">
      <alignment horizontal="justify" wrapText="1"/>
    </xf>
    <xf numFmtId="0" fontId="4" fillId="0" borderId="1" xfId="0" applyFont="1" applyBorder="1" applyAlignment="1">
      <alignment horizontal="justify" vertical="top" wrapText="1"/>
    </xf>
    <xf numFmtId="0" fontId="7" fillId="2" borderId="1" xfId="0" applyFont="1" applyFill="1" applyBorder="1" applyAlignment="1">
      <alignment horizontal="justify" wrapText="1"/>
    </xf>
    <xf numFmtId="0" fontId="10" fillId="0" borderId="0" xfId="0" applyFont="1" applyAlignment="1">
      <alignment horizontal="justify"/>
    </xf>
    <xf numFmtId="10" fontId="1" fillId="9" borderId="1" xfId="0" applyNumberFormat="1" applyFont="1" applyFill="1" applyBorder="1" applyAlignment="1">
      <alignment horizontal="justify" vertical="center" wrapText="1"/>
    </xf>
    <xf numFmtId="0" fontId="6" fillId="3" borderId="1" xfId="0" applyFont="1" applyFill="1" applyBorder="1" applyAlignment="1">
      <alignment horizontal="justify"/>
    </xf>
    <xf numFmtId="0" fontId="4" fillId="0" borderId="13" xfId="0" applyFont="1" applyBorder="1" applyAlignment="1" applyProtection="1">
      <alignment horizontal="justify" vertical="center" wrapText="1"/>
      <protection hidden="1"/>
    </xf>
    <xf numFmtId="0" fontId="4" fillId="0" borderId="1" xfId="0" applyFont="1" applyBorder="1" applyAlignment="1" applyProtection="1">
      <alignment horizontal="justify" vertical="center" wrapText="1"/>
      <protection hidden="1"/>
    </xf>
    <xf numFmtId="0" fontId="9" fillId="3" borderId="1" xfId="0" applyFont="1" applyFill="1" applyBorder="1" applyAlignment="1">
      <alignment horizontal="justify" wrapText="1"/>
    </xf>
    <xf numFmtId="0" fontId="8" fillId="2" borderId="1" xfId="0" applyFont="1" applyFill="1" applyBorder="1" applyAlignment="1">
      <alignment horizontal="justify" wrapText="1"/>
    </xf>
    <xf numFmtId="10" fontId="4" fillId="0" borderId="1" xfId="1" applyNumberFormat="1" applyFont="1" applyBorder="1" applyAlignment="1">
      <alignment horizontal="center" vertical="center" wrapText="1"/>
    </xf>
    <xf numFmtId="10" fontId="1" fillId="0" borderId="1" xfId="1" applyNumberFormat="1" applyFont="1" applyBorder="1" applyAlignment="1">
      <alignment horizontal="center" vertical="center" wrapText="1"/>
    </xf>
    <xf numFmtId="0" fontId="2" fillId="8" borderId="2" xfId="0" applyFont="1" applyFill="1" applyBorder="1" applyAlignment="1">
      <alignment horizontal="center" vertical="center" wrapText="1"/>
    </xf>
    <xf numFmtId="0" fontId="2" fillId="8" borderId="4" xfId="0" applyFont="1" applyFill="1" applyBorder="1" applyAlignment="1">
      <alignment horizontal="center" vertical="center" wrapText="1"/>
    </xf>
    <xf numFmtId="0" fontId="2" fillId="8" borderId="3" xfId="0" applyFont="1" applyFill="1" applyBorder="1" applyAlignment="1">
      <alignment horizontal="center" vertical="center" wrapText="1"/>
    </xf>
    <xf numFmtId="0" fontId="2" fillId="4" borderId="3"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1" xfId="0" applyFont="1" applyFill="1" applyBorder="1" applyAlignment="1">
      <alignment horizontal="center" wrapText="1"/>
    </xf>
    <xf numFmtId="0" fontId="1" fillId="0" borderId="1" xfId="0" applyFont="1" applyBorder="1" applyAlignment="1">
      <alignment horizontal="justify" vertical="center" wrapText="1"/>
    </xf>
    <xf numFmtId="0" fontId="2" fillId="5" borderId="1" xfId="0" applyFont="1" applyFill="1" applyBorder="1" applyAlignment="1">
      <alignment horizontal="center" vertical="center" wrapText="1"/>
    </xf>
    <xf numFmtId="0" fontId="2" fillId="6" borderId="1" xfId="0" applyFont="1" applyFill="1" applyBorder="1" applyAlignment="1">
      <alignment horizontal="center" vertical="center" wrapText="1"/>
    </xf>
    <xf numFmtId="0" fontId="2" fillId="7"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left" vertical="top" wrapText="1"/>
    </xf>
    <xf numFmtId="0" fontId="1" fillId="0" borderId="6" xfId="0" applyFont="1" applyBorder="1" applyAlignment="1">
      <alignment horizontal="justify" vertical="center" wrapText="1"/>
    </xf>
    <xf numFmtId="0" fontId="1" fillId="0" borderId="7" xfId="0" applyFont="1" applyBorder="1" applyAlignment="1">
      <alignment horizontal="justify" vertical="center" wrapText="1"/>
    </xf>
    <xf numFmtId="0" fontId="1" fillId="0" borderId="8" xfId="0" applyFont="1" applyBorder="1" applyAlignment="1">
      <alignment horizontal="justify" vertical="center" wrapText="1"/>
    </xf>
    <xf numFmtId="0" fontId="2" fillId="2" borderId="1" xfId="0" applyFont="1" applyFill="1" applyBorder="1" applyAlignment="1">
      <alignment horizontal="center" vertical="center" wrapText="1"/>
    </xf>
    <xf numFmtId="0" fontId="2" fillId="3" borderId="11" xfId="0" applyFont="1" applyFill="1" applyBorder="1" applyAlignment="1">
      <alignment horizontal="center" vertical="center" wrapText="1"/>
    </xf>
    <xf numFmtId="0" fontId="2" fillId="3" borderId="9"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3" borderId="0" xfId="0" applyFont="1" applyFill="1" applyAlignment="1">
      <alignment horizontal="center" vertical="center" wrapText="1"/>
    </xf>
    <xf numFmtId="0" fontId="2" fillId="3" borderId="7" xfId="0" applyFont="1" applyFill="1" applyBorder="1" applyAlignment="1">
      <alignment horizontal="center" vertical="center" wrapText="1"/>
    </xf>
    <xf numFmtId="0" fontId="2" fillId="3" borderId="12"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2" fillId="3" borderId="8" xfId="0" applyFont="1" applyFill="1" applyBorder="1" applyAlignment="1">
      <alignment horizontal="center" vertical="center" wrapText="1"/>
    </xf>
    <xf numFmtId="0" fontId="2" fillId="0" borderId="11" xfId="0" applyFont="1" applyBorder="1" applyAlignment="1">
      <alignment horizontal="center" vertical="center" wrapText="1"/>
    </xf>
    <xf numFmtId="0" fontId="2" fillId="0" borderId="9" xfId="0" applyFont="1" applyBorder="1" applyAlignment="1">
      <alignment horizontal="center" vertical="center" wrapText="1"/>
    </xf>
  </cellXfs>
  <cellStyles count="4">
    <cellStyle name="Millares [0]" xfId="2" builtinId="6"/>
    <cellStyle name="Normal" xfId="0" builtinId="0"/>
    <cellStyle name="Normal 2" xfId="3" xr:uid="{1DD588C5-645B-466E-8F2B-05C0F9A9B7A7}"/>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149678</xdr:colOff>
      <xdr:row>0</xdr:row>
      <xdr:rowOff>87086</xdr:rowOff>
    </xdr:from>
    <xdr:to>
      <xdr:col>2</xdr:col>
      <xdr:colOff>258164</xdr:colOff>
      <xdr:row>0</xdr:row>
      <xdr:rowOff>810986</xdr:rowOff>
    </xdr:to>
    <xdr:pic>
      <xdr:nvPicPr>
        <xdr:cNvPr id="2" name="Imagen 1">
          <a:extLst>
            <a:ext uri="{FF2B5EF4-FFF2-40B4-BE49-F238E27FC236}">
              <a16:creationId xmlns:a16="http://schemas.microsoft.com/office/drawing/2014/main" id="{0D703797-4AAF-448D-A59A-0DA885684A1E}"/>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9678" y="87086"/>
          <a:ext cx="2272022" cy="7239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gobiernobogota.sharepoint.com/Users/hernan.cervera/Downloads/Copia%20de%20Matriz%20SUIT-%20DAFP.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ESTRATEGIAS DE RACIONALIZACION"/>
      <sheetName val="CADENA DE TRÁMITES"/>
      <sheetName val="TABLA"/>
      <sheetName val="Tablas instituciones"/>
      <sheetName val="Hoja1"/>
    </sheetNames>
    <sheetDataSet>
      <sheetData sheetId="0"/>
      <sheetData sheetId="1"/>
      <sheetData sheetId="2"/>
      <sheetData sheetId="3"/>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3757A3-C994-41E5-9502-5424A4810E09}">
  <dimension ref="A1:AR34"/>
  <sheetViews>
    <sheetView tabSelected="1" zoomScale="70" zoomScaleNormal="70" workbookViewId="0">
      <selection activeCell="G14" sqref="G14:J14"/>
    </sheetView>
  </sheetViews>
  <sheetFormatPr baseColWidth="10" defaultColWidth="10.85546875" defaultRowHeight="15" x14ac:dyDescent="0.25"/>
  <cols>
    <col min="1" max="1" width="7" style="1" customWidth="1"/>
    <col min="2" max="2" width="25.5703125" style="1" customWidth="1"/>
    <col min="3" max="3" width="8" style="1" customWidth="1"/>
    <col min="4" max="4" width="44.28515625" style="97" bestFit="1" customWidth="1"/>
    <col min="5" max="5" width="10.85546875" style="1" customWidth="1"/>
    <col min="6" max="6" width="16.5703125" style="1" customWidth="1"/>
    <col min="7" max="7" width="23.5703125" style="1" customWidth="1"/>
    <col min="8" max="8" width="18.7109375" style="1" customWidth="1"/>
    <col min="9" max="9" width="18.42578125" style="1" customWidth="1"/>
    <col min="10" max="10" width="22.28515625" style="1" customWidth="1"/>
    <col min="11" max="11" width="9.85546875" style="1" customWidth="1"/>
    <col min="12" max="13" width="13.5703125" style="1" customWidth="1"/>
    <col min="14" max="14" width="9.85546875" style="1" customWidth="1"/>
    <col min="15" max="15" width="20.85546875" style="1" customWidth="1"/>
    <col min="16" max="18" width="17.85546875" style="1" customWidth="1"/>
    <col min="19" max="19" width="22.85546875" style="1" customWidth="1"/>
    <col min="20" max="20" width="17.85546875" style="1" customWidth="1"/>
    <col min="21" max="21" width="19.85546875" style="41" customWidth="1"/>
    <col min="22" max="23" width="16.5703125" style="41" customWidth="1"/>
    <col min="24" max="24" width="39.85546875" style="97" customWidth="1"/>
    <col min="25" max="25" width="16.5703125" style="1" customWidth="1"/>
    <col min="26" max="28" width="16.5703125" style="41" customWidth="1"/>
    <col min="29" max="29" width="55.85546875" style="97" customWidth="1"/>
    <col min="30" max="30" width="22.85546875" style="1" customWidth="1"/>
    <col min="31" max="31" width="21.28515625" style="42" customWidth="1"/>
    <col min="32" max="33" width="16.5703125" style="42" customWidth="1"/>
    <col min="34" max="34" width="49.85546875" style="92" customWidth="1"/>
    <col min="35" max="35" width="21.42578125" style="4" customWidth="1"/>
    <col min="36" max="36" width="18.85546875" style="4" hidden="1" customWidth="1"/>
    <col min="37" max="38" width="16.5703125" style="4" hidden="1" customWidth="1"/>
    <col min="39" max="39" width="29.28515625" style="4" hidden="1" customWidth="1"/>
    <col min="40" max="40" width="21" style="4" hidden="1" customWidth="1"/>
    <col min="41" max="41" width="19.5703125" style="42" customWidth="1"/>
    <col min="42" max="42" width="16.5703125" style="42" customWidth="1"/>
    <col min="43" max="43" width="21.5703125" style="42" customWidth="1"/>
    <col min="44" max="44" width="46.42578125" style="92" customWidth="1"/>
    <col min="45" max="16384" width="10.85546875" style="1"/>
  </cols>
  <sheetData>
    <row r="1" spans="1:44" ht="70.5" customHeight="1" x14ac:dyDescent="0.25">
      <c r="A1" s="121" t="s">
        <v>0</v>
      </c>
      <c r="B1" s="122"/>
      <c r="C1" s="122"/>
      <c r="D1" s="122"/>
      <c r="E1" s="122"/>
      <c r="F1" s="122"/>
      <c r="G1" s="122"/>
      <c r="H1" s="122"/>
      <c r="I1" s="122"/>
      <c r="J1" s="122"/>
      <c r="K1" s="123" t="s">
        <v>1</v>
      </c>
      <c r="L1" s="123"/>
      <c r="M1" s="123"/>
      <c r="N1" s="123"/>
      <c r="O1" s="123"/>
    </row>
    <row r="2" spans="1:44" s="4" customFormat="1" ht="23.45" customHeight="1" x14ac:dyDescent="0.25">
      <c r="A2" s="137" t="s">
        <v>2</v>
      </c>
      <c r="B2" s="138"/>
      <c r="C2" s="138"/>
      <c r="D2" s="138"/>
      <c r="E2" s="138"/>
      <c r="F2" s="138"/>
      <c r="G2" s="138"/>
      <c r="H2" s="138"/>
      <c r="I2" s="138"/>
      <c r="J2" s="138"/>
      <c r="K2" s="28"/>
      <c r="L2" s="28"/>
      <c r="M2" s="28"/>
      <c r="N2" s="28"/>
      <c r="O2" s="28"/>
      <c r="U2" s="42"/>
      <c r="V2" s="42"/>
      <c r="W2" s="42"/>
      <c r="X2" s="92"/>
      <c r="Z2" s="42"/>
      <c r="AA2" s="42"/>
      <c r="AB2" s="42"/>
      <c r="AC2" s="92"/>
      <c r="AE2" s="42"/>
      <c r="AF2" s="42"/>
      <c r="AG2" s="42"/>
      <c r="AH2" s="92"/>
      <c r="AO2" s="42"/>
      <c r="AP2" s="42"/>
      <c r="AQ2" s="42"/>
      <c r="AR2" s="92"/>
    </row>
    <row r="3" spans="1:44" x14ac:dyDescent="0.25">
      <c r="D3" s="101"/>
    </row>
    <row r="4" spans="1:44" ht="29.1" customHeight="1" x14ac:dyDescent="0.25">
      <c r="A4" s="128" t="s">
        <v>3</v>
      </c>
      <c r="B4" s="129"/>
      <c r="C4" s="130"/>
      <c r="D4" s="124" t="s">
        <v>4</v>
      </c>
      <c r="E4" s="115" t="s">
        <v>5</v>
      </c>
      <c r="F4" s="115"/>
      <c r="G4" s="115"/>
      <c r="H4" s="115"/>
      <c r="I4" s="115"/>
      <c r="J4" s="115"/>
    </row>
    <row r="5" spans="1:44" x14ac:dyDescent="0.25">
      <c r="A5" s="131"/>
      <c r="B5" s="132"/>
      <c r="C5" s="133"/>
      <c r="D5" s="125"/>
      <c r="E5" s="19" t="s">
        <v>6</v>
      </c>
      <c r="F5" s="19" t="s">
        <v>7</v>
      </c>
      <c r="G5" s="116" t="s">
        <v>8</v>
      </c>
      <c r="H5" s="116"/>
      <c r="I5" s="116"/>
      <c r="J5" s="116"/>
    </row>
    <row r="6" spans="1:44" x14ac:dyDescent="0.25">
      <c r="A6" s="131"/>
      <c r="B6" s="132"/>
      <c r="C6" s="133"/>
      <c r="D6" s="125"/>
      <c r="E6" s="18">
        <v>1</v>
      </c>
      <c r="F6" s="18" t="s">
        <v>9</v>
      </c>
      <c r="G6" s="117" t="s">
        <v>10</v>
      </c>
      <c r="H6" s="117"/>
      <c r="I6" s="117"/>
      <c r="J6" s="117"/>
    </row>
    <row r="7" spans="1:44" ht="85.5" customHeight="1" x14ac:dyDescent="0.25">
      <c r="A7" s="131"/>
      <c r="B7" s="132"/>
      <c r="C7" s="133"/>
      <c r="D7" s="125"/>
      <c r="E7" s="18">
        <v>2</v>
      </c>
      <c r="F7" s="18" t="s">
        <v>11</v>
      </c>
      <c r="G7" s="117" t="s">
        <v>12</v>
      </c>
      <c r="H7" s="117"/>
      <c r="I7" s="117"/>
      <c r="J7" s="117"/>
    </row>
    <row r="8" spans="1:44" ht="50.25" customHeight="1" x14ac:dyDescent="0.25">
      <c r="A8" s="134"/>
      <c r="B8" s="135"/>
      <c r="C8" s="136"/>
      <c r="D8" s="126"/>
      <c r="E8" s="18">
        <v>3</v>
      </c>
      <c r="F8" s="18" t="s">
        <v>13</v>
      </c>
      <c r="G8" s="117" t="s">
        <v>14</v>
      </c>
      <c r="H8" s="117"/>
      <c r="I8" s="117"/>
      <c r="J8" s="117"/>
    </row>
    <row r="9" spans="1:44" ht="75" customHeight="1" x14ac:dyDescent="0.25">
      <c r="A9" s="53"/>
      <c r="B9" s="53"/>
      <c r="C9" s="53"/>
      <c r="D9" s="92"/>
      <c r="E9" s="18">
        <v>4</v>
      </c>
      <c r="F9" s="18" t="s">
        <v>15</v>
      </c>
      <c r="G9" s="117" t="s">
        <v>16</v>
      </c>
      <c r="H9" s="117"/>
      <c r="I9" s="117"/>
      <c r="J9" s="117"/>
    </row>
    <row r="10" spans="1:44" ht="75" customHeight="1" x14ac:dyDescent="0.25">
      <c r="A10" s="53"/>
      <c r="B10" s="53"/>
      <c r="C10" s="53"/>
      <c r="D10" s="92"/>
      <c r="E10" s="18">
        <v>5</v>
      </c>
      <c r="F10" s="18" t="s">
        <v>17</v>
      </c>
      <c r="G10" s="117" t="s">
        <v>18</v>
      </c>
      <c r="H10" s="117"/>
      <c r="I10" s="117"/>
      <c r="J10" s="117"/>
    </row>
    <row r="11" spans="1:44" ht="59.25" customHeight="1" x14ac:dyDescent="0.25">
      <c r="A11" s="53"/>
      <c r="B11" s="53"/>
      <c r="C11" s="53"/>
      <c r="D11" s="92"/>
      <c r="E11" s="18">
        <v>6</v>
      </c>
      <c r="F11" s="18" t="s">
        <v>19</v>
      </c>
      <c r="G11" s="117" t="s">
        <v>20</v>
      </c>
      <c r="H11" s="117"/>
      <c r="I11" s="117"/>
      <c r="J11" s="117"/>
    </row>
    <row r="12" spans="1:44" ht="69" customHeight="1" x14ac:dyDescent="0.25">
      <c r="A12" s="53"/>
      <c r="B12" s="53"/>
      <c r="C12" s="53"/>
      <c r="D12" s="92"/>
      <c r="E12" s="18">
        <v>7</v>
      </c>
      <c r="F12" s="18" t="s">
        <v>21</v>
      </c>
      <c r="G12" s="117" t="s">
        <v>22</v>
      </c>
      <c r="H12" s="117"/>
      <c r="I12" s="117"/>
      <c r="J12" s="117"/>
    </row>
    <row r="13" spans="1:44" ht="142.5" customHeight="1" x14ac:dyDescent="0.25">
      <c r="A13" s="53"/>
      <c r="B13" s="53"/>
      <c r="C13" s="53"/>
      <c r="D13" s="92"/>
      <c r="E13" s="18">
        <v>8</v>
      </c>
      <c r="F13" s="18" t="s">
        <v>23</v>
      </c>
      <c r="G13" s="117" t="s">
        <v>221</v>
      </c>
      <c r="H13" s="117"/>
      <c r="I13" s="117"/>
      <c r="J13" s="117"/>
    </row>
    <row r="14" spans="1:44" ht="64.5" customHeight="1" x14ac:dyDescent="0.25">
      <c r="A14" s="53"/>
      <c r="B14" s="53"/>
      <c r="C14" s="53"/>
      <c r="D14" s="92"/>
      <c r="E14" s="18">
        <v>9</v>
      </c>
      <c r="F14" s="18" t="s">
        <v>217</v>
      </c>
      <c r="G14" s="117" t="s">
        <v>220</v>
      </c>
      <c r="H14" s="117"/>
      <c r="I14" s="117"/>
      <c r="J14" s="117"/>
    </row>
    <row r="16" spans="1:44" s="4" customFormat="1" ht="22.5" customHeight="1" x14ac:dyDescent="0.25">
      <c r="A16" s="115" t="s">
        <v>24</v>
      </c>
      <c r="B16" s="115"/>
      <c r="C16" s="115" t="s">
        <v>25</v>
      </c>
      <c r="D16" s="115"/>
      <c r="E16" s="115"/>
      <c r="F16" s="127" t="s">
        <v>26</v>
      </c>
      <c r="G16" s="127"/>
      <c r="H16" s="127"/>
      <c r="I16" s="127"/>
      <c r="J16" s="127"/>
      <c r="K16" s="127"/>
      <c r="L16" s="127"/>
      <c r="M16" s="127"/>
      <c r="N16" s="127"/>
      <c r="O16" s="127"/>
      <c r="P16" s="127"/>
      <c r="Q16" s="115" t="s">
        <v>27</v>
      </c>
      <c r="R16" s="115"/>
      <c r="S16" s="115"/>
      <c r="T16" s="115"/>
      <c r="U16" s="113" t="s">
        <v>28</v>
      </c>
      <c r="V16" s="114"/>
      <c r="W16" s="114"/>
      <c r="X16" s="114"/>
      <c r="Y16" s="114"/>
      <c r="Z16" s="118" t="s">
        <v>28</v>
      </c>
      <c r="AA16" s="118"/>
      <c r="AB16" s="118"/>
      <c r="AC16" s="118"/>
      <c r="AD16" s="118"/>
      <c r="AE16" s="119" t="s">
        <v>28</v>
      </c>
      <c r="AF16" s="119"/>
      <c r="AG16" s="119"/>
      <c r="AH16" s="119"/>
      <c r="AI16" s="119"/>
      <c r="AJ16" s="120" t="s">
        <v>28</v>
      </c>
      <c r="AK16" s="120"/>
      <c r="AL16" s="120"/>
      <c r="AM16" s="120"/>
      <c r="AN16" s="120"/>
      <c r="AO16" s="110" t="s">
        <v>29</v>
      </c>
      <c r="AP16" s="111"/>
      <c r="AQ16" s="111"/>
      <c r="AR16" s="112"/>
    </row>
    <row r="17" spans="1:44" ht="14.45" customHeight="1" x14ac:dyDescent="0.25">
      <c r="A17" s="115"/>
      <c r="B17" s="115"/>
      <c r="C17" s="115"/>
      <c r="D17" s="115"/>
      <c r="E17" s="115"/>
      <c r="F17" s="127"/>
      <c r="G17" s="127"/>
      <c r="H17" s="127"/>
      <c r="I17" s="127"/>
      <c r="J17" s="127"/>
      <c r="K17" s="127"/>
      <c r="L17" s="127"/>
      <c r="M17" s="127"/>
      <c r="N17" s="127"/>
      <c r="O17" s="127"/>
      <c r="P17" s="127"/>
      <c r="Q17" s="115"/>
      <c r="R17" s="115"/>
      <c r="S17" s="115"/>
      <c r="T17" s="115"/>
      <c r="U17" s="113" t="s">
        <v>30</v>
      </c>
      <c r="V17" s="114"/>
      <c r="W17" s="114"/>
      <c r="X17" s="114"/>
      <c r="Y17" s="114"/>
      <c r="Z17" s="118" t="s">
        <v>31</v>
      </c>
      <c r="AA17" s="118"/>
      <c r="AB17" s="118"/>
      <c r="AC17" s="118"/>
      <c r="AD17" s="118"/>
      <c r="AE17" s="119" t="s">
        <v>32</v>
      </c>
      <c r="AF17" s="119"/>
      <c r="AG17" s="119"/>
      <c r="AH17" s="119"/>
      <c r="AI17" s="119"/>
      <c r="AJ17" s="120" t="s">
        <v>33</v>
      </c>
      <c r="AK17" s="120"/>
      <c r="AL17" s="120"/>
      <c r="AM17" s="120"/>
      <c r="AN17" s="120"/>
      <c r="AO17" s="110" t="s">
        <v>34</v>
      </c>
      <c r="AP17" s="111"/>
      <c r="AQ17" s="111"/>
      <c r="AR17" s="112"/>
    </row>
    <row r="18" spans="1:44" s="41" customFormat="1" ht="60" x14ac:dyDescent="0.25">
      <c r="A18" s="59" t="s">
        <v>35</v>
      </c>
      <c r="B18" s="59" t="s">
        <v>36</v>
      </c>
      <c r="C18" s="59" t="s">
        <v>37</v>
      </c>
      <c r="D18" s="59" t="s">
        <v>38</v>
      </c>
      <c r="E18" s="59" t="s">
        <v>39</v>
      </c>
      <c r="F18" s="65" t="s">
        <v>40</v>
      </c>
      <c r="G18" s="65" t="s">
        <v>41</v>
      </c>
      <c r="H18" s="65" t="s">
        <v>42</v>
      </c>
      <c r="I18" s="65" t="s">
        <v>43</v>
      </c>
      <c r="J18" s="65" t="s">
        <v>44</v>
      </c>
      <c r="K18" s="65" t="s">
        <v>45</v>
      </c>
      <c r="L18" s="65" t="s">
        <v>46</v>
      </c>
      <c r="M18" s="65" t="s">
        <v>47</v>
      </c>
      <c r="N18" s="65" t="s">
        <v>48</v>
      </c>
      <c r="O18" s="65" t="s">
        <v>49</v>
      </c>
      <c r="P18" s="65" t="s">
        <v>50</v>
      </c>
      <c r="Q18" s="59" t="s">
        <v>51</v>
      </c>
      <c r="R18" s="59" t="s">
        <v>52</v>
      </c>
      <c r="S18" s="59" t="s">
        <v>53</v>
      </c>
      <c r="T18" s="59" t="s">
        <v>54</v>
      </c>
      <c r="U18" s="57" t="s">
        <v>55</v>
      </c>
      <c r="V18" s="58" t="s">
        <v>56</v>
      </c>
      <c r="W18" s="58" t="s">
        <v>57</v>
      </c>
      <c r="X18" s="58" t="s">
        <v>58</v>
      </c>
      <c r="Y18" s="58" t="s">
        <v>59</v>
      </c>
      <c r="Z18" s="61" t="s">
        <v>55</v>
      </c>
      <c r="AA18" s="61" t="s">
        <v>56</v>
      </c>
      <c r="AB18" s="61" t="s">
        <v>57</v>
      </c>
      <c r="AC18" s="61" t="s">
        <v>58</v>
      </c>
      <c r="AD18" s="61" t="s">
        <v>59</v>
      </c>
      <c r="AE18" s="62" t="s">
        <v>55</v>
      </c>
      <c r="AF18" s="62" t="s">
        <v>56</v>
      </c>
      <c r="AG18" s="62" t="s">
        <v>57</v>
      </c>
      <c r="AH18" s="62" t="s">
        <v>58</v>
      </c>
      <c r="AI18" s="62" t="s">
        <v>59</v>
      </c>
      <c r="AJ18" s="63" t="s">
        <v>55</v>
      </c>
      <c r="AK18" s="63" t="s">
        <v>56</v>
      </c>
      <c r="AL18" s="63" t="s">
        <v>57</v>
      </c>
      <c r="AM18" s="63" t="s">
        <v>58</v>
      </c>
      <c r="AN18" s="63" t="s">
        <v>59</v>
      </c>
      <c r="AO18" s="3" t="s">
        <v>55</v>
      </c>
      <c r="AP18" s="3" t="s">
        <v>56</v>
      </c>
      <c r="AQ18" s="3" t="s">
        <v>57</v>
      </c>
      <c r="AR18" s="3" t="s">
        <v>60</v>
      </c>
    </row>
    <row r="19" spans="1:44" s="54" customFormat="1" ht="325.5" customHeight="1" x14ac:dyDescent="0.25">
      <c r="A19" s="23">
        <v>4</v>
      </c>
      <c r="B19" s="20" t="s">
        <v>61</v>
      </c>
      <c r="C19" s="21">
        <v>1</v>
      </c>
      <c r="D19" s="93" t="s">
        <v>62</v>
      </c>
      <c r="E19" s="20" t="s">
        <v>63</v>
      </c>
      <c r="F19" s="20" t="s">
        <v>64</v>
      </c>
      <c r="G19" s="20" t="s">
        <v>65</v>
      </c>
      <c r="H19" s="23">
        <v>0</v>
      </c>
      <c r="I19" s="20" t="s">
        <v>66</v>
      </c>
      <c r="J19" s="20" t="s">
        <v>67</v>
      </c>
      <c r="K19" s="21">
        <v>0</v>
      </c>
      <c r="L19" s="21">
        <v>1</v>
      </c>
      <c r="M19" s="21">
        <v>1</v>
      </c>
      <c r="N19" s="21">
        <v>0</v>
      </c>
      <c r="O19" s="25">
        <f t="shared" ref="O19:O24" si="0">+K19+L19+M19+N19</f>
        <v>2</v>
      </c>
      <c r="P19" s="20" t="s">
        <v>68</v>
      </c>
      <c r="Q19" s="20" t="s">
        <v>69</v>
      </c>
      <c r="R19" s="20" t="s">
        <v>69</v>
      </c>
      <c r="S19" s="20" t="s">
        <v>70</v>
      </c>
      <c r="T19" s="20" t="s">
        <v>69</v>
      </c>
      <c r="U19" s="90" t="s">
        <v>71</v>
      </c>
      <c r="V19" s="64" t="s">
        <v>71</v>
      </c>
      <c r="W19" s="64" t="s">
        <v>71</v>
      </c>
      <c r="X19" s="60" t="s">
        <v>72</v>
      </c>
      <c r="Y19" s="68" t="s">
        <v>71</v>
      </c>
      <c r="Z19" s="66">
        <f>L19</f>
        <v>1</v>
      </c>
      <c r="AA19" s="64">
        <v>1</v>
      </c>
      <c r="AB19" s="67">
        <f>IF(AA19/Z19&gt;100%,100%,AA19/Z19)</f>
        <v>1</v>
      </c>
      <c r="AC19" s="60" t="s">
        <v>73</v>
      </c>
      <c r="AD19" s="68" t="s">
        <v>74</v>
      </c>
      <c r="AE19" s="66">
        <f>M19</f>
        <v>1</v>
      </c>
      <c r="AF19" s="64">
        <v>1</v>
      </c>
      <c r="AG19" s="109">
        <f>IF(AF19/AE19&gt;100%,100%,AF19/AE19)</f>
        <v>1</v>
      </c>
      <c r="AH19" s="60" t="s">
        <v>75</v>
      </c>
      <c r="AI19" s="68" t="s">
        <v>76</v>
      </c>
      <c r="AJ19" s="69">
        <f>N19</f>
        <v>0</v>
      </c>
      <c r="AK19" s="70"/>
      <c r="AL19" s="67" t="e">
        <f>IF(AK19/AJ19&gt;100%,100%,AK19/AJ19)</f>
        <v>#DIV/0!</v>
      </c>
      <c r="AM19" s="68"/>
      <c r="AN19" s="68"/>
      <c r="AO19" s="66">
        <f>O19</f>
        <v>2</v>
      </c>
      <c r="AP19" s="64">
        <f>AA19+AF19</f>
        <v>2</v>
      </c>
      <c r="AQ19" s="67">
        <f>IF(AP19/AO19&gt;100%,100%,AP19/AO19)</f>
        <v>1</v>
      </c>
      <c r="AR19" s="60" t="s">
        <v>77</v>
      </c>
    </row>
    <row r="20" spans="1:44" s="54" customFormat="1" ht="259.5" customHeight="1" x14ac:dyDescent="0.25">
      <c r="A20" s="23">
        <v>4</v>
      </c>
      <c r="B20" s="20" t="s">
        <v>61</v>
      </c>
      <c r="C20" s="55">
        <v>2</v>
      </c>
      <c r="D20" s="93" t="s">
        <v>78</v>
      </c>
      <c r="E20" s="20" t="s">
        <v>63</v>
      </c>
      <c r="F20" s="20" t="s">
        <v>79</v>
      </c>
      <c r="G20" s="20" t="s">
        <v>80</v>
      </c>
      <c r="H20" s="24" t="s">
        <v>81</v>
      </c>
      <c r="I20" s="20" t="s">
        <v>66</v>
      </c>
      <c r="J20" s="20" t="s">
        <v>82</v>
      </c>
      <c r="K20" s="21">
        <v>160</v>
      </c>
      <c r="L20" s="21">
        <v>466</v>
      </c>
      <c r="M20" s="21">
        <v>545</v>
      </c>
      <c r="N20" s="21">
        <v>430</v>
      </c>
      <c r="O20" s="25">
        <f t="shared" si="0"/>
        <v>1601</v>
      </c>
      <c r="P20" s="20" t="s">
        <v>68</v>
      </c>
      <c r="Q20" s="22" t="s">
        <v>83</v>
      </c>
      <c r="R20" s="22" t="s">
        <v>84</v>
      </c>
      <c r="S20" s="20" t="s">
        <v>85</v>
      </c>
      <c r="T20" s="22" t="s">
        <v>84</v>
      </c>
      <c r="U20" s="90">
        <f t="shared" ref="U20:U28" si="1">K20</f>
        <v>160</v>
      </c>
      <c r="V20" s="64">
        <v>310</v>
      </c>
      <c r="W20" s="67">
        <f t="shared" ref="W20:W28" si="2">IF(V20/U20&gt;100%,100%,V20/U20)</f>
        <v>1</v>
      </c>
      <c r="X20" s="60" t="s">
        <v>86</v>
      </c>
      <c r="Y20" s="68" t="s">
        <v>87</v>
      </c>
      <c r="Z20" s="66">
        <v>408</v>
      </c>
      <c r="AA20" s="64">
        <v>408</v>
      </c>
      <c r="AB20" s="67">
        <f t="shared" ref="AB20:AB28" si="3">IF(AA20/Z20&gt;100%,100%,AA20/Z20)</f>
        <v>1</v>
      </c>
      <c r="AC20" s="60" t="s">
        <v>88</v>
      </c>
      <c r="AD20" s="68" t="s">
        <v>89</v>
      </c>
      <c r="AE20" s="66">
        <f t="shared" ref="AE20:AE28" si="4">M20</f>
        <v>545</v>
      </c>
      <c r="AF20" s="64">
        <v>487</v>
      </c>
      <c r="AG20" s="109">
        <f t="shared" ref="AG20:AG28" si="5">IF(AF20/AE20&gt;100%,100%,AF20/AE20)</f>
        <v>0.89357798165137614</v>
      </c>
      <c r="AH20" s="60" t="s">
        <v>90</v>
      </c>
      <c r="AI20" s="68" t="s">
        <v>89</v>
      </c>
      <c r="AJ20" s="69">
        <f t="shared" ref="AJ20:AJ28" si="6">N20</f>
        <v>430</v>
      </c>
      <c r="AK20" s="70"/>
      <c r="AL20" s="67">
        <f t="shared" ref="AL20:AL28" si="7">IF(AK20/AJ20&gt;100%,100%,AK20/AJ20)</f>
        <v>0</v>
      </c>
      <c r="AM20" s="68"/>
      <c r="AN20" s="68"/>
      <c r="AO20" s="66">
        <f t="shared" ref="AO20:AO28" si="8">O20</f>
        <v>1601</v>
      </c>
      <c r="AP20" s="64">
        <f>V20+AA20+AF20</f>
        <v>1205</v>
      </c>
      <c r="AQ20" s="67">
        <f t="shared" ref="AQ20:AQ28" si="9">IF(AP20/AO20&gt;100%,100%,AP20/AO20)</f>
        <v>0.75265459088069953</v>
      </c>
      <c r="AR20" s="93" t="s">
        <v>91</v>
      </c>
    </row>
    <row r="21" spans="1:44" s="54" customFormat="1" ht="409.5" x14ac:dyDescent="0.25">
      <c r="A21" s="23">
        <v>4</v>
      </c>
      <c r="B21" s="20" t="s">
        <v>61</v>
      </c>
      <c r="C21" s="55">
        <v>3</v>
      </c>
      <c r="D21" s="93" t="s">
        <v>92</v>
      </c>
      <c r="E21" s="20" t="s">
        <v>63</v>
      </c>
      <c r="F21" s="20" t="s">
        <v>93</v>
      </c>
      <c r="G21" s="20" t="s">
        <v>94</v>
      </c>
      <c r="H21" s="24" t="s">
        <v>81</v>
      </c>
      <c r="I21" s="20" t="s">
        <v>66</v>
      </c>
      <c r="J21" s="20" t="s">
        <v>82</v>
      </c>
      <c r="K21" s="21">
        <v>40</v>
      </c>
      <c r="L21" s="21">
        <v>157</v>
      </c>
      <c r="M21" s="21">
        <v>105</v>
      </c>
      <c r="N21" s="21">
        <v>90</v>
      </c>
      <c r="O21" s="25">
        <f t="shared" si="0"/>
        <v>392</v>
      </c>
      <c r="P21" s="20" t="s">
        <v>68</v>
      </c>
      <c r="Q21" s="22" t="s">
        <v>83</v>
      </c>
      <c r="R21" s="22" t="s">
        <v>84</v>
      </c>
      <c r="S21" s="20" t="s">
        <v>95</v>
      </c>
      <c r="T21" s="22" t="s">
        <v>84</v>
      </c>
      <c r="U21" s="90">
        <f t="shared" si="1"/>
        <v>40</v>
      </c>
      <c r="V21" s="64">
        <v>98</v>
      </c>
      <c r="W21" s="67">
        <f t="shared" si="2"/>
        <v>1</v>
      </c>
      <c r="X21" s="60" t="s">
        <v>96</v>
      </c>
      <c r="Y21" s="68" t="s">
        <v>87</v>
      </c>
      <c r="Z21" s="66">
        <v>130</v>
      </c>
      <c r="AA21" s="64">
        <v>130</v>
      </c>
      <c r="AB21" s="67">
        <f t="shared" si="3"/>
        <v>1</v>
      </c>
      <c r="AC21" s="60" t="s">
        <v>97</v>
      </c>
      <c r="AD21" s="68" t="s">
        <v>98</v>
      </c>
      <c r="AE21" s="66">
        <f t="shared" si="4"/>
        <v>105</v>
      </c>
      <c r="AF21" s="64">
        <v>128</v>
      </c>
      <c r="AG21" s="109">
        <f t="shared" si="5"/>
        <v>1</v>
      </c>
      <c r="AH21" s="60" t="s">
        <v>99</v>
      </c>
      <c r="AI21" s="68" t="s">
        <v>89</v>
      </c>
      <c r="AJ21" s="69">
        <f t="shared" si="6"/>
        <v>90</v>
      </c>
      <c r="AK21" s="70"/>
      <c r="AL21" s="67">
        <f t="shared" si="7"/>
        <v>0</v>
      </c>
      <c r="AM21" s="68"/>
      <c r="AN21" s="68"/>
      <c r="AO21" s="66">
        <f t="shared" si="8"/>
        <v>392</v>
      </c>
      <c r="AP21" s="64">
        <f>V21+AA21+AF21</f>
        <v>356</v>
      </c>
      <c r="AQ21" s="67">
        <f t="shared" si="9"/>
        <v>0.90816326530612246</v>
      </c>
      <c r="AR21" s="60" t="s">
        <v>100</v>
      </c>
    </row>
    <row r="22" spans="1:44" s="54" customFormat="1" ht="290.25" customHeight="1" x14ac:dyDescent="0.25">
      <c r="A22" s="23">
        <v>4</v>
      </c>
      <c r="B22" s="20" t="s">
        <v>61</v>
      </c>
      <c r="C22" s="55">
        <v>4</v>
      </c>
      <c r="D22" s="93" t="s">
        <v>101</v>
      </c>
      <c r="E22" s="20" t="s">
        <v>63</v>
      </c>
      <c r="F22" s="20" t="s">
        <v>102</v>
      </c>
      <c r="G22" s="20" t="s">
        <v>103</v>
      </c>
      <c r="H22" s="24" t="s">
        <v>81</v>
      </c>
      <c r="I22" s="20" t="s">
        <v>66</v>
      </c>
      <c r="J22" s="20" t="s">
        <v>82</v>
      </c>
      <c r="K22" s="21">
        <v>38</v>
      </c>
      <c r="L22" s="21">
        <v>54</v>
      </c>
      <c r="M22" s="21">
        <v>54</v>
      </c>
      <c r="N22" s="21">
        <v>49</v>
      </c>
      <c r="O22" s="25">
        <f t="shared" si="0"/>
        <v>195</v>
      </c>
      <c r="P22" s="20" t="s">
        <v>68</v>
      </c>
      <c r="Q22" s="22" t="s">
        <v>83</v>
      </c>
      <c r="R22" s="22" t="s">
        <v>84</v>
      </c>
      <c r="S22" s="20" t="s">
        <v>104</v>
      </c>
      <c r="T22" s="22" t="s">
        <v>84</v>
      </c>
      <c r="U22" s="90">
        <f t="shared" si="1"/>
        <v>38</v>
      </c>
      <c r="V22" s="64">
        <v>51</v>
      </c>
      <c r="W22" s="67">
        <f t="shared" si="2"/>
        <v>1</v>
      </c>
      <c r="X22" s="60" t="s">
        <v>105</v>
      </c>
      <c r="Y22" s="68" t="s">
        <v>87</v>
      </c>
      <c r="Z22" s="66">
        <f t="shared" ref="Z22:Z28" si="10">L22</f>
        <v>54</v>
      </c>
      <c r="AA22" s="64">
        <v>56</v>
      </c>
      <c r="AB22" s="67">
        <f t="shared" si="3"/>
        <v>1</v>
      </c>
      <c r="AC22" s="60" t="s">
        <v>106</v>
      </c>
      <c r="AD22" s="68" t="s">
        <v>89</v>
      </c>
      <c r="AE22" s="66">
        <f t="shared" si="4"/>
        <v>54</v>
      </c>
      <c r="AF22" s="64">
        <v>59</v>
      </c>
      <c r="AG22" s="109">
        <f t="shared" si="5"/>
        <v>1</v>
      </c>
      <c r="AH22" s="60" t="s">
        <v>107</v>
      </c>
      <c r="AI22" s="68" t="s">
        <v>89</v>
      </c>
      <c r="AJ22" s="69">
        <f t="shared" si="6"/>
        <v>49</v>
      </c>
      <c r="AK22" s="70"/>
      <c r="AL22" s="67">
        <f t="shared" si="7"/>
        <v>0</v>
      </c>
      <c r="AM22" s="68"/>
      <c r="AN22" s="68"/>
      <c r="AO22" s="66">
        <f t="shared" si="8"/>
        <v>195</v>
      </c>
      <c r="AP22" s="64">
        <f>V22+AA22+AF22</f>
        <v>166</v>
      </c>
      <c r="AQ22" s="67">
        <f t="shared" si="9"/>
        <v>0.85128205128205126</v>
      </c>
      <c r="AR22" s="60" t="s">
        <v>108</v>
      </c>
    </row>
    <row r="23" spans="1:44" s="54" customFormat="1" ht="231.75" customHeight="1" x14ac:dyDescent="0.25">
      <c r="A23" s="23">
        <v>4</v>
      </c>
      <c r="B23" s="20" t="s">
        <v>61</v>
      </c>
      <c r="C23" s="55">
        <v>5</v>
      </c>
      <c r="D23" s="93" t="s">
        <v>109</v>
      </c>
      <c r="E23" s="20" t="s">
        <v>63</v>
      </c>
      <c r="F23" s="20" t="s">
        <v>110</v>
      </c>
      <c r="G23" s="20" t="s">
        <v>111</v>
      </c>
      <c r="H23" s="24" t="s">
        <v>81</v>
      </c>
      <c r="I23" s="20" t="s">
        <v>66</v>
      </c>
      <c r="J23" s="20" t="s">
        <v>82</v>
      </c>
      <c r="K23" s="21">
        <v>13</v>
      </c>
      <c r="L23" s="21">
        <v>24</v>
      </c>
      <c r="M23" s="21">
        <v>21</v>
      </c>
      <c r="N23" s="21">
        <v>13</v>
      </c>
      <c r="O23" s="25">
        <f t="shared" si="0"/>
        <v>71</v>
      </c>
      <c r="P23" s="20" t="s">
        <v>68</v>
      </c>
      <c r="Q23" s="22" t="s">
        <v>83</v>
      </c>
      <c r="R23" s="22" t="s">
        <v>84</v>
      </c>
      <c r="S23" s="20" t="s">
        <v>104</v>
      </c>
      <c r="T23" s="22" t="s">
        <v>84</v>
      </c>
      <c r="U23" s="90">
        <f t="shared" si="1"/>
        <v>13</v>
      </c>
      <c r="V23" s="64">
        <v>11</v>
      </c>
      <c r="W23" s="67">
        <f t="shared" si="2"/>
        <v>0.84615384615384615</v>
      </c>
      <c r="X23" s="60" t="s">
        <v>112</v>
      </c>
      <c r="Y23" s="68" t="s">
        <v>87</v>
      </c>
      <c r="Z23" s="66">
        <f t="shared" si="10"/>
        <v>24</v>
      </c>
      <c r="AA23" s="64">
        <v>20</v>
      </c>
      <c r="AB23" s="67">
        <f t="shared" si="3"/>
        <v>0.83333333333333337</v>
      </c>
      <c r="AC23" s="60" t="s">
        <v>113</v>
      </c>
      <c r="AD23" s="68" t="s">
        <v>89</v>
      </c>
      <c r="AE23" s="66">
        <f t="shared" si="4"/>
        <v>21</v>
      </c>
      <c r="AF23" s="64">
        <v>21</v>
      </c>
      <c r="AG23" s="109">
        <f t="shared" si="5"/>
        <v>1</v>
      </c>
      <c r="AH23" s="60" t="s">
        <v>114</v>
      </c>
      <c r="AI23" s="68" t="s">
        <v>89</v>
      </c>
      <c r="AJ23" s="69">
        <f t="shared" si="6"/>
        <v>13</v>
      </c>
      <c r="AK23" s="70"/>
      <c r="AL23" s="67">
        <f t="shared" si="7"/>
        <v>0</v>
      </c>
      <c r="AM23" s="68"/>
      <c r="AN23" s="68"/>
      <c r="AO23" s="66">
        <f t="shared" si="8"/>
        <v>71</v>
      </c>
      <c r="AP23" s="64">
        <f>V23+AA23+AF23</f>
        <v>52</v>
      </c>
      <c r="AQ23" s="67">
        <f t="shared" si="9"/>
        <v>0.73239436619718312</v>
      </c>
      <c r="AR23" s="60" t="s">
        <v>115</v>
      </c>
    </row>
    <row r="24" spans="1:44" s="54" customFormat="1" ht="375.75" customHeight="1" x14ac:dyDescent="0.25">
      <c r="A24" s="23">
        <v>4</v>
      </c>
      <c r="B24" s="20" t="s">
        <v>61</v>
      </c>
      <c r="C24" s="55">
        <v>6</v>
      </c>
      <c r="D24" s="93" t="s">
        <v>116</v>
      </c>
      <c r="E24" s="20" t="s">
        <v>63</v>
      </c>
      <c r="F24" s="20" t="s">
        <v>117</v>
      </c>
      <c r="G24" s="20" t="s">
        <v>118</v>
      </c>
      <c r="H24" s="24" t="s">
        <v>81</v>
      </c>
      <c r="I24" s="20" t="s">
        <v>66</v>
      </c>
      <c r="J24" s="20" t="s">
        <v>82</v>
      </c>
      <c r="K24" s="21">
        <v>90</v>
      </c>
      <c r="L24" s="21">
        <v>263</v>
      </c>
      <c r="M24" s="21">
        <v>281</v>
      </c>
      <c r="N24" s="21">
        <v>160</v>
      </c>
      <c r="O24" s="25">
        <f t="shared" si="0"/>
        <v>794</v>
      </c>
      <c r="P24" s="20" t="s">
        <v>68</v>
      </c>
      <c r="Q24" s="22" t="s">
        <v>83</v>
      </c>
      <c r="R24" s="22" t="s">
        <v>84</v>
      </c>
      <c r="S24" s="20" t="s">
        <v>119</v>
      </c>
      <c r="T24" s="22" t="s">
        <v>84</v>
      </c>
      <c r="U24" s="90">
        <f t="shared" si="1"/>
        <v>90</v>
      </c>
      <c r="V24" s="64">
        <v>183</v>
      </c>
      <c r="W24" s="67">
        <f t="shared" si="2"/>
        <v>1</v>
      </c>
      <c r="X24" s="60" t="s">
        <v>120</v>
      </c>
      <c r="Y24" s="68" t="s">
        <v>87</v>
      </c>
      <c r="Z24" s="66">
        <v>203</v>
      </c>
      <c r="AA24" s="64">
        <v>203</v>
      </c>
      <c r="AB24" s="67">
        <f t="shared" si="3"/>
        <v>1</v>
      </c>
      <c r="AC24" s="60" t="s">
        <v>121</v>
      </c>
      <c r="AD24" s="68" t="s">
        <v>89</v>
      </c>
      <c r="AE24" s="66">
        <f t="shared" si="4"/>
        <v>281</v>
      </c>
      <c r="AF24" s="64">
        <v>280</v>
      </c>
      <c r="AG24" s="109">
        <f t="shared" si="5"/>
        <v>0.99644128113879005</v>
      </c>
      <c r="AH24" s="60" t="s">
        <v>122</v>
      </c>
      <c r="AI24" s="68" t="s">
        <v>89</v>
      </c>
      <c r="AJ24" s="69">
        <f t="shared" si="6"/>
        <v>160</v>
      </c>
      <c r="AK24" s="70"/>
      <c r="AL24" s="67">
        <f t="shared" si="7"/>
        <v>0</v>
      </c>
      <c r="AM24" s="68"/>
      <c r="AN24" s="68"/>
      <c r="AO24" s="66">
        <f t="shared" si="8"/>
        <v>794</v>
      </c>
      <c r="AP24" s="64">
        <f>V24+AA24+AF24</f>
        <v>666</v>
      </c>
      <c r="AQ24" s="67">
        <f t="shared" si="9"/>
        <v>0.83879093198992438</v>
      </c>
      <c r="AR24" s="60" t="s">
        <v>123</v>
      </c>
    </row>
    <row r="25" spans="1:44" s="54" customFormat="1" ht="105" x14ac:dyDescent="0.25">
      <c r="A25" s="23">
        <v>4</v>
      </c>
      <c r="B25" s="20" t="s">
        <v>61</v>
      </c>
      <c r="C25" s="21">
        <v>7</v>
      </c>
      <c r="D25" s="102" t="s">
        <v>124</v>
      </c>
      <c r="E25" s="20" t="s">
        <v>63</v>
      </c>
      <c r="F25" s="22" t="s">
        <v>125</v>
      </c>
      <c r="G25" s="22" t="s">
        <v>126</v>
      </c>
      <c r="H25" s="25">
        <v>80</v>
      </c>
      <c r="I25" s="22" t="s">
        <v>127</v>
      </c>
      <c r="J25" s="22" t="s">
        <v>128</v>
      </c>
      <c r="K25" s="26">
        <v>1</v>
      </c>
      <c r="L25" s="26">
        <v>1</v>
      </c>
      <c r="M25" s="26">
        <v>1</v>
      </c>
      <c r="N25" s="26">
        <v>1</v>
      </c>
      <c r="O25" s="27">
        <f>(K25+L25+M25+N25)/4</f>
        <v>1</v>
      </c>
      <c r="P25" s="22" t="s">
        <v>129</v>
      </c>
      <c r="Q25" s="22" t="s">
        <v>130</v>
      </c>
      <c r="R25" s="22" t="s">
        <v>131</v>
      </c>
      <c r="S25" s="22" t="s">
        <v>132</v>
      </c>
      <c r="T25" s="22" t="s">
        <v>133</v>
      </c>
      <c r="U25" s="91">
        <f t="shared" si="1"/>
        <v>1</v>
      </c>
      <c r="V25" s="71">
        <v>1</v>
      </c>
      <c r="W25" s="67">
        <f t="shared" si="2"/>
        <v>1</v>
      </c>
      <c r="X25" s="60" t="s">
        <v>134</v>
      </c>
      <c r="Y25" s="68" t="s">
        <v>135</v>
      </c>
      <c r="Z25" s="71">
        <f t="shared" si="10"/>
        <v>1</v>
      </c>
      <c r="AA25" s="71">
        <v>1</v>
      </c>
      <c r="AB25" s="67">
        <f t="shared" si="3"/>
        <v>1</v>
      </c>
      <c r="AC25" s="60" t="s">
        <v>136</v>
      </c>
      <c r="AD25" s="68" t="s">
        <v>137</v>
      </c>
      <c r="AE25" s="71">
        <f t="shared" si="4"/>
        <v>1</v>
      </c>
      <c r="AF25" s="71">
        <v>1</v>
      </c>
      <c r="AG25" s="109">
        <f t="shared" si="5"/>
        <v>1</v>
      </c>
      <c r="AH25" s="60" t="s">
        <v>138</v>
      </c>
      <c r="AI25" s="68" t="s">
        <v>137</v>
      </c>
      <c r="AJ25" s="89">
        <f t="shared" si="6"/>
        <v>1</v>
      </c>
      <c r="AK25" s="88">
        <v>0</v>
      </c>
      <c r="AL25" s="67">
        <f t="shared" si="7"/>
        <v>0</v>
      </c>
      <c r="AM25" s="68"/>
      <c r="AN25" s="68"/>
      <c r="AO25" s="71">
        <f t="shared" si="8"/>
        <v>1</v>
      </c>
      <c r="AP25" s="71">
        <f>AVERAGE(V25,AA25,AF25,AK25)</f>
        <v>0.75</v>
      </c>
      <c r="AQ25" s="67">
        <f t="shared" si="9"/>
        <v>0.75</v>
      </c>
      <c r="AR25" s="60" t="s">
        <v>139</v>
      </c>
    </row>
    <row r="26" spans="1:44" s="54" customFormat="1" ht="258.75" customHeight="1" x14ac:dyDescent="0.25">
      <c r="A26" s="23">
        <v>4</v>
      </c>
      <c r="B26" s="20" t="s">
        <v>61</v>
      </c>
      <c r="C26" s="21">
        <v>8</v>
      </c>
      <c r="D26" s="93" t="s">
        <v>140</v>
      </c>
      <c r="E26" s="20" t="s">
        <v>63</v>
      </c>
      <c r="F26" s="20" t="s">
        <v>141</v>
      </c>
      <c r="G26" s="20" t="s">
        <v>142</v>
      </c>
      <c r="H26" s="23" t="s">
        <v>143</v>
      </c>
      <c r="I26" s="20" t="s">
        <v>66</v>
      </c>
      <c r="J26" s="20" t="s">
        <v>82</v>
      </c>
      <c r="K26" s="21">
        <v>17</v>
      </c>
      <c r="L26" s="21">
        <v>27</v>
      </c>
      <c r="M26" s="21">
        <v>37</v>
      </c>
      <c r="N26" s="21">
        <v>42</v>
      </c>
      <c r="O26" s="25">
        <f>+K26+L26+M26+N26</f>
        <v>123</v>
      </c>
      <c r="P26" s="20" t="s">
        <v>68</v>
      </c>
      <c r="Q26" s="22" t="s">
        <v>83</v>
      </c>
      <c r="R26" s="22" t="s">
        <v>84</v>
      </c>
      <c r="S26" s="20" t="s">
        <v>144</v>
      </c>
      <c r="T26" s="22" t="s">
        <v>84</v>
      </c>
      <c r="U26" s="90">
        <f t="shared" si="1"/>
        <v>17</v>
      </c>
      <c r="V26" s="64">
        <v>33</v>
      </c>
      <c r="W26" s="67">
        <f t="shared" si="2"/>
        <v>1</v>
      </c>
      <c r="X26" s="60" t="s">
        <v>145</v>
      </c>
      <c r="Y26" s="68" t="s">
        <v>87</v>
      </c>
      <c r="Z26" s="66">
        <f t="shared" si="10"/>
        <v>27</v>
      </c>
      <c r="AA26" s="64">
        <v>37</v>
      </c>
      <c r="AB26" s="67">
        <f t="shared" si="3"/>
        <v>1</v>
      </c>
      <c r="AC26" s="60" t="s">
        <v>146</v>
      </c>
      <c r="AD26" s="68" t="s">
        <v>89</v>
      </c>
      <c r="AE26" s="66">
        <f t="shared" si="4"/>
        <v>37</v>
      </c>
      <c r="AF26" s="64">
        <v>46</v>
      </c>
      <c r="AG26" s="109">
        <f t="shared" si="5"/>
        <v>1</v>
      </c>
      <c r="AH26" s="60" t="s">
        <v>147</v>
      </c>
      <c r="AI26" s="68" t="s">
        <v>89</v>
      </c>
      <c r="AJ26" s="69">
        <f t="shared" si="6"/>
        <v>42</v>
      </c>
      <c r="AK26" s="70"/>
      <c r="AL26" s="67">
        <f t="shared" si="7"/>
        <v>0</v>
      </c>
      <c r="AM26" s="68"/>
      <c r="AN26" s="68"/>
      <c r="AO26" s="66">
        <f t="shared" si="8"/>
        <v>123</v>
      </c>
      <c r="AP26" s="64">
        <f>V26+AA26+AF26</f>
        <v>116</v>
      </c>
      <c r="AQ26" s="67">
        <f t="shared" si="9"/>
        <v>0.94308943089430897</v>
      </c>
      <c r="AR26" s="60" t="s">
        <v>148</v>
      </c>
    </row>
    <row r="27" spans="1:44" s="54" customFormat="1" ht="165" x14ac:dyDescent="0.25">
      <c r="A27" s="23">
        <v>4</v>
      </c>
      <c r="B27" s="20" t="s">
        <v>61</v>
      </c>
      <c r="C27" s="21">
        <v>9</v>
      </c>
      <c r="D27" s="93" t="s">
        <v>149</v>
      </c>
      <c r="E27" s="20" t="s">
        <v>150</v>
      </c>
      <c r="F27" s="20" t="s">
        <v>151</v>
      </c>
      <c r="G27" s="20" t="s">
        <v>152</v>
      </c>
      <c r="H27" s="23">
        <v>2</v>
      </c>
      <c r="I27" s="20" t="s">
        <v>66</v>
      </c>
      <c r="J27" s="20" t="s">
        <v>128</v>
      </c>
      <c r="K27" s="26">
        <v>0.14000000000000001</v>
      </c>
      <c r="L27" s="26">
        <v>0.31</v>
      </c>
      <c r="M27" s="26">
        <v>0.24</v>
      </c>
      <c r="N27" s="26">
        <v>0.31</v>
      </c>
      <c r="O27" s="24">
        <f>+K27+L27+M27+N27</f>
        <v>1</v>
      </c>
      <c r="P27" s="20" t="s">
        <v>68</v>
      </c>
      <c r="Q27" s="20" t="s">
        <v>153</v>
      </c>
      <c r="R27" s="20" t="s">
        <v>154</v>
      </c>
      <c r="S27" s="20" t="s">
        <v>155</v>
      </c>
      <c r="T27" s="20" t="s">
        <v>153</v>
      </c>
      <c r="U27" s="91">
        <f t="shared" si="1"/>
        <v>0.14000000000000001</v>
      </c>
      <c r="V27" s="71">
        <v>0.14000000000000001</v>
      </c>
      <c r="W27" s="67">
        <f t="shared" si="2"/>
        <v>1</v>
      </c>
      <c r="X27" s="60" t="s">
        <v>156</v>
      </c>
      <c r="Y27" s="68" t="s">
        <v>157</v>
      </c>
      <c r="Z27" s="71">
        <f t="shared" si="10"/>
        <v>0.31</v>
      </c>
      <c r="AA27" s="71">
        <v>0.31</v>
      </c>
      <c r="AB27" s="67">
        <f t="shared" si="3"/>
        <v>1</v>
      </c>
      <c r="AC27" s="60" t="s">
        <v>158</v>
      </c>
      <c r="AD27" s="68" t="s">
        <v>159</v>
      </c>
      <c r="AE27" s="71">
        <f t="shared" si="4"/>
        <v>0.24</v>
      </c>
      <c r="AF27" s="71">
        <v>0.24</v>
      </c>
      <c r="AG27" s="109">
        <f t="shared" si="5"/>
        <v>1</v>
      </c>
      <c r="AH27" s="60" t="s">
        <v>160</v>
      </c>
      <c r="AI27" s="68" t="s">
        <v>161</v>
      </c>
      <c r="AJ27" s="69">
        <f t="shared" si="6"/>
        <v>0.31</v>
      </c>
      <c r="AK27" s="70"/>
      <c r="AL27" s="67">
        <f t="shared" si="7"/>
        <v>0</v>
      </c>
      <c r="AM27" s="68"/>
      <c r="AN27" s="68"/>
      <c r="AO27" s="71">
        <f t="shared" si="8"/>
        <v>1</v>
      </c>
      <c r="AP27" s="71">
        <f>V27+AA27+AF27</f>
        <v>0.69</v>
      </c>
      <c r="AQ27" s="67">
        <f t="shared" si="9"/>
        <v>0.69</v>
      </c>
      <c r="AR27" s="60" t="s">
        <v>162</v>
      </c>
    </row>
    <row r="28" spans="1:44" s="54" customFormat="1" ht="195" x14ac:dyDescent="0.25">
      <c r="A28" s="23">
        <v>4</v>
      </c>
      <c r="B28" s="20" t="s">
        <v>61</v>
      </c>
      <c r="C28" s="21">
        <v>10</v>
      </c>
      <c r="D28" s="93" t="s">
        <v>163</v>
      </c>
      <c r="E28" s="20" t="s">
        <v>150</v>
      </c>
      <c r="F28" s="20" t="s">
        <v>164</v>
      </c>
      <c r="G28" s="20" t="s">
        <v>165</v>
      </c>
      <c r="H28" s="23" t="s">
        <v>143</v>
      </c>
      <c r="I28" s="20" t="s">
        <v>66</v>
      </c>
      <c r="J28" s="20" t="s">
        <v>128</v>
      </c>
      <c r="K28" s="26">
        <v>0.14000000000000001</v>
      </c>
      <c r="L28" s="26">
        <v>0.31</v>
      </c>
      <c r="M28" s="26">
        <v>0.24</v>
      </c>
      <c r="N28" s="26">
        <v>0.31</v>
      </c>
      <c r="O28" s="24">
        <f>+K28+L28+M28+N28</f>
        <v>1</v>
      </c>
      <c r="P28" s="20" t="s">
        <v>68</v>
      </c>
      <c r="Q28" s="20" t="s">
        <v>166</v>
      </c>
      <c r="R28" s="20" t="s">
        <v>154</v>
      </c>
      <c r="S28" s="20" t="s">
        <v>155</v>
      </c>
      <c r="T28" s="20" t="s">
        <v>166</v>
      </c>
      <c r="U28" s="91">
        <f t="shared" si="1"/>
        <v>0.14000000000000001</v>
      </c>
      <c r="V28" s="71">
        <v>0.14000000000000001</v>
      </c>
      <c r="W28" s="67">
        <f t="shared" si="2"/>
        <v>1</v>
      </c>
      <c r="X28" s="60" t="s">
        <v>167</v>
      </c>
      <c r="Y28" s="68" t="s">
        <v>168</v>
      </c>
      <c r="Z28" s="71">
        <f t="shared" si="10"/>
        <v>0.31</v>
      </c>
      <c r="AA28" s="71">
        <v>0.31</v>
      </c>
      <c r="AB28" s="67">
        <f t="shared" si="3"/>
        <v>1</v>
      </c>
      <c r="AC28" s="60" t="s">
        <v>169</v>
      </c>
      <c r="AD28" s="68" t="s">
        <v>159</v>
      </c>
      <c r="AE28" s="71">
        <f t="shared" si="4"/>
        <v>0.24</v>
      </c>
      <c r="AF28" s="71">
        <v>0.24</v>
      </c>
      <c r="AG28" s="109">
        <f t="shared" si="5"/>
        <v>1</v>
      </c>
      <c r="AH28" s="60" t="s">
        <v>170</v>
      </c>
      <c r="AI28" s="68" t="s">
        <v>161</v>
      </c>
      <c r="AJ28" s="69">
        <f t="shared" si="6"/>
        <v>0.31</v>
      </c>
      <c r="AK28" s="70"/>
      <c r="AL28" s="67">
        <f t="shared" si="7"/>
        <v>0</v>
      </c>
      <c r="AM28" s="68"/>
      <c r="AN28" s="68"/>
      <c r="AO28" s="71">
        <f t="shared" si="8"/>
        <v>1</v>
      </c>
      <c r="AP28" s="71">
        <f>V28+AA28+AF28</f>
        <v>0.69</v>
      </c>
      <c r="AQ28" s="67">
        <f t="shared" si="9"/>
        <v>0.69</v>
      </c>
      <c r="AR28" s="60" t="s">
        <v>162</v>
      </c>
    </row>
    <row r="29" spans="1:44" s="6" customFormat="1" ht="15.75" x14ac:dyDescent="0.25">
      <c r="A29" s="10"/>
      <c r="B29" s="10"/>
      <c r="C29" s="10"/>
      <c r="D29" s="103" t="s">
        <v>171</v>
      </c>
      <c r="E29" s="10"/>
      <c r="F29" s="10"/>
      <c r="G29" s="10"/>
      <c r="H29" s="10"/>
      <c r="I29" s="10"/>
      <c r="J29" s="10"/>
      <c r="K29" s="13"/>
      <c r="L29" s="13"/>
      <c r="M29" s="13"/>
      <c r="N29" s="13"/>
      <c r="O29" s="13"/>
      <c r="P29" s="10"/>
      <c r="Q29" s="10"/>
      <c r="R29" s="10"/>
      <c r="S29" s="10"/>
      <c r="T29" s="10"/>
      <c r="U29" s="43"/>
      <c r="V29" s="43"/>
      <c r="W29" s="50">
        <f>AVERAGE(W19:W28)*80%</f>
        <v>0.78632478632478642</v>
      </c>
      <c r="X29" s="98"/>
      <c r="Y29" s="10"/>
      <c r="Z29" s="43"/>
      <c r="AA29" s="43"/>
      <c r="AB29" s="50">
        <f>AVERAGE(AB19:AB28)*80%</f>
        <v>0.78666666666666663</v>
      </c>
      <c r="AC29" s="98"/>
      <c r="AD29" s="10"/>
      <c r="AE29" s="72"/>
      <c r="AF29" s="72"/>
      <c r="AG29" s="50">
        <f>AVERAGE(AG19:AG28)*80%</f>
        <v>0.79120154102321327</v>
      </c>
      <c r="AH29" s="94"/>
      <c r="AI29" s="73"/>
      <c r="AJ29" s="74"/>
      <c r="AK29" s="74"/>
      <c r="AL29" s="74" t="e">
        <f>AVERAGE(AL19:AL28)*80%</f>
        <v>#DIV/0!</v>
      </c>
      <c r="AM29" s="73"/>
      <c r="AN29" s="73"/>
      <c r="AO29" s="72"/>
      <c r="AP29" s="72"/>
      <c r="AQ29" s="50">
        <f>AVERAGE(AQ19:AQ28)*80%</f>
        <v>0.65250997092402319</v>
      </c>
      <c r="AR29" s="94"/>
    </row>
    <row r="30" spans="1:44" s="36" customFormat="1" ht="409.5" x14ac:dyDescent="0.25">
      <c r="A30" s="29">
        <v>7</v>
      </c>
      <c r="B30" s="30" t="s">
        <v>172</v>
      </c>
      <c r="C30" s="29" t="s">
        <v>173</v>
      </c>
      <c r="D30" s="104" t="s">
        <v>174</v>
      </c>
      <c r="E30" s="30" t="s">
        <v>175</v>
      </c>
      <c r="F30" s="30" t="s">
        <v>176</v>
      </c>
      <c r="G30" s="30" t="s">
        <v>177</v>
      </c>
      <c r="H30" s="5"/>
      <c r="I30" s="30" t="s">
        <v>127</v>
      </c>
      <c r="J30" s="31" t="s">
        <v>178</v>
      </c>
      <c r="K30" s="32" t="s">
        <v>71</v>
      </c>
      <c r="L30" s="32">
        <v>0.8</v>
      </c>
      <c r="M30" s="32" t="s">
        <v>71</v>
      </c>
      <c r="N30" s="32">
        <v>0.8</v>
      </c>
      <c r="O30" s="32">
        <f>AVERAGE(L30,N30)</f>
        <v>0.8</v>
      </c>
      <c r="P30" s="33" t="s">
        <v>68</v>
      </c>
      <c r="Q30" s="30" t="s">
        <v>179</v>
      </c>
      <c r="R30" s="30" t="s">
        <v>179</v>
      </c>
      <c r="S30" s="30" t="s">
        <v>180</v>
      </c>
      <c r="T30" s="34" t="s">
        <v>181</v>
      </c>
      <c r="U30" s="44" t="str">
        <f>K30</f>
        <v>No programada</v>
      </c>
      <c r="V30" s="45" t="s">
        <v>71</v>
      </c>
      <c r="W30" s="35" t="s">
        <v>71</v>
      </c>
      <c r="X30" s="99" t="s">
        <v>72</v>
      </c>
      <c r="Y30" s="5" t="s">
        <v>71</v>
      </c>
      <c r="Z30" s="35">
        <f>L30</f>
        <v>0.8</v>
      </c>
      <c r="AA30" s="51">
        <v>0.8</v>
      </c>
      <c r="AB30" s="35">
        <f>IF(AA30/Z30&gt;100%,100%,AA30/Z30)</f>
        <v>1</v>
      </c>
      <c r="AC30" s="99" t="s">
        <v>182</v>
      </c>
      <c r="AD30" s="5" t="s">
        <v>183</v>
      </c>
      <c r="AE30" s="76" t="str">
        <f>M30</f>
        <v>No programada</v>
      </c>
      <c r="AF30" s="77" t="s">
        <v>71</v>
      </c>
      <c r="AG30" s="76" t="s">
        <v>71</v>
      </c>
      <c r="AH30" s="95" t="s">
        <v>71</v>
      </c>
      <c r="AI30" s="78" t="s">
        <v>71</v>
      </c>
      <c r="AJ30" s="79">
        <f>N30</f>
        <v>0.8</v>
      </c>
      <c r="AK30" s="78"/>
      <c r="AL30" s="76">
        <f>IF(AK30/AJ30&gt;100%,100%,AK30/AJ30)</f>
        <v>0</v>
      </c>
      <c r="AM30" s="78"/>
      <c r="AN30" s="78"/>
      <c r="AO30" s="76">
        <f>O30</f>
        <v>0.8</v>
      </c>
      <c r="AP30" s="76">
        <v>0.4</v>
      </c>
      <c r="AQ30" s="76">
        <f>IF(AP30/AO30&gt;100%,100%,AP30/AO30)</f>
        <v>0.5</v>
      </c>
      <c r="AR30" s="95" t="s">
        <v>182</v>
      </c>
    </row>
    <row r="31" spans="1:44" s="36" customFormat="1" ht="105" x14ac:dyDescent="0.25">
      <c r="A31" s="37">
        <v>7</v>
      </c>
      <c r="B31" s="33" t="s">
        <v>172</v>
      </c>
      <c r="C31" s="37" t="s">
        <v>184</v>
      </c>
      <c r="D31" s="105" t="s">
        <v>185</v>
      </c>
      <c r="E31" s="33" t="s">
        <v>175</v>
      </c>
      <c r="F31" s="33" t="s">
        <v>186</v>
      </c>
      <c r="G31" s="33" t="s">
        <v>187</v>
      </c>
      <c r="H31" s="5"/>
      <c r="I31" s="33" t="s">
        <v>66</v>
      </c>
      <c r="J31" s="38" t="s">
        <v>188</v>
      </c>
      <c r="K31" s="39">
        <v>0.02</v>
      </c>
      <c r="L31" s="39">
        <v>0.49</v>
      </c>
      <c r="M31" s="39">
        <v>0.31</v>
      </c>
      <c r="N31" s="39">
        <v>0.18</v>
      </c>
      <c r="O31" s="39">
        <f>SUM(K31:N31)</f>
        <v>1</v>
      </c>
      <c r="P31" s="33" t="s">
        <v>68</v>
      </c>
      <c r="Q31" s="33" t="s">
        <v>189</v>
      </c>
      <c r="R31" s="33" t="s">
        <v>189</v>
      </c>
      <c r="S31" s="30" t="s">
        <v>180</v>
      </c>
      <c r="T31" s="40" t="s">
        <v>190</v>
      </c>
      <c r="U31" s="35">
        <f>K31</f>
        <v>0.02</v>
      </c>
      <c r="V31" s="51">
        <v>0.02</v>
      </c>
      <c r="W31" s="35">
        <f>IF(V31/U31&gt;100%,100%,V31/U31)</f>
        <v>1</v>
      </c>
      <c r="X31" s="99" t="s">
        <v>191</v>
      </c>
      <c r="Y31" s="5" t="s">
        <v>192</v>
      </c>
      <c r="Z31" s="35">
        <f>L31</f>
        <v>0.49</v>
      </c>
      <c r="AA31" s="51">
        <v>0.49</v>
      </c>
      <c r="AB31" s="35">
        <f>IF(AA31/Z31&gt;100%,100%,AA31/Z31)</f>
        <v>1</v>
      </c>
      <c r="AC31" s="99" t="s">
        <v>193</v>
      </c>
      <c r="AD31" s="5"/>
      <c r="AE31" s="108">
        <f>M31</f>
        <v>0.31</v>
      </c>
      <c r="AF31" s="108">
        <v>0.23519999999999999</v>
      </c>
      <c r="AG31" s="108">
        <f>IF(AF31/AE31&gt;100%,100%,AF31/AE31)</f>
        <v>0.7587096774193548</v>
      </c>
      <c r="AH31" s="95" t="s">
        <v>218</v>
      </c>
      <c r="AI31" s="78" t="s">
        <v>192</v>
      </c>
      <c r="AJ31" s="79">
        <f>N31</f>
        <v>0.18</v>
      </c>
      <c r="AK31" s="78"/>
      <c r="AL31" s="76">
        <f>IF(AK31/AJ31&gt;100%,100%,AK31/AJ31)</f>
        <v>0</v>
      </c>
      <c r="AM31" s="78"/>
      <c r="AN31" s="78"/>
      <c r="AO31" s="76">
        <f>O31</f>
        <v>1</v>
      </c>
      <c r="AP31" s="108">
        <f>V31+AA31+AF31</f>
        <v>0.74519999999999997</v>
      </c>
      <c r="AQ31" s="76">
        <f>IF(AP31/AO31&gt;100%,100%,AP31/AO31)</f>
        <v>0.74519999999999997</v>
      </c>
      <c r="AR31" s="95" t="s">
        <v>219</v>
      </c>
    </row>
    <row r="32" spans="1:44" s="36" customFormat="1" ht="105" x14ac:dyDescent="0.25">
      <c r="A32" s="37">
        <v>7</v>
      </c>
      <c r="B32" s="33" t="s">
        <v>172</v>
      </c>
      <c r="C32" s="37" t="s">
        <v>194</v>
      </c>
      <c r="D32" s="105" t="s">
        <v>195</v>
      </c>
      <c r="E32" s="33" t="s">
        <v>175</v>
      </c>
      <c r="F32" s="33" t="s">
        <v>196</v>
      </c>
      <c r="G32" s="33" t="s">
        <v>197</v>
      </c>
      <c r="H32" s="5"/>
      <c r="I32" s="33" t="s">
        <v>66</v>
      </c>
      <c r="J32" s="38" t="s">
        <v>198</v>
      </c>
      <c r="K32" s="39">
        <v>1</v>
      </c>
      <c r="L32" s="39" t="s">
        <v>71</v>
      </c>
      <c r="M32" s="39" t="s">
        <v>71</v>
      </c>
      <c r="N32" s="39">
        <v>1</v>
      </c>
      <c r="O32" s="39">
        <v>1</v>
      </c>
      <c r="P32" s="33" t="s">
        <v>68</v>
      </c>
      <c r="Q32" s="33" t="s">
        <v>199</v>
      </c>
      <c r="R32" s="33" t="s">
        <v>200</v>
      </c>
      <c r="S32" s="30" t="s">
        <v>180</v>
      </c>
      <c r="T32" s="40" t="s">
        <v>201</v>
      </c>
      <c r="U32" s="35">
        <f>K32</f>
        <v>1</v>
      </c>
      <c r="V32" s="35">
        <v>1</v>
      </c>
      <c r="W32" s="35">
        <f>IF(V32/U32&gt;100%,100%,V32/U32)</f>
        <v>1</v>
      </c>
      <c r="X32" s="99" t="s">
        <v>202</v>
      </c>
      <c r="Y32" s="5" t="s">
        <v>203</v>
      </c>
      <c r="Z32" s="35" t="str">
        <f>L32</f>
        <v>No programada</v>
      </c>
      <c r="AA32" s="45" t="s">
        <v>71</v>
      </c>
      <c r="AB32" s="45" t="s">
        <v>71</v>
      </c>
      <c r="AC32" s="99" t="s">
        <v>204</v>
      </c>
      <c r="AD32" s="45" t="s">
        <v>71</v>
      </c>
      <c r="AE32" s="76" t="str">
        <f>M32</f>
        <v>No programada</v>
      </c>
      <c r="AF32" s="77" t="s">
        <v>71</v>
      </c>
      <c r="AG32" s="76" t="s">
        <v>71</v>
      </c>
      <c r="AH32" s="95" t="s">
        <v>71</v>
      </c>
      <c r="AI32" s="78" t="s">
        <v>71</v>
      </c>
      <c r="AJ32" s="79">
        <f>N32</f>
        <v>1</v>
      </c>
      <c r="AK32" s="78"/>
      <c r="AL32" s="76">
        <f>IF(AK32/AJ32&gt;100%,100%,AK32/AJ32)</f>
        <v>0</v>
      </c>
      <c r="AM32" s="78"/>
      <c r="AN32" s="78"/>
      <c r="AO32" s="76">
        <f>O32</f>
        <v>1</v>
      </c>
      <c r="AP32" s="76">
        <v>0.5</v>
      </c>
      <c r="AQ32" s="76">
        <f>IF(AP32/AO32&gt;100%,100%,AP32/AO32)</f>
        <v>0.5</v>
      </c>
      <c r="AR32" s="95" t="s">
        <v>202</v>
      </c>
    </row>
    <row r="33" spans="1:44" s="6" customFormat="1" ht="15.75" x14ac:dyDescent="0.25">
      <c r="A33" s="10"/>
      <c r="B33" s="10"/>
      <c r="C33" s="10"/>
      <c r="D33" s="106" t="s">
        <v>205</v>
      </c>
      <c r="E33" s="11"/>
      <c r="F33" s="11"/>
      <c r="G33" s="11"/>
      <c r="H33" s="11"/>
      <c r="I33" s="11"/>
      <c r="J33" s="11"/>
      <c r="K33" s="12"/>
      <c r="L33" s="12"/>
      <c r="M33" s="12"/>
      <c r="N33" s="12"/>
      <c r="O33" s="12"/>
      <c r="P33" s="11"/>
      <c r="Q33" s="10"/>
      <c r="R33" s="10"/>
      <c r="S33" s="10"/>
      <c r="T33" s="10"/>
      <c r="U33" s="46"/>
      <c r="V33" s="47"/>
      <c r="W33" s="50">
        <f>AVERAGE(W30:W32)*20%</f>
        <v>0.2</v>
      </c>
      <c r="X33" s="98"/>
      <c r="Y33" s="10"/>
      <c r="Z33" s="46"/>
      <c r="AA33" s="46"/>
      <c r="AB33" s="50">
        <f>AVERAGE(AB30:AB32)*20%</f>
        <v>0.2</v>
      </c>
      <c r="AC33" s="98"/>
      <c r="AD33" s="10"/>
      <c r="AE33" s="80"/>
      <c r="AF33" s="80"/>
      <c r="AG33" s="50">
        <f>AVERAGE(AG30:AG32)*20%</f>
        <v>0.15174193548387097</v>
      </c>
      <c r="AH33" s="94"/>
      <c r="AI33" s="73"/>
      <c r="AJ33" s="81"/>
      <c r="AK33" s="81"/>
      <c r="AL33" s="82">
        <f>AVERAGE(AL30:AL32)*20%</f>
        <v>0</v>
      </c>
      <c r="AM33" s="73"/>
      <c r="AN33" s="73"/>
      <c r="AO33" s="80"/>
      <c r="AP33" s="80"/>
      <c r="AQ33" s="75">
        <f>AVERAGE(AQ30:AQ32)*20%</f>
        <v>0.11634666666666667</v>
      </c>
      <c r="AR33" s="94"/>
    </row>
    <row r="34" spans="1:44" s="9" customFormat="1" ht="18.75" x14ac:dyDescent="0.3">
      <c r="A34" s="7"/>
      <c r="B34" s="7"/>
      <c r="C34" s="7"/>
      <c r="D34" s="107" t="s">
        <v>206</v>
      </c>
      <c r="E34" s="7"/>
      <c r="F34" s="7"/>
      <c r="G34" s="7"/>
      <c r="H34" s="7"/>
      <c r="I34" s="7"/>
      <c r="J34" s="7"/>
      <c r="K34" s="8"/>
      <c r="L34" s="8"/>
      <c r="M34" s="8"/>
      <c r="N34" s="8"/>
      <c r="O34" s="8"/>
      <c r="P34" s="7"/>
      <c r="Q34" s="7"/>
      <c r="R34" s="7"/>
      <c r="S34" s="7"/>
      <c r="T34" s="7"/>
      <c r="U34" s="48"/>
      <c r="V34" s="49"/>
      <c r="W34" s="52">
        <f>W29+W33</f>
        <v>0.98632478632478637</v>
      </c>
      <c r="X34" s="100"/>
      <c r="Y34" s="7"/>
      <c r="Z34" s="48"/>
      <c r="AA34" s="48"/>
      <c r="AB34" s="56">
        <f>AB29+AB33</f>
        <v>0.98666666666666658</v>
      </c>
      <c r="AC34" s="100"/>
      <c r="AD34" s="7"/>
      <c r="AE34" s="83"/>
      <c r="AF34" s="83"/>
      <c r="AG34" s="56">
        <f>AG29+AG33</f>
        <v>0.94294347650708421</v>
      </c>
      <c r="AH34" s="96"/>
      <c r="AI34" s="84"/>
      <c r="AJ34" s="85"/>
      <c r="AK34" s="85"/>
      <c r="AL34" s="86" t="e">
        <f>AL29+AL33</f>
        <v>#DIV/0!</v>
      </c>
      <c r="AM34" s="84"/>
      <c r="AN34" s="84"/>
      <c r="AO34" s="83"/>
      <c r="AP34" s="83"/>
      <c r="AQ34" s="87">
        <f>AQ29+AQ33</f>
        <v>0.7688566375906899</v>
      </c>
      <c r="AR34" s="96"/>
    </row>
  </sheetData>
  <autoFilter ref="A18:AR34" xr:uid="{393757A3-C994-41E5-9502-5424A4810E09}"/>
  <mergeCells count="30">
    <mergeCell ref="C16:E17"/>
    <mergeCell ref="A16:B17"/>
    <mergeCell ref="A1:J1"/>
    <mergeCell ref="K1:O1"/>
    <mergeCell ref="D4:D8"/>
    <mergeCell ref="F16:P17"/>
    <mergeCell ref="A4:C8"/>
    <mergeCell ref="A2:J2"/>
    <mergeCell ref="G9:J9"/>
    <mergeCell ref="G10:J10"/>
    <mergeCell ref="G11:J11"/>
    <mergeCell ref="G12:J12"/>
    <mergeCell ref="G13:J13"/>
    <mergeCell ref="G14:J14"/>
    <mergeCell ref="AO16:AR16"/>
    <mergeCell ref="AO17:AR17"/>
    <mergeCell ref="U16:Y16"/>
    <mergeCell ref="E4:J4"/>
    <mergeCell ref="G5:J5"/>
    <mergeCell ref="G6:J6"/>
    <mergeCell ref="G7:J7"/>
    <mergeCell ref="G8:J8"/>
    <mergeCell ref="U17:Y17"/>
    <mergeCell ref="Z17:AD17"/>
    <mergeCell ref="AE17:AI17"/>
    <mergeCell ref="AJ17:AN17"/>
    <mergeCell ref="AJ16:AN16"/>
    <mergeCell ref="AE16:AI16"/>
    <mergeCell ref="Z16:AD16"/>
    <mergeCell ref="Q16:T17"/>
  </mergeCells>
  <pageMargins left="0.7" right="0.7" top="0.75" bottom="0.75" header="0.3" footer="0.3"/>
  <pageSetup paperSize="9" scale="43" orientation="portrait" r:id="rId1"/>
  <colBreaks count="1" manualBreakCount="1">
    <brk id="11" max="1048575" man="1"/>
  </colBreaks>
  <drawing r:id="rId2"/>
  <legacyDrawing r:id="rId3"/>
  <extLst>
    <ext xmlns:x14="http://schemas.microsoft.com/office/spreadsheetml/2009/9/main" uri="{CCE6A557-97BC-4b89-ADB6-D9C93CAAB3DF}">
      <x14:dataValidations xmlns:xm="http://schemas.microsoft.com/office/excel/2006/main" count="4">
        <x14:dataValidation type="list" allowBlank="1" showInputMessage="1" showErrorMessage="1" xr:uid="{F2997C74-AE22-425C-A611-8342D60C6FAF}">
          <x14:formula1>
            <xm:f>Hoja1!$B$2:$B$8</xm:f>
          </x14:formula1>
          <xm:sqref>B30:C32</xm:sqref>
        </x14:dataValidation>
        <x14:dataValidation type="list" allowBlank="1" showInputMessage="1" showErrorMessage="1" error="Escriba un texto " promptTitle="Cualquier contenido" xr:uid="{79A30B2C-A7DE-4319-B00C-CDBA6C74F67E}">
          <x14:formula1>
            <xm:f>Hoja1!$C$2:$C$5</xm:f>
          </x14:formula1>
          <xm:sqref>E30:E32</xm:sqref>
        </x14:dataValidation>
        <x14:dataValidation type="list" allowBlank="1" showInputMessage="1" showErrorMessage="1" xr:uid="{99C4073F-8490-41CF-A138-FB0D27D789F3}">
          <x14:formula1>
            <xm:f>Hoja1!$D$2:$D$5</xm:f>
          </x14:formula1>
          <xm:sqref>I30:I32</xm:sqref>
        </x14:dataValidation>
        <x14:dataValidation type="list" allowBlank="1" showInputMessage="1" showErrorMessage="1" xr:uid="{40741A02-2F4C-48CF-999F-CF9269234581}">
          <x14:formula1>
            <xm:f>Hoja1!$E$2:$E$4</xm:f>
          </x14:formula1>
          <xm:sqref>P30:P32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DED246-8B8D-414E-86FD-CF1209ABC4B3}">
  <dimension ref="A1:E8"/>
  <sheetViews>
    <sheetView workbookViewId="0">
      <selection activeCell="A2" sqref="A2"/>
    </sheetView>
  </sheetViews>
  <sheetFormatPr baseColWidth="10" defaultColWidth="11.42578125" defaultRowHeight="15" x14ac:dyDescent="0.25"/>
  <cols>
    <col min="1" max="1" width="6" bestFit="1" customWidth="1"/>
    <col min="2" max="2" width="27.5703125" customWidth="1"/>
    <col min="3" max="5" width="15.85546875" customWidth="1"/>
  </cols>
  <sheetData>
    <row r="1" spans="1:5" ht="45" x14ac:dyDescent="0.25">
      <c r="A1" s="16" t="s">
        <v>35</v>
      </c>
      <c r="B1" s="15" t="s">
        <v>207</v>
      </c>
      <c r="C1" s="15" t="s">
        <v>39</v>
      </c>
      <c r="D1" s="2" t="s">
        <v>43</v>
      </c>
      <c r="E1" s="14" t="s">
        <v>50</v>
      </c>
    </row>
    <row r="2" spans="1:5" x14ac:dyDescent="0.25">
      <c r="A2" s="17">
        <v>1</v>
      </c>
      <c r="B2" s="17" t="s">
        <v>208</v>
      </c>
      <c r="C2" s="17" t="s">
        <v>63</v>
      </c>
      <c r="D2" s="17" t="s">
        <v>66</v>
      </c>
      <c r="E2" s="17" t="s">
        <v>68</v>
      </c>
    </row>
    <row r="3" spans="1:5" x14ac:dyDescent="0.25">
      <c r="A3" s="17">
        <v>2</v>
      </c>
      <c r="B3" s="17" t="s">
        <v>209</v>
      </c>
      <c r="C3" s="17" t="s">
        <v>210</v>
      </c>
      <c r="D3" s="17" t="s">
        <v>211</v>
      </c>
      <c r="E3" s="17" t="s">
        <v>129</v>
      </c>
    </row>
    <row r="4" spans="1:5" x14ac:dyDescent="0.25">
      <c r="A4" s="17">
        <v>3</v>
      </c>
      <c r="B4" s="17" t="s">
        <v>212</v>
      </c>
      <c r="C4" s="17" t="s">
        <v>150</v>
      </c>
      <c r="D4" s="17" t="s">
        <v>213</v>
      </c>
      <c r="E4" s="17" t="s">
        <v>214</v>
      </c>
    </row>
    <row r="5" spans="1:5" x14ac:dyDescent="0.25">
      <c r="A5" s="17">
        <v>4</v>
      </c>
      <c r="B5" s="17" t="s">
        <v>61</v>
      </c>
      <c r="C5" s="17" t="s">
        <v>175</v>
      </c>
      <c r="D5" s="17" t="s">
        <v>127</v>
      </c>
      <c r="E5" s="17"/>
    </row>
    <row r="6" spans="1:5" x14ac:dyDescent="0.25">
      <c r="A6" s="17">
        <v>5</v>
      </c>
      <c r="B6" s="17" t="s">
        <v>215</v>
      </c>
      <c r="C6" s="17"/>
      <c r="D6" s="17"/>
      <c r="E6" s="17"/>
    </row>
    <row r="7" spans="1:5" x14ac:dyDescent="0.25">
      <c r="A7" s="17">
        <v>6</v>
      </c>
      <c r="B7" s="17" t="s">
        <v>216</v>
      </c>
      <c r="C7" s="17"/>
      <c r="D7" s="17"/>
      <c r="E7" s="17"/>
    </row>
    <row r="8" spans="1:5" x14ac:dyDescent="0.25">
      <c r="A8" s="17">
        <v>7</v>
      </c>
      <c r="B8" s="17" t="s">
        <v>172</v>
      </c>
      <c r="C8" s="17"/>
      <c r="D8" s="17"/>
      <c r="E8" s="17"/>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PLAN DE GESTION</vt:lpstr>
      <vt:lpstr>Hoja1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liliana casas</dc:creator>
  <cp:keywords/>
  <dc:description/>
  <cp:lastModifiedBy>Camilo Bautista Beltran</cp:lastModifiedBy>
  <cp:revision/>
  <dcterms:created xsi:type="dcterms:W3CDTF">2021-01-25T18:44:53Z</dcterms:created>
  <dcterms:modified xsi:type="dcterms:W3CDTF">2022-11-01T13:16:48Z</dcterms:modified>
  <cp:category/>
  <cp:contentStatus/>
</cp:coreProperties>
</file>