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1_Usaquen/"/>
    </mc:Choice>
  </mc:AlternateContent>
  <xr:revisionPtr revIDLastSave="240" documentId="14_{B50771ED-A7C4-48BF-9C04-A427F2079EB6}" xr6:coauthVersionLast="47" xr6:coauthVersionMax="47" xr10:uidLastSave="{29697F09-D7C0-40AF-AF31-500EB3FCD826}"/>
  <bookViews>
    <workbookView xWindow="-120" yWindow="-120" windowWidth="29040" windowHeight="15840" xr2:uid="{A2F85664-4A27-4D3D-88FC-9F8B3325025C}"/>
  </bookViews>
  <sheets>
    <sheet name="Hoja1" sheetId="1" r:id="rId1"/>
  </sheets>
  <definedNames>
    <definedName name="_xlnm._FilterDatabase" localSheetId="0" hidden="1">Hoja1!$A$20:$AW$44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5" i="1" l="1"/>
  <c r="AS34" i="1"/>
  <c r="AS33" i="1"/>
  <c r="AS32" i="1"/>
  <c r="AS31" i="1"/>
  <c r="AS29" i="1"/>
  <c r="AS28" i="1"/>
  <c r="AS27" i="1"/>
  <c r="AS26" i="1"/>
  <c r="AS25" i="1"/>
  <c r="AS24" i="1"/>
  <c r="AS23" i="1"/>
  <c r="AS22" i="1"/>
  <c r="AS21" i="1"/>
  <c r="AR39" i="1"/>
  <c r="AD43" i="1" l="1"/>
  <c r="AR37" i="1" l="1"/>
  <c r="AD42" i="1"/>
  <c r="AD41" i="1"/>
  <c r="AD39" i="1"/>
  <c r="AD37" i="1"/>
  <c r="AD38" i="1"/>
  <c r="AR32" i="1" l="1"/>
  <c r="AR31" i="1"/>
  <c r="AR30" i="1"/>
  <c r="AS30" i="1" s="1"/>
  <c r="AD35" i="1" l="1"/>
  <c r="AD34" i="1"/>
  <c r="AD33" i="1"/>
  <c r="AD32" i="1"/>
  <c r="AD31" i="1"/>
  <c r="AD30" i="1"/>
  <c r="AD29" i="1"/>
  <c r="AD28" i="1"/>
  <c r="AD27" i="1"/>
  <c r="AD26" i="1"/>
  <c r="AD25" i="1"/>
  <c r="AD24" i="1"/>
  <c r="AD23" i="1"/>
  <c r="AD21" i="1"/>
  <c r="AD22" i="1"/>
  <c r="AR38" i="1"/>
  <c r="AD36" i="1" l="1"/>
  <c r="AD44" i="1" s="1"/>
  <c r="X42" i="1"/>
  <c r="AR28" i="1" l="1"/>
  <c r="AR27" i="1"/>
  <c r="AR26" i="1"/>
  <c r="AQ42" i="1"/>
  <c r="AS42" i="1" s="1"/>
  <c r="AQ41" i="1"/>
  <c r="AS41" i="1" s="1"/>
  <c r="AQ40" i="1"/>
  <c r="AS40" i="1" s="1"/>
  <c r="AQ39" i="1"/>
  <c r="AS39" i="1" s="1"/>
  <c r="AQ38" i="1"/>
  <c r="AS38" i="1" s="1"/>
  <c r="AQ37" i="1"/>
  <c r="AS37" i="1" s="1"/>
  <c r="AL42" i="1"/>
  <c r="AL41" i="1"/>
  <c r="AL40" i="1"/>
  <c r="AL39" i="1"/>
  <c r="AL38" i="1"/>
  <c r="AL37" i="1"/>
  <c r="AG42" i="1"/>
  <c r="AG41" i="1"/>
  <c r="AG40" i="1"/>
  <c r="AG39" i="1"/>
  <c r="AG38" i="1"/>
  <c r="AG37" i="1"/>
  <c r="AB42" i="1"/>
  <c r="AB41" i="1"/>
  <c r="AB40" i="1"/>
  <c r="AB39" i="1"/>
  <c r="AB38" i="1"/>
  <c r="AB37" i="1"/>
  <c r="W42" i="1"/>
  <c r="Y42" i="1" s="1"/>
  <c r="W41" i="1"/>
  <c r="Y41" i="1" s="1"/>
  <c r="W40" i="1"/>
  <c r="Y40" i="1" s="1"/>
  <c r="W39" i="1"/>
  <c r="W38" i="1"/>
  <c r="Y38" i="1" s="1"/>
  <c r="W37" i="1"/>
  <c r="P35" i="1"/>
  <c r="AQ35" i="1" s="1"/>
  <c r="P34" i="1"/>
  <c r="AQ34" i="1" s="1"/>
  <c r="P33" i="1"/>
  <c r="AQ33" i="1" s="1"/>
  <c r="P32" i="1"/>
  <c r="AQ32" i="1" s="1"/>
  <c r="P31" i="1"/>
  <c r="AQ31" i="1" s="1"/>
  <c r="P30" i="1"/>
  <c r="AQ30" i="1" s="1"/>
  <c r="P29" i="1"/>
  <c r="AQ29" i="1" s="1"/>
  <c r="AN43" i="1"/>
  <c r="AI43" i="1"/>
  <c r="AR35" i="1"/>
  <c r="AL35" i="1"/>
  <c r="AN35" i="1" s="1"/>
  <c r="AG35" i="1"/>
  <c r="AI35" i="1" s="1"/>
  <c r="AB35" i="1"/>
  <c r="W35" i="1"/>
  <c r="Y35" i="1" s="1"/>
  <c r="AR34" i="1"/>
  <c r="AL34" i="1"/>
  <c r="AN34" i="1" s="1"/>
  <c r="AG34" i="1"/>
  <c r="AI34" i="1" s="1"/>
  <c r="AB34" i="1"/>
  <c r="W34" i="1"/>
  <c r="Y34" i="1" s="1"/>
  <c r="AR33" i="1"/>
  <c r="AL33" i="1"/>
  <c r="AN33" i="1" s="1"/>
  <c r="AG33" i="1"/>
  <c r="AI33" i="1" s="1"/>
  <c r="W33" i="1"/>
  <c r="Y33" i="1" s="1"/>
  <c r="AL32" i="1"/>
  <c r="AN32" i="1" s="1"/>
  <c r="AG32" i="1"/>
  <c r="AI32" i="1" s="1"/>
  <c r="AB32" i="1"/>
  <c r="W32" i="1"/>
  <c r="Y32" i="1" s="1"/>
  <c r="AL31" i="1"/>
  <c r="AN31" i="1" s="1"/>
  <c r="AG31" i="1"/>
  <c r="AI31" i="1" s="1"/>
  <c r="AB31" i="1"/>
  <c r="W31" i="1"/>
  <c r="Y31" i="1" s="1"/>
  <c r="AL30" i="1"/>
  <c r="AN30" i="1" s="1"/>
  <c r="AG30" i="1"/>
  <c r="AI30" i="1" s="1"/>
  <c r="AB30" i="1"/>
  <c r="W30" i="1"/>
  <c r="Y30" i="1" s="1"/>
  <c r="AR29" i="1"/>
  <c r="AL29" i="1"/>
  <c r="AN29" i="1" s="1"/>
  <c r="AG29" i="1"/>
  <c r="AI29" i="1" s="1"/>
  <c r="AB29" i="1"/>
  <c r="W29" i="1"/>
  <c r="Y29" i="1" s="1"/>
  <c r="AL28" i="1"/>
  <c r="AN28" i="1" s="1"/>
  <c r="AG28" i="1"/>
  <c r="AI28" i="1" s="1"/>
  <c r="AB28" i="1"/>
  <c r="W28" i="1"/>
  <c r="Y28" i="1" s="1"/>
  <c r="P28" i="1"/>
  <c r="AQ28" i="1" s="1"/>
  <c r="AL27" i="1"/>
  <c r="AN27" i="1" s="1"/>
  <c r="AG27" i="1"/>
  <c r="AI27" i="1" s="1"/>
  <c r="AB27" i="1"/>
  <c r="W27" i="1"/>
  <c r="Y27" i="1" s="1"/>
  <c r="P27" i="1"/>
  <c r="AQ27" i="1" s="1"/>
  <c r="AL26" i="1"/>
  <c r="AN26" i="1" s="1"/>
  <c r="AG26" i="1"/>
  <c r="AI26" i="1" s="1"/>
  <c r="AB26" i="1"/>
  <c r="W26" i="1"/>
  <c r="Y26" i="1" s="1"/>
  <c r="P26" i="1"/>
  <c r="AQ26" i="1" s="1"/>
  <c r="AL25" i="1"/>
  <c r="AN25" i="1" s="1"/>
  <c r="AG25" i="1"/>
  <c r="AI25" i="1" s="1"/>
  <c r="AB25" i="1"/>
  <c r="W25" i="1"/>
  <c r="Y25" i="1" s="1"/>
  <c r="P25" i="1"/>
  <c r="AQ25" i="1" s="1"/>
  <c r="AL24" i="1"/>
  <c r="AN24" i="1" s="1"/>
  <c r="AG24" i="1"/>
  <c r="AI24" i="1" s="1"/>
  <c r="AB24" i="1"/>
  <c r="W24" i="1"/>
  <c r="Y24" i="1" s="1"/>
  <c r="P24" i="1"/>
  <c r="AQ24" i="1" s="1"/>
  <c r="AL23" i="1"/>
  <c r="AN23" i="1" s="1"/>
  <c r="AG23" i="1"/>
  <c r="AI23" i="1" s="1"/>
  <c r="AB23" i="1"/>
  <c r="W23" i="1"/>
  <c r="Y23" i="1" s="1"/>
  <c r="P23" i="1"/>
  <c r="AQ23" i="1" s="1"/>
  <c r="AL22" i="1"/>
  <c r="AN22" i="1" s="1"/>
  <c r="AG22" i="1"/>
  <c r="AI22" i="1" s="1"/>
  <c r="AB22" i="1"/>
  <c r="W22" i="1"/>
  <c r="Y22" i="1" s="1"/>
  <c r="P22" i="1"/>
  <c r="AQ22" i="1" s="1"/>
  <c r="AL21" i="1"/>
  <c r="AN21" i="1" s="1"/>
  <c r="AG21" i="1"/>
  <c r="AI21" i="1" s="1"/>
  <c r="AB21" i="1"/>
  <c r="P21" i="1"/>
  <c r="AQ21" i="1" s="1"/>
  <c r="Y36" i="1" l="1"/>
  <c r="Y43" i="1"/>
  <c r="AS43" i="1"/>
  <c r="AI36" i="1"/>
  <c r="AI44" i="1" s="1"/>
  <c r="AN36" i="1"/>
  <c r="AN44" i="1" s="1"/>
  <c r="Y44" i="1" l="1"/>
  <c r="AS36" i="1"/>
  <c r="AS44" i="1" s="1"/>
</calcChain>
</file>

<file path=xl/sharedStrings.xml><?xml version="1.0" encoding="utf-8"?>
<sst xmlns="http://schemas.openxmlformats.org/spreadsheetml/2006/main" count="515" uniqueCount="276">
  <si>
    <t>FORMULACIÓN Y SEGUIMIENTO PLANES DE GESTIÓN NIVEL LOCAL
ALCALDÍA LOCAL DE USAQUEN</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</si>
  <si>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</si>
  <si>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</si>
  <si>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</si>
  <si>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</si>
  <si>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</si>
  <si>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</si>
  <si>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</si>
  <si>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</si>
  <si>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</si>
  <si>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223404</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</si>
  <si>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</si>
  <si>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</si>
  <si>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</si>
  <si>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</si>
  <si>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28 de abril de 2022</t>
  </si>
  <si>
    <t>Para el primer trimestre de la vigencia 2022, el plan de gestión de la Alcaldía Local alcanzó un nivel de desempeño del 86,13% de acuerdo con lo programado, y del 28,49% acumulado para la vigencia.</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</si>
  <si>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</si>
  <si>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</si>
  <si>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</si>
  <si>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</si>
  <si>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</si>
  <si>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</si>
  <si>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</si>
  <si>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</si>
  <si>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</si>
  <si>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</si>
  <si>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</si>
  <si>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</si>
  <si>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</si>
  <si>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</si>
  <si>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</si>
  <si>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</si>
  <si>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</si>
  <si>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</si>
  <si>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</si>
  <si>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</si>
  <si>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</si>
  <si>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</si>
  <si>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</si>
  <si>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</si>
  <si>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</si>
  <si>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</si>
  <si>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</si>
  <si>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</si>
  <si>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</si>
  <si>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</si>
  <si>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</si>
  <si>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</si>
  <si>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</si>
  <si>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</si>
  <si>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</si>
  <si>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</si>
  <si>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</si>
  <si>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</si>
  <si>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</si>
  <si>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</si>
  <si>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</si>
  <si>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</si>
  <si>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</si>
  <si>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</si>
  <si>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</si>
  <si>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</si>
  <si>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</si>
  <si>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</si>
  <si>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</si>
  <si>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</si>
  <si>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</si>
  <si>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</si>
  <si>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</si>
  <si>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</si>
  <si>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</si>
  <si>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</si>
  <si>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</si>
  <si>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</si>
  <si>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No programda</t>
  </si>
  <si>
    <t>No programada para el I trimestre de 2022. 
En este periodo no se registran datos en razón a que la información oficial de avance en las metas del Plan de Desarrollo Local aún no es publicada por la SDP</t>
  </si>
  <si>
    <t>Reporte DGDL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</si>
  <si>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</si>
  <si>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</si>
  <si>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</si>
  <si>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</si>
  <si>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</si>
  <si>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</si>
  <si>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</si>
  <si>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</si>
  <si>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$6.243.197.566 de los $10.687.140.662 del presupuesto comprometido constituido como obligaciones por pagar de la vigencia 2021. Se logró una ejecución del 58,42%.</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</si>
  <si>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</si>
  <si>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</si>
  <si>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</si>
  <si>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 xml:space="preserve">La alcaldía local realizó el giro acumulado de $36.772.467 del presupuesto comprometido por $3.554.592.620 constituido como obligaciones por pagar de la vigencia 2020 y anteriores, lo que representa una ejecución de la meta del 1,03%. Dada la baja ejecución alcanzada, se recomienda emprender acciones para mejorar los resultados. </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</si>
  <si>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</si>
  <si>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</si>
  <si>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</si>
  <si>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</si>
  <si>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$19.025.702.988 de los $50.370.314.000 constituidos como presupuesto de inversión directa de la vigencia. Se logró la ejecución del 37,77%, lo que representa un cumplimiento al 100% de lo programado para el periodo. </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</si>
  <si>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</si>
  <si>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</si>
  <si>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</si>
  <si>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$8.864.478.809 de los $50.370.314.000 constituidos como Presupuesto disponible de inversión directa de la vigencia, lo que representa una ejecución del 17,6%.</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</si>
  <si>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</si>
  <si>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</si>
  <si>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</si>
  <si>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</si>
  <si>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</si>
  <si>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</si>
  <si>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</si>
  <si>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</si>
  <si>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273 contratos en SIPSE Local, de los 275 contratos publicados en la plataforma SECOP I y II, lo que representa una ejecución de la meta del 99,27% para el periodo. Según el reporte de la DGDL, se presentó un error de digitación en el número de contrato y no permite avanzar en las demás estaciones de trabajo del sistema </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</si>
  <si>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</si>
  <si>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</si>
  <si>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</si>
  <si>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</si>
  <si>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</si>
  <si>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La alcaldía local tiene  272 contratos registrados en SIPSE Local en estado ejecución, de los 273 contratos registrados en SECOP en estado En ejecución o Firmado, lo que representa un nivel de ejecución del 99,63%. Según el reporte de la DGDL, se presentó un error de digitación en el número de contrato y no permite avanzar en las demás estaciones de trabajo del sistema</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</si>
  <si>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</si>
  <si>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</si>
  <si>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</si>
  <si>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</si>
  <si>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</si>
  <si>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De acuerdo con la instrucción de SIPSE nivel central, se realiza el siguiente cálculo
(%calificación meta 6+ %calificación meta 7+%iniciativas cargadas)/3
((99,27%)+(99,63%)+((34/40)*100%))/3</t>
  </si>
  <si>
    <t>N/A
Sin soportes AL</t>
  </si>
  <si>
    <t>Inspección, Vigilancia y Control</t>
  </si>
  <si>
    <r>
      <t xml:space="preserve">Realizar </t>
    </r>
    <r>
      <rPr>
        <b/>
        <sz val="11"/>
        <color theme="1"/>
        <rFont val="Calibri Light"/>
        <family val="2"/>
        <scheme val="major"/>
      </rPr>
      <t>10.800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</si>
  <si>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</si>
  <si>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</si>
  <si>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</si>
  <si>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</si>
  <si>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</si>
  <si>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</si>
  <si>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</si>
  <si>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</si>
  <si>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</si>
  <si>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</si>
  <si>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Reporte DGP</t>
  </si>
  <si>
    <r>
      <t xml:space="preserve">Proferir </t>
    </r>
    <r>
      <rPr>
        <b/>
        <sz val="11"/>
        <color theme="1"/>
        <rFont val="Calibri Light"/>
        <family val="2"/>
        <scheme val="major"/>
      </rPr>
      <t>5.400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</si>
  <si>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</si>
  <si>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</si>
  <si>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</si>
  <si>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</si>
  <si>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r>
      <t xml:space="preserve">Terminar (archivar) </t>
    </r>
    <r>
      <rPr>
        <b/>
        <sz val="11"/>
        <color theme="1"/>
        <rFont val="Calibri Light"/>
        <family val="2"/>
        <scheme val="major"/>
      </rPr>
      <t xml:space="preserve">600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</si>
  <si>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</si>
  <si>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</si>
  <si>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</si>
  <si>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</si>
  <si>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</si>
  <si>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</si>
  <si>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161 actuaciones administrativas activas</t>
  </si>
  <si>
    <r>
      <t xml:space="preserve">Terminar </t>
    </r>
    <r>
      <rPr>
        <b/>
        <sz val="11"/>
        <color theme="1"/>
        <rFont val="Calibri Light"/>
        <family val="2"/>
        <scheme val="major"/>
      </rPr>
      <t xml:space="preserve">800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</si>
  <si>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</si>
  <si>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</si>
  <si>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</si>
  <si>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213 actuaciones administrativas activas</t>
  </si>
  <si>
    <r>
      <t xml:space="preserve">Realizar </t>
    </r>
    <r>
      <rPr>
        <b/>
        <sz val="11"/>
        <color theme="1"/>
        <rFont val="Calibri Light"/>
        <family val="1"/>
        <scheme val="major"/>
      </rPr>
      <t xml:space="preserve">91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</si>
  <si>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</si>
  <si>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</si>
  <si>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</si>
  <si>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</si>
  <si>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</si>
  <si>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72 operativos de inspección, vigilancia y control en materia de integridad del espacio público</t>
  </si>
  <si>
    <t>Actas operativos</t>
  </si>
  <si>
    <r>
      <t xml:space="preserve">Realizar </t>
    </r>
    <r>
      <rPr>
        <b/>
        <sz val="11"/>
        <color theme="1"/>
        <rFont val="Calibri Light"/>
        <family val="2"/>
        <scheme val="major"/>
      </rPr>
      <t xml:space="preserve">166 </t>
    </r>
    <r>
      <rPr>
        <sz val="11"/>
        <color indexed="8"/>
        <rFont val="Calibri Light"/>
        <family val="2"/>
      </rPr>
      <t xml:space="preserve">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</si>
  <si>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</si>
  <si>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</si>
  <si>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Se realizaron 49 operativos de inspección, vigilancia y control en materia de actividad económica </t>
  </si>
  <si>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</si>
  <si>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Acciones de control u operativos en materia de obras y urbanismo realizadas</t>
  </si>
  <si>
    <t>Número de Acciones de control u operativos para el cumplimiento de los fallos de cerros orientales realizadas</t>
  </si>
  <si>
    <t>Se realizaron 14 operativos de inspección, vigilancia y control para dar cumplimiento a los fallos de cerros orientales.</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</si>
  <si>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</si>
  <si>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</si>
  <si>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</si>
  <si>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</si>
  <si>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</si>
  <si>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</si>
  <si>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</si>
  <si>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</si>
  <si>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</si>
  <si>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</si>
  <si>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</si>
  <si>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</si>
  <si>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</si>
  <si>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</si>
  <si>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</si>
  <si>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</si>
  <si>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 xml:space="preserve">No programada para el I trimestre de 2022.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</si>
  <si>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</si>
  <si>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</si>
  <si>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</si>
  <si>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</si>
  <si>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</si>
  <si>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</si>
  <si>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</si>
  <si>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</si>
  <si>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</si>
  <si>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</si>
  <si>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La alcaldía local cuenta con 7 acciones de mejora vencidas de las 23 acciones de mejora abiertas, lo que representa una ejecución de la meta del 69,57%. </t>
  </si>
  <si>
    <t>Reporte MIMEC</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</si>
  <si>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</si>
  <si>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</si>
  <si>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</si>
  <si>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</si>
  <si>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</si>
  <si>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</si>
  <si>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</si>
  <si>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</si>
  <si>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</si>
  <si>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</si>
  <si>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</si>
  <si>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</si>
  <si>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</si>
  <si>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</si>
  <si>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</si>
  <si>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</si>
  <si>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</si>
  <si>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</si>
  <si>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</si>
  <si>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</si>
  <si>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</si>
  <si>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</si>
  <si>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</si>
  <si>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</si>
  <si>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</si>
  <si>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</si>
  <si>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</si>
  <si>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</si>
  <si>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</si>
  <si>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9 requerimientos ciudadanos recibidos de vigencias anteriores</t>
  </si>
  <si>
    <t>Reporte Subsecretaría de Gestión Institucional</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</si>
  <si>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</si>
  <si>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</si>
  <si>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</si>
  <si>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</si>
  <si>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146 de los 148 requerimientos ciudadanos recibidos de la vigencia 2022</t>
  </si>
  <si>
    <t>TOTAL METAS TRANSVERSALES (20%)</t>
  </si>
  <si>
    <t>TOTAL PLAN DE GESTIÓN (100%)</t>
  </si>
  <si>
    <t>29 de julio de 2022</t>
  </si>
  <si>
    <t>La alcaldía local presenta un avance de metas PDL acumulado del  51,8% y un avance acumulado de metas entregadas a 31/12/2021 del 41,8% lo que representa una ejecución de la meta plan de gestión del 10% para el periodo. Se realizó mesa de seguimiento con la alcaldía de Usaquen ya que cuentan con un porcentaje de avance superior a lo programado, para lo cual es prudente realizar reunión con el profesional de planeacion para reprogramación. Para el segundo trimestre, se registran los datos con corte a 31 de marzo, conforme se estableció en la definición del indicador.</t>
  </si>
  <si>
    <t xml:space="preserve">La alcaldía local efectuó giros acumulados por valor de 8.114.892.024 del presupuesto comprometido constituido como obligaciones por pagar de la vigencia 2021, lo que representa una ejecución del 76,20% para el periodo. </t>
  </si>
  <si>
    <t xml:space="preserve">La alcaldía local efectuó giros acumulados por valor de 1.469.541.902 del presupuesto comprometido constituido como obligaciones por pagar de la vigencia 2020 y anteriores, lo que representa una ejecución del 49,96% para el periodo. </t>
  </si>
  <si>
    <t>Para el periodo, se efectuaron compromisos por valor de 33.571.059.841, lo que representa una ejecución del 62,81% del presupuesto de inversión directa de la vigencia 2022.</t>
  </si>
  <si>
    <t>Para el periodo se han realizado giros acumulados por $13.588.554.529 del presupuesto total  disponible de inversión directa de la vigencia, lo que representa una ejecución del 25,42%.</t>
  </si>
  <si>
    <t>La alcaldía local realizó el registro de 290 contratos en SIPSE. De acuerdo con el número de contratos publicados en la plataforma SECOP I y II de la vigencia, esto representa una ejecución para el periodo del 97,97%. Falta cargue de contratos de arrendamiento, existe 2 suscritos y legalizados.</t>
  </si>
  <si>
    <t>La alcaldía local realizó el registro en SIPSE de 290 contratos registrados en SECOP en estado En ejecucion o Firmado, lo que representa una ejecución para el periodo del 97,97%. Falta cargue de contratos de arrendamiento, existe 2 suscritos y legalizados.</t>
  </si>
  <si>
    <t>La alcaldía local realizó 6755 impulsos procesales sobre las actuaciones de policía que se encuentran a cargo de las inspecciones de policía</t>
  </si>
  <si>
    <t>La alcaldía local realizó 8106 impulsos procesales en el periodo</t>
  </si>
  <si>
    <t>La alcaldía local realizó 14861 impulsos procesales sobre las actuaciones de policía que se encuentran a cargo de las inspecciones de policía</t>
  </si>
  <si>
    <t>La alcaldía local profirió 1751 fallos en primera instancia sobre actuaciones de policía</t>
  </si>
  <si>
    <t>La alcaldía local terminó (archivó) 89 actuaciones administrativas activas</t>
  </si>
  <si>
    <t>La alcaldía local terminó 250 actuaciones administrativas activas</t>
  </si>
  <si>
    <t>La alcaldía local profirió 2788 fallos de fondo en primera instancia sobre las actuaciones de policía que se encuentran a cargo de las inspecciones de policía</t>
  </si>
  <si>
    <t>La alcaldía local terminó (archivó) 222 actuaciones administrativas en primera instancia</t>
  </si>
  <si>
    <t>La alcaldía local terminó 435 actuaciones administrativas activas</t>
  </si>
  <si>
    <t>La calificación se otorga teniendo en cuenta los siguientes parámetros:  
*Inspección ambiental ( ponderación 60%): La Alcaldía obtiene calificación de  89% . 
*Indicadores agua, energía ( ponderación 20%): Información reportada a junio 2022.
* Reporte consumo de papel ( ponderación 10%):  Información reportada a mayo 2022
*Reporte ciclistas ( ponderación 10%): información reportada con corte a junio 2022</t>
  </si>
  <si>
    <t>Reporte de gestión ambiental</t>
  </si>
  <si>
    <t xml:space="preserve">La alcaldía local cuenta con 9 acciones de mejora vencidas de las 23 acciones de mejora abiertas, lo que representa una ejecución de la meta del 61%.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</si>
  <si>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</si>
  <si>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http://www.usaquen.gov.co/tabla_archivos/107-registros-publicaciones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</si>
  <si>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</si>
  <si>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</si>
  <si>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</si>
  <si>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</si>
  <si>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La alcaldía local atendió el 100% de los requerimientos ciudadanos recibidos de vigencias anteriores</t>
  </si>
  <si>
    <t xml:space="preserve">Se realizaron  55 operativos de inspección, vigilancia y control en materia de actividad económica </t>
  </si>
  <si>
    <t>Se realizaron 13 operativos de inspección, vigilancia y control para dar cumplimiento a los fallos de cerros orientales.</t>
  </si>
  <si>
    <t>Se realizaron 91 operativos de inspección, vigilancia y control en materia de integridad del espacio público</t>
  </si>
  <si>
    <t xml:space="preserve">Se realizaron 104 operativos de inspección, vigilancia y control en materia de actividad económica </t>
  </si>
  <si>
    <t>Se realizaron 27 operativos de inspección, vigilancia y control para dar cumplimiento a los fallos de cerros orientales.</t>
  </si>
  <si>
    <t xml:space="preserve">Se realizaron 19  operativos de inspección, vigilancia y control en materia de integridad del espacio público. 
Nota:  Se ajusta la programación del trimestre, todavez que la meta presentó sobre ejecución en el trimestre anterior y se cumplió la meta de la vigencia. </t>
  </si>
  <si>
    <t>SIPSE</t>
  </si>
  <si>
    <t>De acuerdo con la instrucción de Nivel Central, se promedia el porcentaje de la meta 6, meta 7 y % de proyectos conciliados en SIPSE.</t>
  </si>
  <si>
    <t xml:space="preserve">La meta presenta un avance acumulado de la vigencia del 24%. </t>
  </si>
  <si>
    <t xml:space="preserve">La alcaldía local realizó el registro en SIPSE de 290 contratos registrados en SECOP en estado En ejecucion o Firmado, lo que representa una ejecución para el ii trimestre de 2022 del 97,97% y del 49,4% acumulado para la vigencia. </t>
  </si>
  <si>
    <t xml:space="preserve">La alcaldía local realizó el registro de 290 contratos en SIPSE. De acuerdo con el número de contratos publicados en la plataforma SECOP I y II de la vigencia, esto representa una ejecución para el periodo del 97,97%  y del 49,3% acumulado para la vigencia. </t>
  </si>
  <si>
    <t>Para el segundo trimestre de la vigencia 2022, el plan de gestión de la Alcaldía Local alcanzó un nivel de desempeño del 94,2% de acuerdo con lo programado, y del 61,29% acumulado para la vigencia. De acuerdo con la comunicación de la Dirección de Gestión Policiva, se ajusta la ejecución de las metas 9 y 10 correspondiente al I trimestre de 2022, como resultado del proceso de revisión, depuración y actualización del aplicativo ARCO.</t>
  </si>
  <si>
    <t>La alcaldía local profirió 1043 fallos de fondo en primera instancia sobre las actuaciones de policía que se encuentran a cargo de las inspecciones de policía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</si>
</sst>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8"/>
      <name val="Calibri"/>
      <family val="2"/>
      <scheme val="min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5" fillId="0" borderId="11" xfId="2" applyFont="1" applyFill="1" applyBorder="1" applyAlignment="1" applyProtection="1">
      <alignment horizontal="left" vertical="center" wrapText="1"/>
      <protection hidden="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1" xfId="0" applyFont="1" applyBorder="1" applyAlignment="1">
      <alignment horizontal="center" vertical="center"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0" borderId="40" xfId="0" applyFont="1" applyBorder="1" applyAlignment="1">
      <alignment horizontal="center" vertical="center" wrapText="1"/>
    </xf>
    <xf numFmtId="0" fontId="4" fillId="0" borderId="31" xfId="0" applyFont="1" applyBorder="1" applyAlignment="1">
      <alignment horizontal="left" vertical="center" wrapText="1"/>
    </xf>
    <xf numFmtId="9" fontId="4" fillId="0" borderId="31"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7" fillId="0" borderId="1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top" wrapText="1"/>
    </xf>
    <xf numFmtId="9" fontId="4" fillId="0" borderId="12" xfId="1" applyFont="1" applyFill="1" applyBorder="1" applyAlignment="1">
      <alignment horizontal="center" vertical="center" wrapText="1"/>
    </xf>
    <xf numFmtId="0" fontId="4" fillId="0" borderId="41" xfId="0" applyFont="1" applyBorder="1" applyAlignment="1">
      <alignment horizontal="left" vertical="center" wrapText="1"/>
    </xf>
    <xf numFmtId="0" fontId="4" fillId="0" borderId="11" xfId="0" applyFont="1" applyBorder="1" applyAlignment="1">
      <alignment horizontal="left" vertical="center" wrapText="1"/>
    </xf>
    <xf numFmtId="0" fontId="4" fillId="0" borderId="52" xfId="0" applyFont="1" applyBorder="1" applyAlignment="1">
      <alignment horizontal="left" vertical="center" wrapText="1"/>
    </xf>
    <xf numFmtId="0" fontId="4" fillId="0" borderId="42" xfId="0" applyFont="1" applyBorder="1" applyAlignment="1">
      <alignment horizontal="left" vertical="center" wrapText="1"/>
    </xf>
    <xf numFmtId="9" fontId="4" fillId="0" borderId="8" xfId="0" applyNumberFormat="1" applyFont="1" applyBorder="1" applyAlignment="1">
      <alignment horizontal="center" vertical="center" wrapText="1"/>
    </xf>
    <xf numFmtId="9" fontId="4" fillId="0" borderId="31" xfId="1"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24" xfId="0" applyFont="1" applyBorder="1" applyAlignment="1">
      <alignment horizontal="left" vertical="top" wrapText="1"/>
    </xf>
    <xf numFmtId="0" fontId="4" fillId="0" borderId="43" xfId="0" applyFont="1" applyBorder="1" applyAlignment="1">
      <alignment horizontal="center" vertical="center" wrapText="1"/>
    </xf>
    <xf numFmtId="0" fontId="9" fillId="0" borderId="12" xfId="0" applyFont="1" applyBorder="1" applyAlignment="1" applyProtection="1">
      <alignment horizontal="left" vertical="center" wrapText="1"/>
      <protection hidden="1"/>
    </xf>
    <xf numFmtId="9" fontId="9" fillId="0" borderId="12" xfId="0" applyNumberFormat="1"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9" fontId="9" fillId="0" borderId="12" xfId="0" applyNumberFormat="1" applyFont="1" applyBorder="1" applyAlignment="1">
      <alignment horizontal="center" vertical="center" wrapText="1"/>
    </xf>
    <xf numFmtId="9" fontId="9" fillId="0" borderId="12" xfId="1" applyFont="1" applyFill="1" applyBorder="1" applyAlignment="1">
      <alignment horizontal="center" vertical="center" wrapText="1"/>
    </xf>
    <xf numFmtId="9" fontId="4" fillId="0" borderId="12" xfId="0" applyNumberFormat="1" applyFont="1" applyBorder="1" applyAlignment="1">
      <alignment horizontal="center" vertical="center" wrapText="1"/>
    </xf>
    <xf numFmtId="0" fontId="9" fillId="0" borderId="41"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12" xfId="0" applyFont="1" applyBorder="1" applyAlignment="1">
      <alignment horizontal="left" vertical="center" wrapText="1"/>
    </xf>
    <xf numFmtId="0" fontId="4" fillId="0" borderId="41" xfId="0" applyFont="1" applyBorder="1" applyAlignment="1">
      <alignment horizontal="center" vertical="center" wrapText="1"/>
    </xf>
    <xf numFmtId="10" fontId="9" fillId="0" borderId="12" xfId="0" applyNumberFormat="1" applyFont="1" applyBorder="1" applyAlignment="1" applyProtection="1">
      <alignment horizontal="center" vertical="center" wrapText="1"/>
      <protection hidden="1"/>
    </xf>
    <xf numFmtId="0" fontId="7" fillId="0" borderId="41"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2" xfId="0" applyFont="1" applyBorder="1" applyAlignment="1" applyProtection="1">
      <alignment horizontal="center" vertical="center" wrapText="1"/>
      <protection hidden="1"/>
    </xf>
    <xf numFmtId="1" fontId="4" fillId="0" borderId="12" xfId="0" applyNumberFormat="1" applyFont="1" applyBorder="1" applyAlignment="1">
      <alignment horizontal="center" vertical="center" wrapText="1"/>
    </xf>
    <xf numFmtId="0" fontId="5" fillId="0" borderId="41"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5" fillId="0" borderId="12" xfId="0" applyFont="1" applyBorder="1" applyAlignment="1">
      <alignment horizontal="left" vertical="center" wrapText="1"/>
    </xf>
    <xf numFmtId="0" fontId="12" fillId="0" borderId="41" xfId="0" applyFont="1" applyBorder="1" applyAlignment="1" applyProtection="1">
      <alignment horizontal="left" vertical="center" wrapText="1"/>
      <protection hidden="1"/>
    </xf>
    <xf numFmtId="1" fontId="4" fillId="0" borderId="8" xfId="0" applyNumberFormat="1" applyFont="1" applyBorder="1" applyAlignment="1">
      <alignment horizontal="center" vertical="center" wrapText="1"/>
    </xf>
    <xf numFmtId="0" fontId="5" fillId="0" borderId="41" xfId="0" applyFont="1" applyBorder="1" applyAlignment="1">
      <alignment horizontal="left" vertical="center" wrapText="1"/>
    </xf>
    <xf numFmtId="0" fontId="18" fillId="0" borderId="51" xfId="0" applyFont="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1" applyFont="1" applyBorder="1" applyAlignment="1">
      <alignment horizontal="center" vertical="center" wrapText="1"/>
    </xf>
    <xf numFmtId="9" fontId="18" fillId="0" borderId="3" xfId="0" applyNumberFormat="1" applyFont="1" applyBorder="1" applyAlignment="1">
      <alignment horizontal="center" vertical="center" wrapText="1"/>
    </xf>
    <xf numFmtId="0" fontId="4" fillId="0" borderId="31" xfId="0" applyFont="1" applyBorder="1" applyAlignment="1">
      <alignment horizontal="justify" vertical="center" wrapText="1"/>
    </xf>
    <xf numFmtId="0" fontId="4" fillId="0" borderId="32" xfId="0" applyFont="1" applyBorder="1" applyAlignment="1">
      <alignment horizontal="left" vertical="center" wrapText="1"/>
    </xf>
    <xf numFmtId="10" fontId="4" fillId="0" borderId="12" xfId="1" applyNumberFormat="1" applyFont="1" applyFill="1" applyBorder="1" applyAlignment="1">
      <alignment horizontal="center" vertical="center" wrapText="1"/>
    </xf>
    <xf numFmtId="10" fontId="23" fillId="11" borderId="45" xfId="1" applyNumberFormat="1" applyFont="1" applyFill="1" applyBorder="1" applyAlignment="1">
      <alignment horizontal="center" vertical="center" wrapText="1"/>
    </xf>
    <xf numFmtId="10" fontId="4" fillId="0" borderId="31" xfId="0" applyNumberFormat="1" applyFont="1" applyBorder="1" applyAlignment="1">
      <alignment horizontal="center" vertical="center" wrapText="1"/>
    </xf>
    <xf numFmtId="9" fontId="4" fillId="0" borderId="40" xfId="0" applyNumberFormat="1" applyFont="1" applyBorder="1" applyAlignment="1">
      <alignment horizontal="center" vertical="center" wrapText="1"/>
    </xf>
    <xf numFmtId="10" fontId="4" fillId="0" borderId="31" xfId="1" applyNumberFormat="1" applyFont="1" applyFill="1" applyBorder="1" applyAlignment="1">
      <alignment horizontal="center" vertical="center" wrapText="1"/>
    </xf>
    <xf numFmtId="1" fontId="4" fillId="0" borderId="40" xfId="1" applyNumberFormat="1" applyFont="1" applyFill="1" applyBorder="1" applyAlignment="1">
      <alignment horizontal="center" vertical="center" wrapText="1"/>
    </xf>
    <xf numFmtId="0" fontId="4" fillId="0" borderId="41" xfId="0" applyFont="1" applyBorder="1" applyAlignment="1">
      <alignment horizontal="justify" vertical="center" wrapText="1"/>
    </xf>
    <xf numFmtId="0" fontId="4" fillId="0" borderId="12" xfId="1" applyNumberFormat="1" applyFont="1" applyFill="1" applyBorder="1" applyAlignment="1">
      <alignment horizontal="center" vertical="center" wrapText="1"/>
    </xf>
    <xf numFmtId="9" fontId="27" fillId="4" borderId="49" xfId="0" applyNumberFormat="1" applyFont="1" applyFill="1" applyBorder="1" applyAlignment="1">
      <alignment horizontal="center" wrapText="1"/>
    </xf>
    <xf numFmtId="9" fontId="18" fillId="0" borderId="50" xfId="0" applyNumberFormat="1" applyFont="1" applyBorder="1" applyAlignment="1">
      <alignment horizontal="center" vertical="center"/>
    </xf>
    <xf numFmtId="9" fontId="28"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0" fontId="24" fillId="11" borderId="39" xfId="0" applyFont="1" applyFill="1" applyBorder="1" applyAlignment="1">
      <alignment vertical="center" wrapText="1"/>
    </xf>
    <xf numFmtId="1" fontId="4" fillId="0" borderId="31" xfId="1" applyNumberFormat="1" applyFont="1" applyFill="1" applyBorder="1" applyAlignment="1">
      <alignment horizontal="center" vertical="center" wrapText="1"/>
    </xf>
    <xf numFmtId="0" fontId="17" fillId="0" borderId="12" xfId="0" applyFont="1" applyBorder="1" applyAlignment="1">
      <alignment horizontal="justify" vertical="top" wrapText="1"/>
    </xf>
    <xf numFmtId="10" fontId="16" fillId="4" borderId="15" xfId="0" applyNumberFormat="1" applyFont="1" applyFill="1" applyBorder="1" applyAlignment="1">
      <alignment horizontal="center" wrapText="1"/>
    </xf>
    <xf numFmtId="10" fontId="18" fillId="0" borderId="12" xfId="0"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Border="1" applyAlignment="1">
      <alignment horizontal="left" vertical="center" wrapText="1"/>
    </xf>
    <xf numFmtId="0" fontId="17" fillId="0" borderId="12" xfId="0" applyFont="1" applyBorder="1" applyAlignment="1">
      <alignment horizontal="justify" vertical="center" wrapText="1"/>
    </xf>
    <xf numFmtId="9" fontId="18" fillId="0" borderId="50" xfId="0" applyNumberFormat="1" applyFont="1" applyBorder="1" applyAlignment="1">
      <alignment horizontal="center" vertical="center" wrapText="1"/>
    </xf>
    <xf numFmtId="9" fontId="18" fillId="0" borderId="3" xfId="1" applyFont="1" applyFill="1" applyBorder="1" applyAlignment="1">
      <alignment horizontal="center" vertical="center" wrapText="1"/>
    </xf>
    <xf numFmtId="0" fontId="29" fillId="0" borderId="0" xfId="0" applyFont="1" applyAlignment="1">
      <alignment wrapText="1"/>
    </xf>
    <xf numFmtId="9" fontId="18" fillId="0" borderId="12" xfId="0" applyNumberFormat="1" applyFont="1" applyBorder="1" applyAlignment="1">
      <alignment horizontal="center" vertical="center" wrapText="1"/>
    </xf>
    <xf numFmtId="10" fontId="18" fillId="0" borderId="12" xfId="1" applyNumberFormat="1" applyFont="1" applyFill="1" applyBorder="1" applyAlignment="1">
      <alignment horizontal="center" vertical="center" wrapText="1"/>
    </xf>
    <xf numFmtId="0" fontId="18" fillId="0" borderId="9" xfId="0" applyFont="1" applyBorder="1" applyAlignment="1">
      <alignment horizontal="left" vertical="center" wrapText="1"/>
    </xf>
    <xf numFmtId="10" fontId="22" fillId="4" borderId="36" xfId="0" applyNumberFormat="1" applyFont="1" applyFill="1" applyBorder="1" applyAlignment="1">
      <alignment horizontal="center" wrapText="1"/>
    </xf>
    <xf numFmtId="10" fontId="18" fillId="0" borderId="12" xfId="0" applyNumberFormat="1" applyFont="1" applyBorder="1" applyAlignment="1">
      <alignment horizontal="center" vertical="center"/>
    </xf>
    <xf numFmtId="164" fontId="18" fillId="0" borderId="12" xfId="0" applyNumberFormat="1" applyFont="1" applyBorder="1" applyAlignment="1">
      <alignment horizontal="center" vertical="center" wrapText="1"/>
    </xf>
    <xf numFmtId="0" fontId="18" fillId="0" borderId="12" xfId="0" applyFont="1" applyBorder="1" applyAlignment="1">
      <alignment horizontal="justify" vertical="center" wrapText="1"/>
    </xf>
    <xf numFmtId="0" fontId="18" fillId="0" borderId="57" xfId="0" applyFont="1" applyBorder="1" applyAlignment="1">
      <alignment horizontal="center" vertical="center" wrapText="1"/>
    </xf>
    <xf numFmtId="0" fontId="18" fillId="0" borderId="52" xfId="0" applyFont="1" applyBorder="1" applyAlignment="1">
      <alignment horizontal="center" vertical="center" wrapText="1"/>
    </xf>
    <xf numFmtId="10" fontId="18" fillId="0" borderId="52" xfId="0" applyNumberFormat="1" applyFont="1" applyBorder="1" applyAlignment="1">
      <alignment horizontal="center" vertical="center" wrapText="1"/>
    </xf>
    <xf numFmtId="0" fontId="18" fillId="0" borderId="42" xfId="0" applyFont="1" applyBorder="1" applyAlignment="1">
      <alignment horizontal="center" vertical="center" wrapText="1"/>
    </xf>
    <xf numFmtId="164" fontId="18" fillId="0" borderId="43" xfId="1" applyNumberFormat="1" applyFont="1" applyFill="1" applyBorder="1" applyAlignment="1">
      <alignment horizontal="center" vertical="center" wrapText="1"/>
    </xf>
    <xf numFmtId="0" fontId="17" fillId="0" borderId="41" xfId="0" applyFont="1" applyBorder="1" applyAlignment="1">
      <alignment horizontal="justify" vertical="center" wrapText="1"/>
    </xf>
    <xf numFmtId="0" fontId="18" fillId="0" borderId="43" xfId="0" applyFont="1" applyBorder="1" applyAlignment="1">
      <alignment horizontal="center" vertical="center" wrapText="1"/>
    </xf>
    <xf numFmtId="0" fontId="18" fillId="0" borderId="41" xfId="0" applyFont="1" applyBorder="1" applyAlignment="1">
      <alignment horizontal="center" vertical="center" wrapText="1"/>
    </xf>
    <xf numFmtId="9" fontId="18" fillId="0" borderId="43" xfId="1" applyFont="1" applyBorder="1" applyAlignment="1">
      <alignment horizontal="center" vertical="center" wrapText="1"/>
    </xf>
    <xf numFmtId="0" fontId="17" fillId="0" borderId="41" xfId="0" applyFont="1" applyBorder="1" applyAlignment="1">
      <alignment horizontal="justify" vertical="top" wrapText="1"/>
    </xf>
    <xf numFmtId="164" fontId="18" fillId="0" borderId="43" xfId="1" applyNumberFormat="1" applyFont="1" applyBorder="1" applyAlignment="1">
      <alignment horizontal="center" vertical="center" wrapText="1"/>
    </xf>
    <xf numFmtId="0" fontId="18" fillId="0" borderId="41" xfId="0" applyFont="1" applyBorder="1" applyAlignment="1">
      <alignment horizontal="justify" vertical="center" wrapText="1"/>
    </xf>
    <xf numFmtId="164" fontId="18" fillId="0" borderId="34" xfId="1" applyNumberFormat="1" applyFont="1" applyBorder="1" applyAlignment="1">
      <alignment horizontal="center" vertical="center" wrapText="1"/>
    </xf>
    <xf numFmtId="10" fontId="18" fillId="0" borderId="35" xfId="1" applyNumberFormat="1" applyFont="1" applyBorder="1" applyAlignment="1">
      <alignment horizontal="center" vertical="center" wrapText="1"/>
    </xf>
    <xf numFmtId="10" fontId="18" fillId="0" borderId="35"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0" xfId="0" applyFont="1" applyAlignment="1">
      <alignment wrapText="1"/>
    </xf>
    <xf numFmtId="0" fontId="27" fillId="4" borderId="18" xfId="0" applyFont="1" applyFill="1" applyBorder="1" applyAlignment="1">
      <alignment vertical="center" wrapText="1"/>
    </xf>
    <xf numFmtId="0" fontId="28" fillId="4" borderId="59" xfId="0" applyFont="1" applyFill="1" applyBorder="1" applyAlignment="1">
      <alignment vertical="center" wrapText="1"/>
    </xf>
    <xf numFmtId="9" fontId="18" fillId="0" borderId="57" xfId="0" applyNumberFormat="1"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wrapText="1"/>
    </xf>
    <xf numFmtId="10" fontId="18" fillId="0" borderId="50" xfId="0" applyNumberFormat="1" applyFont="1" applyBorder="1" applyAlignment="1">
      <alignment horizontal="center" vertical="center" wrapText="1"/>
    </xf>
    <xf numFmtId="0" fontId="18" fillId="0" borderId="50" xfId="0" applyFont="1" applyBorder="1" applyAlignment="1">
      <alignment horizontal="left" vertical="center" wrapText="1"/>
    </xf>
    <xf numFmtId="10" fontId="18" fillId="0" borderId="12" xfId="1" applyNumberFormat="1" applyFont="1" applyBorder="1" applyAlignment="1">
      <alignment horizontal="center" vertical="center" wrapText="1"/>
    </xf>
    <xf numFmtId="0" fontId="17" fillId="0" borderId="38" xfId="0" applyFont="1" applyBorder="1" applyAlignment="1">
      <alignment horizontal="justify" vertical="center" wrapText="1"/>
    </xf>
    <xf numFmtId="9" fontId="18" fillId="0" borderId="60"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0" fontId="17" fillId="0" borderId="52" xfId="0" applyFont="1" applyBorder="1" applyAlignment="1">
      <alignment horizontal="justify" vertical="center" wrapText="1"/>
    </xf>
    <xf numFmtId="0" fontId="17" fillId="0" borderId="42" xfId="0" applyFont="1" applyBorder="1" applyAlignment="1">
      <alignment horizontal="left" vertical="center" wrapText="1"/>
    </xf>
    <xf numFmtId="9" fontId="18" fillId="0" borderId="61" xfId="0" applyNumberFormat="1" applyFont="1" applyBorder="1" applyAlignment="1">
      <alignment horizontal="center" vertical="center" wrapText="1"/>
    </xf>
    <xf numFmtId="0" fontId="17" fillId="0" borderId="35" xfId="0" applyFont="1" applyBorder="1" applyAlignment="1">
      <alignment horizontal="justify"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17" xfId="0" applyFont="1" applyFill="1" applyBorder="1" applyAlignment="1">
      <alignment horizontal="center" wrapText="1"/>
    </xf>
    <xf numFmtId="0" fontId="16" fillId="4" borderId="14" xfId="0" applyFont="1" applyFill="1" applyBorder="1" applyAlignment="1">
      <alignment horizontal="center" wrapText="1"/>
    </xf>
    <xf numFmtId="0" fontId="16" fillId="4" borderId="16" xfId="0" applyFont="1" applyFill="1" applyBorder="1" applyAlignment="1">
      <alignment horizontal="center" wrapText="1"/>
    </xf>
    <xf numFmtId="0" fontId="16" fillId="4" borderId="19" xfId="0" applyFont="1" applyFill="1" applyBorder="1" applyAlignment="1">
      <alignment horizont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6" xfId="0" applyFont="1" applyFill="1" applyBorder="1" applyAlignment="1">
      <alignment horizontal="center" wrapText="1"/>
    </xf>
    <xf numFmtId="0" fontId="27" fillId="4" borderId="19" xfId="0" applyFont="1" applyFill="1" applyBorder="1" applyAlignment="1">
      <alignment horizontal="center" wrapText="1"/>
    </xf>
    <xf numFmtId="0" fontId="27" fillId="4" borderId="44"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1" fontId="27" fillId="4" borderId="44" xfId="0" applyNumberFormat="1" applyFont="1" applyFill="1" applyBorder="1" applyAlignment="1">
      <alignment horizontal="center" wrapText="1"/>
    </xf>
    <xf numFmtId="1" fontId="27"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3" fillId="11" borderId="48"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53" xfId="0" applyFont="1" applyFill="1" applyBorder="1" applyAlignment="1">
      <alignment horizontal="center" wrapText="1"/>
    </xf>
    <xf numFmtId="0" fontId="22" fillId="4" borderId="54" xfId="0" applyFont="1" applyFill="1" applyBorder="1" applyAlignment="1">
      <alignment horizontal="center" wrapText="1"/>
    </xf>
    <xf numFmtId="0" fontId="22" fillId="4" borderId="55" xfId="0" applyFont="1" applyFill="1" applyBorder="1" applyAlignment="1">
      <alignment horizontal="center" wrapText="1"/>
    </xf>
    <xf numFmtId="0" fontId="22" fillId="4" borderId="56" xfId="0" applyFont="1" applyFill="1" applyBorder="1" applyAlignment="1">
      <alignment horizontal="center" wrapText="1"/>
    </xf>
    <xf numFmtId="0" fontId="28" fillId="4" borderId="58" xfId="0" applyFont="1" applyFill="1" applyBorder="1" applyAlignment="1">
      <alignment horizontal="center" wrapText="1"/>
    </xf>
    <xf numFmtId="0" fontId="28" fillId="4" borderId="54" xfId="0" applyFont="1" applyFill="1" applyBorder="1" applyAlignment="1">
      <alignment horizontal="center" wrapText="1"/>
    </xf>
    <xf numFmtId="0" fontId="28" fillId="4" borderId="55" xfId="0" applyFont="1" applyFill="1" applyBorder="1" applyAlignment="1">
      <alignment horizontal="center" wrapText="1"/>
    </xf>
    <xf numFmtId="0" fontId="28" fillId="4" borderId="56" xfId="0" applyFont="1" applyFill="1" applyBorder="1" applyAlignment="1">
      <alignment horizontal="center" wrapText="1"/>
    </xf>
    <xf numFmtId="0" fontId="28" fillId="4" borderId="44" xfId="0" applyFont="1" applyFill="1" applyBorder="1" applyAlignment="1">
      <alignment horizontal="center" wrapText="1"/>
    </xf>
    <xf numFmtId="0" fontId="28" fillId="4" borderId="46" xfId="0" applyFont="1" applyFill="1" applyBorder="1" applyAlignment="1">
      <alignment horizontal="center" wrapText="1"/>
    </xf>
    <xf numFmtId="0" fontId="28" fillId="4" borderId="47" xfId="0" applyFont="1" applyFill="1" applyBorder="1" applyAlignment="1">
      <alignment horizontal="center" wrapText="1"/>
    </xf>
    <xf numFmtId="0" fontId="28" fillId="4" borderId="48"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156883</xdr:colOff>
      <xdr:row>0</xdr:row>
      <xdr:rowOff>131109</xdr:rowOff>
    </xdr:from>
    <xdr:to>
      <xdr:col>1</xdr:col>
      <xdr:colOff>1736911</xdr:colOff>
      <xdr:row>1</xdr:row>
      <xdr:rowOff>131108</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83" y="131109"/>
          <a:ext cx="2039469"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6"/>
  <sheetViews>
    <sheetView tabSelected="1" topLeftCell="A13" zoomScale="80" zoomScaleNormal="80" workbookViewId="0">
      <pane xSplit="5" ySplit="8" topLeftCell="W27" activePane="bottomRight" state="frozen"/>
      <selection activeCell="A13" sqref="A13"/>
      <selection pane="topRight" activeCell="F13" sqref="F13"/>
      <selection pane="bottomLeft" activeCell="A21" sqref="A21"/>
      <selection pane="bottomRight" activeCell="AE30" sqref="AE30"/>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24.85546875" style="2" customWidth="1"/>
    <col min="9" max="9" width="13.5703125" style="2" customWidth="1"/>
    <col min="10" max="10" width="18.1406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2.5703125" style="2" customWidth="1"/>
    <col min="24" max="24" width="24.5703125" style="2" customWidth="1"/>
    <col min="25" max="25" width="16.85546875" style="2" customWidth="1"/>
    <col min="26" max="26" width="40.140625" style="2" customWidth="1"/>
    <col min="27" max="27" width="19.140625" style="2" customWidth="1"/>
    <col min="28" max="28" width="15.85546875" style="2" customWidth="1"/>
    <col min="29" max="29" width="15.7109375" style="2" customWidth="1"/>
    <col min="30" max="30" width="16.42578125" style="2" customWidth="1"/>
    <col min="31" max="31" width="55.28515625" style="2" customWidth="1"/>
    <col min="32" max="32" width="16.4257812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53.5703125" style="2" customWidth="1"/>
    <col min="47" max="47" width="17.5703125" style="2" customWidth="1"/>
    <col min="48" max="48" width="16.28515625" style="2" customWidth="1"/>
    <col min="49" max="16384" width="10.85546875" style="2"/>
  </cols>
  <sheetData>
    <row r="1" spans="1:49" ht="70.5" customHeight="1" x14ac:dyDescent="0.25">
      <c r="A1" s="179" t="s">
        <v>0</v>
      </c>
      <c r="B1" s="180"/>
      <c r="C1" s="180"/>
      <c r="D1" s="180"/>
      <c r="E1" s="180"/>
      <c r="F1" s="180"/>
      <c r="G1" s="180"/>
      <c r="H1" s="180"/>
      <c r="I1" s="180"/>
      <c r="J1" s="180"/>
      <c r="K1" s="180"/>
      <c r="L1" s="180"/>
      <c r="M1" s="181"/>
      <c r="N1" s="182" t="s">
        <v>1</v>
      </c>
      <c r="O1" s="183"/>
      <c r="P1" s="183"/>
      <c r="Q1" s="183"/>
      <c r="R1" s="184"/>
      <c r="S1" s="188"/>
      <c r="T1" s="178"/>
      <c r="U1" s="178"/>
      <c r="V1" s="178"/>
      <c r="W1" s="1"/>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row>
    <row r="2" spans="1:49" s="3" customFormat="1" ht="23.45" customHeight="1" x14ac:dyDescent="0.25">
      <c r="A2" s="189"/>
      <c r="B2" s="190"/>
      <c r="C2" s="190"/>
      <c r="D2" s="190"/>
      <c r="E2" s="190"/>
      <c r="F2" s="190"/>
      <c r="G2" s="190"/>
      <c r="H2" s="190"/>
      <c r="I2" s="190"/>
      <c r="J2" s="190"/>
      <c r="K2" s="190"/>
      <c r="L2" s="190"/>
      <c r="M2" s="191"/>
      <c r="N2" s="185"/>
      <c r="O2" s="186"/>
      <c r="P2" s="186"/>
      <c r="Q2" s="186"/>
      <c r="R2" s="187"/>
      <c r="S2" s="188"/>
      <c r="T2" s="178"/>
      <c r="U2" s="178"/>
      <c r="V2" s="178"/>
      <c r="W2" s="1"/>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row>
    <row r="3" spans="1:49" ht="15" customHeight="1" x14ac:dyDescent="0.25">
      <c r="A3" s="192"/>
      <c r="B3" s="193"/>
      <c r="C3" s="193"/>
      <c r="D3" s="193"/>
      <c r="E3" s="193"/>
      <c r="F3" s="193"/>
      <c r="G3" s="193"/>
      <c r="H3" s="193"/>
      <c r="I3" s="193"/>
      <c r="J3" s="193"/>
      <c r="K3" s="193"/>
      <c r="L3" s="193"/>
      <c r="M3" s="193"/>
      <c r="N3" s="193"/>
      <c r="O3" s="193"/>
      <c r="P3" s="193"/>
      <c r="Q3" s="193"/>
      <c r="R3" s="193"/>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5" customHeight="1" x14ac:dyDescent="0.25">
      <c r="A4" s="194" t="s">
        <v>2</v>
      </c>
      <c r="B4" s="195"/>
      <c r="C4" s="195"/>
      <c r="D4" s="195"/>
      <c r="E4" s="195"/>
      <c r="F4" s="195"/>
      <c r="G4" s="195"/>
      <c r="H4" s="195"/>
      <c r="I4" s="195"/>
      <c r="J4" s="195"/>
      <c r="K4" s="195"/>
      <c r="L4" s="195"/>
      <c r="M4" s="195"/>
      <c r="N4" s="195"/>
      <c r="O4" s="195"/>
      <c r="P4" s="195"/>
      <c r="Q4" s="195"/>
      <c r="R4" s="195"/>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5" customHeight="1" x14ac:dyDescent="0.25">
      <c r="A6" s="196" t="s">
        <v>3</v>
      </c>
      <c r="B6" s="197"/>
      <c r="C6" s="202" t="s">
        <v>4</v>
      </c>
      <c r="D6" s="203"/>
      <c r="E6" s="204"/>
      <c r="F6" s="211" t="s">
        <v>5</v>
      </c>
      <c r="G6" s="212"/>
      <c r="H6" s="212"/>
      <c r="I6" s="212"/>
      <c r="J6" s="212"/>
      <c r="K6" s="212"/>
      <c r="L6" s="212"/>
      <c r="M6" s="213"/>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ht="15" customHeight="1" x14ac:dyDescent="0.25">
      <c r="A7" s="198"/>
      <c r="B7" s="199"/>
      <c r="C7" s="205"/>
      <c r="D7" s="206"/>
      <c r="E7" s="207"/>
      <c r="F7" s="6" t="s">
        <v>6</v>
      </c>
      <c r="G7" s="214" t="s">
        <v>7</v>
      </c>
      <c r="H7" s="216"/>
      <c r="I7" s="214" t="s">
        <v>8</v>
      </c>
      <c r="J7" s="215"/>
      <c r="K7" s="215"/>
      <c r="L7" s="215"/>
      <c r="M7" s="216"/>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ht="15" customHeight="1" x14ac:dyDescent="0.25">
      <c r="A8" s="198"/>
      <c r="B8" s="199"/>
      <c r="C8" s="205"/>
      <c r="D8" s="206"/>
      <c r="E8" s="207"/>
      <c r="F8" s="65">
        <v>1</v>
      </c>
      <c r="G8" s="307" t="s">
        <v>9</v>
      </c>
      <c r="H8" s="308"/>
      <c r="I8" s="217" t="s">
        <v>10</v>
      </c>
      <c r="J8" s="218"/>
      <c r="K8" s="218"/>
      <c r="L8" s="218"/>
      <c r="M8" s="219"/>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ht="38.25" customHeight="1" x14ac:dyDescent="0.25">
      <c r="A9" s="198"/>
      <c r="B9" s="199"/>
      <c r="C9" s="205"/>
      <c r="D9" s="206"/>
      <c r="E9" s="207"/>
      <c r="F9" s="65">
        <v>2</v>
      </c>
      <c r="G9" s="307" t="s">
        <v>11</v>
      </c>
      <c r="H9" s="308"/>
      <c r="I9" s="324" t="s">
        <v>12</v>
      </c>
      <c r="J9" s="325"/>
      <c r="K9" s="325"/>
      <c r="L9" s="325"/>
      <c r="M9" s="326"/>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ht="38.25" customHeight="1" x14ac:dyDescent="0.25">
      <c r="A10" s="198"/>
      <c r="B10" s="199"/>
      <c r="C10" s="205"/>
      <c r="D10" s="206"/>
      <c r="E10" s="207"/>
      <c r="F10" s="65">
        <v>3</v>
      </c>
      <c r="G10" s="307" t="s">
        <v>13</v>
      </c>
      <c r="H10" s="308"/>
      <c r="I10" s="324" t="s">
        <v>14</v>
      </c>
      <c r="J10" s="325"/>
      <c r="K10" s="325"/>
      <c r="L10" s="325"/>
      <c r="M10" s="326"/>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55.5" customHeight="1" x14ac:dyDescent="0.25">
      <c r="A11" s="198"/>
      <c r="B11" s="199"/>
      <c r="C11" s="205"/>
      <c r="D11" s="206"/>
      <c r="E11" s="207"/>
      <c r="F11" s="65">
        <v>4</v>
      </c>
      <c r="G11" s="307" t="s">
        <v>15</v>
      </c>
      <c r="H11" s="308"/>
      <c r="I11" s="321" t="s">
        <v>16</v>
      </c>
      <c r="J11" s="322"/>
      <c r="K11" s="322"/>
      <c r="L11" s="322"/>
      <c r="M11" s="32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ht="86.25" customHeight="1" x14ac:dyDescent="0.25">
      <c r="A12" s="200"/>
      <c r="B12" s="201"/>
      <c r="C12" s="208"/>
      <c r="D12" s="209"/>
      <c r="E12" s="210"/>
      <c r="F12" s="65">
        <v>5</v>
      </c>
      <c r="G12" s="307" t="s">
        <v>236</v>
      </c>
      <c r="H12" s="308"/>
      <c r="I12" s="321" t="s">
        <v>274</v>
      </c>
      <c r="J12" s="322"/>
      <c r="K12" s="322"/>
      <c r="L12" s="322"/>
      <c r="M12" s="323"/>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ht="17.25" customHeight="1" thickBot="1" x14ac:dyDescent="0.3">
      <c r="A13" s="165"/>
      <c r="B13" s="165"/>
      <c r="C13" s="165"/>
      <c r="D13" s="165"/>
      <c r="E13" s="165"/>
      <c r="F13" s="166"/>
      <c r="G13" s="166"/>
      <c r="H13" s="166"/>
      <c r="I13" s="167"/>
      <c r="J13" s="167"/>
      <c r="K13" s="167"/>
      <c r="L13" s="167"/>
      <c r="M13" s="167"/>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row>
    <row r="14" spans="1:49" ht="17.25" hidden="1" customHeight="1" x14ac:dyDescent="0.25">
      <c r="A14" s="165"/>
      <c r="B14" s="165"/>
      <c r="C14" s="165"/>
      <c r="D14" s="165"/>
      <c r="E14" s="165"/>
      <c r="F14" s="166"/>
      <c r="G14" s="166"/>
      <c r="H14" s="166"/>
      <c r="I14" s="167"/>
      <c r="J14" s="167"/>
      <c r="K14" s="167"/>
      <c r="L14" s="167"/>
      <c r="M14" s="167"/>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row>
    <row r="15" spans="1:49" ht="17.25" hidden="1" customHeight="1" x14ac:dyDescent="0.25">
      <c r="A15" s="165"/>
      <c r="B15" s="165"/>
      <c r="C15" s="165"/>
      <c r="D15" s="165"/>
      <c r="E15" s="165"/>
      <c r="F15" s="166"/>
      <c r="G15" s="166"/>
      <c r="H15" s="166"/>
      <c r="I15" s="167"/>
      <c r="J15" s="167"/>
      <c r="K15" s="167"/>
      <c r="L15" s="167"/>
      <c r="M15" s="167"/>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row>
    <row r="16" spans="1:49" ht="19.5" hidden="1" customHeight="1" thickBot="1" x14ac:dyDescent="0.3">
      <c r="A16" s="165"/>
      <c r="B16" s="16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7" ht="15" customHeight="1" x14ac:dyDescent="0.25">
      <c r="A17" s="220" t="s">
        <v>17</v>
      </c>
      <c r="B17" s="221"/>
      <c r="C17" s="224" t="s">
        <v>18</v>
      </c>
      <c r="D17" s="227" t="s">
        <v>19</v>
      </c>
      <c r="E17" s="228"/>
      <c r="F17" s="221"/>
      <c r="G17" s="231" t="s">
        <v>20</v>
      </c>
      <c r="H17" s="231"/>
      <c r="I17" s="231"/>
      <c r="J17" s="231"/>
      <c r="K17" s="231"/>
      <c r="L17" s="231"/>
      <c r="M17" s="231"/>
      <c r="N17" s="231"/>
      <c r="O17" s="231"/>
      <c r="P17" s="231"/>
      <c r="Q17" s="232"/>
      <c r="R17" s="260" t="s">
        <v>21</v>
      </c>
      <c r="S17" s="261"/>
      <c r="T17" s="261"/>
      <c r="U17" s="261"/>
      <c r="V17" s="262"/>
      <c r="W17" s="269" t="s">
        <v>22</v>
      </c>
      <c r="X17" s="269"/>
      <c r="Y17" s="269"/>
      <c r="Z17" s="269"/>
      <c r="AA17" s="270"/>
      <c r="AB17" s="271" t="s">
        <v>23</v>
      </c>
      <c r="AC17" s="272"/>
      <c r="AD17" s="272"/>
      <c r="AE17" s="272"/>
      <c r="AF17" s="273"/>
      <c r="AG17" s="274" t="s">
        <v>23</v>
      </c>
      <c r="AH17" s="274"/>
      <c r="AI17" s="274"/>
      <c r="AJ17" s="274"/>
      <c r="AK17" s="275"/>
      <c r="AL17" s="272" t="s">
        <v>23</v>
      </c>
      <c r="AM17" s="272"/>
      <c r="AN17" s="272"/>
      <c r="AO17" s="272"/>
      <c r="AP17" s="273"/>
      <c r="AQ17" s="276" t="s">
        <v>24</v>
      </c>
      <c r="AR17" s="277"/>
      <c r="AS17" s="277"/>
      <c r="AT17" s="278"/>
      <c r="AU17" s="7"/>
    </row>
    <row r="18" spans="1:47" s="8" customFormat="1" x14ac:dyDescent="0.25">
      <c r="A18" s="222"/>
      <c r="B18" s="199"/>
      <c r="C18" s="225"/>
      <c r="D18" s="198"/>
      <c r="E18" s="229"/>
      <c r="F18" s="199"/>
      <c r="G18" s="233"/>
      <c r="H18" s="233"/>
      <c r="I18" s="233"/>
      <c r="J18" s="233"/>
      <c r="K18" s="233"/>
      <c r="L18" s="233"/>
      <c r="M18" s="233"/>
      <c r="N18" s="233"/>
      <c r="O18" s="233"/>
      <c r="P18" s="233"/>
      <c r="Q18" s="234"/>
      <c r="R18" s="263"/>
      <c r="S18" s="264"/>
      <c r="T18" s="264"/>
      <c r="U18" s="264"/>
      <c r="V18" s="265"/>
      <c r="W18" s="279" t="s">
        <v>25</v>
      </c>
      <c r="X18" s="279"/>
      <c r="Y18" s="279"/>
      <c r="Z18" s="279"/>
      <c r="AA18" s="280"/>
      <c r="AB18" s="309" t="s">
        <v>26</v>
      </c>
      <c r="AC18" s="310"/>
      <c r="AD18" s="310"/>
      <c r="AE18" s="310"/>
      <c r="AF18" s="311"/>
      <c r="AG18" s="315" t="s">
        <v>27</v>
      </c>
      <c r="AH18" s="316"/>
      <c r="AI18" s="316"/>
      <c r="AJ18" s="316"/>
      <c r="AK18" s="317"/>
      <c r="AL18" s="309" t="s">
        <v>28</v>
      </c>
      <c r="AM18" s="310"/>
      <c r="AN18" s="310"/>
      <c r="AO18" s="310"/>
      <c r="AP18" s="311"/>
      <c r="AQ18" s="237" t="s">
        <v>29</v>
      </c>
      <c r="AR18" s="238"/>
      <c r="AS18" s="238"/>
      <c r="AT18" s="239"/>
      <c r="AU18" s="7"/>
    </row>
    <row r="19" spans="1:47" s="8" customFormat="1" x14ac:dyDescent="0.25">
      <c r="A19" s="223"/>
      <c r="B19" s="201"/>
      <c r="C19" s="225"/>
      <c r="D19" s="200"/>
      <c r="E19" s="230"/>
      <c r="F19" s="201"/>
      <c r="G19" s="235"/>
      <c r="H19" s="235"/>
      <c r="I19" s="235"/>
      <c r="J19" s="235"/>
      <c r="K19" s="235"/>
      <c r="L19" s="235"/>
      <c r="M19" s="235"/>
      <c r="N19" s="235"/>
      <c r="O19" s="235"/>
      <c r="P19" s="235"/>
      <c r="Q19" s="236"/>
      <c r="R19" s="266"/>
      <c r="S19" s="267"/>
      <c r="T19" s="267"/>
      <c r="U19" s="267"/>
      <c r="V19" s="268"/>
      <c r="W19" s="281"/>
      <c r="X19" s="281"/>
      <c r="Y19" s="281"/>
      <c r="Z19" s="281"/>
      <c r="AA19" s="282"/>
      <c r="AB19" s="312"/>
      <c r="AC19" s="313"/>
      <c r="AD19" s="313"/>
      <c r="AE19" s="313"/>
      <c r="AF19" s="314"/>
      <c r="AG19" s="318"/>
      <c r="AH19" s="319"/>
      <c r="AI19" s="319"/>
      <c r="AJ19" s="319"/>
      <c r="AK19" s="320"/>
      <c r="AL19" s="312"/>
      <c r="AM19" s="313"/>
      <c r="AN19" s="313"/>
      <c r="AO19" s="313"/>
      <c r="AP19" s="314"/>
      <c r="AQ19" s="240"/>
      <c r="AR19" s="241"/>
      <c r="AS19" s="241"/>
      <c r="AT19" s="242"/>
      <c r="AU19" s="7"/>
    </row>
    <row r="20" spans="1:47" s="8" customFormat="1" ht="57" customHeight="1" thickBot="1" x14ac:dyDescent="0.3">
      <c r="A20" s="9" t="s">
        <v>30</v>
      </c>
      <c r="B20" s="10" t="s">
        <v>31</v>
      </c>
      <c r="C20" s="226"/>
      <c r="D20" s="11" t="s">
        <v>32</v>
      </c>
      <c r="E20" s="10" t="s">
        <v>33</v>
      </c>
      <c r="F20" s="10" t="s">
        <v>34</v>
      </c>
      <c r="G20" s="12" t="s">
        <v>35</v>
      </c>
      <c r="H20" s="12" t="s">
        <v>36</v>
      </c>
      <c r="I20" s="12" t="s">
        <v>37</v>
      </c>
      <c r="J20" s="12" t="s">
        <v>38</v>
      </c>
      <c r="K20" s="12" t="s">
        <v>39</v>
      </c>
      <c r="L20" s="12" t="s">
        <v>40</v>
      </c>
      <c r="M20" s="12" t="s">
        <v>41</v>
      </c>
      <c r="N20" s="12" t="s">
        <v>42</v>
      </c>
      <c r="O20" s="12" t="s">
        <v>43</v>
      </c>
      <c r="P20" s="12" t="s">
        <v>44</v>
      </c>
      <c r="Q20" s="13" t="s">
        <v>45</v>
      </c>
      <c r="R20" s="14" t="s">
        <v>46</v>
      </c>
      <c r="S20" s="15" t="s">
        <v>47</v>
      </c>
      <c r="T20" s="15" t="s">
        <v>48</v>
      </c>
      <c r="U20" s="15" t="s">
        <v>49</v>
      </c>
      <c r="V20" s="16" t="s">
        <v>50</v>
      </c>
      <c r="W20" s="17" t="s">
        <v>51</v>
      </c>
      <c r="X20" s="18" t="s">
        <v>52</v>
      </c>
      <c r="Y20" s="18" t="s">
        <v>53</v>
      </c>
      <c r="Z20" s="18" t="s">
        <v>54</v>
      </c>
      <c r="AA20" s="19" t="s">
        <v>55</v>
      </c>
      <c r="AB20" s="20" t="s">
        <v>51</v>
      </c>
      <c r="AC20" s="21" t="s">
        <v>52</v>
      </c>
      <c r="AD20" s="21" t="s">
        <v>53</v>
      </c>
      <c r="AE20" s="21" t="s">
        <v>54</v>
      </c>
      <c r="AF20" s="22" t="s">
        <v>55</v>
      </c>
      <c r="AG20" s="23" t="s">
        <v>51</v>
      </c>
      <c r="AH20" s="24" t="s">
        <v>52</v>
      </c>
      <c r="AI20" s="24" t="s">
        <v>53</v>
      </c>
      <c r="AJ20" s="24" t="s">
        <v>54</v>
      </c>
      <c r="AK20" s="25" t="s">
        <v>55</v>
      </c>
      <c r="AL20" s="20" t="s">
        <v>51</v>
      </c>
      <c r="AM20" s="21" t="s">
        <v>52</v>
      </c>
      <c r="AN20" s="21" t="s">
        <v>53</v>
      </c>
      <c r="AO20" s="21" t="s">
        <v>54</v>
      </c>
      <c r="AP20" s="22" t="s">
        <v>55</v>
      </c>
      <c r="AQ20" s="26" t="s">
        <v>51</v>
      </c>
      <c r="AR20" s="27" t="s">
        <v>56</v>
      </c>
      <c r="AS20" s="27" t="s">
        <v>57</v>
      </c>
      <c r="AT20" s="28" t="s">
        <v>58</v>
      </c>
      <c r="AU20" s="7"/>
    </row>
    <row r="21" spans="1:47" s="8" customFormat="1" ht="171" customHeight="1" x14ac:dyDescent="0.25">
      <c r="A21" s="60">
        <v>4</v>
      </c>
      <c r="B21" s="61" t="s">
        <v>59</v>
      </c>
      <c r="C21" s="62" t="s">
        <v>60</v>
      </c>
      <c r="D21" s="63">
        <v>1</v>
      </c>
      <c r="E21" s="64" t="s">
        <v>61</v>
      </c>
      <c r="F21" s="65" t="s">
        <v>62</v>
      </c>
      <c r="G21" s="66" t="s">
        <v>63</v>
      </c>
      <c r="H21" s="67" t="s">
        <v>64</v>
      </c>
      <c r="I21" s="79" t="s">
        <v>65</v>
      </c>
      <c r="J21" s="63" t="s">
        <v>66</v>
      </c>
      <c r="K21" s="61" t="s">
        <v>67</v>
      </c>
      <c r="L21" s="68">
        <v>0</v>
      </c>
      <c r="M21" s="68">
        <v>0.05</v>
      </c>
      <c r="N21" s="68">
        <v>0.1</v>
      </c>
      <c r="O21" s="68">
        <v>0.2</v>
      </c>
      <c r="P21" s="68">
        <f t="shared" ref="P21:P28" si="0">+O21</f>
        <v>0.2</v>
      </c>
      <c r="Q21" s="69" t="s">
        <v>68</v>
      </c>
      <c r="R21" s="70" t="s">
        <v>69</v>
      </c>
      <c r="S21" s="66" t="s">
        <v>70</v>
      </c>
      <c r="T21" s="61" t="s">
        <v>71</v>
      </c>
      <c r="U21" s="71" t="s">
        <v>72</v>
      </c>
      <c r="V21" s="72" t="s">
        <v>73</v>
      </c>
      <c r="W21" s="73" t="s">
        <v>74</v>
      </c>
      <c r="X21" s="74" t="s">
        <v>75</v>
      </c>
      <c r="Y21" s="62" t="s">
        <v>74</v>
      </c>
      <c r="Z21" s="107" t="s">
        <v>76</v>
      </c>
      <c r="AA21" s="108" t="s">
        <v>77</v>
      </c>
      <c r="AB21" s="73">
        <f t="shared" ref="AB21:AB35" si="1">+M21</f>
        <v>0.05</v>
      </c>
      <c r="AC21" s="113">
        <v>0.1</v>
      </c>
      <c r="AD21" s="111">
        <f>IF(AC21/AB21&gt;100%,100%,AC21/AB21)</f>
        <v>1</v>
      </c>
      <c r="AE21" s="107" t="s">
        <v>237</v>
      </c>
      <c r="AF21" s="75" t="s">
        <v>77</v>
      </c>
      <c r="AG21" s="73">
        <f t="shared" ref="AG21:AG35" si="2">+N21</f>
        <v>0.1</v>
      </c>
      <c r="AH21" s="74"/>
      <c r="AI21" s="62">
        <f t="shared" ref="AI21:AI35" si="3">IFERROR((AH21/AG21),0)</f>
        <v>0</v>
      </c>
      <c r="AJ21" s="63"/>
      <c r="AK21" s="75"/>
      <c r="AL21" s="73">
        <f t="shared" ref="AL21:AL35" si="4">+O21</f>
        <v>0.2</v>
      </c>
      <c r="AM21" s="74"/>
      <c r="AN21" s="62">
        <f t="shared" ref="AN21:AN35" si="5">IFERROR((AM21/AL21),0)</f>
        <v>0</v>
      </c>
      <c r="AO21" s="63"/>
      <c r="AP21" s="75"/>
      <c r="AQ21" s="112">
        <f t="shared" ref="AQ21:AQ35" si="6">+P21</f>
        <v>0.2</v>
      </c>
      <c r="AR21" s="113">
        <v>0.1</v>
      </c>
      <c r="AS21" s="111">
        <f>IF(AR21/AQ21&gt;100%,100%,AR21/AQ21)</f>
        <v>0.5</v>
      </c>
      <c r="AT21" s="107" t="s">
        <v>237</v>
      </c>
      <c r="AU21" s="76"/>
    </row>
    <row r="22" spans="1:47" s="8" customFormat="1" ht="88.5" customHeight="1" x14ac:dyDescent="0.25">
      <c r="A22" s="77">
        <v>4</v>
      </c>
      <c r="B22" s="66" t="s">
        <v>59</v>
      </c>
      <c r="C22" s="68" t="s">
        <v>78</v>
      </c>
      <c r="D22" s="65">
        <v>2</v>
      </c>
      <c r="E22" s="78" t="s">
        <v>79</v>
      </c>
      <c r="F22" s="65" t="s">
        <v>62</v>
      </c>
      <c r="G22" s="78" t="s">
        <v>80</v>
      </c>
      <c r="H22" s="78" t="s">
        <v>81</v>
      </c>
      <c r="I22" s="79">
        <v>0.6</v>
      </c>
      <c r="J22" s="80" t="s">
        <v>66</v>
      </c>
      <c r="K22" s="61" t="s">
        <v>67</v>
      </c>
      <c r="L22" s="81">
        <v>0.12</v>
      </c>
      <c r="M22" s="81">
        <v>0.34</v>
      </c>
      <c r="N22" s="82">
        <v>0.51</v>
      </c>
      <c r="O22" s="82">
        <v>0.68</v>
      </c>
      <c r="P22" s="83">
        <f t="shared" si="0"/>
        <v>0.68</v>
      </c>
      <c r="Q22" s="84" t="s">
        <v>82</v>
      </c>
      <c r="R22" s="85" t="s">
        <v>83</v>
      </c>
      <c r="S22" s="78" t="s">
        <v>84</v>
      </c>
      <c r="T22" s="61" t="s">
        <v>71</v>
      </c>
      <c r="U22" s="86" t="s">
        <v>72</v>
      </c>
      <c r="V22" s="84" t="s">
        <v>85</v>
      </c>
      <c r="W22" s="73">
        <f t="shared" ref="W22:W35" si="7">+L22</f>
        <v>0.12</v>
      </c>
      <c r="X22" s="109">
        <v>0.58420000000000005</v>
      </c>
      <c r="Y22" s="111">
        <f>IF(X22/W22&gt;100%,100%,X22/W22)</f>
        <v>1</v>
      </c>
      <c r="Z22" s="107" t="s">
        <v>86</v>
      </c>
      <c r="AA22" s="69" t="s">
        <v>77</v>
      </c>
      <c r="AB22" s="73">
        <f t="shared" si="1"/>
        <v>0.34</v>
      </c>
      <c r="AC22" s="113">
        <v>0.76200000000000001</v>
      </c>
      <c r="AD22" s="111">
        <f>IF(AC22/AB22&gt;100%,100%,AC22/AB22)</f>
        <v>1</v>
      </c>
      <c r="AE22" s="107" t="s">
        <v>238</v>
      </c>
      <c r="AF22" s="87" t="s">
        <v>77</v>
      </c>
      <c r="AG22" s="73">
        <f t="shared" si="2"/>
        <v>0.51</v>
      </c>
      <c r="AH22" s="68"/>
      <c r="AI22" s="62">
        <f t="shared" si="3"/>
        <v>0</v>
      </c>
      <c r="AJ22" s="65"/>
      <c r="AK22" s="87"/>
      <c r="AL22" s="73">
        <f t="shared" si="4"/>
        <v>0.68</v>
      </c>
      <c r="AM22" s="68"/>
      <c r="AN22" s="62">
        <f t="shared" si="5"/>
        <v>0</v>
      </c>
      <c r="AO22" s="65"/>
      <c r="AP22" s="87"/>
      <c r="AQ22" s="112">
        <f t="shared" si="6"/>
        <v>0.68</v>
      </c>
      <c r="AR22" s="113">
        <v>0.76200000000000001</v>
      </c>
      <c r="AS22" s="111">
        <f t="shared" ref="AS22:AS35" si="8">IF(AR22/AQ22&gt;100%,100%,AR22/AQ22)</f>
        <v>1</v>
      </c>
      <c r="AT22" s="107" t="s">
        <v>238</v>
      </c>
      <c r="AU22" s="76"/>
    </row>
    <row r="23" spans="1:47" s="8" customFormat="1" ht="126" customHeight="1" x14ac:dyDescent="0.25">
      <c r="A23" s="77">
        <v>4</v>
      </c>
      <c r="B23" s="66" t="s">
        <v>59</v>
      </c>
      <c r="C23" s="68" t="s">
        <v>78</v>
      </c>
      <c r="D23" s="65">
        <v>3</v>
      </c>
      <c r="E23" s="78" t="s">
        <v>87</v>
      </c>
      <c r="F23" s="65" t="s">
        <v>62</v>
      </c>
      <c r="G23" s="78" t="s">
        <v>88</v>
      </c>
      <c r="H23" s="78" t="s">
        <v>89</v>
      </c>
      <c r="I23" s="79">
        <v>0.6</v>
      </c>
      <c r="J23" s="80" t="s">
        <v>66</v>
      </c>
      <c r="K23" s="61" t="s">
        <v>67</v>
      </c>
      <c r="L23" s="68">
        <v>0.12</v>
      </c>
      <c r="M23" s="68">
        <v>0.3</v>
      </c>
      <c r="N23" s="68">
        <v>0.48</v>
      </c>
      <c r="O23" s="68">
        <v>0.65</v>
      </c>
      <c r="P23" s="68">
        <f t="shared" si="0"/>
        <v>0.65</v>
      </c>
      <c r="Q23" s="84" t="s">
        <v>82</v>
      </c>
      <c r="R23" s="85" t="s">
        <v>83</v>
      </c>
      <c r="S23" s="78" t="s">
        <v>84</v>
      </c>
      <c r="T23" s="61" t="s">
        <v>71</v>
      </c>
      <c r="U23" s="86" t="s">
        <v>72</v>
      </c>
      <c r="V23" s="84" t="s">
        <v>85</v>
      </c>
      <c r="W23" s="73">
        <f t="shared" si="7"/>
        <v>0.12</v>
      </c>
      <c r="X23" s="109">
        <v>1.03E-2</v>
      </c>
      <c r="Y23" s="111">
        <f t="shared" ref="Y23:Y35" si="9">IF(X23/W23&gt;100%,100%,X23/W23)</f>
        <v>8.5833333333333331E-2</v>
      </c>
      <c r="Z23" s="107" t="s">
        <v>90</v>
      </c>
      <c r="AA23" s="69" t="s">
        <v>77</v>
      </c>
      <c r="AB23" s="73">
        <f t="shared" si="1"/>
        <v>0.3</v>
      </c>
      <c r="AC23" s="113">
        <v>0.49959999999999999</v>
      </c>
      <c r="AD23" s="111">
        <f t="shared" ref="AD23:AD35" si="10">IF(AC23/AB23&gt;100%,100%,AC23/AB23)</f>
        <v>1</v>
      </c>
      <c r="AE23" s="107" t="s">
        <v>239</v>
      </c>
      <c r="AF23" s="87" t="s">
        <v>77</v>
      </c>
      <c r="AG23" s="73">
        <f t="shared" si="2"/>
        <v>0.48</v>
      </c>
      <c r="AH23" s="68"/>
      <c r="AI23" s="62">
        <f t="shared" si="3"/>
        <v>0</v>
      </c>
      <c r="AJ23" s="65"/>
      <c r="AK23" s="87"/>
      <c r="AL23" s="73">
        <f t="shared" si="4"/>
        <v>0.65</v>
      </c>
      <c r="AM23" s="68"/>
      <c r="AN23" s="62">
        <f t="shared" si="5"/>
        <v>0</v>
      </c>
      <c r="AO23" s="65"/>
      <c r="AP23" s="87"/>
      <c r="AQ23" s="112">
        <f t="shared" si="6"/>
        <v>0.65</v>
      </c>
      <c r="AR23" s="113">
        <v>0.49959999999999999</v>
      </c>
      <c r="AS23" s="111">
        <f t="shared" si="8"/>
        <v>0.76861538461538459</v>
      </c>
      <c r="AT23" s="107" t="s">
        <v>239</v>
      </c>
      <c r="AU23" s="76"/>
    </row>
    <row r="24" spans="1:47" s="8" customFormat="1" ht="100.5" customHeight="1" x14ac:dyDescent="0.25">
      <c r="A24" s="77">
        <v>4</v>
      </c>
      <c r="B24" s="66" t="s">
        <v>59</v>
      </c>
      <c r="C24" s="68" t="s">
        <v>78</v>
      </c>
      <c r="D24" s="65">
        <v>4</v>
      </c>
      <c r="E24" s="78" t="s">
        <v>91</v>
      </c>
      <c r="F24" s="65" t="s">
        <v>62</v>
      </c>
      <c r="G24" s="78" t="s">
        <v>92</v>
      </c>
      <c r="H24" s="78" t="s">
        <v>93</v>
      </c>
      <c r="I24" s="88">
        <v>0.96489999999999998</v>
      </c>
      <c r="J24" s="80" t="s">
        <v>66</v>
      </c>
      <c r="K24" s="61" t="s">
        <v>67</v>
      </c>
      <c r="L24" s="68">
        <v>0.2</v>
      </c>
      <c r="M24" s="68">
        <v>0.4</v>
      </c>
      <c r="N24" s="68">
        <v>0.6</v>
      </c>
      <c r="O24" s="68">
        <v>0.95</v>
      </c>
      <c r="P24" s="68">
        <f t="shared" si="0"/>
        <v>0.95</v>
      </c>
      <c r="Q24" s="84" t="s">
        <v>82</v>
      </c>
      <c r="R24" s="85" t="s">
        <v>83</v>
      </c>
      <c r="S24" s="78" t="s">
        <v>84</v>
      </c>
      <c r="T24" s="61" t="s">
        <v>71</v>
      </c>
      <c r="U24" s="86" t="s">
        <v>72</v>
      </c>
      <c r="V24" s="84" t="s">
        <v>94</v>
      </c>
      <c r="W24" s="73">
        <f t="shared" si="7"/>
        <v>0.2</v>
      </c>
      <c r="X24" s="109">
        <v>0.37769999999999998</v>
      </c>
      <c r="Y24" s="111">
        <f t="shared" si="9"/>
        <v>1</v>
      </c>
      <c r="Z24" s="107" t="s">
        <v>95</v>
      </c>
      <c r="AA24" s="69" t="s">
        <v>77</v>
      </c>
      <c r="AB24" s="73">
        <f t="shared" si="1"/>
        <v>0.4</v>
      </c>
      <c r="AC24" s="113">
        <v>0.62809999999999999</v>
      </c>
      <c r="AD24" s="111">
        <f t="shared" si="10"/>
        <v>1</v>
      </c>
      <c r="AE24" s="107" t="s">
        <v>240</v>
      </c>
      <c r="AF24" s="87" t="s">
        <v>77</v>
      </c>
      <c r="AG24" s="73">
        <f t="shared" si="2"/>
        <v>0.6</v>
      </c>
      <c r="AH24" s="68"/>
      <c r="AI24" s="62">
        <f t="shared" si="3"/>
        <v>0</v>
      </c>
      <c r="AJ24" s="65"/>
      <c r="AK24" s="87"/>
      <c r="AL24" s="73">
        <f t="shared" si="4"/>
        <v>0.95</v>
      </c>
      <c r="AM24" s="68"/>
      <c r="AN24" s="62">
        <f t="shared" si="5"/>
        <v>0</v>
      </c>
      <c r="AO24" s="65"/>
      <c r="AP24" s="87"/>
      <c r="AQ24" s="112">
        <f t="shared" si="6"/>
        <v>0.95</v>
      </c>
      <c r="AR24" s="113">
        <v>0.62809999999999999</v>
      </c>
      <c r="AS24" s="111">
        <f t="shared" si="8"/>
        <v>0.66115789473684217</v>
      </c>
      <c r="AT24" s="107" t="s">
        <v>240</v>
      </c>
      <c r="AU24" s="76"/>
    </row>
    <row r="25" spans="1:47" s="8" customFormat="1" ht="88.5" customHeight="1" x14ac:dyDescent="0.25">
      <c r="A25" s="77">
        <v>4</v>
      </c>
      <c r="B25" s="66" t="s">
        <v>59</v>
      </c>
      <c r="C25" s="68" t="s">
        <v>78</v>
      </c>
      <c r="D25" s="65">
        <v>5</v>
      </c>
      <c r="E25" s="66" t="s">
        <v>96</v>
      </c>
      <c r="F25" s="65" t="s">
        <v>62</v>
      </c>
      <c r="G25" s="66" t="s">
        <v>97</v>
      </c>
      <c r="H25" s="66" t="s">
        <v>98</v>
      </c>
      <c r="I25" s="83">
        <v>0.25</v>
      </c>
      <c r="J25" s="65" t="s">
        <v>66</v>
      </c>
      <c r="K25" s="61" t="s">
        <v>67</v>
      </c>
      <c r="L25" s="68">
        <v>0.08</v>
      </c>
      <c r="M25" s="68">
        <v>0.2</v>
      </c>
      <c r="N25" s="68">
        <v>0.3</v>
      </c>
      <c r="O25" s="68">
        <v>0.45</v>
      </c>
      <c r="P25" s="68">
        <f t="shared" si="0"/>
        <v>0.45</v>
      </c>
      <c r="Q25" s="69" t="s">
        <v>82</v>
      </c>
      <c r="R25" s="70" t="s">
        <v>83</v>
      </c>
      <c r="S25" s="78" t="s">
        <v>84</v>
      </c>
      <c r="T25" s="61" t="s">
        <v>71</v>
      </c>
      <c r="U25" s="86" t="s">
        <v>72</v>
      </c>
      <c r="V25" s="84" t="s">
        <v>94</v>
      </c>
      <c r="W25" s="73">
        <f t="shared" si="7"/>
        <v>0.08</v>
      </c>
      <c r="X25" s="109">
        <v>0.17599999999999999</v>
      </c>
      <c r="Y25" s="111">
        <f t="shared" si="9"/>
        <v>1</v>
      </c>
      <c r="Z25" s="107" t="s">
        <v>99</v>
      </c>
      <c r="AA25" s="69" t="s">
        <v>77</v>
      </c>
      <c r="AB25" s="73">
        <f t="shared" si="1"/>
        <v>0.2</v>
      </c>
      <c r="AC25" s="113">
        <v>0.25419999999999998</v>
      </c>
      <c r="AD25" s="111">
        <f t="shared" si="10"/>
        <v>1</v>
      </c>
      <c r="AE25" s="107" t="s">
        <v>241</v>
      </c>
      <c r="AF25" s="87" t="s">
        <v>77</v>
      </c>
      <c r="AG25" s="73">
        <f t="shared" si="2"/>
        <v>0.3</v>
      </c>
      <c r="AH25" s="68"/>
      <c r="AI25" s="62">
        <f t="shared" si="3"/>
        <v>0</v>
      </c>
      <c r="AJ25" s="65"/>
      <c r="AK25" s="87"/>
      <c r="AL25" s="73">
        <f t="shared" si="4"/>
        <v>0.45</v>
      </c>
      <c r="AM25" s="68"/>
      <c r="AN25" s="62">
        <f t="shared" si="5"/>
        <v>0</v>
      </c>
      <c r="AO25" s="65"/>
      <c r="AP25" s="87"/>
      <c r="AQ25" s="112">
        <f t="shared" si="6"/>
        <v>0.45</v>
      </c>
      <c r="AR25" s="113">
        <v>0.25419999999999998</v>
      </c>
      <c r="AS25" s="111">
        <f t="shared" si="8"/>
        <v>0.56488888888888888</v>
      </c>
      <c r="AT25" s="107" t="s">
        <v>241</v>
      </c>
      <c r="AU25" s="76"/>
    </row>
    <row r="26" spans="1:47" s="8" customFormat="1" ht="88.5" customHeight="1" x14ac:dyDescent="0.25">
      <c r="A26" s="77">
        <v>4</v>
      </c>
      <c r="B26" s="66" t="s">
        <v>59</v>
      </c>
      <c r="C26" s="68" t="s">
        <v>78</v>
      </c>
      <c r="D26" s="65">
        <v>6</v>
      </c>
      <c r="E26" s="78" t="s">
        <v>100</v>
      </c>
      <c r="F26" s="80" t="s">
        <v>101</v>
      </c>
      <c r="G26" s="78" t="s">
        <v>102</v>
      </c>
      <c r="H26" s="78" t="s">
        <v>103</v>
      </c>
      <c r="I26" s="79">
        <v>0.95</v>
      </c>
      <c r="J26" s="80" t="s">
        <v>104</v>
      </c>
      <c r="K26" s="61" t="s">
        <v>67</v>
      </c>
      <c r="L26" s="68">
        <v>0.98</v>
      </c>
      <c r="M26" s="68">
        <v>1</v>
      </c>
      <c r="N26" s="68">
        <v>1</v>
      </c>
      <c r="O26" s="68">
        <v>1</v>
      </c>
      <c r="P26" s="68">
        <f t="shared" si="0"/>
        <v>1</v>
      </c>
      <c r="Q26" s="84" t="s">
        <v>82</v>
      </c>
      <c r="R26" s="85" t="s">
        <v>105</v>
      </c>
      <c r="S26" s="78" t="s">
        <v>106</v>
      </c>
      <c r="T26" s="61" t="s">
        <v>71</v>
      </c>
      <c r="U26" s="86" t="s">
        <v>72</v>
      </c>
      <c r="V26" s="89" t="s">
        <v>107</v>
      </c>
      <c r="W26" s="73">
        <f t="shared" si="7"/>
        <v>0.98</v>
      </c>
      <c r="X26" s="109">
        <v>0.99270000000000003</v>
      </c>
      <c r="Y26" s="111">
        <f t="shared" si="9"/>
        <v>1</v>
      </c>
      <c r="Z26" s="107" t="s">
        <v>108</v>
      </c>
      <c r="AA26" s="69" t="s">
        <v>77</v>
      </c>
      <c r="AB26" s="73">
        <f t="shared" si="1"/>
        <v>1</v>
      </c>
      <c r="AC26" s="113">
        <v>0.97970000000000002</v>
      </c>
      <c r="AD26" s="111">
        <f t="shared" si="10"/>
        <v>0.97970000000000002</v>
      </c>
      <c r="AE26" s="107" t="s">
        <v>242</v>
      </c>
      <c r="AF26" s="87" t="s">
        <v>77</v>
      </c>
      <c r="AG26" s="73">
        <f t="shared" si="2"/>
        <v>1</v>
      </c>
      <c r="AH26" s="68">
        <v>0</v>
      </c>
      <c r="AI26" s="62">
        <f t="shared" si="3"/>
        <v>0</v>
      </c>
      <c r="AJ26" s="65"/>
      <c r="AK26" s="87"/>
      <c r="AL26" s="73">
        <f t="shared" si="4"/>
        <v>1</v>
      </c>
      <c r="AM26" s="68">
        <v>0</v>
      </c>
      <c r="AN26" s="62">
        <f t="shared" si="5"/>
        <v>0</v>
      </c>
      <c r="AO26" s="65"/>
      <c r="AP26" s="87"/>
      <c r="AQ26" s="112">
        <f t="shared" si="6"/>
        <v>1</v>
      </c>
      <c r="AR26" s="113">
        <f>AVERAGE(X26,AC26,AH26,AM26)</f>
        <v>0.49309999999999998</v>
      </c>
      <c r="AS26" s="111">
        <f t="shared" si="8"/>
        <v>0.49309999999999998</v>
      </c>
      <c r="AT26" s="107" t="s">
        <v>273</v>
      </c>
      <c r="AU26" s="76"/>
    </row>
    <row r="27" spans="1:47" s="8" customFormat="1" ht="142.5" customHeight="1" x14ac:dyDescent="0.25">
      <c r="A27" s="77">
        <v>4</v>
      </c>
      <c r="B27" s="66" t="s">
        <v>59</v>
      </c>
      <c r="C27" s="68" t="s">
        <v>78</v>
      </c>
      <c r="D27" s="65">
        <v>7</v>
      </c>
      <c r="E27" s="78" t="s">
        <v>109</v>
      </c>
      <c r="F27" s="65" t="s">
        <v>62</v>
      </c>
      <c r="G27" s="78" t="s">
        <v>110</v>
      </c>
      <c r="H27" s="78" t="s">
        <v>111</v>
      </c>
      <c r="I27" s="79">
        <v>1</v>
      </c>
      <c r="J27" s="80" t="s">
        <v>104</v>
      </c>
      <c r="K27" s="61" t="s">
        <v>67</v>
      </c>
      <c r="L27" s="81">
        <v>1</v>
      </c>
      <c r="M27" s="81">
        <v>1</v>
      </c>
      <c r="N27" s="81">
        <v>1</v>
      </c>
      <c r="O27" s="81">
        <v>1</v>
      </c>
      <c r="P27" s="83">
        <f t="shared" si="0"/>
        <v>1</v>
      </c>
      <c r="Q27" s="84" t="s">
        <v>82</v>
      </c>
      <c r="R27" s="85" t="s">
        <v>105</v>
      </c>
      <c r="S27" s="90" t="s">
        <v>112</v>
      </c>
      <c r="T27" s="61" t="s">
        <v>71</v>
      </c>
      <c r="U27" s="86" t="s">
        <v>72</v>
      </c>
      <c r="V27" s="89" t="s">
        <v>113</v>
      </c>
      <c r="W27" s="73">
        <f t="shared" si="7"/>
        <v>1</v>
      </c>
      <c r="X27" s="109">
        <v>0.99629999999999996</v>
      </c>
      <c r="Y27" s="111">
        <f t="shared" si="9"/>
        <v>0.99629999999999996</v>
      </c>
      <c r="Z27" s="107" t="s">
        <v>114</v>
      </c>
      <c r="AA27" s="69" t="s">
        <v>77</v>
      </c>
      <c r="AB27" s="73">
        <f t="shared" si="1"/>
        <v>1</v>
      </c>
      <c r="AC27" s="113">
        <v>0.97970000000000002</v>
      </c>
      <c r="AD27" s="111">
        <f t="shared" si="10"/>
        <v>0.97970000000000002</v>
      </c>
      <c r="AE27" s="107" t="s">
        <v>243</v>
      </c>
      <c r="AF27" s="87" t="s">
        <v>77</v>
      </c>
      <c r="AG27" s="73">
        <f t="shared" si="2"/>
        <v>1</v>
      </c>
      <c r="AH27" s="68">
        <v>0</v>
      </c>
      <c r="AI27" s="62">
        <f t="shared" si="3"/>
        <v>0</v>
      </c>
      <c r="AJ27" s="65"/>
      <c r="AK27" s="87"/>
      <c r="AL27" s="73">
        <f t="shared" si="4"/>
        <v>1</v>
      </c>
      <c r="AM27" s="68">
        <v>0</v>
      </c>
      <c r="AN27" s="62">
        <f t="shared" si="5"/>
        <v>0</v>
      </c>
      <c r="AO27" s="65"/>
      <c r="AP27" s="87"/>
      <c r="AQ27" s="112">
        <f t="shared" si="6"/>
        <v>1</v>
      </c>
      <c r="AR27" s="113">
        <f>AVERAGE(X27,AC27,AH27,AM27)</f>
        <v>0.49399999999999999</v>
      </c>
      <c r="AS27" s="111">
        <f t="shared" si="8"/>
        <v>0.49399999999999999</v>
      </c>
      <c r="AT27" s="107" t="s">
        <v>272</v>
      </c>
      <c r="AU27" s="76"/>
    </row>
    <row r="28" spans="1:47" s="8" customFormat="1" ht="120.75" customHeight="1" x14ac:dyDescent="0.25">
      <c r="A28" s="77">
        <v>4</v>
      </c>
      <c r="B28" s="66" t="s">
        <v>59</v>
      </c>
      <c r="C28" s="68" t="s">
        <v>78</v>
      </c>
      <c r="D28" s="65">
        <v>8</v>
      </c>
      <c r="E28" s="78" t="s">
        <v>115</v>
      </c>
      <c r="F28" s="65" t="s">
        <v>62</v>
      </c>
      <c r="G28" s="78" t="s">
        <v>116</v>
      </c>
      <c r="H28" s="78" t="s">
        <v>117</v>
      </c>
      <c r="I28" s="79">
        <v>0.95</v>
      </c>
      <c r="J28" s="80" t="s">
        <v>104</v>
      </c>
      <c r="K28" s="61" t="s">
        <v>67</v>
      </c>
      <c r="L28" s="81">
        <v>0.95</v>
      </c>
      <c r="M28" s="81">
        <v>1</v>
      </c>
      <c r="N28" s="81">
        <v>1</v>
      </c>
      <c r="O28" s="81">
        <v>1</v>
      </c>
      <c r="P28" s="83">
        <f t="shared" si="0"/>
        <v>1</v>
      </c>
      <c r="Q28" s="84" t="s">
        <v>82</v>
      </c>
      <c r="R28" s="91" t="s">
        <v>118</v>
      </c>
      <c r="S28" s="78" t="s">
        <v>112</v>
      </c>
      <c r="T28" s="61" t="s">
        <v>71</v>
      </c>
      <c r="U28" s="86" t="s">
        <v>119</v>
      </c>
      <c r="V28" s="89" t="s">
        <v>112</v>
      </c>
      <c r="W28" s="73">
        <f t="shared" si="7"/>
        <v>0.95</v>
      </c>
      <c r="X28" s="109">
        <v>0</v>
      </c>
      <c r="Y28" s="111">
        <f t="shared" si="9"/>
        <v>0</v>
      </c>
      <c r="Z28" s="107" t="s">
        <v>120</v>
      </c>
      <c r="AA28" s="87" t="s">
        <v>121</v>
      </c>
      <c r="AB28" s="73">
        <f t="shared" si="1"/>
        <v>1</v>
      </c>
      <c r="AC28" s="113">
        <v>0.96</v>
      </c>
      <c r="AD28" s="111">
        <f t="shared" si="10"/>
        <v>0.96</v>
      </c>
      <c r="AE28" s="107" t="s">
        <v>270</v>
      </c>
      <c r="AF28" s="87" t="s">
        <v>269</v>
      </c>
      <c r="AG28" s="73">
        <f t="shared" si="2"/>
        <v>1</v>
      </c>
      <c r="AH28" s="68">
        <v>0</v>
      </c>
      <c r="AI28" s="62">
        <f t="shared" si="3"/>
        <v>0</v>
      </c>
      <c r="AJ28" s="65"/>
      <c r="AK28" s="87"/>
      <c r="AL28" s="73">
        <f t="shared" si="4"/>
        <v>1</v>
      </c>
      <c r="AM28" s="68">
        <v>0</v>
      </c>
      <c r="AN28" s="62">
        <f t="shared" si="5"/>
        <v>0</v>
      </c>
      <c r="AO28" s="65"/>
      <c r="AP28" s="87"/>
      <c r="AQ28" s="112">
        <f t="shared" si="6"/>
        <v>1</v>
      </c>
      <c r="AR28" s="113">
        <f>AVERAGE(X28,AC28,AH28,AM28)</f>
        <v>0.24</v>
      </c>
      <c r="AS28" s="111">
        <f t="shared" si="8"/>
        <v>0.24</v>
      </c>
      <c r="AT28" s="115" t="s">
        <v>271</v>
      </c>
      <c r="AU28" s="76"/>
    </row>
    <row r="29" spans="1:47" s="8" customFormat="1" ht="88.5" customHeight="1" x14ac:dyDescent="0.25">
      <c r="A29" s="77">
        <v>4</v>
      </c>
      <c r="B29" s="66" t="s">
        <v>59</v>
      </c>
      <c r="C29" s="65" t="s">
        <v>122</v>
      </c>
      <c r="D29" s="65">
        <v>9</v>
      </c>
      <c r="E29" s="92" t="s">
        <v>123</v>
      </c>
      <c r="F29" s="80" t="s">
        <v>101</v>
      </c>
      <c r="G29" s="92" t="s">
        <v>124</v>
      </c>
      <c r="H29" s="92" t="s">
        <v>125</v>
      </c>
      <c r="I29" s="65" t="s">
        <v>126</v>
      </c>
      <c r="J29" s="93" t="s">
        <v>127</v>
      </c>
      <c r="K29" s="92" t="s">
        <v>128</v>
      </c>
      <c r="L29" s="65">
        <v>2700</v>
      </c>
      <c r="M29" s="65">
        <v>2700</v>
      </c>
      <c r="N29" s="65">
        <v>2700</v>
      </c>
      <c r="O29" s="65">
        <v>2700</v>
      </c>
      <c r="P29" s="94">
        <f t="shared" ref="P29:P35" si="11">SUM(L29:O29)</f>
        <v>10800</v>
      </c>
      <c r="Q29" s="95" t="s">
        <v>82</v>
      </c>
      <c r="R29" s="96" t="s">
        <v>129</v>
      </c>
      <c r="S29" s="92" t="s">
        <v>130</v>
      </c>
      <c r="T29" s="92" t="s">
        <v>131</v>
      </c>
      <c r="U29" s="97" t="s">
        <v>132</v>
      </c>
      <c r="V29" s="98" t="s">
        <v>133</v>
      </c>
      <c r="W29" s="99">
        <f t="shared" si="7"/>
        <v>2700</v>
      </c>
      <c r="X29" s="116">
        <v>6755</v>
      </c>
      <c r="Y29" s="111">
        <f t="shared" si="9"/>
        <v>1</v>
      </c>
      <c r="Z29" s="107" t="s">
        <v>244</v>
      </c>
      <c r="AA29" s="69" t="s">
        <v>134</v>
      </c>
      <c r="AB29" s="99">
        <f t="shared" si="1"/>
        <v>2700</v>
      </c>
      <c r="AC29" s="94">
        <v>8106</v>
      </c>
      <c r="AD29" s="111">
        <f t="shared" si="10"/>
        <v>1</v>
      </c>
      <c r="AE29" s="107" t="s">
        <v>245</v>
      </c>
      <c r="AF29" s="87" t="s">
        <v>134</v>
      </c>
      <c r="AG29" s="99">
        <f t="shared" si="2"/>
        <v>2700</v>
      </c>
      <c r="AH29" s="94"/>
      <c r="AI29" s="62">
        <f t="shared" si="3"/>
        <v>0</v>
      </c>
      <c r="AJ29" s="65"/>
      <c r="AK29" s="87"/>
      <c r="AL29" s="99">
        <f t="shared" si="4"/>
        <v>2700</v>
      </c>
      <c r="AM29" s="94"/>
      <c r="AN29" s="62">
        <f t="shared" si="5"/>
        <v>0</v>
      </c>
      <c r="AO29" s="65"/>
      <c r="AP29" s="87"/>
      <c r="AQ29" s="114">
        <f t="shared" si="6"/>
        <v>10800</v>
      </c>
      <c r="AR29" s="122">
        <f t="shared" ref="AR29:AR35" si="12">+X29+AC29+AH29+AM29</f>
        <v>14861</v>
      </c>
      <c r="AS29" s="111">
        <f t="shared" si="8"/>
        <v>1</v>
      </c>
      <c r="AT29" s="107" t="s">
        <v>246</v>
      </c>
      <c r="AU29" s="76"/>
    </row>
    <row r="30" spans="1:47" s="8" customFormat="1" ht="88.5" customHeight="1" x14ac:dyDescent="0.25">
      <c r="A30" s="77">
        <v>4</v>
      </c>
      <c r="B30" s="66" t="s">
        <v>59</v>
      </c>
      <c r="C30" s="65" t="s">
        <v>122</v>
      </c>
      <c r="D30" s="65">
        <v>10</v>
      </c>
      <c r="E30" s="92" t="s">
        <v>135</v>
      </c>
      <c r="F30" s="65" t="s">
        <v>62</v>
      </c>
      <c r="G30" s="92" t="s">
        <v>136</v>
      </c>
      <c r="H30" s="92" t="s">
        <v>137</v>
      </c>
      <c r="I30" s="65" t="s">
        <v>126</v>
      </c>
      <c r="J30" s="93" t="s">
        <v>127</v>
      </c>
      <c r="K30" s="92" t="s">
        <v>138</v>
      </c>
      <c r="L30" s="65">
        <v>1350</v>
      </c>
      <c r="M30" s="65">
        <v>1350</v>
      </c>
      <c r="N30" s="65">
        <v>1350</v>
      </c>
      <c r="O30" s="65">
        <v>1350</v>
      </c>
      <c r="P30" s="94">
        <f t="shared" si="11"/>
        <v>5400</v>
      </c>
      <c r="Q30" s="95" t="s">
        <v>82</v>
      </c>
      <c r="R30" s="96" t="s">
        <v>139</v>
      </c>
      <c r="S30" s="92" t="s">
        <v>130</v>
      </c>
      <c r="T30" s="92" t="s">
        <v>131</v>
      </c>
      <c r="U30" s="97" t="s">
        <v>132</v>
      </c>
      <c r="V30" s="98" t="s">
        <v>133</v>
      </c>
      <c r="W30" s="99">
        <f t="shared" si="7"/>
        <v>1350</v>
      </c>
      <c r="X30" s="116">
        <v>1043</v>
      </c>
      <c r="Y30" s="111">
        <f t="shared" si="9"/>
        <v>0.77259259259259261</v>
      </c>
      <c r="Z30" s="107" t="s">
        <v>275</v>
      </c>
      <c r="AA30" s="69" t="s">
        <v>134</v>
      </c>
      <c r="AB30" s="99">
        <f t="shared" si="1"/>
        <v>1350</v>
      </c>
      <c r="AC30" s="94">
        <v>1751</v>
      </c>
      <c r="AD30" s="111">
        <f t="shared" si="10"/>
        <v>1</v>
      </c>
      <c r="AE30" s="107" t="s">
        <v>247</v>
      </c>
      <c r="AF30" s="87" t="s">
        <v>134</v>
      </c>
      <c r="AG30" s="99">
        <f t="shared" si="2"/>
        <v>1350</v>
      </c>
      <c r="AH30" s="94"/>
      <c r="AI30" s="62">
        <f t="shared" si="3"/>
        <v>0</v>
      </c>
      <c r="AJ30" s="65"/>
      <c r="AK30" s="87"/>
      <c r="AL30" s="99">
        <f t="shared" si="4"/>
        <v>1350</v>
      </c>
      <c r="AM30" s="94"/>
      <c r="AN30" s="62">
        <f t="shared" si="5"/>
        <v>0</v>
      </c>
      <c r="AO30" s="65"/>
      <c r="AP30" s="87"/>
      <c r="AQ30" s="114">
        <f t="shared" si="6"/>
        <v>5400</v>
      </c>
      <c r="AR30" s="122">
        <f t="shared" si="12"/>
        <v>2794</v>
      </c>
      <c r="AS30" s="111">
        <f t="shared" si="8"/>
        <v>0.51740740740740743</v>
      </c>
      <c r="AT30" s="115" t="s">
        <v>250</v>
      </c>
      <c r="AU30" s="76"/>
    </row>
    <row r="31" spans="1:47" s="8" customFormat="1" ht="88.5" customHeight="1" x14ac:dyDescent="0.25">
      <c r="A31" s="77">
        <v>4</v>
      </c>
      <c r="B31" s="66" t="s">
        <v>59</v>
      </c>
      <c r="C31" s="65" t="s">
        <v>122</v>
      </c>
      <c r="D31" s="65">
        <v>11</v>
      </c>
      <c r="E31" s="92" t="s">
        <v>140</v>
      </c>
      <c r="F31" s="65" t="s">
        <v>62</v>
      </c>
      <c r="G31" s="92" t="s">
        <v>141</v>
      </c>
      <c r="H31" s="92" t="s">
        <v>142</v>
      </c>
      <c r="I31" s="65" t="s">
        <v>126</v>
      </c>
      <c r="J31" s="93" t="s">
        <v>127</v>
      </c>
      <c r="K31" s="92" t="s">
        <v>143</v>
      </c>
      <c r="L31" s="65">
        <v>160</v>
      </c>
      <c r="M31" s="65">
        <v>180</v>
      </c>
      <c r="N31" s="65">
        <v>130</v>
      </c>
      <c r="O31" s="65">
        <v>130</v>
      </c>
      <c r="P31" s="94">
        <f t="shared" si="11"/>
        <v>600</v>
      </c>
      <c r="Q31" s="95" t="s">
        <v>82</v>
      </c>
      <c r="R31" s="96" t="s">
        <v>144</v>
      </c>
      <c r="S31" s="92" t="s">
        <v>145</v>
      </c>
      <c r="T31" s="92" t="s">
        <v>131</v>
      </c>
      <c r="U31" s="97" t="s">
        <v>132</v>
      </c>
      <c r="V31" s="98" t="s">
        <v>146</v>
      </c>
      <c r="W31" s="99">
        <f t="shared" si="7"/>
        <v>160</v>
      </c>
      <c r="X31" s="116">
        <v>161</v>
      </c>
      <c r="Y31" s="111">
        <f t="shared" si="9"/>
        <v>1</v>
      </c>
      <c r="Z31" s="107" t="s">
        <v>147</v>
      </c>
      <c r="AA31" s="69" t="s">
        <v>134</v>
      </c>
      <c r="AB31" s="99">
        <f t="shared" si="1"/>
        <v>180</v>
      </c>
      <c r="AC31" s="94">
        <v>89</v>
      </c>
      <c r="AD31" s="111">
        <f t="shared" si="10"/>
        <v>0.49444444444444446</v>
      </c>
      <c r="AE31" s="107" t="s">
        <v>248</v>
      </c>
      <c r="AF31" s="87" t="s">
        <v>134</v>
      </c>
      <c r="AG31" s="99">
        <f t="shared" si="2"/>
        <v>130</v>
      </c>
      <c r="AH31" s="94"/>
      <c r="AI31" s="62">
        <f t="shared" si="3"/>
        <v>0</v>
      </c>
      <c r="AJ31" s="65"/>
      <c r="AK31" s="87"/>
      <c r="AL31" s="99">
        <f t="shared" si="4"/>
        <v>130</v>
      </c>
      <c r="AM31" s="94"/>
      <c r="AN31" s="62">
        <f t="shared" si="5"/>
        <v>0</v>
      </c>
      <c r="AO31" s="65"/>
      <c r="AP31" s="87"/>
      <c r="AQ31" s="114">
        <f t="shared" si="6"/>
        <v>600</v>
      </c>
      <c r="AR31" s="122">
        <f t="shared" si="12"/>
        <v>250</v>
      </c>
      <c r="AS31" s="111">
        <f t="shared" si="8"/>
        <v>0.41666666666666669</v>
      </c>
      <c r="AT31" s="115" t="s">
        <v>249</v>
      </c>
      <c r="AU31" s="76"/>
    </row>
    <row r="32" spans="1:47" s="8" customFormat="1" ht="88.5" customHeight="1" x14ac:dyDescent="0.25">
      <c r="A32" s="77">
        <v>4</v>
      </c>
      <c r="B32" s="66" t="s">
        <v>59</v>
      </c>
      <c r="C32" s="65" t="s">
        <v>122</v>
      </c>
      <c r="D32" s="65">
        <v>12</v>
      </c>
      <c r="E32" s="92" t="s">
        <v>148</v>
      </c>
      <c r="F32" s="80" t="s">
        <v>101</v>
      </c>
      <c r="G32" s="92" t="s">
        <v>149</v>
      </c>
      <c r="H32" s="92" t="s">
        <v>150</v>
      </c>
      <c r="I32" s="65" t="s">
        <v>126</v>
      </c>
      <c r="J32" s="93" t="s">
        <v>127</v>
      </c>
      <c r="K32" s="92" t="s">
        <v>151</v>
      </c>
      <c r="L32" s="65">
        <v>210</v>
      </c>
      <c r="M32" s="65">
        <v>210</v>
      </c>
      <c r="N32" s="65">
        <v>200</v>
      </c>
      <c r="O32" s="65">
        <v>180</v>
      </c>
      <c r="P32" s="94">
        <f t="shared" si="11"/>
        <v>800</v>
      </c>
      <c r="Q32" s="95" t="s">
        <v>82</v>
      </c>
      <c r="R32" s="96" t="s">
        <v>144</v>
      </c>
      <c r="S32" s="92" t="s">
        <v>145</v>
      </c>
      <c r="T32" s="92" t="s">
        <v>131</v>
      </c>
      <c r="U32" s="97" t="s">
        <v>132</v>
      </c>
      <c r="V32" s="98" t="s">
        <v>146</v>
      </c>
      <c r="W32" s="99">
        <f t="shared" si="7"/>
        <v>210</v>
      </c>
      <c r="X32" s="116">
        <v>213</v>
      </c>
      <c r="Y32" s="111">
        <f t="shared" si="9"/>
        <v>1</v>
      </c>
      <c r="Z32" s="107" t="s">
        <v>152</v>
      </c>
      <c r="AA32" s="69" t="s">
        <v>134</v>
      </c>
      <c r="AB32" s="99">
        <f t="shared" si="1"/>
        <v>210</v>
      </c>
      <c r="AC32" s="94">
        <v>222</v>
      </c>
      <c r="AD32" s="111">
        <f t="shared" si="10"/>
        <v>1</v>
      </c>
      <c r="AE32" s="107" t="s">
        <v>251</v>
      </c>
      <c r="AF32" s="87" t="s">
        <v>134</v>
      </c>
      <c r="AG32" s="99">
        <f t="shared" si="2"/>
        <v>200</v>
      </c>
      <c r="AH32" s="94"/>
      <c r="AI32" s="62">
        <f t="shared" si="3"/>
        <v>0</v>
      </c>
      <c r="AJ32" s="65"/>
      <c r="AK32" s="87"/>
      <c r="AL32" s="99">
        <f t="shared" si="4"/>
        <v>180</v>
      </c>
      <c r="AM32" s="94"/>
      <c r="AN32" s="62">
        <f t="shared" si="5"/>
        <v>0</v>
      </c>
      <c r="AO32" s="65"/>
      <c r="AP32" s="87"/>
      <c r="AQ32" s="114">
        <f t="shared" si="6"/>
        <v>800</v>
      </c>
      <c r="AR32" s="122">
        <f t="shared" si="12"/>
        <v>435</v>
      </c>
      <c r="AS32" s="111">
        <f t="shared" si="8"/>
        <v>0.54374999999999996</v>
      </c>
      <c r="AT32" s="107" t="s">
        <v>252</v>
      </c>
      <c r="AU32" s="76"/>
    </row>
    <row r="33" spans="1:49" s="8" customFormat="1" ht="88.5" customHeight="1" x14ac:dyDescent="0.25">
      <c r="A33" s="77">
        <v>4</v>
      </c>
      <c r="B33" s="66" t="s">
        <v>59</v>
      </c>
      <c r="C33" s="65" t="s">
        <v>122</v>
      </c>
      <c r="D33" s="65">
        <v>13</v>
      </c>
      <c r="E33" s="92" t="s">
        <v>153</v>
      </c>
      <c r="F33" s="80" t="s">
        <v>101</v>
      </c>
      <c r="G33" s="92" t="s">
        <v>154</v>
      </c>
      <c r="H33" s="92" t="s">
        <v>155</v>
      </c>
      <c r="I33" s="65" t="s">
        <v>126</v>
      </c>
      <c r="J33" s="93" t="s">
        <v>127</v>
      </c>
      <c r="K33" s="92" t="s">
        <v>156</v>
      </c>
      <c r="L33" s="65">
        <v>19</v>
      </c>
      <c r="M33" s="65">
        <v>24</v>
      </c>
      <c r="N33" s="65">
        <v>24</v>
      </c>
      <c r="O33" s="65">
        <v>24</v>
      </c>
      <c r="P33" s="94">
        <f t="shared" si="11"/>
        <v>91</v>
      </c>
      <c r="Q33" s="95" t="s">
        <v>82</v>
      </c>
      <c r="R33" s="29" t="s">
        <v>157</v>
      </c>
      <c r="S33" s="92" t="s">
        <v>158</v>
      </c>
      <c r="T33" s="92" t="s">
        <v>131</v>
      </c>
      <c r="U33" s="92" t="s">
        <v>131</v>
      </c>
      <c r="V33" s="98" t="s">
        <v>157</v>
      </c>
      <c r="W33" s="99">
        <f t="shared" si="7"/>
        <v>19</v>
      </c>
      <c r="X33" s="116">
        <v>72</v>
      </c>
      <c r="Y33" s="111">
        <f t="shared" si="9"/>
        <v>1</v>
      </c>
      <c r="Z33" s="107" t="s">
        <v>159</v>
      </c>
      <c r="AA33" s="69" t="s">
        <v>160</v>
      </c>
      <c r="AB33" s="99">
        <v>19</v>
      </c>
      <c r="AC33" s="94">
        <v>19</v>
      </c>
      <c r="AD33" s="111">
        <f t="shared" si="10"/>
        <v>1</v>
      </c>
      <c r="AE33" s="107" t="s">
        <v>268</v>
      </c>
      <c r="AF33" s="87" t="s">
        <v>160</v>
      </c>
      <c r="AG33" s="99">
        <f t="shared" si="2"/>
        <v>24</v>
      </c>
      <c r="AH33" s="94"/>
      <c r="AI33" s="62">
        <f t="shared" si="3"/>
        <v>0</v>
      </c>
      <c r="AJ33" s="65"/>
      <c r="AK33" s="87"/>
      <c r="AL33" s="99">
        <f t="shared" si="4"/>
        <v>24</v>
      </c>
      <c r="AM33" s="94"/>
      <c r="AN33" s="62">
        <f t="shared" si="5"/>
        <v>0</v>
      </c>
      <c r="AO33" s="65"/>
      <c r="AP33" s="87"/>
      <c r="AQ33" s="114">
        <f t="shared" si="6"/>
        <v>91</v>
      </c>
      <c r="AR33" s="122">
        <f t="shared" si="12"/>
        <v>91</v>
      </c>
      <c r="AS33" s="111">
        <f t="shared" si="8"/>
        <v>1</v>
      </c>
      <c r="AT33" s="115" t="s">
        <v>265</v>
      </c>
      <c r="AU33" s="76"/>
    </row>
    <row r="34" spans="1:49" s="8" customFormat="1" ht="88.5" customHeight="1" x14ac:dyDescent="0.25">
      <c r="A34" s="77">
        <v>4</v>
      </c>
      <c r="B34" s="66" t="s">
        <v>59</v>
      </c>
      <c r="C34" s="65" t="s">
        <v>122</v>
      </c>
      <c r="D34" s="65">
        <v>14</v>
      </c>
      <c r="E34" s="92" t="s">
        <v>161</v>
      </c>
      <c r="F34" s="80" t="s">
        <v>101</v>
      </c>
      <c r="G34" s="92" t="s">
        <v>162</v>
      </c>
      <c r="H34" s="92" t="s">
        <v>163</v>
      </c>
      <c r="I34" s="65" t="s">
        <v>126</v>
      </c>
      <c r="J34" s="93" t="s">
        <v>127</v>
      </c>
      <c r="K34" s="92" t="s">
        <v>156</v>
      </c>
      <c r="L34" s="65">
        <v>35</v>
      </c>
      <c r="M34" s="65">
        <v>45</v>
      </c>
      <c r="N34" s="65">
        <v>45</v>
      </c>
      <c r="O34" s="65">
        <v>41</v>
      </c>
      <c r="P34" s="94">
        <f t="shared" si="11"/>
        <v>166</v>
      </c>
      <c r="Q34" s="95" t="s">
        <v>82</v>
      </c>
      <c r="R34" s="29" t="s">
        <v>157</v>
      </c>
      <c r="S34" s="92" t="s">
        <v>158</v>
      </c>
      <c r="T34" s="92" t="s">
        <v>131</v>
      </c>
      <c r="U34" s="92" t="s">
        <v>131</v>
      </c>
      <c r="V34" s="98" t="s">
        <v>157</v>
      </c>
      <c r="W34" s="99">
        <f t="shared" si="7"/>
        <v>35</v>
      </c>
      <c r="X34" s="116">
        <v>49</v>
      </c>
      <c r="Y34" s="111">
        <f t="shared" si="9"/>
        <v>1</v>
      </c>
      <c r="Z34" s="107" t="s">
        <v>164</v>
      </c>
      <c r="AA34" s="69" t="s">
        <v>160</v>
      </c>
      <c r="AB34" s="99">
        <f t="shared" si="1"/>
        <v>45</v>
      </c>
      <c r="AC34" s="94">
        <v>55</v>
      </c>
      <c r="AD34" s="111">
        <f t="shared" si="10"/>
        <v>1</v>
      </c>
      <c r="AE34" s="107" t="s">
        <v>263</v>
      </c>
      <c r="AF34" s="87" t="s">
        <v>160</v>
      </c>
      <c r="AG34" s="99">
        <f t="shared" si="2"/>
        <v>45</v>
      </c>
      <c r="AH34" s="94"/>
      <c r="AI34" s="62">
        <f t="shared" si="3"/>
        <v>0</v>
      </c>
      <c r="AJ34" s="65"/>
      <c r="AK34" s="87"/>
      <c r="AL34" s="99">
        <f t="shared" si="4"/>
        <v>41</v>
      </c>
      <c r="AM34" s="94"/>
      <c r="AN34" s="62">
        <f t="shared" si="5"/>
        <v>0</v>
      </c>
      <c r="AO34" s="65"/>
      <c r="AP34" s="87"/>
      <c r="AQ34" s="114">
        <f t="shared" si="6"/>
        <v>166</v>
      </c>
      <c r="AR34" s="122">
        <f t="shared" si="12"/>
        <v>104</v>
      </c>
      <c r="AS34" s="111">
        <f t="shared" si="8"/>
        <v>0.62650602409638556</v>
      </c>
      <c r="AT34" s="115" t="s">
        <v>266</v>
      </c>
      <c r="AU34" s="76"/>
    </row>
    <row r="35" spans="1:49" s="8" customFormat="1" ht="88.5" customHeight="1" thickBot="1" x14ac:dyDescent="0.3">
      <c r="A35" s="77">
        <v>4</v>
      </c>
      <c r="B35" s="66" t="s">
        <v>59</v>
      </c>
      <c r="C35" s="65" t="s">
        <v>122</v>
      </c>
      <c r="D35" s="65">
        <v>15</v>
      </c>
      <c r="E35" s="92" t="s">
        <v>165</v>
      </c>
      <c r="F35" s="80" t="s">
        <v>101</v>
      </c>
      <c r="G35" s="92" t="s">
        <v>166</v>
      </c>
      <c r="H35" s="92" t="s">
        <v>167</v>
      </c>
      <c r="I35" s="65" t="s">
        <v>126</v>
      </c>
      <c r="J35" s="93" t="s">
        <v>127</v>
      </c>
      <c r="K35" s="92" t="s">
        <v>156</v>
      </c>
      <c r="L35" s="65">
        <v>8</v>
      </c>
      <c r="M35" s="65">
        <v>13</v>
      </c>
      <c r="N35" s="65">
        <v>13</v>
      </c>
      <c r="O35" s="65">
        <v>11</v>
      </c>
      <c r="P35" s="94">
        <f t="shared" si="11"/>
        <v>45</v>
      </c>
      <c r="Q35" s="100" t="s">
        <v>82</v>
      </c>
      <c r="R35" s="29" t="s">
        <v>157</v>
      </c>
      <c r="S35" s="92" t="s">
        <v>158</v>
      </c>
      <c r="T35" s="92" t="s">
        <v>131</v>
      </c>
      <c r="U35" s="92" t="s">
        <v>131</v>
      </c>
      <c r="V35" s="98" t="s">
        <v>157</v>
      </c>
      <c r="W35" s="99">
        <f t="shared" si="7"/>
        <v>8</v>
      </c>
      <c r="X35" s="116">
        <v>14</v>
      </c>
      <c r="Y35" s="111">
        <f t="shared" si="9"/>
        <v>1</v>
      </c>
      <c r="Z35" s="107" t="s">
        <v>168</v>
      </c>
      <c r="AA35" s="69" t="s">
        <v>160</v>
      </c>
      <c r="AB35" s="99">
        <f t="shared" si="1"/>
        <v>13</v>
      </c>
      <c r="AC35" s="94">
        <v>13</v>
      </c>
      <c r="AD35" s="111">
        <f t="shared" si="10"/>
        <v>1</v>
      </c>
      <c r="AE35" s="107" t="s">
        <v>264</v>
      </c>
      <c r="AF35" s="87" t="s">
        <v>160</v>
      </c>
      <c r="AG35" s="99">
        <f t="shared" si="2"/>
        <v>13</v>
      </c>
      <c r="AH35" s="94"/>
      <c r="AI35" s="62">
        <f t="shared" si="3"/>
        <v>0</v>
      </c>
      <c r="AJ35" s="65"/>
      <c r="AK35" s="87"/>
      <c r="AL35" s="99">
        <f t="shared" si="4"/>
        <v>11</v>
      </c>
      <c r="AM35" s="94"/>
      <c r="AN35" s="62">
        <f t="shared" si="5"/>
        <v>0</v>
      </c>
      <c r="AO35" s="65"/>
      <c r="AP35" s="87"/>
      <c r="AQ35" s="114">
        <f t="shared" si="6"/>
        <v>45</v>
      </c>
      <c r="AR35" s="122">
        <f t="shared" si="12"/>
        <v>27</v>
      </c>
      <c r="AS35" s="111">
        <f t="shared" si="8"/>
        <v>0.6</v>
      </c>
      <c r="AT35" s="115" t="s">
        <v>267</v>
      </c>
      <c r="AU35" s="76"/>
    </row>
    <row r="36" spans="1:49" s="31" customFormat="1" ht="16.5" thickBot="1" x14ac:dyDescent="0.3">
      <c r="A36" s="243" t="s">
        <v>169</v>
      </c>
      <c r="B36" s="244"/>
      <c r="C36" s="244"/>
      <c r="D36" s="244"/>
      <c r="E36" s="245"/>
      <c r="F36" s="51"/>
      <c r="G36" s="52"/>
      <c r="H36" s="52"/>
      <c r="I36" s="52"/>
      <c r="J36" s="52"/>
      <c r="K36" s="52"/>
      <c r="L36" s="52"/>
      <c r="M36" s="52"/>
      <c r="N36" s="52"/>
      <c r="O36" s="52"/>
      <c r="P36" s="52"/>
      <c r="Q36" s="52"/>
      <c r="R36" s="52"/>
      <c r="S36" s="52"/>
      <c r="T36" s="52"/>
      <c r="U36" s="52"/>
      <c r="V36" s="53"/>
      <c r="W36" s="246"/>
      <c r="X36" s="247"/>
      <c r="Y36" s="124">
        <f>AVERAGE(Y21:Y35)*80%</f>
        <v>0.67741291005291016</v>
      </c>
      <c r="Z36" s="248"/>
      <c r="AA36" s="249"/>
      <c r="AB36" s="250"/>
      <c r="AC36" s="251"/>
      <c r="AD36" s="124">
        <f>AVERAGE(AD21:AD35)*80%</f>
        <v>0.76873837037037029</v>
      </c>
      <c r="AE36" s="252"/>
      <c r="AF36" s="253"/>
      <c r="AG36" s="254"/>
      <c r="AH36" s="255"/>
      <c r="AI36" s="117">
        <f>AVERAGE(AI21:AI35)</f>
        <v>0</v>
      </c>
      <c r="AJ36" s="256"/>
      <c r="AK36" s="257"/>
      <c r="AL36" s="258"/>
      <c r="AM36" s="259"/>
      <c r="AN36" s="117">
        <f>AVERAGE(AN21:AN35)</f>
        <v>0</v>
      </c>
      <c r="AO36" s="256"/>
      <c r="AP36" s="257"/>
      <c r="AQ36" s="250"/>
      <c r="AR36" s="251"/>
      <c r="AS36" s="124">
        <f>AVERAGE(AS21:AS35)*80%</f>
        <v>0.50272492087528409</v>
      </c>
      <c r="AT36" s="159"/>
      <c r="AU36" s="30"/>
    </row>
    <row r="37" spans="1:49" s="41" customFormat="1" ht="168.75" customHeight="1" x14ac:dyDescent="0.25">
      <c r="A37" s="32">
        <v>7</v>
      </c>
      <c r="B37" s="33" t="s">
        <v>170</v>
      </c>
      <c r="C37" s="34" t="s">
        <v>171</v>
      </c>
      <c r="D37" s="32" t="s">
        <v>172</v>
      </c>
      <c r="E37" s="33" t="s">
        <v>173</v>
      </c>
      <c r="F37" s="33" t="s">
        <v>174</v>
      </c>
      <c r="G37" s="33" t="s">
        <v>175</v>
      </c>
      <c r="H37" s="33" t="s">
        <v>176</v>
      </c>
      <c r="I37" s="102" t="s">
        <v>177</v>
      </c>
      <c r="J37" s="33" t="s">
        <v>178</v>
      </c>
      <c r="K37" s="33" t="s">
        <v>179</v>
      </c>
      <c r="L37" s="35" t="s">
        <v>74</v>
      </c>
      <c r="M37" s="103">
        <v>0.8</v>
      </c>
      <c r="N37" s="35" t="s">
        <v>74</v>
      </c>
      <c r="O37" s="103">
        <v>0.8</v>
      </c>
      <c r="P37" s="104">
        <v>0.8</v>
      </c>
      <c r="Q37" s="36" t="s">
        <v>82</v>
      </c>
      <c r="R37" s="37" t="s">
        <v>180</v>
      </c>
      <c r="S37" s="33" t="s">
        <v>181</v>
      </c>
      <c r="T37" s="33" t="s">
        <v>182</v>
      </c>
      <c r="U37" s="38" t="s">
        <v>183</v>
      </c>
      <c r="V37" s="38" t="s">
        <v>184</v>
      </c>
      <c r="W37" s="140" t="str">
        <f>L37</f>
        <v>No programada</v>
      </c>
      <c r="X37" s="141" t="s">
        <v>75</v>
      </c>
      <c r="Y37" s="142" t="s">
        <v>74</v>
      </c>
      <c r="Z37" s="141" t="s">
        <v>185</v>
      </c>
      <c r="AA37" s="143" t="s">
        <v>74</v>
      </c>
      <c r="AB37" s="172">
        <f>M37</f>
        <v>0.8</v>
      </c>
      <c r="AC37" s="173">
        <v>0.95</v>
      </c>
      <c r="AD37" s="142">
        <f t="shared" ref="AD37:AD42" si="13">IF(AC37/AB37&gt;100%,100%,AC37/AB37)</f>
        <v>1</v>
      </c>
      <c r="AE37" s="174" t="s">
        <v>253</v>
      </c>
      <c r="AF37" s="175" t="s">
        <v>254</v>
      </c>
      <c r="AG37" s="39" t="str">
        <f>N37</f>
        <v>No programada</v>
      </c>
      <c r="AH37" s="35"/>
      <c r="AI37" s="118">
        <v>0</v>
      </c>
      <c r="AJ37" s="35"/>
      <c r="AK37" s="40"/>
      <c r="AL37" s="106">
        <f>P37</f>
        <v>0.8</v>
      </c>
      <c r="AM37" s="130">
        <v>0</v>
      </c>
      <c r="AN37" s="118">
        <v>0</v>
      </c>
      <c r="AO37" s="35"/>
      <c r="AP37" s="157"/>
      <c r="AQ37" s="161">
        <f>P37</f>
        <v>0.8</v>
      </c>
      <c r="AR37" s="142">
        <f>AVERAGE(AC37,AM37)</f>
        <v>0.47499999999999998</v>
      </c>
      <c r="AS37" s="142">
        <f t="shared" ref="AS37:AS42" si="14">IFERROR((AR37/AQ37),0)</f>
        <v>0.59374999999999989</v>
      </c>
      <c r="AT37" s="36" t="s">
        <v>253</v>
      </c>
      <c r="AU37" s="158"/>
    </row>
    <row r="38" spans="1:49" s="132" customFormat="1" ht="105" x14ac:dyDescent="0.3">
      <c r="A38" s="42">
        <v>7</v>
      </c>
      <c r="B38" s="43" t="s">
        <v>170</v>
      </c>
      <c r="C38" s="42" t="s">
        <v>171</v>
      </c>
      <c r="D38" s="42" t="s">
        <v>186</v>
      </c>
      <c r="E38" s="43" t="s">
        <v>187</v>
      </c>
      <c r="F38" s="43" t="s">
        <v>174</v>
      </c>
      <c r="G38" s="43" t="s">
        <v>188</v>
      </c>
      <c r="H38" s="43" t="s">
        <v>189</v>
      </c>
      <c r="I38" s="43" t="s">
        <v>190</v>
      </c>
      <c r="J38" s="43" t="s">
        <v>178</v>
      </c>
      <c r="K38" s="43" t="s">
        <v>191</v>
      </c>
      <c r="L38" s="126">
        <v>1</v>
      </c>
      <c r="M38" s="126">
        <v>1</v>
      </c>
      <c r="N38" s="126">
        <v>1</v>
      </c>
      <c r="O38" s="126">
        <v>1</v>
      </c>
      <c r="P38" s="127">
        <v>1</v>
      </c>
      <c r="Q38" s="128" t="s">
        <v>82</v>
      </c>
      <c r="R38" s="44" t="s">
        <v>192</v>
      </c>
      <c r="S38" s="43" t="s">
        <v>193</v>
      </c>
      <c r="T38" s="33" t="s">
        <v>182</v>
      </c>
      <c r="U38" s="38" t="s">
        <v>194</v>
      </c>
      <c r="V38" s="135" t="s">
        <v>195</v>
      </c>
      <c r="W38" s="144">
        <f t="shared" ref="W38:W42" si="15">L38</f>
        <v>1</v>
      </c>
      <c r="X38" s="125">
        <v>0.69569999999999999</v>
      </c>
      <c r="Y38" s="125">
        <f t="shared" ref="Y38:Y42" si="16">IF(X38/W38&gt;100%,100%,X38/W38)</f>
        <v>0.69569999999999999</v>
      </c>
      <c r="Z38" s="129" t="s">
        <v>196</v>
      </c>
      <c r="AA38" s="145" t="s">
        <v>197</v>
      </c>
      <c r="AB38" s="176">
        <f t="shared" ref="AB38:AB42" si="17">M38</f>
        <v>1</v>
      </c>
      <c r="AC38" s="130">
        <v>0.61</v>
      </c>
      <c r="AD38" s="125">
        <f t="shared" si="13"/>
        <v>0.61</v>
      </c>
      <c r="AE38" s="129" t="s">
        <v>255</v>
      </c>
      <c r="AF38" s="145" t="s">
        <v>197</v>
      </c>
      <c r="AG38" s="131">
        <f t="shared" ref="AG38:AG42" si="18">N38</f>
        <v>1</v>
      </c>
      <c r="AH38" s="130">
        <v>0</v>
      </c>
      <c r="AI38" s="118">
        <v>0</v>
      </c>
      <c r="AJ38" s="35"/>
      <c r="AK38" s="40"/>
      <c r="AL38" s="106">
        <f t="shared" ref="AL38:AL42" si="19">P38</f>
        <v>1</v>
      </c>
      <c r="AM38" s="130">
        <v>0</v>
      </c>
      <c r="AN38" s="118">
        <v>0</v>
      </c>
      <c r="AO38" s="35"/>
      <c r="AP38" s="157"/>
      <c r="AQ38" s="162">
        <f t="shared" ref="AQ38:AQ42" si="20">P38</f>
        <v>1</v>
      </c>
      <c r="AR38" s="134">
        <f>AVERAGE(X38,AC38,AH38,AM38)</f>
        <v>0.32642499999999997</v>
      </c>
      <c r="AS38" s="125">
        <f t="shared" si="14"/>
        <v>0.32642499999999997</v>
      </c>
      <c r="AT38" s="129" t="s">
        <v>255</v>
      </c>
      <c r="AU38" s="158"/>
    </row>
    <row r="39" spans="1:49" s="45" customFormat="1" ht="135" x14ac:dyDescent="0.3">
      <c r="A39" s="42">
        <v>7</v>
      </c>
      <c r="B39" s="43" t="s">
        <v>170</v>
      </c>
      <c r="C39" s="34" t="s">
        <v>198</v>
      </c>
      <c r="D39" s="42" t="s">
        <v>199</v>
      </c>
      <c r="E39" s="43" t="s">
        <v>200</v>
      </c>
      <c r="F39" s="43" t="s">
        <v>174</v>
      </c>
      <c r="G39" s="43" t="s">
        <v>201</v>
      </c>
      <c r="H39" s="43" t="s">
        <v>202</v>
      </c>
      <c r="I39" s="43" t="s">
        <v>190</v>
      </c>
      <c r="J39" s="43" t="s">
        <v>178</v>
      </c>
      <c r="K39" s="43" t="s">
        <v>203</v>
      </c>
      <c r="L39" s="35" t="s">
        <v>74</v>
      </c>
      <c r="M39" s="103">
        <v>1</v>
      </c>
      <c r="N39" s="103">
        <v>1</v>
      </c>
      <c r="O39" s="103">
        <v>1</v>
      </c>
      <c r="P39" s="104">
        <v>1</v>
      </c>
      <c r="Q39" s="101" t="s">
        <v>82</v>
      </c>
      <c r="R39" s="44" t="s">
        <v>204</v>
      </c>
      <c r="S39" s="43" t="s">
        <v>205</v>
      </c>
      <c r="T39" s="33" t="s">
        <v>182</v>
      </c>
      <c r="U39" s="38" t="s">
        <v>206</v>
      </c>
      <c r="V39" s="135" t="s">
        <v>207</v>
      </c>
      <c r="W39" s="146" t="str">
        <f t="shared" si="15"/>
        <v>No programada</v>
      </c>
      <c r="X39" s="42" t="s">
        <v>75</v>
      </c>
      <c r="Y39" s="137" t="s">
        <v>74</v>
      </c>
      <c r="Z39" s="42" t="s">
        <v>185</v>
      </c>
      <c r="AA39" s="147" t="s">
        <v>74</v>
      </c>
      <c r="AB39" s="176">
        <f t="shared" si="17"/>
        <v>1</v>
      </c>
      <c r="AC39" s="168">
        <v>0.72170000000000001</v>
      </c>
      <c r="AD39" s="125">
        <f t="shared" si="13"/>
        <v>0.72170000000000001</v>
      </c>
      <c r="AE39" s="129" t="s">
        <v>256</v>
      </c>
      <c r="AF39" s="145" t="s">
        <v>257</v>
      </c>
      <c r="AG39" s="105">
        <f t="shared" si="18"/>
        <v>1</v>
      </c>
      <c r="AH39" s="130">
        <v>0</v>
      </c>
      <c r="AI39" s="118">
        <v>0</v>
      </c>
      <c r="AJ39" s="35"/>
      <c r="AK39" s="40"/>
      <c r="AL39" s="106">
        <f t="shared" si="19"/>
        <v>1</v>
      </c>
      <c r="AM39" s="130">
        <v>0</v>
      </c>
      <c r="AN39" s="118">
        <v>0</v>
      </c>
      <c r="AO39" s="35"/>
      <c r="AP39" s="157"/>
      <c r="AQ39" s="162">
        <f t="shared" si="20"/>
        <v>1</v>
      </c>
      <c r="AR39" s="134">
        <f>AVERAGE(AC39,AH39,AM39)</f>
        <v>0.24056666666666668</v>
      </c>
      <c r="AS39" s="125">
        <f t="shared" si="14"/>
        <v>0.24056666666666668</v>
      </c>
      <c r="AT39" s="129" t="s">
        <v>256</v>
      </c>
      <c r="AU39" s="158"/>
    </row>
    <row r="40" spans="1:49" s="45" customFormat="1" ht="105" x14ac:dyDescent="0.3">
      <c r="A40" s="42">
        <v>7</v>
      </c>
      <c r="B40" s="43" t="s">
        <v>170</v>
      </c>
      <c r="C40" s="34" t="s">
        <v>171</v>
      </c>
      <c r="D40" s="42" t="s">
        <v>208</v>
      </c>
      <c r="E40" s="43" t="s">
        <v>209</v>
      </c>
      <c r="F40" s="43" t="s">
        <v>174</v>
      </c>
      <c r="G40" s="43" t="s">
        <v>210</v>
      </c>
      <c r="H40" s="43" t="s">
        <v>211</v>
      </c>
      <c r="I40" s="43" t="s">
        <v>190</v>
      </c>
      <c r="J40" s="43" t="s">
        <v>178</v>
      </c>
      <c r="K40" s="43" t="s">
        <v>212</v>
      </c>
      <c r="L40" s="103">
        <v>1</v>
      </c>
      <c r="M40" s="35" t="s">
        <v>74</v>
      </c>
      <c r="N40" s="35" t="s">
        <v>74</v>
      </c>
      <c r="O40" s="103">
        <v>1</v>
      </c>
      <c r="P40" s="104">
        <v>1</v>
      </c>
      <c r="Q40" s="101" t="s">
        <v>82</v>
      </c>
      <c r="R40" s="44" t="s">
        <v>213</v>
      </c>
      <c r="S40" s="43" t="s">
        <v>214</v>
      </c>
      <c r="T40" s="33" t="s">
        <v>182</v>
      </c>
      <c r="U40" s="38" t="s">
        <v>194</v>
      </c>
      <c r="V40" s="135" t="s">
        <v>214</v>
      </c>
      <c r="W40" s="148">
        <f t="shared" si="15"/>
        <v>1</v>
      </c>
      <c r="X40" s="133">
        <v>1</v>
      </c>
      <c r="Y40" s="125">
        <f t="shared" si="16"/>
        <v>1</v>
      </c>
      <c r="Z40" s="123" t="s">
        <v>215</v>
      </c>
      <c r="AA40" s="149" t="s">
        <v>216</v>
      </c>
      <c r="AB40" s="176" t="str">
        <f t="shared" si="17"/>
        <v>No programada</v>
      </c>
      <c r="AC40" s="35" t="s">
        <v>74</v>
      </c>
      <c r="AD40" s="125" t="s">
        <v>74</v>
      </c>
      <c r="AE40" s="169" t="s">
        <v>258</v>
      </c>
      <c r="AF40" s="40" t="s">
        <v>74</v>
      </c>
      <c r="AG40" s="39" t="str">
        <f t="shared" si="18"/>
        <v>No programada</v>
      </c>
      <c r="AH40" s="35"/>
      <c r="AI40" s="118">
        <v>0</v>
      </c>
      <c r="AJ40" s="35"/>
      <c r="AK40" s="40"/>
      <c r="AL40" s="106">
        <f t="shared" si="19"/>
        <v>1</v>
      </c>
      <c r="AM40" s="35"/>
      <c r="AN40" s="118">
        <v>0</v>
      </c>
      <c r="AO40" s="35"/>
      <c r="AP40" s="157"/>
      <c r="AQ40" s="162">
        <f t="shared" si="20"/>
        <v>1</v>
      </c>
      <c r="AR40" s="133">
        <v>0.5</v>
      </c>
      <c r="AS40" s="125">
        <f t="shared" si="14"/>
        <v>0.5</v>
      </c>
      <c r="AT40" s="145" t="s">
        <v>215</v>
      </c>
      <c r="AU40" s="158"/>
    </row>
    <row r="41" spans="1:49" s="45" customFormat="1" ht="118.5" customHeight="1" x14ac:dyDescent="0.3">
      <c r="A41" s="42">
        <v>5</v>
      </c>
      <c r="B41" s="43" t="s">
        <v>217</v>
      </c>
      <c r="C41" s="34" t="s">
        <v>218</v>
      </c>
      <c r="D41" s="42" t="s">
        <v>219</v>
      </c>
      <c r="E41" s="43" t="s">
        <v>220</v>
      </c>
      <c r="F41" s="43" t="s">
        <v>174</v>
      </c>
      <c r="G41" s="43" t="s">
        <v>221</v>
      </c>
      <c r="H41" s="43" t="s">
        <v>222</v>
      </c>
      <c r="I41" s="43" t="s">
        <v>190</v>
      </c>
      <c r="J41" s="43" t="s">
        <v>66</v>
      </c>
      <c r="K41" s="43" t="s">
        <v>221</v>
      </c>
      <c r="L41" s="103">
        <v>0.33</v>
      </c>
      <c r="M41" s="103">
        <v>0.67</v>
      </c>
      <c r="N41" s="103">
        <v>0.84</v>
      </c>
      <c r="O41" s="103">
        <v>1</v>
      </c>
      <c r="P41" s="104">
        <v>1</v>
      </c>
      <c r="Q41" s="101" t="s">
        <v>82</v>
      </c>
      <c r="R41" s="44" t="s">
        <v>223</v>
      </c>
      <c r="S41" s="43" t="s">
        <v>224</v>
      </c>
      <c r="T41" s="33" t="s">
        <v>182</v>
      </c>
      <c r="U41" s="38" t="s">
        <v>225</v>
      </c>
      <c r="V41" s="135" t="s">
        <v>226</v>
      </c>
      <c r="W41" s="150">
        <f t="shared" si="15"/>
        <v>0.33</v>
      </c>
      <c r="X41" s="138">
        <v>0.33</v>
      </c>
      <c r="Y41" s="125">
        <f t="shared" si="16"/>
        <v>1</v>
      </c>
      <c r="Z41" s="139" t="s">
        <v>227</v>
      </c>
      <c r="AA41" s="151" t="s">
        <v>228</v>
      </c>
      <c r="AB41" s="176">
        <f t="shared" si="17"/>
        <v>0.67</v>
      </c>
      <c r="AC41" s="130">
        <v>1</v>
      </c>
      <c r="AD41" s="125">
        <f t="shared" si="13"/>
        <v>1</v>
      </c>
      <c r="AE41" s="129" t="s">
        <v>259</v>
      </c>
      <c r="AF41" s="145" t="s">
        <v>260</v>
      </c>
      <c r="AG41" s="105">
        <f t="shared" si="18"/>
        <v>0.84</v>
      </c>
      <c r="AH41" s="35"/>
      <c r="AI41" s="118">
        <v>0</v>
      </c>
      <c r="AJ41" s="35"/>
      <c r="AK41" s="40"/>
      <c r="AL41" s="106">
        <f t="shared" si="19"/>
        <v>1</v>
      </c>
      <c r="AM41" s="35"/>
      <c r="AN41" s="118">
        <v>0</v>
      </c>
      <c r="AO41" s="35"/>
      <c r="AP41" s="157"/>
      <c r="AQ41" s="162">
        <f t="shared" si="20"/>
        <v>1</v>
      </c>
      <c r="AR41" s="170">
        <v>1</v>
      </c>
      <c r="AS41" s="125">
        <f t="shared" si="14"/>
        <v>1</v>
      </c>
      <c r="AT41" s="145" t="s">
        <v>262</v>
      </c>
      <c r="AU41" s="158"/>
    </row>
    <row r="42" spans="1:49" ht="138.75" customHeight="1" thickBot="1" x14ac:dyDescent="0.3">
      <c r="A42" s="42">
        <v>5</v>
      </c>
      <c r="B42" s="43" t="s">
        <v>217</v>
      </c>
      <c r="C42" s="34" t="s">
        <v>218</v>
      </c>
      <c r="D42" s="42" t="s">
        <v>229</v>
      </c>
      <c r="E42" s="43" t="s">
        <v>230</v>
      </c>
      <c r="F42" s="43" t="s">
        <v>174</v>
      </c>
      <c r="G42" s="43" t="s">
        <v>221</v>
      </c>
      <c r="H42" s="43" t="s">
        <v>231</v>
      </c>
      <c r="I42" s="43" t="s">
        <v>232</v>
      </c>
      <c r="J42" s="43" t="s">
        <v>66</v>
      </c>
      <c r="K42" s="43" t="s">
        <v>221</v>
      </c>
      <c r="L42" s="103">
        <v>0.2</v>
      </c>
      <c r="M42" s="103">
        <v>0.4</v>
      </c>
      <c r="N42" s="103">
        <v>0.6</v>
      </c>
      <c r="O42" s="103">
        <v>0.8</v>
      </c>
      <c r="P42" s="104">
        <v>0.8</v>
      </c>
      <c r="Q42" s="46" t="s">
        <v>82</v>
      </c>
      <c r="R42" s="44" t="s">
        <v>223</v>
      </c>
      <c r="S42" s="43" t="s">
        <v>226</v>
      </c>
      <c r="T42" s="33" t="s">
        <v>182</v>
      </c>
      <c r="U42" s="38" t="s">
        <v>225</v>
      </c>
      <c r="V42" s="135" t="s">
        <v>226</v>
      </c>
      <c r="W42" s="152">
        <f t="shared" si="15"/>
        <v>0.2</v>
      </c>
      <c r="X42" s="153">
        <f>(146/148)*20%</f>
        <v>0.19729729729729731</v>
      </c>
      <c r="Y42" s="154">
        <f t="shared" si="16"/>
        <v>0.98648648648648651</v>
      </c>
      <c r="Z42" s="155" t="s">
        <v>233</v>
      </c>
      <c r="AA42" s="156" t="s">
        <v>228</v>
      </c>
      <c r="AB42" s="163">
        <f t="shared" si="17"/>
        <v>0.4</v>
      </c>
      <c r="AC42" s="154">
        <v>0.51719999999999999</v>
      </c>
      <c r="AD42" s="154">
        <f t="shared" si="13"/>
        <v>1</v>
      </c>
      <c r="AE42" s="177" t="s">
        <v>261</v>
      </c>
      <c r="AF42" s="171" t="s">
        <v>260</v>
      </c>
      <c r="AG42" s="105">
        <f t="shared" si="18"/>
        <v>0.6</v>
      </c>
      <c r="AH42" s="35"/>
      <c r="AI42" s="118">
        <v>0</v>
      </c>
      <c r="AJ42" s="35"/>
      <c r="AK42" s="40"/>
      <c r="AL42" s="106">
        <f t="shared" si="19"/>
        <v>0.8</v>
      </c>
      <c r="AM42" s="35"/>
      <c r="AN42" s="118">
        <v>0</v>
      </c>
      <c r="AO42" s="35"/>
      <c r="AP42" s="157"/>
      <c r="AQ42" s="163">
        <f t="shared" si="20"/>
        <v>0.8</v>
      </c>
      <c r="AR42" s="153">
        <v>0.51719999999999999</v>
      </c>
      <c r="AS42" s="154">
        <f t="shared" si="14"/>
        <v>0.64649999999999996</v>
      </c>
      <c r="AT42" s="177" t="s">
        <v>261</v>
      </c>
      <c r="AU42" s="158"/>
    </row>
    <row r="43" spans="1:49" ht="16.5" thickBot="1" x14ac:dyDescent="0.3">
      <c r="A43" s="292" t="s">
        <v>234</v>
      </c>
      <c r="B43" s="293"/>
      <c r="C43" s="293"/>
      <c r="D43" s="293"/>
      <c r="E43" s="294"/>
      <c r="F43" s="57"/>
      <c r="G43" s="58"/>
      <c r="H43" s="58"/>
      <c r="I43" s="58"/>
      <c r="J43" s="58"/>
      <c r="K43" s="58"/>
      <c r="L43" s="58"/>
      <c r="M43" s="58"/>
      <c r="N43" s="58"/>
      <c r="O43" s="58"/>
      <c r="P43" s="58"/>
      <c r="Q43" s="58"/>
      <c r="R43" s="58"/>
      <c r="S43" s="58"/>
      <c r="T43" s="58"/>
      <c r="U43" s="58"/>
      <c r="V43" s="59"/>
      <c r="W43" s="295"/>
      <c r="X43" s="296"/>
      <c r="Y43" s="136">
        <f>AVERAGE(Y37:Y42)*20%</f>
        <v>0.18410932432432434</v>
      </c>
      <c r="Z43" s="297"/>
      <c r="AA43" s="298"/>
      <c r="AB43" s="299"/>
      <c r="AC43" s="300"/>
      <c r="AD43" s="136">
        <f>AVERAGE(AD37:AD42)*20%</f>
        <v>0.17326799999999998</v>
      </c>
      <c r="AE43" s="301"/>
      <c r="AF43" s="302"/>
      <c r="AG43" s="303"/>
      <c r="AH43" s="304"/>
      <c r="AI43" s="119">
        <f>AVERAGE(AI37:AI42)</f>
        <v>0</v>
      </c>
      <c r="AJ43" s="305"/>
      <c r="AK43" s="306"/>
      <c r="AL43" s="303"/>
      <c r="AM43" s="304"/>
      <c r="AN43" s="119">
        <f>AVERAGE(AN37:AN42)</f>
        <v>0</v>
      </c>
      <c r="AO43" s="305"/>
      <c r="AP43" s="306"/>
      <c r="AQ43" s="299"/>
      <c r="AR43" s="300"/>
      <c r="AS43" s="136">
        <f>AVERAGE(AS37:AS42)*20%</f>
        <v>0.11024138888888889</v>
      </c>
      <c r="AT43" s="160"/>
      <c r="AU43" s="47"/>
    </row>
    <row r="44" spans="1:49" ht="19.5" thickBot="1" x14ac:dyDescent="0.35">
      <c r="A44" s="283" t="s">
        <v>235</v>
      </c>
      <c r="B44" s="284"/>
      <c r="C44" s="284"/>
      <c r="D44" s="284"/>
      <c r="E44" s="285"/>
      <c r="F44" s="54"/>
      <c r="G44" s="55"/>
      <c r="H44" s="55"/>
      <c r="I44" s="55"/>
      <c r="J44" s="55"/>
      <c r="K44" s="55"/>
      <c r="L44" s="55"/>
      <c r="M44" s="55"/>
      <c r="N44" s="55"/>
      <c r="O44" s="55"/>
      <c r="P44" s="55"/>
      <c r="Q44" s="55"/>
      <c r="R44" s="55"/>
      <c r="S44" s="55"/>
      <c r="T44" s="55"/>
      <c r="U44" s="55"/>
      <c r="V44" s="56"/>
      <c r="W44" s="286"/>
      <c r="X44" s="287"/>
      <c r="Y44" s="110">
        <f>Y36+Y43</f>
        <v>0.86152223437723452</v>
      </c>
      <c r="Z44" s="288"/>
      <c r="AA44" s="289"/>
      <c r="AB44" s="286"/>
      <c r="AC44" s="287"/>
      <c r="AD44" s="110">
        <f>AD36+AD43</f>
        <v>0.94200637037037027</v>
      </c>
      <c r="AE44" s="290"/>
      <c r="AF44" s="291"/>
      <c r="AG44" s="286"/>
      <c r="AH44" s="287"/>
      <c r="AI44" s="120">
        <f>+((AI36*80%)+(AI43*20%))</f>
        <v>0</v>
      </c>
      <c r="AJ44" s="290"/>
      <c r="AK44" s="291"/>
      <c r="AL44" s="286"/>
      <c r="AM44" s="287"/>
      <c r="AN44" s="120">
        <f>+((AN36*80%)+(AN43*20%))</f>
        <v>0</v>
      </c>
      <c r="AO44" s="290"/>
      <c r="AP44" s="291"/>
      <c r="AQ44" s="286"/>
      <c r="AR44" s="287"/>
      <c r="AS44" s="110">
        <f>AS36+AS43</f>
        <v>0.61296630976417299</v>
      </c>
      <c r="AT44" s="121"/>
      <c r="AU44" s="48"/>
    </row>
    <row r="45" spans="1:4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49"/>
      <c r="AE45" s="1"/>
      <c r="AF45" s="1"/>
      <c r="AG45" s="1"/>
      <c r="AH45" s="1"/>
      <c r="AI45" s="1"/>
      <c r="AJ45" s="1"/>
      <c r="AK45" s="1"/>
      <c r="AL45" s="1"/>
      <c r="AM45" s="1"/>
      <c r="AN45" s="1"/>
      <c r="AO45" s="1"/>
      <c r="AP45" s="1"/>
      <c r="AQ45" s="1"/>
      <c r="AR45" s="1"/>
      <c r="AS45" s="1"/>
      <c r="AT45" s="1"/>
      <c r="AU45" s="1"/>
      <c r="AV45" s="1"/>
      <c r="AW45" s="1"/>
    </row>
    <row r="46" spans="1:49" x14ac:dyDescent="0.25">
      <c r="A46" s="1"/>
      <c r="B46" s="1"/>
      <c r="C46" s="1"/>
      <c r="D46" s="1"/>
      <c r="E46" s="50"/>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sheetData>
  <autoFilter ref="A20:AW44" xr:uid="{705AD645-1A1A-4E66-B519-F0A27F36BB34}"/>
  <mergeCells count="95">
    <mergeCell ref="G11:H11"/>
    <mergeCell ref="I11:M11"/>
    <mergeCell ref="G7:H7"/>
    <mergeCell ref="G8:H8"/>
    <mergeCell ref="G9:H9"/>
    <mergeCell ref="I9:M9"/>
    <mergeCell ref="G10:H10"/>
    <mergeCell ref="I10:M10"/>
    <mergeCell ref="G12:H12"/>
    <mergeCell ref="AL44:AM44"/>
    <mergeCell ref="AG44:AH44"/>
    <mergeCell ref="AJ44:AK44"/>
    <mergeCell ref="AB18:AF19"/>
    <mergeCell ref="AG18:AK19"/>
    <mergeCell ref="AL18:AP19"/>
    <mergeCell ref="I12:M12"/>
    <mergeCell ref="AO44:AP44"/>
    <mergeCell ref="AG43:AH43"/>
    <mergeCell ref="AJ43:AK43"/>
    <mergeCell ref="AQ44:AR44"/>
    <mergeCell ref="AL43:AM43"/>
    <mergeCell ref="AO43:AP43"/>
    <mergeCell ref="AQ43:AR43"/>
    <mergeCell ref="AO36:AP36"/>
    <mergeCell ref="AQ36:AR36"/>
    <mergeCell ref="A43:E43"/>
    <mergeCell ref="W43:X43"/>
    <mergeCell ref="Z43:AA43"/>
    <mergeCell ref="AB43:AC43"/>
    <mergeCell ref="AE43:AF43"/>
    <mergeCell ref="A44:E44"/>
    <mergeCell ref="W44:X44"/>
    <mergeCell ref="Z44:AA44"/>
    <mergeCell ref="AB44:AC44"/>
    <mergeCell ref="AE44:AF44"/>
    <mergeCell ref="AQ18:AT19"/>
    <mergeCell ref="A36:E36"/>
    <mergeCell ref="W36:X36"/>
    <mergeCell ref="Z36:AA36"/>
    <mergeCell ref="AB36:AC36"/>
    <mergeCell ref="AE36:AF36"/>
    <mergeCell ref="AG36:AH36"/>
    <mergeCell ref="AJ36:AK36"/>
    <mergeCell ref="AL36:AM36"/>
    <mergeCell ref="R17:V19"/>
    <mergeCell ref="W17:AA17"/>
    <mergeCell ref="AB17:AF17"/>
    <mergeCell ref="AG17:AK17"/>
    <mergeCell ref="AL17:AP17"/>
    <mergeCell ref="AQ17:AT17"/>
    <mergeCell ref="W18:AA19"/>
    <mergeCell ref="A17:B19"/>
    <mergeCell ref="C17:C20"/>
    <mergeCell ref="D17:F19"/>
    <mergeCell ref="G17:Q19"/>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C1:AC2"/>
    <mergeCell ref="A1:M1"/>
    <mergeCell ref="N1:R2"/>
    <mergeCell ref="S1:S2"/>
    <mergeCell ref="T1:T2"/>
    <mergeCell ref="U1:U2"/>
    <mergeCell ref="V1:V2"/>
    <mergeCell ref="X1:X2"/>
    <mergeCell ref="Y1:Y2"/>
    <mergeCell ref="Z1:Z2"/>
    <mergeCell ref="AA1:AA2"/>
    <mergeCell ref="AB1:AB2"/>
  </mergeCells>
  <phoneticPr fontId="26" type="noConversion"/>
  <dataValidations disablePrompts="1" count="1">
    <dataValidation allowBlank="1" showInputMessage="1" showErrorMessage="1" error="Escriba un texto " promptTitle="Cualquier contenido" sqref="F26 F29 F32:F35" xr:uid="{7601E978-735A-419A-989B-FE7BD4F6EA5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Camilo Bautista Beltran</cp:lastModifiedBy>
  <cp:revision/>
  <dcterms:created xsi:type="dcterms:W3CDTF">2021-12-02T18:50:00Z</dcterms:created>
  <dcterms:modified xsi:type="dcterms:W3CDTF">2022-08-04T12:54:20Z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