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Alcaldias Locales/04_San Cristobal/"/>
    </mc:Choice>
  </mc:AlternateContent>
  <xr:revisionPtr revIDLastSave="150" documentId="11_6D47D656C3AC3B6DCBFF5CF96ED82FA390998098" xr6:coauthVersionLast="47" xr6:coauthVersionMax="47" xr10:uidLastSave="{10C2DB51-EC6F-4079-BC87-3C6A8C3BE72D}"/>
  <bookViews>
    <workbookView showSheetTabs="0" xWindow="-120" yWindow="-120" windowWidth="29040" windowHeight="1584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40" i="1" l="1"/>
  <c r="AD41" i="1" s="1"/>
  <c r="AD39" i="1"/>
  <c r="AD38" i="1"/>
  <c r="AD36" i="1"/>
  <c r="AD35" i="1"/>
  <c r="AD34" i="1"/>
  <c r="AD33" i="1"/>
  <c r="AD32" i="1" l="1"/>
  <c r="AD31" i="1"/>
  <c r="AD30" i="1"/>
  <c r="AD29" i="1"/>
  <c r="AD28" i="1"/>
  <c r="AD27" i="1"/>
  <c r="AD26" i="1"/>
  <c r="AD25" i="1"/>
  <c r="AD24" i="1"/>
  <c r="AD23" i="1"/>
  <c r="AD22" i="1"/>
  <c r="AD21" i="1"/>
  <c r="AD20" i="1"/>
  <c r="AD19" i="1"/>
  <c r="AD18" i="1"/>
  <c r="AR36" i="1"/>
  <c r="AS36" i="1" s="1"/>
  <c r="AS39" i="1"/>
  <c r="AS38" i="1"/>
  <c r="AS37" i="1"/>
  <c r="AS35" i="1"/>
  <c r="AS34" i="1"/>
  <c r="Y39" i="1"/>
  <c r="Y38" i="1"/>
  <c r="Y37" i="1"/>
  <c r="Y35" i="1"/>
  <c r="Y20" i="1"/>
  <c r="Y21" i="1"/>
  <c r="Y22" i="1"/>
  <c r="Y23" i="1"/>
  <c r="Y24" i="1"/>
  <c r="Y25" i="1"/>
  <c r="Y26" i="1"/>
  <c r="Y27" i="1"/>
  <c r="Y28" i="1"/>
  <c r="Y29" i="1"/>
  <c r="Y30" i="1"/>
  <c r="Y31" i="1"/>
  <c r="Y32" i="1"/>
  <c r="X39" i="1"/>
  <c r="X38" i="1"/>
  <c r="X24" i="1" l="1"/>
  <c r="X23" i="1"/>
  <c r="Y40" i="1"/>
  <c r="AR25" i="1"/>
  <c r="AS25" i="1" s="1"/>
  <c r="AR24" i="1"/>
  <c r="AS24" i="1" s="1"/>
  <c r="AR23" i="1"/>
  <c r="AS23" i="1" s="1"/>
  <c r="W39" i="1"/>
  <c r="W38" i="1"/>
  <c r="W37" i="1"/>
  <c r="AQ35" i="1"/>
  <c r="AS40" i="1" s="1"/>
  <c r="AL35" i="1"/>
  <c r="AG35" i="1"/>
  <c r="AB35" i="1"/>
  <c r="W35" i="1"/>
  <c r="P32" i="1"/>
  <c r="AQ32" i="1" s="1"/>
  <c r="P31" i="1"/>
  <c r="AQ31" i="1" s="1"/>
  <c r="P30" i="1"/>
  <c r="AQ30" i="1" s="1"/>
  <c r="P29" i="1"/>
  <c r="AQ29" i="1" s="1"/>
  <c r="P28" i="1"/>
  <c r="AQ28" i="1"/>
  <c r="P27" i="1"/>
  <c r="AQ27" i="1" s="1"/>
  <c r="P26" i="1"/>
  <c r="AQ26" i="1" s="1"/>
  <c r="AN40" i="1"/>
  <c r="AI40" i="1"/>
  <c r="AR32" i="1"/>
  <c r="AS32" i="1" s="1"/>
  <c r="AL32" i="1"/>
  <c r="AN32" i="1" s="1"/>
  <c r="AG32" i="1"/>
  <c r="AI32" i="1" s="1"/>
  <c r="AB32" i="1"/>
  <c r="W32" i="1"/>
  <c r="AR31" i="1"/>
  <c r="AS31" i="1" s="1"/>
  <c r="AL31" i="1"/>
  <c r="AN31" i="1" s="1"/>
  <c r="AG31" i="1"/>
  <c r="AI31" i="1" s="1"/>
  <c r="AB31" i="1"/>
  <c r="W31" i="1"/>
  <c r="AR30" i="1"/>
  <c r="AS30" i="1" s="1"/>
  <c r="AL30" i="1"/>
  <c r="AN30" i="1" s="1"/>
  <c r="AG30" i="1"/>
  <c r="AI30" i="1" s="1"/>
  <c r="AB30" i="1"/>
  <c r="W30" i="1"/>
  <c r="AR29" i="1"/>
  <c r="AS29" i="1" s="1"/>
  <c r="AL29" i="1"/>
  <c r="AN29" i="1" s="1"/>
  <c r="AG29" i="1"/>
  <c r="AI29" i="1" s="1"/>
  <c r="AB29" i="1"/>
  <c r="W29" i="1"/>
  <c r="AR28" i="1"/>
  <c r="AS28" i="1" s="1"/>
  <c r="AL28" i="1"/>
  <c r="AN28" i="1" s="1"/>
  <c r="AG28" i="1"/>
  <c r="AI28" i="1" s="1"/>
  <c r="AB28" i="1"/>
  <c r="W28" i="1"/>
  <c r="AR27" i="1"/>
  <c r="AS27" i="1" s="1"/>
  <c r="AL27" i="1"/>
  <c r="AN27" i="1" s="1"/>
  <c r="AG27" i="1"/>
  <c r="AI27" i="1"/>
  <c r="AB27" i="1"/>
  <c r="W27" i="1"/>
  <c r="AR26" i="1"/>
  <c r="AS26" i="1" s="1"/>
  <c r="AL26" i="1"/>
  <c r="AN26" i="1" s="1"/>
  <c r="AG26" i="1"/>
  <c r="AI26" i="1"/>
  <c r="AB26" i="1"/>
  <c r="W26" i="1"/>
  <c r="AL25" i="1"/>
  <c r="AN25" i="1" s="1"/>
  <c r="AG25" i="1"/>
  <c r="AI25" i="1" s="1"/>
  <c r="AB25" i="1"/>
  <c r="W25" i="1"/>
  <c r="P25" i="1"/>
  <c r="AQ25" i="1" s="1"/>
  <c r="AL24" i="1"/>
  <c r="AN24" i="1" s="1"/>
  <c r="AG24" i="1"/>
  <c r="AI24" i="1" s="1"/>
  <c r="AB24" i="1"/>
  <c r="W24" i="1"/>
  <c r="P24" i="1"/>
  <c r="AQ24" i="1" s="1"/>
  <c r="AL23" i="1"/>
  <c r="AN23" i="1" s="1"/>
  <c r="AG23" i="1"/>
  <c r="AI23" i="1" s="1"/>
  <c r="AB23" i="1"/>
  <c r="W23" i="1"/>
  <c r="P23" i="1"/>
  <c r="AQ23" i="1" s="1"/>
  <c r="AS22" i="1"/>
  <c r="AL22" i="1"/>
  <c r="AN22" i="1" s="1"/>
  <c r="AG22" i="1"/>
  <c r="AI22" i="1" s="1"/>
  <c r="AB22" i="1"/>
  <c r="W22" i="1"/>
  <c r="P22" i="1"/>
  <c r="AQ22" i="1" s="1"/>
  <c r="AS21" i="1"/>
  <c r="AL21" i="1"/>
  <c r="AN21" i="1" s="1"/>
  <c r="AG21" i="1"/>
  <c r="AI21" i="1" s="1"/>
  <c r="AB21" i="1"/>
  <c r="W21" i="1"/>
  <c r="P21" i="1"/>
  <c r="AQ21" i="1" s="1"/>
  <c r="AS20" i="1"/>
  <c r="AL20" i="1"/>
  <c r="AN20" i="1" s="1"/>
  <c r="AG20" i="1"/>
  <c r="AI20" i="1" s="1"/>
  <c r="AB20" i="1"/>
  <c r="W20" i="1"/>
  <c r="P20" i="1"/>
  <c r="AQ20" i="1" s="1"/>
  <c r="AS19" i="1"/>
  <c r="AL19" i="1"/>
  <c r="AN19" i="1" s="1"/>
  <c r="AG19" i="1"/>
  <c r="AI19" i="1" s="1"/>
  <c r="AB19" i="1"/>
  <c r="W19" i="1"/>
  <c r="Y19" i="1" s="1"/>
  <c r="P19" i="1"/>
  <c r="AQ19" i="1" s="1"/>
  <c r="AL18" i="1"/>
  <c r="AN18" i="1" s="1"/>
  <c r="AG18" i="1"/>
  <c r="AI18" i="1" s="1"/>
  <c r="AB18" i="1"/>
  <c r="P18" i="1"/>
  <c r="AQ18" i="1" s="1"/>
  <c r="AS18" i="1" s="1"/>
  <c r="AS33" i="1" l="1"/>
  <c r="AS41" i="1" s="1"/>
  <c r="Y33" i="1"/>
  <c r="Y41" i="1" s="1"/>
  <c r="AN33" i="1"/>
  <c r="AN41" i="1" s="1"/>
  <c r="AI33" i="1"/>
  <c r="AI41" i="1" s="1"/>
</calcChain>
</file>

<file path=xl/sharedStrings.xml><?xml version="1.0" encoding="utf-8"?>
<sst xmlns="http://schemas.openxmlformats.org/spreadsheetml/2006/main" count="520" uniqueCount="281">
  <si>
    <t>VIGENCIA DE LA PLANEACIÓN 2022</t>
  </si>
  <si>
    <t>PROCESOS ASOCIADOS</t>
  </si>
  <si>
    <t>CONTROL DE CAMBIOS</t>
  </si>
  <si>
    <t>VERSIÓN</t>
  </si>
  <si>
    <t>FECHA</t>
  </si>
  <si>
    <t>DESCRIPCIÓN DE LA MODIFICACIÓN</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</si>
  <si>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</si>
  <si>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</si>
  <si>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</si>
  <si>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</si>
  <si>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</si>
  <si>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</si>
  <si>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</si>
  <si>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</si>
  <si>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</si>
  <si>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</si>
  <si>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</si>
  <si>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</si>
  <si>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</si>
  <si>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</si>
  <si>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</si>
  <si>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</si>
  <si>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</si>
  <si>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</si>
  <si>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</si>
  <si>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</si>
  <si>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</si>
  <si>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</si>
  <si>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</si>
  <si>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</si>
  <si>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</si>
  <si>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</si>
  <si>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</si>
  <si>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</si>
  <si>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</si>
  <si>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</si>
  <si>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</si>
  <si>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</si>
  <si>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</si>
  <si>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</si>
  <si>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</si>
  <si>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</si>
  <si>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</si>
  <si>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</si>
  <si>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</si>
  <si>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</si>
  <si>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</si>
  <si>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</si>
  <si>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</si>
  <si>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</si>
  <si>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</si>
  <si>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</si>
  <si>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Creciente</t>
  </si>
  <si>
    <t>Porcentaje</t>
  </si>
  <si>
    <t xml:space="preserve">Efectividad </t>
  </si>
  <si>
    <t>Reporte trimestral de avance del Plan de Desarrollo Local - PDL</t>
  </si>
  <si>
    <t>MUSI</t>
  </si>
  <si>
    <t>Alcaldía Local - Área de Gestión del Desarrollo, Adminsitrativa y Financiera</t>
  </si>
  <si>
    <t>Matriz MUSI</t>
  </si>
  <si>
    <t>Dirección para la Gestión del Desarrollo Local</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</si>
  <si>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</si>
  <si>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</si>
  <si>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</si>
  <si>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</si>
  <si>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</si>
  <si>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</si>
  <si>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</si>
  <si>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</si>
  <si>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Porcentaje de giros acumulados de obligaciones por pagar de la vigencia 2020 y anteriores</t>
  </si>
  <si>
    <t>(Giros acumulados/Presupuesto comprometido constituido como obligaciones por pagar de la vigencia 2020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</si>
  <si>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</si>
  <si>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</si>
  <si>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</si>
  <si>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</si>
  <si>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</si>
  <si>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</si>
  <si>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</si>
  <si>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</si>
  <si>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</si>
  <si>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</si>
  <si>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</si>
  <si>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</si>
  <si>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</si>
  <si>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</si>
  <si>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</si>
  <si>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</si>
  <si>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</si>
  <si>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</si>
  <si>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</si>
  <si>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</si>
  <si>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</si>
  <si>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</si>
  <si>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</si>
  <si>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</si>
  <si>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</si>
  <si>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</si>
  <si>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</si>
  <si>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</si>
  <si>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</si>
  <si>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</si>
  <si>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</si>
  <si>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Reporte de seguimiento del Aplicativo ARCO</t>
  </si>
  <si>
    <t>Dirección para la Gestión Policiva</t>
  </si>
  <si>
    <t>Fallos de fondo en primera instancia proferidos</t>
  </si>
  <si>
    <t>Número de Fallos de fondo en primera instancia proferidos</t>
  </si>
  <si>
    <t>Fallos de fondo</t>
  </si>
  <si>
    <t>Reporte de seguimiento de fallos de fondo de actuaciones de policía</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</si>
  <si>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</si>
  <si>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</si>
  <si>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</si>
  <si>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</si>
  <si>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</si>
  <si>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</si>
  <si>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Actuaciones Administrativas terminadas hasta la primera instancia</t>
  </si>
  <si>
    <t>Número de Actuaciones Administrativas terminadas hasta la primera instancia</t>
  </si>
  <si>
    <t>Actuaciones administrativas terminadas por vía gubernativa</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</si>
  <si>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</si>
  <si>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</si>
  <si>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</si>
  <si>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</si>
  <si>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</si>
  <si>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Acciones de control u operativos en materia actividad económica realizadas</t>
  </si>
  <si>
    <t>Número de Acciones de control u operativos en materia actividad económica realizadas</t>
  </si>
  <si>
    <t>Acciones de control u operativos en materia de obras y urbanismo realizadas</t>
  </si>
  <si>
    <t>Número de Acciones de control u operativos para el cumplimiento de los fallos de cerros orientales realizadas</t>
  </si>
  <si>
    <t>TOTAL METAS PROCESOS ALCALDÍA (80%)</t>
  </si>
  <si>
    <t>Fortalecer la gestión institucional aumentando las capacidades de la entidad para la planeación, seguimiento y ejecución de sus metas y recursos, y la gestión del talento humano.</t>
  </si>
  <si>
    <t>TOTAL PLAN DE GESTIÓN (100%)</t>
  </si>
  <si>
    <t>METODO DE VERIFICACIÓN PARA EL SEGUIMIENTO</t>
  </si>
  <si>
    <r>
      <t>Girar mínimo el </t>
    </r>
    <r>
      <rPr>
        <b/>
        <sz val="11"/>
        <color theme="1"/>
        <rFont val="Calibri Light"/>
        <family val="2"/>
      </rPr>
      <t>65%</t>
    </r>
    <r>
      <rPr>
        <sz val="11"/>
        <color theme="1"/>
        <rFont val="Calibri Light"/>
        <family val="2"/>
      </rPr>
      <t xml:space="preserve"> del presupuesto comprometido constituido como obligaciones por pagar de la vigencia 2020 y anteriores.
</t>
    </r>
  </si>
  <si>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</si>
  <si>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</si>
  <si>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r>
      <t xml:space="preserve">Registrar en el sistema SIPSE Local, el </t>
    </r>
    <r>
      <rPr>
        <b/>
        <sz val="11"/>
        <color theme="1"/>
        <rFont val="Calibri Light"/>
        <family val="2"/>
      </rPr>
      <t>100%</t>
    </r>
    <r>
      <rPr>
        <sz val="11"/>
        <color theme="1"/>
        <rFont val="Calibri Light"/>
        <family val="2"/>
      </rPr>
      <t xml:space="preserve"> de los contratos publicados en la plataforma SECOP I y II de la vigencia. </t>
    </r>
  </si>
  <si>
    <r>
      <t xml:space="preserve">Proferir </t>
    </r>
    <r>
      <rPr>
        <b/>
        <sz val="11"/>
        <color theme="1"/>
        <rFont val="Calibri Light"/>
        <family val="2"/>
        <scheme val="major"/>
      </rPr>
      <t>4.320</t>
    </r>
    <r>
      <rPr>
        <b/>
        <sz val="11"/>
        <color theme="1"/>
        <rFont val="Calibri Light"/>
        <family val="1"/>
        <scheme val="major"/>
      </rPr>
      <t xml:space="preserve"> </t>
    </r>
    <r>
      <rPr>
        <sz val="11"/>
        <color theme="1"/>
        <rFont val="Calibri Light"/>
        <family val="2"/>
        <scheme val="major"/>
      </rPr>
      <t xml:space="preserve"> fallos de fondo en primera instancia sobre las actuaciones de policía que se encuentran a cargo de las inspecciones de policía</t>
    </r>
  </si>
  <si>
    <t>FORMULACIÓN Y SEGUIMIENTO PLANES DE GESTIÓN NIVEL LOCAL
ALCALDÍA LOCAL DE SAN CRISTÓBAL</t>
  </si>
  <si>
    <r>
      <t xml:space="preserve">Aumentar </t>
    </r>
    <r>
      <rPr>
        <b/>
        <sz val="11"/>
        <rFont val="Calibri Light"/>
        <family val="2"/>
      </rPr>
      <t xml:space="preserve">15 </t>
    </r>
    <r>
      <rPr>
        <sz val="11"/>
        <rFont val="Calibri Light"/>
        <family val="2"/>
      </rPr>
      <t>puntos porcentuales el avance de las metas del Plan de Desarrollo Local acumuladas al 30 de septiembre de 2022, con respecto al avance a 31 de diciembre de 2021 (metas entregadas).</t>
    </r>
  </si>
  <si>
    <r>
      <t xml:space="preserve">Realizar </t>
    </r>
    <r>
      <rPr>
        <b/>
        <sz val="11"/>
        <color theme="1"/>
        <rFont val="Calibri Light"/>
        <family val="2"/>
        <scheme val="major"/>
      </rPr>
      <t>8.640</t>
    </r>
    <r>
      <rPr>
        <sz val="11"/>
        <color theme="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</si>
  <si>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r>
      <t xml:space="preserve">Terminar (archivar) </t>
    </r>
    <r>
      <rPr>
        <b/>
        <sz val="11"/>
        <color theme="1"/>
        <rFont val="Calibri Light"/>
        <family val="2"/>
        <scheme val="major"/>
      </rPr>
      <t xml:space="preserve">220 </t>
    </r>
    <r>
      <rPr>
        <sz val="11"/>
        <color indexed="8"/>
        <rFont val="Calibri Light"/>
        <family val="2"/>
      </rPr>
      <t>actuaciones administrativas activas</t>
    </r>
  </si>
  <si>
    <r>
      <t xml:space="preserve">Terminar </t>
    </r>
    <r>
      <rPr>
        <b/>
        <sz val="11"/>
        <color theme="1"/>
        <rFont val="Calibri Light"/>
        <family val="2"/>
        <scheme val="major"/>
      </rPr>
      <t>361</t>
    </r>
    <r>
      <rPr>
        <sz val="11"/>
        <color theme="1"/>
        <rFont val="Calibri Light"/>
        <family val="2"/>
        <scheme val="major"/>
      </rPr>
      <t xml:space="preserve"> </t>
    </r>
    <r>
      <rPr>
        <sz val="11"/>
        <color indexed="8"/>
        <rFont val="Calibri Light"/>
        <family val="2"/>
      </rPr>
      <t>actuaciones administrativas en primera instancia</t>
    </r>
  </si>
  <si>
    <r>
      <t xml:space="preserve">Realizar </t>
    </r>
    <r>
      <rPr>
        <b/>
        <sz val="11"/>
        <color theme="1"/>
        <rFont val="Calibri Light"/>
        <family val="1"/>
        <scheme val="major"/>
      </rPr>
      <t xml:space="preserve">106 </t>
    </r>
    <r>
      <rPr>
        <sz val="11"/>
        <color indexed="8"/>
        <rFont val="Calibri Light"/>
        <family val="2"/>
      </rPr>
      <t>operativos de inspección, vigilancia y control en materia de integridad del espacio público</t>
    </r>
  </si>
  <si>
    <r>
      <t xml:space="preserve">Realizar </t>
    </r>
    <r>
      <rPr>
        <b/>
        <sz val="11"/>
        <color theme="1"/>
        <rFont val="Calibri Light"/>
        <family val="2"/>
        <scheme val="major"/>
      </rPr>
      <t>200</t>
    </r>
    <r>
      <rPr>
        <sz val="11"/>
        <color indexed="8"/>
        <rFont val="Calibri Light"/>
        <family val="2"/>
      </rPr>
      <t xml:space="preserve"> operativos de inspección, vigilancia y control en materia de actividad económica </t>
    </r>
  </si>
  <si>
    <r>
      <t xml:space="preserve">Realizar </t>
    </r>
    <r>
      <rPr>
        <b/>
        <sz val="11"/>
        <color theme="1"/>
        <rFont val="Calibri Light"/>
        <family val="1"/>
        <scheme val="major"/>
      </rPr>
      <t>45</t>
    </r>
    <r>
      <rPr>
        <b/>
        <sz val="11"/>
        <color indexed="8"/>
        <rFont val="Calibri Light"/>
        <family val="2"/>
      </rPr>
      <t xml:space="preserve"> </t>
    </r>
    <r>
      <rPr>
        <sz val="11"/>
        <color indexed="8"/>
        <rFont val="Calibri Light"/>
        <family val="2"/>
      </rPr>
      <t>operativos de inspección, vigilancia y control para dar cumplimiento a los fallos de cerros orientales.</t>
    </r>
  </si>
  <si>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</si>
  <si>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</si>
  <si>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</si>
  <si>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</si>
  <si>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</si>
  <si>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</si>
  <si>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</si>
  <si>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</si>
  <si>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</si>
  <si>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</si>
  <si>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</si>
  <si>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</si>
  <si>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</si>
  <si>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</si>
  <si>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</si>
  <si>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</si>
  <si>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</si>
  <si>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</si>
  <si>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</si>
  <si>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</si>
  <si>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</si>
  <si>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</si>
  <si>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</si>
  <si>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</si>
  <si>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</si>
  <si>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</si>
  <si>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</si>
  <si>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</si>
  <si>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</si>
  <si>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</si>
  <si>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</si>
  <si>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</si>
  <si>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</si>
  <si>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</si>
  <si>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</si>
  <si>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</si>
  <si>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</si>
  <si>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</si>
  <si>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</si>
  <si>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</si>
  <si>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</si>
  <si>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</si>
  <si>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</si>
  <si>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</si>
  <si>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</si>
  <si>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</si>
  <si>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</si>
  <si>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</si>
  <si>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</si>
  <si>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</si>
  <si>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</si>
  <si>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</si>
  <si>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MT6</t>
  </si>
  <si>
    <t>(No. de respuestas efectuadas / No. requerimientos instaurados en la vigencia 2022 que deben tener respuesta) X 100</t>
  </si>
  <si>
    <t>N/A</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</si>
  <si>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</si>
  <si>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 resultado de la Alcaldía Local al 31 de diciembre de 2021</t>
  </si>
  <si>
    <t>Código Formato: PLE-PIN-F018
Versión: 5
Vigencia desde: 31 de enero de 2022
Caso HOLA: 222703</t>
  </si>
  <si>
    <r>
      <t xml:space="preserve">Publicación del plan de gestión aprobado. Caso HOLA: </t>
    </r>
    <r>
      <rPr>
        <b/>
        <sz val="11"/>
        <rFont val="Calibri Light"/>
        <family val="2"/>
      </rPr>
      <t>223282</t>
    </r>
  </si>
  <si>
    <t>Gestión Pública Territorial Local
Gestión Corporativa Institucional
Inspección, Vigilancia y Control
Planeación Institucional
Comunicación Estratégica
Servicio a la Ciudadanía</t>
  </si>
  <si>
    <t>11 de marzo de 2022</t>
  </si>
  <si>
    <t xml:space="preserve">Se corrige el responsable del reporte de las metas No. 13, 14 y 15. Se incluyen los procesos asociados a las metas transversales. </t>
  </si>
  <si>
    <t>31 de enero de 2022</t>
  </si>
  <si>
    <t>31 de marzo de 2022</t>
  </si>
  <si>
    <t>Se anticipa la programación de la meta transversal No. 4 de capacitación en el sistema de gestión, pasando del II trimestre al I trimestre.</t>
  </si>
  <si>
    <t>28 de abril de 2022</t>
  </si>
  <si>
    <t xml:space="preserve">No programada para el I trimestre de 2022. 
En este periodo no se registran datos en razón a que la información oficial de avance en las metas del Plan de Desarrollo Local aún no es publicada por la SDP </t>
  </si>
  <si>
    <t>La alcaldía local realizó el giro acumulado de $2.104.568.517 de los $6.652.010.939 del presupuesto comprometido constituido como obligaciones por pagar de la vigencia 2021. Se logró una ejecución del 31,64%.</t>
  </si>
  <si>
    <t>Reporte DGDL</t>
  </si>
  <si>
    <t>La alcaldía local realizó el giro acumulado de $4.466.310.952 del presupuesto comprometido por $7.649.131.663 constituido como obligaciones por pagar de la vigencia 2020 y anteriores, lo que representa una ejecución de la meta del 58,39%.</t>
  </si>
  <si>
    <t xml:space="preserve">La alcaldía local ha comprometido $27.758.910.296 de los $85.870.393.000 constituidos como presupuesto de inversión directa de la vigencia. Se logró la ejecución del 32,33%, lo que representa un cumplimiento al 100% de lo programado para el periodo. </t>
  </si>
  <si>
    <t>La alcaldía local ha realizado del giro acumulado de $8.944.217.899 de los $85.870.393.000 constituidos como Presupuesto disponible de inversión directa de la vigencia, lo que representa una ejecución del 10,42%.</t>
  </si>
  <si>
    <t>La alcaldía local ha registrado 348 contratos en SIPSE Local, de los 355 contratos publicados en la plataforma SECOP I y II, lo que representa una ejecución de la meta del 98,03% para el periodo. Según el reporte de la DGDL, se presentó dificultades por errores de digitación y registro de polizas para dejar en ejecución</t>
  </si>
  <si>
    <t xml:space="preserve">La alcaldía local tiene  341 contratos registrados en SIPSE Local en estado ejecución, de los 348 contratos registrados en SECOP en estado En ejecución o Firmado, lo que representa un nivel de ejecución del 97,99%. </t>
  </si>
  <si>
    <t>La alcaldía local terminó 39 actuaciones administrativas activas</t>
  </si>
  <si>
    <t>No programada para el I trimestre de 2022</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</si>
  <si>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</si>
  <si>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</si>
  <si>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Reporte Subsecretaría de Gestión Institucional</t>
  </si>
  <si>
    <t>La alcaldía local atendió 115 de los 117 requerimientos ciudadanos recibidos de vigencias anteriores</t>
  </si>
  <si>
    <t>La alcaldía local atendió 182 de los 190 requerimientos ciudadanos recibidos de la vigencia 2022</t>
  </si>
  <si>
    <t>TOTAL METAS TRANSVERSALES (20%)</t>
  </si>
  <si>
    <t>Reporte DGDL
Ejecución a marzo 2022/ Decreto 01 / Informe</t>
  </si>
  <si>
    <t>Reporte DGDL 
Ejecución presupuestal  obtenida de BogData del 01/01/2022 al 31/03/2022, para los proyectos de inversión del PDL.</t>
  </si>
  <si>
    <t>Reporte DGDL
Reporte de seguimiento SECOP vs SIPSE socializado por la DGDL el 29 de marzo de 2022.</t>
  </si>
  <si>
    <t>En cuanto al módulo de proyectos, los proyectos de inversión local registrados en SEGPLAN se encuentran registrados oportunamente en SIPSE, en estado "Conciliado".En cuanto al módulo de banco de iniciativas, se encuentran registradas en sipse 72 iniciativas, que corresponden a 54 aprobadas por votación del ejercicio del 2021 de presupuestos participativos; y 18 propuestas que fueron priorizadas en el marco de las mesas de juventudes, afrodescendientes e indígenas.En cuanto al módulo de contratación y financiero, se han realizado 175 solicitudes de procesos para la contratación de 359 personas naturales; así mismo, la información presupuestal producto de CDP's y RP's generados en BOGDATA se registra de conformidad según proceso y/o contrato, incluyendo procesos de pago por resolución.</t>
  </si>
  <si>
    <t xml:space="preserve">Se anexa, evidencia de proyectos registrados en SIPSE (pantallazos ya que no se genera reporte en sipse para dicho tema), reporte SIPSE del banco de iniciativas, y reporte SIPSE del saldo por actividades/metas/ proyectos de la vigencia  2022. </t>
  </si>
  <si>
    <t>Reporte DGP
Cuadro de seguimiento x inspeccion</t>
  </si>
  <si>
    <t>Reporte DGP
Informe alcaldias</t>
  </si>
  <si>
    <t>Se realizaron 30 operativos en materia de integridad del espacio publico en la localidad de san cristobal en los puntos criticos de control en este tema</t>
  </si>
  <si>
    <t xml:space="preserve">Actas operativos </t>
  </si>
  <si>
    <t>Se realizaron 59 operativos en inspección, vigilancia y control en materia de actividad económica  en la localidad de san cristobal en los puntos criticos de control en este tema</t>
  </si>
  <si>
    <t>Se realizaron 15 operativos en inspección, vigilancia y control en materia fallos de cerros orientales.  en la localidad de san cristobal en los puntos criticos de control en este tema</t>
  </si>
  <si>
    <t>La alcaldía local tiene 7 acciones de mejora abiertas y sin vencimientos</t>
  </si>
  <si>
    <t>Reporte MIMEC</t>
  </si>
  <si>
    <t xml:space="preserve">La alcaldía local terminó 6 actuaciones administrativas en primera instancia. Se recomienda tomar acciones para mejorar el desempeño de la meta en siguientes mediciones. </t>
  </si>
  <si>
    <t>Para el primer trimestre de la vigencia 2022, el plan de gestión de la Alcaldía Local alcanzó un nivel de desempeño del 91,74% de acuerdo con lo programado, y del 27,15% acumulado para la vigencia.</t>
  </si>
  <si>
    <t xml:space="preserve">La alcaldía local presenta un avance de metas PDL acumulado del  17% y un avance acumulado de metas entregadas a 31/12/2021 del 15,4% lo que representa una ejecución de la meta plan de gestión del 1,6% para el periodo. Para el segundo trimestre, se registran los datos con corte a 31 de marzo, conforme se estableció en la definición del indicador. Se recomienda emprender acciones para mejorar los resultados de la meta. </t>
  </si>
  <si>
    <t xml:space="preserve">La alcaldía local efectuó giros acumulados por valor de 7.735.932.983 del presupuesto comprometido constituido como obligaciones por pagar de la vigencia 2021, lo que representa una ejecución del 38,45% para el periodo. </t>
  </si>
  <si>
    <t xml:space="preserve">La alcaldía local efectuó giros acumulados por valor de 6.161.571.586 del presupuesto comprometido constituido como obligaciones por pagar de la vigencia 2020 y anteriores, lo que representa una ejecución del 69,75% para el periodo. </t>
  </si>
  <si>
    <t>Para el periodo, se efectuaron compromisos por valor de 44.737.572.592, lo que representa una ejecución del 49,38% del presupuesto de inversión directa de la vigencia 2022.</t>
  </si>
  <si>
    <t>Para el periodo se han realizado giros acumulados por $17.151.335.986 del presupuesto total  disponible de inversión directa de la vigencia, lo que representa una ejecución del 18,93%.</t>
  </si>
  <si>
    <t xml:space="preserve">La alcaldía local realizó el registro de 355 contratos en SIPSE. De acuerdo con el número de contratos publicados en la plataforma SECOP I y II de la vigencia, esto representa una ejecución para el periodo del 97,53%. Por errores en el registro de 3 contratos de obra e interventoria, adicional no aparacen registrados 6 contratos de prestacion de servicios y 2 contratos no han terminado el flujo, se encuentran suscritos y legalizados. </t>
  </si>
  <si>
    <t xml:space="preserve">La alcaldía local realizó el registro en SIPSE de 353 contratos registrados en SECOP en estado En ejecucion o Firmado, lo que representa una ejecución para el periodo del 99,44%. 2 contratos no han terminado el flujo, se encuentran suscritos y legalizados. </t>
  </si>
  <si>
    <t>La alcaldía local realizó 3317 impulsos procesales sobre las actuaciones de policía que se encuentran a cargo de las inspecciones de policía</t>
  </si>
  <si>
    <t>La alcaldía local realizó 3709 impulsos procesales en el periodo</t>
  </si>
  <si>
    <t>Reporte DGP</t>
  </si>
  <si>
    <t>La alcaldía local profirió 555 fallos de fondo en primera instancia sobre las actuaciones de policía que se encuentran a cargo de las inspecciones de policía</t>
  </si>
  <si>
    <t>La alcaldía local profirió 692 fallos en primera instancia sobre actuaciones de policía</t>
  </si>
  <si>
    <t>La alcaldía local terminó (archivó) 58 actuaciones administrativas activas</t>
  </si>
  <si>
    <t>La alcaldía local terminó (archivó) 46 actuaciones administrativas en primera instancia</t>
  </si>
  <si>
    <t>La meta presenta un avance acumulado del 48,89%.</t>
  </si>
  <si>
    <t>La meta presenta un avance acumulado del 49,36%.</t>
  </si>
  <si>
    <t>La alcaldía local realizó 7026 impulsos procesales sobre las actuaciones de policía que se encuentran a cargo de las inspecciones de policía</t>
  </si>
  <si>
    <t>La alcaldía local profirió 1247 fallos de fondo en primera instancia sobre las actuaciones de policía que se encuentran a cargo de las inspecciones de policía</t>
  </si>
  <si>
    <t>La alcaldía local terminó 97 actuaciones administrativas activas</t>
  </si>
  <si>
    <t>La alcaldía local terminó 52 actuaciones administrativas en primera instancia</t>
  </si>
  <si>
    <t>En cuanto al módulo de proyectos, los proyectos de inversión local registrados en SEGPLAN se encuentran registrados oportunamente en SIPSE, en estado "Conciliado", adicionalmente se encuentran registrados los indicadores de seguimiento y evaluación de cada uno de los 27 proyectos de inversión.
En cuanto al módulo de banco de iniciativas, se encuentran registradas en sipse 72 iniciativas, que corresponden a 54 aprobadas por votación del ejercicio del 2021 de presupuestos participativos; y 18 propuestas que fueron priorizadas en el marco de las mesas de juventudes, afrodescendientes e indígenas.
En cuanto al módulo de contratación y financiero, se han realizado 175 solicitudes de procesos para la contratación de 359 personas naturales; así mismo, la información presupuestal producto de CDP's y RP's generados en BOGDATA se registra de conformidad según proceso y/o contrato, incluyendo procesos de pago por resolución.</t>
  </si>
  <si>
    <t>Evidencia proyecto en sipse/reporte de saldo el sipse por actividad/reporte de sipse</t>
  </si>
  <si>
    <t>Se realizaron 46 operativos en materia de integridad del espacio publico en la localidad de san cristobal en los puntos criticos de control en este tema</t>
  </si>
  <si>
    <t xml:space="preserve">ACTAS OPERATIVOS </t>
  </si>
  <si>
    <t>Se realizaron 129 operativos en inspección, vigilancia y control en materia de actividad económica  en la localidad de san cristobal en los puntos criticos de control en este tema</t>
  </si>
  <si>
    <t>Se realizaron 17 operativos en inspección, vigilancia y control en materia fallos de cerros orientales.  en la localidad de san cristobal en los puntos criticos de control en este tema</t>
  </si>
  <si>
    <t>Se realizaron 76 operativos en materia de integridad del espacio publico en la localidad de san cristobal en los puntos criticos de control en este tema</t>
  </si>
  <si>
    <t>Se realizaron 188 operativos en inspección, vigilancia y control en materia de actividad económica  en la localidad de san cristobal en los puntos criticos de control en este tema</t>
  </si>
  <si>
    <t>Se realizaron 32 operativos en inspección, vigilancia y control en materia fallos de cerros orientales.  en la localidad de san cristobal en los puntos criticos de control en este tema</t>
  </si>
  <si>
    <t>La meta presenta un avance acumulado del 50%.</t>
  </si>
  <si>
    <t>La calificación se otorga teniendo en cuenta los siguientes parámetros:  
*Inspección ambiental ( ponderación 60%): La Alcaldía obtiene calificación de  87% . 
*Indicadores agua, energía ( ponderación 20%): Información reportada a junio 2022.
* Reporte consumo de papel ( ponderación 10%):  Información reportada a junio 2022
*Reporte ciclistas ( ponderación 10%): información reportada con corte a junio 2022</t>
  </si>
  <si>
    <t>Reporte de gestión ambiental</t>
  </si>
  <si>
    <t xml:space="preserve">La alcaldía local cuenta con el 100% de las acciones de mejora al día. </t>
  </si>
  <si>
    <t>Mediante memorando 20221400222393 del 15/07/2022, la Oficina Asesora de Comunicaciones de la SDG reporta el estado de avance en la publicación de información en la página web de la alcaldía local, en el que presenta el link con el reporte detallado sobre estado de cumplimiento por parte de la alcaldía local</t>
  </si>
  <si>
    <t>http://www.sancristobal.gov.co/tabla_archivos/107-registros-publicaciones</t>
  </si>
  <si>
    <t>No programada para el II trimestre de 2022</t>
  </si>
  <si>
    <t>La alcaldía local efectuó la respuesta al 100% de los requerimientos instaurados a 31 de diciembre de 2021</t>
  </si>
  <si>
    <t>Reporte de respuestas a la ciudadania SAC</t>
  </si>
  <si>
    <t>La alcaldía local atendió el 100% de los requerimientos ciudadanos recibidos de vigencias anteriores</t>
  </si>
  <si>
    <t>Mediante memorando No. 20224600216483 del 11/07/2022, la Subsecretaría de Gestión Institucional presentó el avance en las respuestas efectuadas por la alcaldía local con corte a 30 de junio de 2022.</t>
  </si>
  <si>
    <t>Para el segundo trimestre de la vigencia 2022, el plan de gestión de la Alcaldía Local alcanzó un nivel de desempeño del 90,2% de acuerdo con lo programado, y del 56,18% acumulado para la vigencia. De acuerdo con la comunicación de la Dirección de Gestión Policiva, se ajusta la ejecución de las metas 9 y 10 correspondiente al I trimestre de 2022, como resultado del proceso de revisión, depuración y actualización del aplicativo ARCO.</t>
  </si>
  <si>
    <t>29 de julio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</si>
</sst>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b/>
      <sz val="11"/>
      <color indexed="8"/>
      <name val="Calibri Light"/>
      <family val="2"/>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sz val="11"/>
      <color theme="4"/>
      <name val="Calibri Light"/>
      <family val="2"/>
    </font>
    <font>
      <b/>
      <sz val="12"/>
      <color rgb="FF0070C0"/>
      <name val="Calibri Light"/>
      <family val="2"/>
      <scheme val="major"/>
    </font>
    <font>
      <b/>
      <sz val="14"/>
      <color theme="1"/>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sz val="12"/>
      <color rgb="FF000000"/>
      <name val="Calibri Light"/>
      <family val="2"/>
    </font>
    <font>
      <sz val="12"/>
      <color rgb="FF0070C0"/>
      <name val="Calibri Light"/>
      <family val="2"/>
    </font>
    <font>
      <b/>
      <sz val="14"/>
      <color rgb="FF0070C0"/>
      <name val="Calibri Light"/>
      <family val="2"/>
      <scheme val="major"/>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03">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3" fillId="10" borderId="37"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38" xfId="0" applyFont="1" applyFill="1" applyBorder="1" applyAlignment="1">
      <alignment horizontal="center" vertical="center" wrapText="1"/>
    </xf>
    <xf numFmtId="0" fontId="16" fillId="0" borderId="24" xfId="0" applyFont="1" applyBorder="1" applyAlignment="1">
      <alignment wrapText="1"/>
    </xf>
    <xf numFmtId="0" fontId="17" fillId="0" borderId="0" xfId="0" applyFont="1" applyAlignment="1">
      <alignment wrapText="1"/>
    </xf>
    <xf numFmtId="0" fontId="18" fillId="0" borderId="31" xfId="0" applyFont="1" applyBorder="1" applyAlignment="1">
      <alignment horizontal="center" vertical="center" wrapText="1"/>
    </xf>
    <xf numFmtId="0" fontId="18" fillId="0" borderId="31" xfId="0" applyFont="1" applyBorder="1" applyAlignment="1">
      <alignment horizontal="left" vertical="center" wrapText="1"/>
    </xf>
    <xf numFmtId="0" fontId="19" fillId="0" borderId="12"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42"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18" fillId="0" borderId="32" xfId="0" applyFont="1" applyBorder="1" applyAlignment="1">
      <alignment horizontal="left" vertical="center" wrapText="1"/>
    </xf>
    <xf numFmtId="0" fontId="18" fillId="0" borderId="3"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24" xfId="0" applyFont="1" applyBorder="1" applyAlignment="1">
      <alignment wrapText="1"/>
    </xf>
    <xf numFmtId="0" fontId="20" fillId="0" borderId="0" xfId="0" applyFont="1" applyAlignment="1">
      <alignment wrapText="1"/>
    </xf>
    <xf numFmtId="0" fontId="18" fillId="0" borderId="12"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41" xfId="0" applyFont="1" applyBorder="1" applyAlignment="1">
      <alignment horizontal="left" vertical="center" wrapText="1"/>
    </xf>
    <xf numFmtId="0" fontId="18" fillId="0" borderId="11" xfId="0" applyFont="1" applyBorder="1" applyAlignment="1">
      <alignment horizontal="left" vertical="center" wrapText="1"/>
    </xf>
    <xf numFmtId="0" fontId="21" fillId="0" borderId="0" xfId="0" applyFont="1" applyAlignment="1">
      <alignment wrapText="1"/>
    </xf>
    <xf numFmtId="0" fontId="18" fillId="0" borderId="38" xfId="0" applyFont="1" applyBorder="1" applyAlignment="1">
      <alignment horizontal="left" vertical="center" wrapText="1"/>
    </xf>
    <xf numFmtId="0" fontId="22" fillId="0" borderId="24" xfId="0" applyFont="1" applyBorder="1" applyAlignment="1">
      <alignment wrapText="1"/>
    </xf>
    <xf numFmtId="0" fontId="23" fillId="0" borderId="24" xfId="0" applyFont="1" applyBorder="1" applyAlignment="1">
      <alignment vertical="center" wrapText="1"/>
    </xf>
    <xf numFmtId="0" fontId="4" fillId="0" borderId="0" xfId="0" applyFont="1" applyAlignment="1">
      <alignment horizontal="center" wrapText="1"/>
    </xf>
    <xf numFmtId="2" fontId="4" fillId="0" borderId="0" xfId="0" applyNumberFormat="1" applyFont="1" applyAlignment="1">
      <alignment wrapText="1"/>
    </xf>
    <xf numFmtId="0" fontId="16" fillId="4" borderId="47" xfId="0" applyFont="1" applyFill="1" applyBorder="1" applyAlignment="1">
      <alignment wrapText="1"/>
    </xf>
    <xf numFmtId="0" fontId="16" fillId="4" borderId="45" xfId="0" applyFont="1" applyFill="1" applyBorder="1" applyAlignment="1">
      <alignment wrapText="1"/>
    </xf>
    <xf numFmtId="0" fontId="16" fillId="4" borderId="48" xfId="0" applyFont="1" applyFill="1" applyBorder="1" applyAlignment="1">
      <alignment wrapText="1"/>
    </xf>
    <xf numFmtId="0" fontId="23" fillId="0" borderId="13" xfId="0" applyFont="1" applyBorder="1" applyAlignment="1">
      <alignment wrapText="1"/>
    </xf>
    <xf numFmtId="0" fontId="23" fillId="0" borderId="17" xfId="0" applyFont="1" applyBorder="1" applyAlignment="1">
      <alignment wrapText="1"/>
    </xf>
    <xf numFmtId="0" fontId="23" fillId="0" borderId="19" xfId="0" applyFont="1" applyBorder="1" applyAlignment="1">
      <alignment wrapText="1"/>
    </xf>
    <xf numFmtId="0" fontId="22" fillId="4" borderId="47" xfId="0" applyFont="1" applyFill="1" applyBorder="1" applyAlignment="1">
      <alignment wrapText="1"/>
    </xf>
    <xf numFmtId="0" fontId="22" fillId="4" borderId="45" xfId="0" applyFont="1" applyFill="1" applyBorder="1" applyAlignment="1">
      <alignment wrapText="1"/>
    </xf>
    <xf numFmtId="0" fontId="22" fillId="4" borderId="48" xfId="0" applyFont="1" applyFill="1" applyBorder="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10" fontId="4" fillId="3" borderId="12" xfId="0" applyNumberFormat="1" applyFont="1" applyFill="1" applyBorder="1" applyAlignment="1">
      <alignment horizontal="center" vertical="center"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24" xfId="0" applyFont="1" applyFill="1" applyBorder="1" applyAlignment="1">
      <alignment horizontal="left" vertical="top"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0" fontId="4" fillId="3" borderId="41" xfId="0" applyFont="1" applyFill="1" applyBorder="1" applyAlignment="1">
      <alignment horizontal="center"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5" fillId="3" borderId="12" xfId="0" applyFont="1" applyFill="1" applyBorder="1" applyAlignment="1">
      <alignment horizontal="left" vertical="center" wrapText="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15" fillId="3" borderId="11" xfId="2" applyFont="1" applyFill="1" applyBorder="1" applyAlignment="1" applyProtection="1">
      <alignment horizontal="left" vertical="center" wrapText="1"/>
      <protection hidden="1"/>
    </xf>
    <xf numFmtId="0" fontId="5" fillId="3" borderId="41" xfId="0" applyFont="1" applyFill="1" applyBorder="1" applyAlignment="1">
      <alignment horizontal="left" vertical="center" wrapText="1"/>
    </xf>
    <xf numFmtId="9" fontId="18" fillId="0" borderId="31" xfId="0" applyNumberFormat="1" applyFont="1" applyBorder="1" applyAlignment="1">
      <alignment horizontal="left" vertical="center" wrapText="1"/>
    </xf>
    <xf numFmtId="9" fontId="18" fillId="0" borderId="51" xfId="1" applyFont="1" applyBorder="1" applyAlignment="1">
      <alignment horizontal="center" vertical="center" wrapText="1"/>
    </xf>
    <xf numFmtId="9" fontId="18" fillId="0" borderId="1" xfId="1" applyFont="1" applyBorder="1" applyAlignment="1">
      <alignment horizontal="center" vertical="center" wrapText="1"/>
    </xf>
    <xf numFmtId="0" fontId="18" fillId="0" borderId="52" xfId="0" applyFont="1" applyBorder="1" applyAlignment="1">
      <alignment horizontal="left" vertical="center" wrapText="1"/>
    </xf>
    <xf numFmtId="9" fontId="18" fillId="0" borderId="3" xfId="0" applyNumberFormat="1" applyFont="1" applyBorder="1" applyAlignment="1">
      <alignment horizontal="center" vertical="center" wrapText="1"/>
    </xf>
    <xf numFmtId="164" fontId="18" fillId="0" borderId="3" xfId="1" applyNumberFormat="1" applyFont="1" applyBorder="1" applyAlignment="1">
      <alignment horizontal="center" vertical="center" wrapText="1"/>
    </xf>
    <xf numFmtId="9" fontId="18" fillId="0" borderId="3" xfId="1" applyFont="1" applyBorder="1" applyAlignment="1">
      <alignment horizontal="center" vertical="center" wrapText="1"/>
    </xf>
    <xf numFmtId="0" fontId="4" fillId="0" borderId="0" xfId="0" applyFont="1" applyAlignment="1">
      <alignment wrapText="1"/>
    </xf>
    <xf numFmtId="0" fontId="4" fillId="0" borderId="12" xfId="0" applyFont="1" applyBorder="1" applyAlignment="1">
      <alignment horizontal="center" vertical="center" wrapText="1"/>
    </xf>
    <xf numFmtId="0" fontId="4" fillId="0" borderId="0" xfId="0" applyFont="1" applyAlignment="1">
      <alignment wrapText="1"/>
    </xf>
    <xf numFmtId="9" fontId="4" fillId="3" borderId="40" xfId="0" applyNumberFormat="1" applyFont="1" applyFill="1" applyBorder="1" applyAlignment="1">
      <alignment horizontal="center" vertical="center" wrapText="1"/>
    </xf>
    <xf numFmtId="1" fontId="4" fillId="3" borderId="40" xfId="1" applyNumberFormat="1" applyFont="1" applyFill="1" applyBorder="1" applyAlignment="1">
      <alignment horizontal="center" vertical="center" wrapText="1"/>
    </xf>
    <xf numFmtId="1" fontId="4" fillId="3" borderId="31" xfId="1" applyNumberFormat="1" applyFont="1" applyFill="1" applyBorder="1" applyAlignment="1">
      <alignment horizontal="center" vertical="center" wrapText="1"/>
    </xf>
    <xf numFmtId="9" fontId="26" fillId="4" borderId="49" xfId="0" applyNumberFormat="1" applyFont="1" applyFill="1" applyBorder="1" applyAlignment="1">
      <alignment horizontal="center" wrapText="1"/>
    </xf>
    <xf numFmtId="9" fontId="18" fillId="0" borderId="51" xfId="0" applyNumberFormat="1" applyFont="1" applyBorder="1" applyAlignment="1">
      <alignment horizontal="center" vertical="center"/>
    </xf>
    <xf numFmtId="9" fontId="18" fillId="0" borderId="53" xfId="0" applyNumberFormat="1" applyFont="1" applyBorder="1" applyAlignment="1">
      <alignment horizontal="center" vertical="center" wrapText="1"/>
    </xf>
    <xf numFmtId="9" fontId="27" fillId="4" borderId="49" xfId="0" applyNumberFormat="1" applyFont="1" applyFill="1" applyBorder="1" applyAlignment="1">
      <alignment horizontal="center" wrapText="1"/>
    </xf>
    <xf numFmtId="9" fontId="24" fillId="11" borderId="45" xfId="1" applyFont="1" applyFill="1" applyBorder="1" applyAlignment="1">
      <alignment horizontal="center" vertical="center" wrapText="1"/>
    </xf>
    <xf numFmtId="10" fontId="4" fillId="3" borderId="12" xfId="1" applyNumberFormat="1" applyFont="1" applyFill="1" applyBorder="1" applyAlignment="1">
      <alignment horizontal="center" vertical="center" wrapText="1"/>
    </xf>
    <xf numFmtId="10" fontId="4" fillId="3" borderId="31" xfId="0" applyNumberFormat="1" applyFont="1" applyFill="1" applyBorder="1" applyAlignment="1">
      <alignment horizontal="center" vertical="center" wrapText="1"/>
    </xf>
    <xf numFmtId="10" fontId="18" fillId="0" borderId="51" xfId="0" applyNumberFormat="1" applyFont="1" applyBorder="1" applyAlignment="1">
      <alignment horizontal="center" vertical="center"/>
    </xf>
    <xf numFmtId="10" fontId="16" fillId="4" borderId="49" xfId="1" applyNumberFormat="1" applyFont="1" applyFill="1" applyBorder="1" applyAlignment="1">
      <alignment horizontal="center" wrapText="1"/>
    </xf>
    <xf numFmtId="10" fontId="22" fillId="4" borderId="49" xfId="0" applyNumberFormat="1" applyFont="1" applyFill="1" applyBorder="1" applyAlignment="1">
      <alignment horizontal="center" wrapText="1"/>
    </xf>
    <xf numFmtId="10" fontId="23" fillId="11" borderId="45" xfId="1" applyNumberFormat="1" applyFont="1" applyFill="1" applyBorder="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justify"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18" fillId="0" borderId="51" xfId="0" applyFont="1" applyBorder="1" applyAlignment="1">
      <alignment horizontal="justify" vertical="center" wrapText="1"/>
    </xf>
    <xf numFmtId="0" fontId="5" fillId="0" borderId="0" xfId="0" applyFont="1" applyAlignment="1">
      <alignment horizontal="justify" wrapText="1"/>
    </xf>
    <xf numFmtId="0" fontId="4" fillId="3" borderId="41" xfId="0" applyFont="1" applyFill="1" applyBorder="1" applyAlignment="1">
      <alignment horizontal="justify" vertical="center" wrapText="1"/>
    </xf>
    <xf numFmtId="0" fontId="18" fillId="0" borderId="52" xfId="0" applyFont="1" applyBorder="1" applyAlignment="1">
      <alignment horizontal="justify" vertical="center" wrapText="1"/>
    </xf>
    <xf numFmtId="0" fontId="26" fillId="4" borderId="50" xfId="0" applyFont="1" applyFill="1" applyBorder="1" applyAlignment="1">
      <alignment horizontal="justify" vertical="center" wrapText="1"/>
    </xf>
    <xf numFmtId="0" fontId="27" fillId="4" borderId="50" xfId="0" applyFont="1" applyFill="1" applyBorder="1" applyAlignment="1">
      <alignment horizontal="justify" vertical="center" wrapText="1"/>
    </xf>
    <xf numFmtId="0" fontId="24" fillId="11" borderId="39" xfId="0" applyFont="1" applyFill="1" applyBorder="1" applyAlignment="1">
      <alignment horizontal="justify" vertical="center" wrapText="1"/>
    </xf>
    <xf numFmtId="10" fontId="4" fillId="3" borderId="31" xfId="1" applyNumberFormat="1" applyFont="1" applyFill="1" applyBorder="1" applyAlignment="1">
      <alignment horizontal="center" vertical="center" wrapText="1"/>
    </xf>
    <xf numFmtId="10" fontId="18" fillId="0" borderId="51" xfId="1" applyNumberFormat="1" applyFont="1" applyBorder="1" applyAlignment="1">
      <alignment horizontal="center" vertical="center" wrapText="1"/>
    </xf>
    <xf numFmtId="10" fontId="18" fillId="3" borderId="31" xfId="0" applyNumberFormat="1"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left" vertical="center" wrapText="1"/>
    </xf>
    <xf numFmtId="9" fontId="18" fillId="0" borderId="51" xfId="1" applyFont="1" applyFill="1" applyBorder="1" applyAlignment="1">
      <alignment horizontal="center" vertical="center" wrapText="1"/>
    </xf>
    <xf numFmtId="9" fontId="18" fillId="0" borderId="1" xfId="1" applyFont="1" applyFill="1" applyBorder="1" applyAlignment="1">
      <alignment horizontal="center" vertical="center" wrapText="1"/>
    </xf>
    <xf numFmtId="0" fontId="18" fillId="0" borderId="41"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18" fillId="0" borderId="6" xfId="0" applyFont="1" applyFill="1" applyBorder="1" applyAlignment="1">
      <alignment horizontal="left" vertical="center" wrapText="1"/>
    </xf>
    <xf numFmtId="164" fontId="18" fillId="0" borderId="3" xfId="1" applyNumberFormat="1" applyFont="1" applyFill="1" applyBorder="1" applyAlignment="1">
      <alignment horizontal="center" vertical="center" wrapText="1"/>
    </xf>
    <xf numFmtId="0" fontId="18" fillId="0" borderId="51" xfId="0" applyFont="1" applyFill="1" applyBorder="1" applyAlignment="1">
      <alignment horizontal="center" vertical="center" wrapText="1"/>
    </xf>
    <xf numFmtId="10" fontId="18" fillId="0" borderId="51" xfId="0" applyNumberFormat="1" applyFont="1" applyFill="1" applyBorder="1" applyAlignment="1">
      <alignment horizontal="center" vertical="center"/>
    </xf>
    <xf numFmtId="0" fontId="18" fillId="0" borderId="51" xfId="0" applyFont="1" applyFill="1" applyBorder="1" applyAlignment="1">
      <alignment horizontal="justify" vertical="center" wrapText="1"/>
    </xf>
    <xf numFmtId="0" fontId="18" fillId="0" borderId="52" xfId="0" applyFont="1" applyFill="1" applyBorder="1" applyAlignment="1">
      <alignment horizontal="justify" vertical="center" wrapText="1"/>
    </xf>
    <xf numFmtId="9" fontId="18" fillId="0" borderId="3" xfId="0" applyNumberFormat="1" applyFont="1" applyFill="1" applyBorder="1" applyAlignment="1">
      <alignment horizontal="center" vertical="center" wrapText="1"/>
    </xf>
    <xf numFmtId="9" fontId="18" fillId="0" borderId="51" xfId="0" applyNumberFormat="1" applyFont="1" applyFill="1" applyBorder="1" applyAlignment="1">
      <alignment horizontal="center" vertical="center"/>
    </xf>
    <xf numFmtId="0" fontId="18" fillId="0" borderId="52" xfId="0" applyFont="1" applyFill="1" applyBorder="1" applyAlignment="1">
      <alignment horizontal="center" vertical="center" wrapText="1"/>
    </xf>
    <xf numFmtId="9" fontId="18" fillId="0" borderId="3" xfId="1" applyFont="1" applyFill="1" applyBorder="1" applyAlignment="1">
      <alignment horizontal="center" vertical="center" wrapText="1"/>
    </xf>
    <xf numFmtId="9" fontId="18" fillId="0" borderId="53" xfId="0" applyNumberFormat="1" applyFont="1" applyFill="1" applyBorder="1" applyAlignment="1">
      <alignment horizontal="center" vertical="center" wrapText="1"/>
    </xf>
    <xf numFmtId="10" fontId="18" fillId="0" borderId="31" xfId="0" applyNumberFormat="1" applyFont="1" applyFill="1" applyBorder="1" applyAlignment="1">
      <alignment horizontal="center" vertical="center" wrapText="1"/>
    </xf>
    <xf numFmtId="0" fontId="18" fillId="0" borderId="24" xfId="0" applyFont="1" applyFill="1" applyBorder="1" applyAlignment="1">
      <alignment wrapText="1"/>
    </xf>
    <xf numFmtId="0" fontId="28" fillId="0" borderId="0" xfId="0" applyFont="1" applyFill="1" applyAlignment="1">
      <alignment wrapText="1"/>
    </xf>
    <xf numFmtId="9" fontId="18" fillId="0" borderId="51" xfId="0" applyNumberFormat="1" applyFont="1" applyFill="1" applyBorder="1" applyAlignment="1">
      <alignment horizontal="center" vertical="center" wrapText="1"/>
    </xf>
    <xf numFmtId="9" fontId="18" fillId="0" borderId="51"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24" fillId="11" borderId="44" xfId="0" applyFont="1" applyFill="1" applyBorder="1" applyAlignment="1">
      <alignment horizontal="center" vertical="center" wrapText="1"/>
    </xf>
    <xf numFmtId="0" fontId="24" fillId="11" borderId="46" xfId="0" applyFont="1" applyFill="1" applyBorder="1" applyAlignment="1">
      <alignment horizontal="center" vertical="center" wrapText="1"/>
    </xf>
    <xf numFmtId="0" fontId="24" fillId="11" borderId="47" xfId="0" applyFont="1" applyFill="1" applyBorder="1" applyAlignment="1">
      <alignment horizontal="center" vertical="center" wrapText="1"/>
    </xf>
    <xf numFmtId="0" fontId="24" fillId="11" borderId="48"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0" fillId="0" borderId="12" xfId="0" applyBorder="1" applyAlignment="1">
      <alignment horizontal="left" vertical="center"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27" fillId="4" borderId="44" xfId="0" applyFont="1" applyFill="1" applyBorder="1" applyAlignment="1">
      <alignment horizontal="center" wrapText="1"/>
    </xf>
    <xf numFmtId="0" fontId="27" fillId="4" borderId="46" xfId="0" applyFont="1" applyFill="1" applyBorder="1" applyAlignment="1">
      <alignment horizontal="center" wrapText="1"/>
    </xf>
    <xf numFmtId="0" fontId="27" fillId="4" borderId="47" xfId="0" applyFont="1" applyFill="1" applyBorder="1" applyAlignment="1">
      <alignment horizontal="center" wrapText="1"/>
    </xf>
    <xf numFmtId="0" fontId="27" fillId="4" borderId="48" xfId="0" applyFont="1" applyFill="1" applyBorder="1" applyAlignment="1">
      <alignment horizontal="center" wrapText="1"/>
    </xf>
    <xf numFmtId="0" fontId="26" fillId="4" borderId="47" xfId="0" applyFont="1" applyFill="1" applyBorder="1" applyAlignment="1">
      <alignment horizontal="center" wrapText="1"/>
    </xf>
    <xf numFmtId="0" fontId="26" fillId="4" borderId="48" xfId="0" applyFont="1" applyFill="1" applyBorder="1" applyAlignment="1">
      <alignment horizontal="center" wrapText="1"/>
    </xf>
    <xf numFmtId="0" fontId="26" fillId="4" borderId="44" xfId="0" applyFont="1" applyFill="1" applyBorder="1" applyAlignment="1">
      <alignment horizontal="center" wrapText="1"/>
    </xf>
    <xf numFmtId="0" fontId="26" fillId="4" borderId="46" xfId="0" applyFont="1" applyFill="1" applyBorder="1" applyAlignment="1">
      <alignment horizontal="center" wrapText="1"/>
    </xf>
    <xf numFmtId="0" fontId="22" fillId="4" borderId="44" xfId="0" applyFont="1" applyFill="1" applyBorder="1" applyAlignment="1">
      <alignment horizontal="center" vertical="center"/>
    </xf>
    <xf numFmtId="0" fontId="22" fillId="4" borderId="45" xfId="0" applyFont="1" applyFill="1" applyBorder="1" applyAlignment="1">
      <alignment horizontal="center" vertical="center"/>
    </xf>
    <xf numFmtId="0" fontId="22" fillId="4" borderId="46" xfId="0" applyFont="1" applyFill="1" applyBorder="1" applyAlignment="1">
      <alignment horizontal="center" vertical="center"/>
    </xf>
    <xf numFmtId="0" fontId="27" fillId="4" borderId="45" xfId="0" applyFont="1" applyFill="1" applyBorder="1" applyAlignment="1">
      <alignment horizontal="center" wrapText="1"/>
    </xf>
    <xf numFmtId="0" fontId="23" fillId="11" borderId="44" xfId="0" applyFont="1" applyFill="1" applyBorder="1" applyAlignment="1">
      <alignment horizontal="center" wrapText="1"/>
    </xf>
    <xf numFmtId="0" fontId="23" fillId="11" borderId="45" xfId="0" applyFont="1" applyFill="1" applyBorder="1" applyAlignment="1">
      <alignment horizontal="center" wrapText="1"/>
    </xf>
    <xf numFmtId="0" fontId="23" fillId="11" borderId="46" xfId="0" applyFont="1" applyFill="1" applyBorder="1" applyAlignment="1">
      <alignment horizont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16" fillId="4" borderId="44"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46" xfId="0" applyFont="1" applyFill="1" applyBorder="1" applyAlignment="1">
      <alignment horizontal="center" vertical="center"/>
    </xf>
    <xf numFmtId="0" fontId="26" fillId="4" borderId="45" xfId="0" applyFont="1" applyFill="1" applyBorder="1" applyAlignment="1">
      <alignment horizontal="center" wrapText="1"/>
    </xf>
    <xf numFmtId="1" fontId="26" fillId="4" borderId="44" xfId="0" applyNumberFormat="1" applyFont="1" applyFill="1" applyBorder="1" applyAlignment="1">
      <alignment horizontal="center" wrapText="1"/>
    </xf>
    <xf numFmtId="1" fontId="26" fillId="4" borderId="46" xfId="0" applyNumberFormat="1" applyFont="1" applyFill="1" applyBorder="1" applyAlignment="1">
      <alignment horizont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4" fillId="0" borderId="0" xfId="0" applyFont="1" applyAlignment="1">
      <alignment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4" borderId="11" xfId="0" applyFont="1" applyFill="1" applyBorder="1" applyAlignment="1">
      <alignment horizontal="center" wrapText="1"/>
    </xf>
    <xf numFmtId="0" fontId="4" fillId="0" borderId="0" xfId="0" applyFont="1" applyAlignment="1">
      <alignment horizontal="justify"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xf numFmtId="10" fontId="18" fillId="0" borderId="51" xfId="0" applyNumberFormat="1" applyFont="1" applyBorder="1" applyAlignment="1">
      <alignment horizontal="center" vertical="center"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204108</xdr:colOff>
      <xdr:row>0</xdr:row>
      <xdr:rowOff>141515</xdr:rowOff>
    </xdr:from>
    <xdr:to>
      <xdr:col>1</xdr:col>
      <xdr:colOff>1623331</xdr:colOff>
      <xdr:row>1</xdr:row>
      <xdr:rowOff>141514</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4108" y="141515"/>
          <a:ext cx="1881866" cy="8980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3"/>
  <sheetViews>
    <sheetView tabSelected="1" zoomScale="70" zoomScaleNormal="70" workbookViewId="0">
      <selection activeCell="F12" sqref="F12"/>
    </sheetView>
  </sheetViews>
  <sheetFormatPr baseColWidth="10" defaultColWidth="10.85546875" defaultRowHeight="15" x14ac:dyDescent="0.2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3" width="18.2851562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3" width="17.85546875" style="2" customWidth="1"/>
    <col min="24" max="24" width="24.5703125" style="2" customWidth="1"/>
    <col min="25" max="25" width="16.85546875" style="2" customWidth="1"/>
    <col min="26" max="26" width="44.5703125" style="136" customWidth="1"/>
    <col min="27" max="27" width="23.28515625" style="136" customWidth="1"/>
    <col min="28" max="28" width="19.28515625" style="2" customWidth="1"/>
    <col min="29" max="29" width="15.7109375" style="2" customWidth="1"/>
    <col min="30" max="30" width="16.42578125" style="2" customWidth="1"/>
    <col min="31" max="31" width="51.7109375" style="2" customWidth="1"/>
    <col min="32" max="32" width="28.42578125" style="2" customWidth="1"/>
    <col min="33" max="34" width="16.42578125" style="2" hidden="1" customWidth="1"/>
    <col min="35" max="35" width="15.85546875" style="2" hidden="1" customWidth="1"/>
    <col min="36" max="36" width="13.42578125" style="2" hidden="1" customWidth="1"/>
    <col min="37" max="37" width="17.7109375" style="2" hidden="1" customWidth="1"/>
    <col min="38" max="38" width="14.5703125" style="2" hidden="1" customWidth="1"/>
    <col min="39" max="39" width="16.42578125" style="2" hidden="1" customWidth="1"/>
    <col min="40" max="40" width="15.85546875" style="2" hidden="1" customWidth="1"/>
    <col min="41" max="41" width="13.42578125" style="2" hidden="1" customWidth="1"/>
    <col min="42" max="42" width="17.7109375" style="2" hidden="1" customWidth="1"/>
    <col min="43" max="43" width="16.5703125" style="2" customWidth="1"/>
    <col min="44" max="44" width="16.42578125" style="2" customWidth="1"/>
    <col min="45" max="45" width="15.7109375" style="2" customWidth="1"/>
    <col min="46" max="46" width="47" style="136" customWidth="1"/>
    <col min="47" max="47" width="17.5703125" style="2" customWidth="1"/>
    <col min="48" max="48" width="16.28515625" style="2" customWidth="1"/>
    <col min="49" max="16384" width="10.85546875" style="2"/>
  </cols>
  <sheetData>
    <row r="1" spans="1:49" ht="70.5" customHeight="1" x14ac:dyDescent="0.25">
      <c r="A1" s="292" t="s">
        <v>134</v>
      </c>
      <c r="B1" s="293"/>
      <c r="C1" s="293"/>
      <c r="D1" s="293"/>
      <c r="E1" s="293"/>
      <c r="F1" s="293"/>
      <c r="G1" s="293"/>
      <c r="H1" s="293"/>
      <c r="I1" s="293"/>
      <c r="J1" s="293"/>
      <c r="K1" s="293"/>
      <c r="L1" s="293"/>
      <c r="M1" s="294"/>
      <c r="N1" s="295" t="s">
        <v>199</v>
      </c>
      <c r="O1" s="296"/>
      <c r="P1" s="296"/>
      <c r="Q1" s="296"/>
      <c r="R1" s="297"/>
      <c r="S1" s="301"/>
      <c r="T1" s="264"/>
      <c r="U1" s="264"/>
      <c r="V1" s="264"/>
      <c r="W1" s="116"/>
      <c r="X1" s="264"/>
      <c r="Y1" s="264"/>
      <c r="Z1" s="289"/>
      <c r="AA1" s="289"/>
      <c r="AB1" s="264"/>
      <c r="AC1" s="264"/>
      <c r="AD1" s="264"/>
      <c r="AE1" s="264"/>
      <c r="AF1" s="264"/>
      <c r="AG1" s="264"/>
      <c r="AH1" s="264"/>
      <c r="AI1" s="264"/>
      <c r="AJ1" s="264"/>
      <c r="AK1" s="264"/>
      <c r="AL1" s="264"/>
      <c r="AM1" s="264"/>
      <c r="AN1" s="264"/>
      <c r="AO1" s="264"/>
      <c r="AP1" s="264"/>
      <c r="AQ1" s="264"/>
      <c r="AR1" s="264"/>
      <c r="AS1" s="264"/>
      <c r="AT1" s="289"/>
      <c r="AU1" s="264"/>
      <c r="AV1" s="264"/>
      <c r="AW1" s="264"/>
    </row>
    <row r="2" spans="1:49" s="3" customFormat="1" ht="23.45" customHeight="1" x14ac:dyDescent="0.25">
      <c r="A2" s="265"/>
      <c r="B2" s="266"/>
      <c r="C2" s="266"/>
      <c r="D2" s="266"/>
      <c r="E2" s="266"/>
      <c r="F2" s="266"/>
      <c r="G2" s="266"/>
      <c r="H2" s="266"/>
      <c r="I2" s="266"/>
      <c r="J2" s="266"/>
      <c r="K2" s="266"/>
      <c r="L2" s="266"/>
      <c r="M2" s="267"/>
      <c r="N2" s="298"/>
      <c r="O2" s="299"/>
      <c r="P2" s="299"/>
      <c r="Q2" s="299"/>
      <c r="R2" s="300"/>
      <c r="S2" s="301"/>
      <c r="T2" s="264"/>
      <c r="U2" s="264"/>
      <c r="V2" s="264"/>
      <c r="W2" s="116"/>
      <c r="X2" s="264"/>
      <c r="Y2" s="264"/>
      <c r="Z2" s="289"/>
      <c r="AA2" s="289"/>
      <c r="AB2" s="264"/>
      <c r="AC2" s="264"/>
      <c r="AD2" s="264"/>
      <c r="AE2" s="264"/>
      <c r="AF2" s="264"/>
      <c r="AG2" s="264"/>
      <c r="AH2" s="264"/>
      <c r="AI2" s="264"/>
      <c r="AJ2" s="264"/>
      <c r="AK2" s="264"/>
      <c r="AL2" s="264"/>
      <c r="AM2" s="264"/>
      <c r="AN2" s="264"/>
      <c r="AO2" s="264"/>
      <c r="AP2" s="264"/>
      <c r="AQ2" s="264"/>
      <c r="AR2" s="264"/>
      <c r="AS2" s="264"/>
      <c r="AT2" s="289"/>
      <c r="AU2" s="264"/>
      <c r="AV2" s="264"/>
      <c r="AW2" s="264"/>
    </row>
    <row r="3" spans="1:49" ht="15" customHeight="1" x14ac:dyDescent="0.25">
      <c r="A3" s="268"/>
      <c r="B3" s="269"/>
      <c r="C3" s="269"/>
      <c r="D3" s="269"/>
      <c r="E3" s="269"/>
      <c r="F3" s="269"/>
      <c r="G3" s="269"/>
      <c r="H3" s="269"/>
      <c r="I3" s="269"/>
      <c r="J3" s="269"/>
      <c r="K3" s="269"/>
      <c r="L3" s="269"/>
      <c r="M3" s="269"/>
      <c r="N3" s="269"/>
      <c r="O3" s="269"/>
      <c r="P3" s="269"/>
      <c r="Q3" s="269"/>
      <c r="R3" s="269"/>
      <c r="S3" s="4"/>
      <c r="T3" s="4"/>
      <c r="U3" s="4"/>
      <c r="V3" s="4"/>
      <c r="W3" s="4"/>
      <c r="X3" s="4"/>
      <c r="Y3" s="4"/>
      <c r="Z3" s="131"/>
      <c r="AA3" s="131"/>
      <c r="AB3" s="4"/>
      <c r="AC3" s="4"/>
      <c r="AD3" s="4"/>
      <c r="AE3" s="4"/>
      <c r="AF3" s="4"/>
      <c r="AG3" s="4"/>
      <c r="AH3" s="4"/>
      <c r="AI3" s="4"/>
      <c r="AJ3" s="4"/>
      <c r="AK3" s="4"/>
      <c r="AL3" s="4"/>
      <c r="AM3" s="4"/>
      <c r="AN3" s="4"/>
      <c r="AO3" s="4"/>
      <c r="AP3" s="4"/>
      <c r="AQ3" s="4"/>
      <c r="AR3" s="4"/>
      <c r="AS3" s="4"/>
      <c r="AT3" s="131"/>
      <c r="AU3" s="4"/>
      <c r="AV3" s="4"/>
      <c r="AW3" s="4"/>
    </row>
    <row r="4" spans="1:49" ht="15" customHeight="1" x14ac:dyDescent="0.25">
      <c r="A4" s="270" t="s">
        <v>0</v>
      </c>
      <c r="B4" s="271"/>
      <c r="C4" s="271"/>
      <c r="D4" s="271"/>
      <c r="E4" s="271"/>
      <c r="F4" s="271"/>
      <c r="G4" s="271"/>
      <c r="H4" s="271"/>
      <c r="I4" s="271"/>
      <c r="J4" s="271"/>
      <c r="K4" s="271"/>
      <c r="L4" s="271"/>
      <c r="M4" s="271"/>
      <c r="N4" s="271"/>
      <c r="O4" s="271"/>
      <c r="P4" s="271"/>
      <c r="Q4" s="271"/>
      <c r="R4" s="271"/>
      <c r="S4" s="4"/>
      <c r="T4" s="4"/>
      <c r="U4" s="4"/>
      <c r="V4" s="4"/>
      <c r="W4" s="4"/>
      <c r="X4" s="4"/>
      <c r="Y4" s="4"/>
      <c r="Z4" s="131"/>
      <c r="AA4" s="131"/>
      <c r="AB4" s="4"/>
      <c r="AC4" s="4"/>
      <c r="AD4" s="4"/>
      <c r="AE4" s="4"/>
      <c r="AF4" s="4"/>
      <c r="AG4" s="4"/>
      <c r="AH4" s="4"/>
      <c r="AI4" s="4"/>
      <c r="AJ4" s="4"/>
      <c r="AK4" s="4"/>
      <c r="AL4" s="4"/>
      <c r="AM4" s="4"/>
      <c r="AN4" s="4"/>
      <c r="AO4" s="4"/>
      <c r="AP4" s="4"/>
      <c r="AQ4" s="4"/>
      <c r="AR4" s="4"/>
      <c r="AS4" s="4"/>
      <c r="AT4" s="131"/>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16"/>
      <c r="X5" s="116"/>
      <c r="Y5" s="116"/>
      <c r="Z5" s="132"/>
      <c r="AA5" s="132"/>
      <c r="AB5" s="116"/>
      <c r="AC5" s="116"/>
      <c r="AD5" s="116"/>
      <c r="AE5" s="116"/>
      <c r="AF5" s="116"/>
      <c r="AG5" s="116"/>
      <c r="AH5" s="116"/>
      <c r="AI5" s="116"/>
      <c r="AJ5" s="116"/>
      <c r="AK5" s="116"/>
      <c r="AL5" s="116"/>
      <c r="AM5" s="116"/>
      <c r="AN5" s="116"/>
      <c r="AO5" s="116"/>
      <c r="AP5" s="116"/>
      <c r="AQ5" s="116"/>
      <c r="AR5" s="116"/>
      <c r="AS5" s="116"/>
      <c r="AT5" s="132"/>
      <c r="AU5" s="1"/>
      <c r="AV5" s="1"/>
      <c r="AW5" s="1"/>
    </row>
    <row r="6" spans="1:49" ht="15" customHeight="1" x14ac:dyDescent="0.25">
      <c r="A6" s="272" t="s">
        <v>1</v>
      </c>
      <c r="B6" s="273"/>
      <c r="C6" s="274" t="s">
        <v>201</v>
      </c>
      <c r="D6" s="275"/>
      <c r="E6" s="276"/>
      <c r="F6" s="283" t="s">
        <v>2</v>
      </c>
      <c r="G6" s="284"/>
      <c r="H6" s="284"/>
      <c r="I6" s="284"/>
      <c r="J6" s="284"/>
      <c r="K6" s="284"/>
      <c r="L6" s="284"/>
      <c r="M6" s="285"/>
      <c r="N6" s="1"/>
      <c r="O6" s="1"/>
      <c r="P6" s="1"/>
      <c r="Q6" s="1"/>
      <c r="R6" s="1"/>
      <c r="S6" s="1"/>
      <c r="T6" s="1"/>
      <c r="U6" s="1"/>
      <c r="V6" s="1"/>
      <c r="W6" s="116"/>
      <c r="X6" s="116"/>
      <c r="Y6" s="116"/>
      <c r="Z6" s="132"/>
      <c r="AA6" s="132"/>
      <c r="AB6" s="116"/>
      <c r="AC6" s="116"/>
      <c r="AD6" s="116"/>
      <c r="AE6" s="116"/>
      <c r="AF6" s="116"/>
      <c r="AG6" s="116"/>
      <c r="AH6" s="116"/>
      <c r="AI6" s="116"/>
      <c r="AJ6" s="116"/>
      <c r="AK6" s="116"/>
      <c r="AL6" s="116"/>
      <c r="AM6" s="116"/>
      <c r="AN6" s="116"/>
      <c r="AO6" s="116"/>
      <c r="AP6" s="116"/>
      <c r="AQ6" s="116"/>
      <c r="AR6" s="116"/>
      <c r="AS6" s="116"/>
      <c r="AT6" s="132"/>
      <c r="AU6" s="1"/>
      <c r="AV6" s="1"/>
      <c r="AW6" s="1"/>
    </row>
    <row r="7" spans="1:49" ht="15" customHeight="1" x14ac:dyDescent="0.25">
      <c r="A7" s="254"/>
      <c r="B7" s="246"/>
      <c r="C7" s="277"/>
      <c r="D7" s="278"/>
      <c r="E7" s="279"/>
      <c r="F7" s="6" t="s">
        <v>3</v>
      </c>
      <c r="G7" s="286" t="s">
        <v>4</v>
      </c>
      <c r="H7" s="288"/>
      <c r="I7" s="286" t="s">
        <v>5</v>
      </c>
      <c r="J7" s="287"/>
      <c r="K7" s="287"/>
      <c r="L7" s="287"/>
      <c r="M7" s="288"/>
      <c r="N7" s="1"/>
      <c r="O7" s="1"/>
      <c r="P7" s="1"/>
      <c r="Q7" s="1"/>
      <c r="R7" s="1"/>
      <c r="S7" s="1"/>
      <c r="T7" s="1"/>
      <c r="U7" s="1"/>
      <c r="V7" s="1"/>
      <c r="W7" s="116"/>
      <c r="X7" s="116"/>
      <c r="Y7" s="116"/>
      <c r="Z7" s="132"/>
      <c r="AA7" s="132"/>
      <c r="AB7" s="116"/>
      <c r="AC7" s="116"/>
      <c r="AD7" s="116"/>
      <c r="AE7" s="116"/>
      <c r="AF7" s="116"/>
      <c r="AG7" s="116"/>
      <c r="AH7" s="116"/>
      <c r="AI7" s="116"/>
      <c r="AJ7" s="116"/>
      <c r="AK7" s="116"/>
      <c r="AL7" s="116"/>
      <c r="AM7" s="116"/>
      <c r="AN7" s="116"/>
      <c r="AO7" s="116"/>
      <c r="AP7" s="116"/>
      <c r="AQ7" s="116"/>
      <c r="AR7" s="116"/>
      <c r="AS7" s="116"/>
      <c r="AT7" s="132"/>
      <c r="AU7" s="1"/>
      <c r="AV7" s="1"/>
      <c r="AW7" s="1"/>
    </row>
    <row r="8" spans="1:49" ht="15" customHeight="1" x14ac:dyDescent="0.25">
      <c r="A8" s="254"/>
      <c r="B8" s="246"/>
      <c r="C8" s="277"/>
      <c r="D8" s="278"/>
      <c r="E8" s="279"/>
      <c r="F8" s="7">
        <v>1</v>
      </c>
      <c r="G8" s="290" t="s">
        <v>204</v>
      </c>
      <c r="H8" s="291"/>
      <c r="I8" s="190" t="s">
        <v>200</v>
      </c>
      <c r="J8" s="191"/>
      <c r="K8" s="191"/>
      <c r="L8" s="191"/>
      <c r="M8" s="192"/>
      <c r="N8" s="1"/>
      <c r="O8" s="1"/>
      <c r="P8" s="1"/>
      <c r="Q8" s="1"/>
      <c r="R8" s="1"/>
      <c r="S8" s="1"/>
      <c r="T8" s="1"/>
      <c r="U8" s="1"/>
      <c r="V8" s="1"/>
      <c r="W8" s="116"/>
      <c r="X8" s="116"/>
      <c r="Y8" s="116"/>
      <c r="Z8" s="132"/>
      <c r="AA8" s="132"/>
      <c r="AB8" s="116"/>
      <c r="AC8" s="116"/>
      <c r="AD8" s="116"/>
      <c r="AE8" s="116"/>
      <c r="AF8" s="116"/>
      <c r="AG8" s="116"/>
      <c r="AH8" s="116"/>
      <c r="AI8" s="116"/>
      <c r="AJ8" s="116"/>
      <c r="AK8" s="116"/>
      <c r="AL8" s="116"/>
      <c r="AM8" s="116"/>
      <c r="AN8" s="116"/>
      <c r="AO8" s="116"/>
      <c r="AP8" s="116"/>
      <c r="AQ8" s="116"/>
      <c r="AR8" s="116"/>
      <c r="AS8" s="116"/>
      <c r="AT8" s="132"/>
      <c r="AU8" s="1"/>
      <c r="AV8" s="1"/>
      <c r="AW8" s="1"/>
    </row>
    <row r="9" spans="1:49" ht="35.25" customHeight="1" x14ac:dyDescent="0.25">
      <c r="A9" s="254"/>
      <c r="B9" s="246"/>
      <c r="C9" s="277"/>
      <c r="D9" s="278"/>
      <c r="E9" s="279"/>
      <c r="F9" s="115">
        <v>2</v>
      </c>
      <c r="G9" s="168" t="s">
        <v>202</v>
      </c>
      <c r="H9" s="169"/>
      <c r="I9" s="170" t="s">
        <v>203</v>
      </c>
      <c r="J9" s="171"/>
      <c r="K9" s="171"/>
      <c r="L9" s="171"/>
      <c r="M9" s="172"/>
      <c r="N9" s="114"/>
      <c r="O9" s="114"/>
      <c r="P9" s="114"/>
      <c r="Q9" s="114"/>
      <c r="R9" s="114"/>
      <c r="S9" s="114"/>
      <c r="T9" s="114"/>
      <c r="U9" s="114"/>
      <c r="V9" s="114"/>
      <c r="W9" s="116"/>
      <c r="X9" s="116"/>
      <c r="Y9" s="116"/>
      <c r="Z9" s="132"/>
      <c r="AA9" s="132"/>
      <c r="AB9" s="116"/>
      <c r="AC9" s="116"/>
      <c r="AD9" s="116"/>
      <c r="AE9" s="116"/>
      <c r="AF9" s="116"/>
      <c r="AG9" s="116"/>
      <c r="AH9" s="116"/>
      <c r="AI9" s="116"/>
      <c r="AJ9" s="116"/>
      <c r="AK9" s="116"/>
      <c r="AL9" s="116"/>
      <c r="AM9" s="116"/>
      <c r="AN9" s="116"/>
      <c r="AO9" s="116"/>
      <c r="AP9" s="116"/>
      <c r="AQ9" s="116"/>
      <c r="AR9" s="116"/>
      <c r="AS9" s="116"/>
      <c r="AT9" s="132"/>
      <c r="AU9" s="114"/>
      <c r="AV9" s="114"/>
      <c r="AW9" s="114"/>
    </row>
    <row r="10" spans="1:49" ht="32.25" customHeight="1" x14ac:dyDescent="0.25">
      <c r="A10" s="254"/>
      <c r="B10" s="246"/>
      <c r="C10" s="277"/>
      <c r="D10" s="278"/>
      <c r="E10" s="279"/>
      <c r="F10" s="115">
        <v>3</v>
      </c>
      <c r="G10" s="168" t="s">
        <v>205</v>
      </c>
      <c r="H10" s="169"/>
      <c r="I10" s="170" t="s">
        <v>206</v>
      </c>
      <c r="J10" s="171"/>
      <c r="K10" s="171"/>
      <c r="L10" s="171"/>
      <c r="M10" s="172"/>
      <c r="N10" s="114"/>
      <c r="O10" s="114"/>
      <c r="P10" s="114"/>
      <c r="Q10" s="114"/>
      <c r="R10" s="114"/>
      <c r="S10" s="114"/>
      <c r="T10" s="114"/>
      <c r="U10" s="114"/>
      <c r="V10" s="114"/>
      <c r="W10" s="116"/>
      <c r="X10" s="116"/>
      <c r="Y10" s="116"/>
      <c r="Z10" s="132"/>
      <c r="AA10" s="132"/>
      <c r="AB10" s="116"/>
      <c r="AC10" s="116"/>
      <c r="AD10" s="116"/>
      <c r="AE10" s="116"/>
      <c r="AF10" s="116"/>
      <c r="AG10" s="116"/>
      <c r="AH10" s="116"/>
      <c r="AI10" s="116"/>
      <c r="AJ10" s="116"/>
      <c r="AK10" s="116"/>
      <c r="AL10" s="116"/>
      <c r="AM10" s="116"/>
      <c r="AN10" s="116"/>
      <c r="AO10" s="116"/>
      <c r="AP10" s="116"/>
      <c r="AQ10" s="116"/>
      <c r="AR10" s="116"/>
      <c r="AS10" s="116"/>
      <c r="AT10" s="132"/>
      <c r="AU10" s="114"/>
      <c r="AV10" s="114"/>
      <c r="AW10" s="114"/>
    </row>
    <row r="11" spans="1:49" ht="37.5" customHeight="1" x14ac:dyDescent="0.25">
      <c r="A11" s="254"/>
      <c r="B11" s="246"/>
      <c r="C11" s="277"/>
      <c r="D11" s="278"/>
      <c r="E11" s="279"/>
      <c r="F11" s="115">
        <v>4</v>
      </c>
      <c r="G11" s="168" t="s">
        <v>207</v>
      </c>
      <c r="H11" s="169"/>
      <c r="I11" s="189" t="s">
        <v>238</v>
      </c>
      <c r="J11" s="189"/>
      <c r="K11" s="189"/>
      <c r="L11" s="189"/>
      <c r="M11" s="189"/>
      <c r="N11" s="1"/>
      <c r="O11" s="1"/>
      <c r="P11" s="1"/>
      <c r="Q11" s="1"/>
      <c r="R11" s="1"/>
      <c r="S11" s="1"/>
      <c r="T11" s="1"/>
      <c r="U11" s="1"/>
      <c r="V11" s="1"/>
      <c r="W11" s="116"/>
      <c r="X11" s="116"/>
      <c r="Y11" s="116"/>
      <c r="Z11" s="132"/>
      <c r="AA11" s="132"/>
      <c r="AB11" s="116"/>
      <c r="AC11" s="116"/>
      <c r="AD11" s="116"/>
      <c r="AE11" s="116"/>
      <c r="AF11" s="116"/>
      <c r="AG11" s="116"/>
      <c r="AH11" s="116"/>
      <c r="AI11" s="116"/>
      <c r="AJ11" s="116"/>
      <c r="AK11" s="116"/>
      <c r="AL11" s="116"/>
      <c r="AM11" s="116"/>
      <c r="AN11" s="116"/>
      <c r="AO11" s="116"/>
      <c r="AP11" s="116"/>
      <c r="AQ11" s="116"/>
      <c r="AR11" s="116"/>
      <c r="AS11" s="116"/>
      <c r="AT11" s="132"/>
      <c r="AU11" s="1"/>
      <c r="AV11" s="1"/>
      <c r="AW11" s="1"/>
    </row>
    <row r="12" spans="1:49" ht="66" customHeight="1" x14ac:dyDescent="0.25">
      <c r="A12" s="256"/>
      <c r="B12" s="248"/>
      <c r="C12" s="280"/>
      <c r="D12" s="281"/>
      <c r="E12" s="282"/>
      <c r="F12" s="115">
        <v>5</v>
      </c>
      <c r="G12" s="168" t="s">
        <v>280</v>
      </c>
      <c r="H12" s="169"/>
      <c r="I12" s="189" t="s">
        <v>279</v>
      </c>
      <c r="J12" s="189"/>
      <c r="K12" s="189"/>
      <c r="L12" s="189"/>
      <c r="M12" s="189"/>
      <c r="N12" s="1"/>
      <c r="O12" s="1"/>
      <c r="P12" s="1"/>
      <c r="Q12" s="1"/>
      <c r="R12" s="1"/>
      <c r="S12" s="1"/>
      <c r="T12" s="1"/>
      <c r="U12" s="1"/>
      <c r="V12" s="1"/>
      <c r="W12" s="116"/>
      <c r="X12" s="116"/>
      <c r="Y12" s="116"/>
      <c r="Z12" s="132"/>
      <c r="AA12" s="132"/>
      <c r="AB12" s="116"/>
      <c r="AC12" s="116"/>
      <c r="AD12" s="116"/>
      <c r="AE12" s="116"/>
      <c r="AF12" s="116"/>
      <c r="AG12" s="116"/>
      <c r="AH12" s="116"/>
      <c r="AI12" s="116"/>
      <c r="AJ12" s="116"/>
      <c r="AK12" s="116"/>
      <c r="AL12" s="116"/>
      <c r="AM12" s="116"/>
      <c r="AN12" s="116"/>
      <c r="AO12" s="116"/>
      <c r="AP12" s="116"/>
      <c r="AQ12" s="116"/>
      <c r="AR12" s="116"/>
      <c r="AS12" s="116"/>
      <c r="AT12" s="132"/>
      <c r="AU12" s="1"/>
      <c r="AV12" s="1"/>
      <c r="AW12" s="1"/>
    </row>
    <row r="13" spans="1:49" ht="19.5" customHeight="1" thickBot="1" x14ac:dyDescent="0.3">
      <c r="A13" s="1"/>
      <c r="B13" s="1"/>
      <c r="C13" s="1"/>
      <c r="D13" s="1"/>
      <c r="E13" s="1"/>
      <c r="F13" s="1"/>
      <c r="G13" s="1"/>
      <c r="H13" s="1"/>
      <c r="I13" s="1"/>
      <c r="J13" s="1"/>
      <c r="K13" s="1"/>
      <c r="L13" s="1"/>
      <c r="M13" s="1"/>
      <c r="N13" s="1"/>
      <c r="O13" s="1"/>
      <c r="P13" s="1"/>
      <c r="Q13" s="1"/>
      <c r="R13" s="1"/>
      <c r="S13" s="1"/>
      <c r="T13" s="1"/>
      <c r="U13" s="1"/>
      <c r="V13" s="1"/>
      <c r="W13" s="116"/>
      <c r="X13" s="116"/>
      <c r="Y13" s="116"/>
      <c r="Z13" s="132"/>
      <c r="AA13" s="132"/>
      <c r="AB13" s="116"/>
      <c r="AC13" s="116"/>
      <c r="AD13" s="116"/>
      <c r="AE13" s="116"/>
      <c r="AF13" s="116"/>
      <c r="AG13" s="116"/>
      <c r="AH13" s="116"/>
      <c r="AI13" s="116"/>
      <c r="AJ13" s="116"/>
      <c r="AK13" s="116"/>
      <c r="AL13" s="116"/>
      <c r="AM13" s="116"/>
      <c r="AN13" s="116"/>
      <c r="AO13" s="116"/>
      <c r="AP13" s="116"/>
      <c r="AQ13" s="116"/>
      <c r="AR13" s="116"/>
      <c r="AS13" s="116"/>
      <c r="AT13" s="132"/>
      <c r="AU13" s="1"/>
      <c r="AV13" s="1"/>
      <c r="AW13" s="1"/>
    </row>
    <row r="14" spans="1:49" ht="15" customHeight="1" x14ac:dyDescent="0.25">
      <c r="A14" s="243" t="s">
        <v>6</v>
      </c>
      <c r="B14" s="244"/>
      <c r="C14" s="249" t="s">
        <v>7</v>
      </c>
      <c r="D14" s="252" t="s">
        <v>8</v>
      </c>
      <c r="E14" s="253"/>
      <c r="F14" s="244"/>
      <c r="G14" s="258" t="s">
        <v>9</v>
      </c>
      <c r="H14" s="258"/>
      <c r="I14" s="258"/>
      <c r="J14" s="258"/>
      <c r="K14" s="258"/>
      <c r="L14" s="258"/>
      <c r="M14" s="258"/>
      <c r="N14" s="258"/>
      <c r="O14" s="258"/>
      <c r="P14" s="258"/>
      <c r="Q14" s="259"/>
      <c r="R14" s="220" t="s">
        <v>10</v>
      </c>
      <c r="S14" s="221"/>
      <c r="T14" s="221"/>
      <c r="U14" s="221"/>
      <c r="V14" s="222"/>
      <c r="W14" s="229" t="s">
        <v>11</v>
      </c>
      <c r="X14" s="229"/>
      <c r="Y14" s="229"/>
      <c r="Z14" s="229"/>
      <c r="AA14" s="230"/>
      <c r="AB14" s="231" t="s">
        <v>12</v>
      </c>
      <c r="AC14" s="232"/>
      <c r="AD14" s="232"/>
      <c r="AE14" s="232"/>
      <c r="AF14" s="233"/>
      <c r="AG14" s="234" t="s">
        <v>12</v>
      </c>
      <c r="AH14" s="234"/>
      <c r="AI14" s="234"/>
      <c r="AJ14" s="234"/>
      <c r="AK14" s="235"/>
      <c r="AL14" s="232" t="s">
        <v>12</v>
      </c>
      <c r="AM14" s="232"/>
      <c r="AN14" s="232"/>
      <c r="AO14" s="232"/>
      <c r="AP14" s="233"/>
      <c r="AQ14" s="236" t="s">
        <v>13</v>
      </c>
      <c r="AR14" s="237"/>
      <c r="AS14" s="237"/>
      <c r="AT14" s="238"/>
      <c r="AU14" s="8"/>
    </row>
    <row r="15" spans="1:49" s="9" customFormat="1" x14ac:dyDescent="0.25">
      <c r="A15" s="245"/>
      <c r="B15" s="246"/>
      <c r="C15" s="250"/>
      <c r="D15" s="254"/>
      <c r="E15" s="255"/>
      <c r="F15" s="246"/>
      <c r="G15" s="260"/>
      <c r="H15" s="260"/>
      <c r="I15" s="260"/>
      <c r="J15" s="260"/>
      <c r="K15" s="260"/>
      <c r="L15" s="260"/>
      <c r="M15" s="260"/>
      <c r="N15" s="260"/>
      <c r="O15" s="260"/>
      <c r="P15" s="260"/>
      <c r="Q15" s="261"/>
      <c r="R15" s="223"/>
      <c r="S15" s="224"/>
      <c r="T15" s="224"/>
      <c r="U15" s="224"/>
      <c r="V15" s="225"/>
      <c r="W15" s="239" t="s">
        <v>14</v>
      </c>
      <c r="X15" s="239"/>
      <c r="Y15" s="239"/>
      <c r="Z15" s="239"/>
      <c r="AA15" s="240"/>
      <c r="AB15" s="177" t="s">
        <v>15</v>
      </c>
      <c r="AC15" s="178"/>
      <c r="AD15" s="178"/>
      <c r="AE15" s="178"/>
      <c r="AF15" s="179"/>
      <c r="AG15" s="183" t="s">
        <v>16</v>
      </c>
      <c r="AH15" s="184"/>
      <c r="AI15" s="184"/>
      <c r="AJ15" s="184"/>
      <c r="AK15" s="185"/>
      <c r="AL15" s="177" t="s">
        <v>17</v>
      </c>
      <c r="AM15" s="178"/>
      <c r="AN15" s="178"/>
      <c r="AO15" s="178"/>
      <c r="AP15" s="179"/>
      <c r="AQ15" s="208" t="s">
        <v>18</v>
      </c>
      <c r="AR15" s="209"/>
      <c r="AS15" s="209"/>
      <c r="AT15" s="210"/>
      <c r="AU15" s="8"/>
    </row>
    <row r="16" spans="1:49" s="9" customFormat="1" x14ac:dyDescent="0.25">
      <c r="A16" s="247"/>
      <c r="B16" s="248"/>
      <c r="C16" s="250"/>
      <c r="D16" s="256"/>
      <c r="E16" s="257"/>
      <c r="F16" s="248"/>
      <c r="G16" s="262"/>
      <c r="H16" s="262"/>
      <c r="I16" s="262"/>
      <c r="J16" s="262"/>
      <c r="K16" s="262"/>
      <c r="L16" s="262"/>
      <c r="M16" s="262"/>
      <c r="N16" s="262"/>
      <c r="O16" s="262"/>
      <c r="P16" s="262"/>
      <c r="Q16" s="263"/>
      <c r="R16" s="226"/>
      <c r="S16" s="227"/>
      <c r="T16" s="227"/>
      <c r="U16" s="227"/>
      <c r="V16" s="228"/>
      <c r="W16" s="241"/>
      <c r="X16" s="241"/>
      <c r="Y16" s="241"/>
      <c r="Z16" s="241"/>
      <c r="AA16" s="242"/>
      <c r="AB16" s="180"/>
      <c r="AC16" s="181"/>
      <c r="AD16" s="181"/>
      <c r="AE16" s="181"/>
      <c r="AF16" s="182"/>
      <c r="AG16" s="186"/>
      <c r="AH16" s="187"/>
      <c r="AI16" s="187"/>
      <c r="AJ16" s="187"/>
      <c r="AK16" s="188"/>
      <c r="AL16" s="180"/>
      <c r="AM16" s="181"/>
      <c r="AN16" s="181"/>
      <c r="AO16" s="181"/>
      <c r="AP16" s="182"/>
      <c r="AQ16" s="211"/>
      <c r="AR16" s="212"/>
      <c r="AS16" s="212"/>
      <c r="AT16" s="213"/>
      <c r="AU16" s="8"/>
    </row>
    <row r="17" spans="1:47" s="9" customFormat="1" ht="75.75" thickBot="1" x14ac:dyDescent="0.3">
      <c r="A17" s="10" t="s">
        <v>19</v>
      </c>
      <c r="B17" s="11" t="s">
        <v>20</v>
      </c>
      <c r="C17" s="251"/>
      <c r="D17" s="12" t="s">
        <v>21</v>
      </c>
      <c r="E17" s="11" t="s">
        <v>22</v>
      </c>
      <c r="F17" s="11" t="s">
        <v>23</v>
      </c>
      <c r="G17" s="13" t="s">
        <v>24</v>
      </c>
      <c r="H17" s="13" t="s">
        <v>25</v>
      </c>
      <c r="I17" s="13" t="s">
        <v>26</v>
      </c>
      <c r="J17" s="13" t="s">
        <v>27</v>
      </c>
      <c r="K17" s="13" t="s">
        <v>28</v>
      </c>
      <c r="L17" s="13" t="s">
        <v>29</v>
      </c>
      <c r="M17" s="13" t="s">
        <v>30</v>
      </c>
      <c r="N17" s="13" t="s">
        <v>31</v>
      </c>
      <c r="O17" s="13" t="s">
        <v>32</v>
      </c>
      <c r="P17" s="13" t="s">
        <v>33</v>
      </c>
      <c r="Q17" s="14" t="s">
        <v>34</v>
      </c>
      <c r="R17" s="15" t="s">
        <v>35</v>
      </c>
      <c r="S17" s="16" t="s">
        <v>36</v>
      </c>
      <c r="T17" s="16" t="s">
        <v>37</v>
      </c>
      <c r="U17" s="16" t="s">
        <v>38</v>
      </c>
      <c r="V17" s="17" t="s">
        <v>128</v>
      </c>
      <c r="W17" s="18" t="s">
        <v>39</v>
      </c>
      <c r="X17" s="19" t="s">
        <v>40</v>
      </c>
      <c r="Y17" s="19" t="s">
        <v>41</v>
      </c>
      <c r="Z17" s="19" t="s">
        <v>42</v>
      </c>
      <c r="AA17" s="20" t="s">
        <v>43</v>
      </c>
      <c r="AB17" s="21" t="s">
        <v>39</v>
      </c>
      <c r="AC17" s="22" t="s">
        <v>40</v>
      </c>
      <c r="AD17" s="22" t="s">
        <v>41</v>
      </c>
      <c r="AE17" s="22" t="s">
        <v>42</v>
      </c>
      <c r="AF17" s="23" t="s">
        <v>43</v>
      </c>
      <c r="AG17" s="24" t="s">
        <v>39</v>
      </c>
      <c r="AH17" s="25" t="s">
        <v>40</v>
      </c>
      <c r="AI17" s="25" t="s">
        <v>41</v>
      </c>
      <c r="AJ17" s="25" t="s">
        <v>42</v>
      </c>
      <c r="AK17" s="26" t="s">
        <v>43</v>
      </c>
      <c r="AL17" s="21" t="s">
        <v>39</v>
      </c>
      <c r="AM17" s="22" t="s">
        <v>40</v>
      </c>
      <c r="AN17" s="22" t="s">
        <v>41</v>
      </c>
      <c r="AO17" s="22" t="s">
        <v>42</v>
      </c>
      <c r="AP17" s="23" t="s">
        <v>43</v>
      </c>
      <c r="AQ17" s="27" t="s">
        <v>39</v>
      </c>
      <c r="AR17" s="28" t="s">
        <v>44</v>
      </c>
      <c r="AS17" s="28" t="s">
        <v>45</v>
      </c>
      <c r="AT17" s="29" t="s">
        <v>46</v>
      </c>
      <c r="AU17" s="8"/>
    </row>
    <row r="18" spans="1:47" s="81" customFormat="1" ht="153" customHeight="1" x14ac:dyDescent="0.25">
      <c r="A18" s="63">
        <v>4</v>
      </c>
      <c r="B18" s="64" t="s">
        <v>47</v>
      </c>
      <c r="C18" s="65" t="s">
        <v>48</v>
      </c>
      <c r="D18" s="66">
        <v>1</v>
      </c>
      <c r="E18" s="67" t="s">
        <v>135</v>
      </c>
      <c r="F18" s="68" t="s">
        <v>49</v>
      </c>
      <c r="G18" s="69" t="s">
        <v>50</v>
      </c>
      <c r="H18" s="70" t="s">
        <v>51</v>
      </c>
      <c r="I18" s="71" t="s">
        <v>198</v>
      </c>
      <c r="J18" s="66" t="s">
        <v>52</v>
      </c>
      <c r="K18" s="64" t="s">
        <v>53</v>
      </c>
      <c r="L18" s="72">
        <v>0</v>
      </c>
      <c r="M18" s="72">
        <v>0.05</v>
      </c>
      <c r="N18" s="72">
        <v>0.1</v>
      </c>
      <c r="O18" s="72">
        <v>0.15</v>
      </c>
      <c r="P18" s="72">
        <f t="shared" ref="P18:P25" si="0">+O18</f>
        <v>0.15</v>
      </c>
      <c r="Q18" s="73" t="s">
        <v>54</v>
      </c>
      <c r="R18" s="74" t="s">
        <v>55</v>
      </c>
      <c r="S18" s="69" t="s">
        <v>56</v>
      </c>
      <c r="T18" s="64" t="s">
        <v>57</v>
      </c>
      <c r="U18" s="75" t="s">
        <v>59</v>
      </c>
      <c r="V18" s="76" t="s">
        <v>58</v>
      </c>
      <c r="W18" s="77" t="s">
        <v>151</v>
      </c>
      <c r="X18" s="78" t="s">
        <v>151</v>
      </c>
      <c r="Y18" s="126" t="s">
        <v>151</v>
      </c>
      <c r="Z18" s="133" t="s">
        <v>208</v>
      </c>
      <c r="AA18" s="137" t="s">
        <v>210</v>
      </c>
      <c r="AB18" s="77">
        <f t="shared" ref="AB18:AB32" si="1">+M18</f>
        <v>0.05</v>
      </c>
      <c r="AC18" s="142">
        <v>1.6E-2</v>
      </c>
      <c r="AD18" s="126">
        <f t="shared" ref="AD18:AD39" si="2">IF(AC18/AB18&gt;100%,100%,AC18/AB18)</f>
        <v>0.32</v>
      </c>
      <c r="AE18" s="133" t="s">
        <v>239</v>
      </c>
      <c r="AF18" s="137" t="s">
        <v>210</v>
      </c>
      <c r="AG18" s="77">
        <f t="shared" ref="AG18:AG32" si="3">+N18</f>
        <v>0.1</v>
      </c>
      <c r="AH18" s="78"/>
      <c r="AI18" s="65">
        <f t="shared" ref="AI18:AI32" si="4">IFERROR((AH18/AG18),0)</f>
        <v>0</v>
      </c>
      <c r="AJ18" s="66"/>
      <c r="AK18" s="79"/>
      <c r="AL18" s="77">
        <f t="shared" ref="AL18:AL32" si="5">+O18</f>
        <v>0.15</v>
      </c>
      <c r="AM18" s="78"/>
      <c r="AN18" s="65">
        <f t="shared" ref="AN18:AN32" si="6">IFERROR((AM18/AL18),0)</f>
        <v>0</v>
      </c>
      <c r="AO18" s="66"/>
      <c r="AP18" s="79"/>
      <c r="AQ18" s="117">
        <f t="shared" ref="AQ18:AQ32" si="7">+P18</f>
        <v>0.15</v>
      </c>
      <c r="AR18" s="142">
        <v>1.6E-2</v>
      </c>
      <c r="AS18" s="126">
        <f t="shared" ref="AS18:AS39" si="8">IF(AR18/AQ18&gt;100%,100%,AR18/AQ18)</f>
        <v>0.10666666666666667</v>
      </c>
      <c r="AT18" s="133" t="s">
        <v>239</v>
      </c>
      <c r="AU18" s="80"/>
    </row>
    <row r="19" spans="1:47" s="81" customFormat="1" ht="88.5" customHeight="1" x14ac:dyDescent="0.25">
      <c r="A19" s="82">
        <v>4</v>
      </c>
      <c r="B19" s="69" t="s">
        <v>47</v>
      </c>
      <c r="C19" s="72" t="s">
        <v>60</v>
      </c>
      <c r="D19" s="68">
        <v>2</v>
      </c>
      <c r="E19" s="83" t="s">
        <v>61</v>
      </c>
      <c r="F19" s="68" t="s">
        <v>49</v>
      </c>
      <c r="G19" s="83" t="s">
        <v>62</v>
      </c>
      <c r="H19" s="83" t="s">
        <v>63</v>
      </c>
      <c r="I19" s="84">
        <v>0.6</v>
      </c>
      <c r="J19" s="85" t="s">
        <v>52</v>
      </c>
      <c r="K19" s="64" t="s">
        <v>53</v>
      </c>
      <c r="L19" s="86">
        <v>0.12</v>
      </c>
      <c r="M19" s="86">
        <v>0.34</v>
      </c>
      <c r="N19" s="87">
        <v>0.51</v>
      </c>
      <c r="O19" s="87">
        <v>0.68</v>
      </c>
      <c r="P19" s="88">
        <f t="shared" si="0"/>
        <v>0.68</v>
      </c>
      <c r="Q19" s="89" t="s">
        <v>64</v>
      </c>
      <c r="R19" s="90" t="s">
        <v>65</v>
      </c>
      <c r="S19" s="83" t="s">
        <v>66</v>
      </c>
      <c r="T19" s="64" t="s">
        <v>57</v>
      </c>
      <c r="U19" s="91" t="s">
        <v>59</v>
      </c>
      <c r="V19" s="89" t="s">
        <v>67</v>
      </c>
      <c r="W19" s="77">
        <f t="shared" ref="W19:W32" si="9">+L19</f>
        <v>0.12</v>
      </c>
      <c r="X19" s="125">
        <v>0.31640000000000001</v>
      </c>
      <c r="Y19" s="126">
        <f t="shared" ref="Y19:Y32" si="10">IF(X19/W19&gt;100%,100%,X19/W19)</f>
        <v>1</v>
      </c>
      <c r="Z19" s="134" t="s">
        <v>209</v>
      </c>
      <c r="AA19" s="137" t="s">
        <v>224</v>
      </c>
      <c r="AB19" s="77">
        <f t="shared" si="1"/>
        <v>0.34</v>
      </c>
      <c r="AC19" s="142">
        <v>0.38450000000000001</v>
      </c>
      <c r="AD19" s="126">
        <f t="shared" si="2"/>
        <v>1</v>
      </c>
      <c r="AE19" s="134" t="s">
        <v>240</v>
      </c>
      <c r="AF19" s="137" t="s">
        <v>210</v>
      </c>
      <c r="AG19" s="77">
        <f t="shared" si="3"/>
        <v>0.51</v>
      </c>
      <c r="AH19" s="72"/>
      <c r="AI19" s="65">
        <f t="shared" si="4"/>
        <v>0</v>
      </c>
      <c r="AJ19" s="68"/>
      <c r="AK19" s="92"/>
      <c r="AL19" s="77">
        <f t="shared" si="5"/>
        <v>0.68</v>
      </c>
      <c r="AM19" s="72"/>
      <c r="AN19" s="65">
        <f t="shared" si="6"/>
        <v>0</v>
      </c>
      <c r="AO19" s="68"/>
      <c r="AP19" s="92"/>
      <c r="AQ19" s="117">
        <f t="shared" si="7"/>
        <v>0.68</v>
      </c>
      <c r="AR19" s="142">
        <v>0.38450000000000001</v>
      </c>
      <c r="AS19" s="126">
        <f t="shared" si="8"/>
        <v>0.56544117647058822</v>
      </c>
      <c r="AT19" s="134" t="s">
        <v>240</v>
      </c>
      <c r="AU19" s="80"/>
    </row>
    <row r="20" spans="1:47" s="81" customFormat="1" ht="126" customHeight="1" x14ac:dyDescent="0.25">
      <c r="A20" s="82">
        <v>4</v>
      </c>
      <c r="B20" s="69" t="s">
        <v>47</v>
      </c>
      <c r="C20" s="72" t="s">
        <v>60</v>
      </c>
      <c r="D20" s="68">
        <v>3</v>
      </c>
      <c r="E20" s="83" t="s">
        <v>129</v>
      </c>
      <c r="F20" s="68" t="s">
        <v>49</v>
      </c>
      <c r="G20" s="83" t="s">
        <v>68</v>
      </c>
      <c r="H20" s="83" t="s">
        <v>69</v>
      </c>
      <c r="I20" s="84">
        <v>0.6</v>
      </c>
      <c r="J20" s="85" t="s">
        <v>52</v>
      </c>
      <c r="K20" s="64" t="s">
        <v>53</v>
      </c>
      <c r="L20" s="72">
        <v>0.12</v>
      </c>
      <c r="M20" s="72">
        <v>0.3</v>
      </c>
      <c r="N20" s="72">
        <v>0.48</v>
      </c>
      <c r="O20" s="72">
        <v>0.65</v>
      </c>
      <c r="P20" s="72">
        <f t="shared" si="0"/>
        <v>0.65</v>
      </c>
      <c r="Q20" s="89" t="s">
        <v>64</v>
      </c>
      <c r="R20" s="90" t="s">
        <v>65</v>
      </c>
      <c r="S20" s="83" t="s">
        <v>66</v>
      </c>
      <c r="T20" s="64" t="s">
        <v>57</v>
      </c>
      <c r="U20" s="91" t="s">
        <v>59</v>
      </c>
      <c r="V20" s="89" t="s">
        <v>67</v>
      </c>
      <c r="W20" s="77">
        <f t="shared" si="9"/>
        <v>0.12</v>
      </c>
      <c r="X20" s="125">
        <v>0.58389999999999997</v>
      </c>
      <c r="Y20" s="126">
        <f t="shared" si="10"/>
        <v>1</v>
      </c>
      <c r="Z20" s="134" t="s">
        <v>211</v>
      </c>
      <c r="AA20" s="137" t="s">
        <v>224</v>
      </c>
      <c r="AB20" s="77">
        <f t="shared" si="1"/>
        <v>0.3</v>
      </c>
      <c r="AC20" s="142">
        <v>0.69750000000000001</v>
      </c>
      <c r="AD20" s="126">
        <f t="shared" si="2"/>
        <v>1</v>
      </c>
      <c r="AE20" s="134" t="s">
        <v>241</v>
      </c>
      <c r="AF20" s="137" t="s">
        <v>210</v>
      </c>
      <c r="AG20" s="77">
        <f t="shared" si="3"/>
        <v>0.48</v>
      </c>
      <c r="AH20" s="72"/>
      <c r="AI20" s="65">
        <f t="shared" si="4"/>
        <v>0</v>
      </c>
      <c r="AJ20" s="68"/>
      <c r="AK20" s="92"/>
      <c r="AL20" s="77">
        <f t="shared" si="5"/>
        <v>0.65</v>
      </c>
      <c r="AM20" s="72"/>
      <c r="AN20" s="65">
        <f t="shared" si="6"/>
        <v>0</v>
      </c>
      <c r="AO20" s="68"/>
      <c r="AP20" s="92"/>
      <c r="AQ20" s="117">
        <f t="shared" si="7"/>
        <v>0.65</v>
      </c>
      <c r="AR20" s="142">
        <v>0.69750000000000001</v>
      </c>
      <c r="AS20" s="126">
        <f t="shared" si="8"/>
        <v>1</v>
      </c>
      <c r="AT20" s="134" t="s">
        <v>241</v>
      </c>
      <c r="AU20" s="80"/>
    </row>
    <row r="21" spans="1:47" s="81" customFormat="1" ht="135.75" customHeight="1" x14ac:dyDescent="0.25">
      <c r="A21" s="82">
        <v>4</v>
      </c>
      <c r="B21" s="69" t="s">
        <v>47</v>
      </c>
      <c r="C21" s="72" t="s">
        <v>60</v>
      </c>
      <c r="D21" s="68">
        <v>4</v>
      </c>
      <c r="E21" s="83" t="s">
        <v>130</v>
      </c>
      <c r="F21" s="68" t="s">
        <v>49</v>
      </c>
      <c r="G21" s="83" t="s">
        <v>70</v>
      </c>
      <c r="H21" s="83" t="s">
        <v>71</v>
      </c>
      <c r="I21" s="93">
        <v>0.96489999999999998</v>
      </c>
      <c r="J21" s="85" t="s">
        <v>52</v>
      </c>
      <c r="K21" s="64" t="s">
        <v>53</v>
      </c>
      <c r="L21" s="72">
        <v>0.2</v>
      </c>
      <c r="M21" s="72">
        <v>0.4</v>
      </c>
      <c r="N21" s="72">
        <v>0.6</v>
      </c>
      <c r="O21" s="72">
        <v>0.95</v>
      </c>
      <c r="P21" s="72">
        <f t="shared" si="0"/>
        <v>0.95</v>
      </c>
      <c r="Q21" s="89" t="s">
        <v>64</v>
      </c>
      <c r="R21" s="90" t="s">
        <v>65</v>
      </c>
      <c r="S21" s="83" t="s">
        <v>66</v>
      </c>
      <c r="T21" s="64" t="s">
        <v>57</v>
      </c>
      <c r="U21" s="91" t="s">
        <v>59</v>
      </c>
      <c r="V21" s="89" t="s">
        <v>72</v>
      </c>
      <c r="W21" s="77">
        <f t="shared" si="9"/>
        <v>0.2</v>
      </c>
      <c r="X21" s="125">
        <v>0.32329999999999998</v>
      </c>
      <c r="Y21" s="126">
        <f t="shared" si="10"/>
        <v>1</v>
      </c>
      <c r="Z21" s="134" t="s">
        <v>212</v>
      </c>
      <c r="AA21" s="137" t="s">
        <v>225</v>
      </c>
      <c r="AB21" s="77">
        <f t="shared" si="1"/>
        <v>0.4</v>
      </c>
      <c r="AC21" s="142">
        <v>0.49380000000000002</v>
      </c>
      <c r="AD21" s="126">
        <f t="shared" si="2"/>
        <v>1</v>
      </c>
      <c r="AE21" s="134" t="s">
        <v>242</v>
      </c>
      <c r="AF21" s="137" t="s">
        <v>210</v>
      </c>
      <c r="AG21" s="77">
        <f t="shared" si="3"/>
        <v>0.6</v>
      </c>
      <c r="AH21" s="72"/>
      <c r="AI21" s="65">
        <f t="shared" si="4"/>
        <v>0</v>
      </c>
      <c r="AJ21" s="68"/>
      <c r="AK21" s="92"/>
      <c r="AL21" s="77">
        <f t="shared" si="5"/>
        <v>0.95</v>
      </c>
      <c r="AM21" s="72"/>
      <c r="AN21" s="65">
        <f t="shared" si="6"/>
        <v>0</v>
      </c>
      <c r="AO21" s="68"/>
      <c r="AP21" s="92"/>
      <c r="AQ21" s="117">
        <f t="shared" si="7"/>
        <v>0.95</v>
      </c>
      <c r="AR21" s="142">
        <v>0.49380000000000002</v>
      </c>
      <c r="AS21" s="126">
        <f t="shared" si="8"/>
        <v>0.51978947368421058</v>
      </c>
      <c r="AT21" s="134" t="s">
        <v>242</v>
      </c>
      <c r="AU21" s="80"/>
    </row>
    <row r="22" spans="1:47" s="81" customFormat="1" ht="114" customHeight="1" x14ac:dyDescent="0.25">
      <c r="A22" s="82">
        <v>4</v>
      </c>
      <c r="B22" s="69" t="s">
        <v>47</v>
      </c>
      <c r="C22" s="72" t="s">
        <v>60</v>
      </c>
      <c r="D22" s="68">
        <v>5</v>
      </c>
      <c r="E22" s="69" t="s">
        <v>131</v>
      </c>
      <c r="F22" s="68" t="s">
        <v>49</v>
      </c>
      <c r="G22" s="69" t="s">
        <v>73</v>
      </c>
      <c r="H22" s="69" t="s">
        <v>74</v>
      </c>
      <c r="I22" s="88">
        <v>0.25</v>
      </c>
      <c r="J22" s="68" t="s">
        <v>52</v>
      </c>
      <c r="K22" s="64" t="s">
        <v>53</v>
      </c>
      <c r="L22" s="72">
        <v>0.08</v>
      </c>
      <c r="M22" s="72">
        <v>0.2</v>
      </c>
      <c r="N22" s="72">
        <v>0.3</v>
      </c>
      <c r="O22" s="72">
        <v>0.45</v>
      </c>
      <c r="P22" s="72">
        <f t="shared" si="0"/>
        <v>0.45</v>
      </c>
      <c r="Q22" s="73" t="s">
        <v>64</v>
      </c>
      <c r="R22" s="74" t="s">
        <v>65</v>
      </c>
      <c r="S22" s="83" t="s">
        <v>66</v>
      </c>
      <c r="T22" s="64" t="s">
        <v>57</v>
      </c>
      <c r="U22" s="91" t="s">
        <v>59</v>
      </c>
      <c r="V22" s="89" t="s">
        <v>72</v>
      </c>
      <c r="W22" s="77">
        <f t="shared" si="9"/>
        <v>0.08</v>
      </c>
      <c r="X22" s="125">
        <v>0.1042</v>
      </c>
      <c r="Y22" s="126">
        <f t="shared" si="10"/>
        <v>1</v>
      </c>
      <c r="Z22" s="134" t="s">
        <v>213</v>
      </c>
      <c r="AA22" s="137" t="s">
        <v>224</v>
      </c>
      <c r="AB22" s="77">
        <f t="shared" si="1"/>
        <v>0.2</v>
      </c>
      <c r="AC22" s="142">
        <v>0.1893</v>
      </c>
      <c r="AD22" s="126">
        <f t="shared" si="2"/>
        <v>0.9464999999999999</v>
      </c>
      <c r="AE22" s="134" t="s">
        <v>243</v>
      </c>
      <c r="AF22" s="137" t="s">
        <v>210</v>
      </c>
      <c r="AG22" s="77">
        <f t="shared" si="3"/>
        <v>0.3</v>
      </c>
      <c r="AH22" s="72"/>
      <c r="AI22" s="65">
        <f t="shared" si="4"/>
        <v>0</v>
      </c>
      <c r="AJ22" s="68"/>
      <c r="AK22" s="92"/>
      <c r="AL22" s="77">
        <f t="shared" si="5"/>
        <v>0.45</v>
      </c>
      <c r="AM22" s="72"/>
      <c r="AN22" s="65">
        <f t="shared" si="6"/>
        <v>0</v>
      </c>
      <c r="AO22" s="68"/>
      <c r="AP22" s="92"/>
      <c r="AQ22" s="117">
        <f t="shared" si="7"/>
        <v>0.45</v>
      </c>
      <c r="AR22" s="142">
        <v>0.1893</v>
      </c>
      <c r="AS22" s="126">
        <f t="shared" si="8"/>
        <v>0.42066666666666663</v>
      </c>
      <c r="AT22" s="134" t="s">
        <v>243</v>
      </c>
      <c r="AU22" s="80"/>
    </row>
    <row r="23" spans="1:47" s="81" customFormat="1" ht="139.5" customHeight="1" x14ac:dyDescent="0.25">
      <c r="A23" s="82">
        <v>4</v>
      </c>
      <c r="B23" s="69" t="s">
        <v>47</v>
      </c>
      <c r="C23" s="72" t="s">
        <v>60</v>
      </c>
      <c r="D23" s="68">
        <v>6</v>
      </c>
      <c r="E23" s="83" t="s">
        <v>132</v>
      </c>
      <c r="F23" s="85" t="s">
        <v>75</v>
      </c>
      <c r="G23" s="83" t="s">
        <v>76</v>
      </c>
      <c r="H23" s="83" t="s">
        <v>77</v>
      </c>
      <c r="I23" s="84">
        <v>0.95</v>
      </c>
      <c r="J23" s="85" t="s">
        <v>78</v>
      </c>
      <c r="K23" s="64" t="s">
        <v>53</v>
      </c>
      <c r="L23" s="72">
        <v>0.98</v>
      </c>
      <c r="M23" s="72">
        <v>1</v>
      </c>
      <c r="N23" s="72">
        <v>1</v>
      </c>
      <c r="O23" s="72">
        <v>1</v>
      </c>
      <c r="P23" s="72">
        <f t="shared" si="0"/>
        <v>1</v>
      </c>
      <c r="Q23" s="89" t="s">
        <v>64</v>
      </c>
      <c r="R23" s="90" t="s">
        <v>79</v>
      </c>
      <c r="S23" s="83" t="s">
        <v>80</v>
      </c>
      <c r="T23" s="64" t="s">
        <v>57</v>
      </c>
      <c r="U23" s="91" t="s">
        <v>59</v>
      </c>
      <c r="V23" s="94" t="s">
        <v>81</v>
      </c>
      <c r="W23" s="77">
        <f t="shared" si="9"/>
        <v>0.98</v>
      </c>
      <c r="X23" s="125">
        <f>348/355</f>
        <v>0.9802816901408451</v>
      </c>
      <c r="Y23" s="126">
        <f t="shared" si="10"/>
        <v>1</v>
      </c>
      <c r="Z23" s="134" t="s">
        <v>214</v>
      </c>
      <c r="AA23" s="137" t="s">
        <v>226</v>
      </c>
      <c r="AB23" s="77">
        <f t="shared" si="1"/>
        <v>1</v>
      </c>
      <c r="AC23" s="125">
        <v>0.97529999999999994</v>
      </c>
      <c r="AD23" s="126">
        <f t="shared" si="2"/>
        <v>0.97529999999999994</v>
      </c>
      <c r="AE23" s="134" t="s">
        <v>244</v>
      </c>
      <c r="AF23" s="137" t="s">
        <v>210</v>
      </c>
      <c r="AG23" s="77">
        <f t="shared" si="3"/>
        <v>1</v>
      </c>
      <c r="AH23" s="72">
        <v>0</v>
      </c>
      <c r="AI23" s="65">
        <f t="shared" si="4"/>
        <v>0</v>
      </c>
      <c r="AJ23" s="68"/>
      <c r="AK23" s="92"/>
      <c r="AL23" s="77">
        <f t="shared" si="5"/>
        <v>1</v>
      </c>
      <c r="AM23" s="72">
        <v>0</v>
      </c>
      <c r="AN23" s="65">
        <f t="shared" si="6"/>
        <v>0</v>
      </c>
      <c r="AO23" s="68"/>
      <c r="AP23" s="92"/>
      <c r="AQ23" s="117">
        <f t="shared" si="7"/>
        <v>1</v>
      </c>
      <c r="AR23" s="142">
        <f>AVERAGE(X23,AC23,AH23,AM23)</f>
        <v>0.48889542253521123</v>
      </c>
      <c r="AS23" s="126">
        <f t="shared" si="8"/>
        <v>0.48889542253521123</v>
      </c>
      <c r="AT23" s="134" t="s">
        <v>253</v>
      </c>
      <c r="AU23" s="80"/>
    </row>
    <row r="24" spans="1:47" s="81" customFormat="1" ht="140.25" customHeight="1" x14ac:dyDescent="0.25">
      <c r="A24" s="82">
        <v>4</v>
      </c>
      <c r="B24" s="69" t="s">
        <v>47</v>
      </c>
      <c r="C24" s="72" t="s">
        <v>60</v>
      </c>
      <c r="D24" s="68">
        <v>7</v>
      </c>
      <c r="E24" s="83" t="s">
        <v>82</v>
      </c>
      <c r="F24" s="68" t="s">
        <v>49</v>
      </c>
      <c r="G24" s="83" t="s">
        <v>83</v>
      </c>
      <c r="H24" s="83" t="s">
        <v>84</v>
      </c>
      <c r="I24" s="84">
        <v>1</v>
      </c>
      <c r="J24" s="85" t="s">
        <v>78</v>
      </c>
      <c r="K24" s="64" t="s">
        <v>53</v>
      </c>
      <c r="L24" s="86">
        <v>1</v>
      </c>
      <c r="M24" s="86">
        <v>1</v>
      </c>
      <c r="N24" s="86">
        <v>1</v>
      </c>
      <c r="O24" s="86">
        <v>1</v>
      </c>
      <c r="P24" s="88">
        <f t="shared" si="0"/>
        <v>1</v>
      </c>
      <c r="Q24" s="89" t="s">
        <v>64</v>
      </c>
      <c r="R24" s="90" t="s">
        <v>79</v>
      </c>
      <c r="S24" s="95" t="s">
        <v>85</v>
      </c>
      <c r="T24" s="64" t="s">
        <v>57</v>
      </c>
      <c r="U24" s="91" t="s">
        <v>59</v>
      </c>
      <c r="V24" s="94" t="s">
        <v>86</v>
      </c>
      <c r="W24" s="77">
        <f t="shared" si="9"/>
        <v>1</v>
      </c>
      <c r="X24" s="125">
        <f>341/348</f>
        <v>0.97988505747126442</v>
      </c>
      <c r="Y24" s="126">
        <f t="shared" si="10"/>
        <v>0.97988505747126442</v>
      </c>
      <c r="Z24" s="134" t="s">
        <v>215</v>
      </c>
      <c r="AA24" s="137" t="s">
        <v>226</v>
      </c>
      <c r="AB24" s="77">
        <f t="shared" si="1"/>
        <v>1</v>
      </c>
      <c r="AC24" s="125">
        <v>0.99439999999999995</v>
      </c>
      <c r="AD24" s="126">
        <f t="shared" si="2"/>
        <v>0.99439999999999995</v>
      </c>
      <c r="AE24" s="134" t="s">
        <v>245</v>
      </c>
      <c r="AF24" s="137" t="s">
        <v>210</v>
      </c>
      <c r="AG24" s="77">
        <f t="shared" si="3"/>
        <v>1</v>
      </c>
      <c r="AH24" s="72">
        <v>0</v>
      </c>
      <c r="AI24" s="65">
        <f t="shared" si="4"/>
        <v>0</v>
      </c>
      <c r="AJ24" s="68"/>
      <c r="AK24" s="92"/>
      <c r="AL24" s="77">
        <f t="shared" si="5"/>
        <v>1</v>
      </c>
      <c r="AM24" s="72">
        <v>0</v>
      </c>
      <c r="AN24" s="65">
        <f t="shared" si="6"/>
        <v>0</v>
      </c>
      <c r="AO24" s="68"/>
      <c r="AP24" s="92"/>
      <c r="AQ24" s="117">
        <f t="shared" si="7"/>
        <v>1</v>
      </c>
      <c r="AR24" s="142">
        <f t="shared" ref="AR24:AR25" si="11">AVERAGE(X24,AC24,AH24,AM24)</f>
        <v>0.49357126436781606</v>
      </c>
      <c r="AS24" s="126">
        <f t="shared" si="8"/>
        <v>0.49357126436781606</v>
      </c>
      <c r="AT24" s="134" t="s">
        <v>254</v>
      </c>
      <c r="AU24" s="80"/>
    </row>
    <row r="25" spans="1:47" s="81" customFormat="1" ht="270" x14ac:dyDescent="0.25">
      <c r="A25" s="82">
        <v>4</v>
      </c>
      <c r="B25" s="69" t="s">
        <v>47</v>
      </c>
      <c r="C25" s="72" t="s">
        <v>60</v>
      </c>
      <c r="D25" s="68">
        <v>8</v>
      </c>
      <c r="E25" s="83" t="s">
        <v>87</v>
      </c>
      <c r="F25" s="68" t="s">
        <v>49</v>
      </c>
      <c r="G25" s="83" t="s">
        <v>88</v>
      </c>
      <c r="H25" s="83" t="s">
        <v>89</v>
      </c>
      <c r="I25" s="84">
        <v>0.95</v>
      </c>
      <c r="J25" s="85" t="s">
        <v>78</v>
      </c>
      <c r="K25" s="64" t="s">
        <v>53</v>
      </c>
      <c r="L25" s="86">
        <v>0.95</v>
      </c>
      <c r="M25" s="86">
        <v>1</v>
      </c>
      <c r="N25" s="86">
        <v>1</v>
      </c>
      <c r="O25" s="86">
        <v>1</v>
      </c>
      <c r="P25" s="88">
        <f t="shared" si="0"/>
        <v>1</v>
      </c>
      <c r="Q25" s="89" t="s">
        <v>64</v>
      </c>
      <c r="R25" s="96" t="s">
        <v>90</v>
      </c>
      <c r="S25" s="83" t="s">
        <v>85</v>
      </c>
      <c r="T25" s="64" t="s">
        <v>57</v>
      </c>
      <c r="U25" s="91" t="s">
        <v>91</v>
      </c>
      <c r="V25" s="94" t="s">
        <v>85</v>
      </c>
      <c r="W25" s="77">
        <f t="shared" si="9"/>
        <v>0.95</v>
      </c>
      <c r="X25" s="125">
        <v>1</v>
      </c>
      <c r="Y25" s="126">
        <f t="shared" si="10"/>
        <v>1</v>
      </c>
      <c r="Z25" s="134" t="s">
        <v>227</v>
      </c>
      <c r="AA25" s="137" t="s">
        <v>228</v>
      </c>
      <c r="AB25" s="77">
        <f t="shared" si="1"/>
        <v>1</v>
      </c>
      <c r="AC25" s="72">
        <v>1</v>
      </c>
      <c r="AD25" s="126">
        <f t="shared" si="2"/>
        <v>1</v>
      </c>
      <c r="AE25" s="134" t="s">
        <v>259</v>
      </c>
      <c r="AF25" s="137" t="s">
        <v>260</v>
      </c>
      <c r="AG25" s="77">
        <f t="shared" si="3"/>
        <v>1</v>
      </c>
      <c r="AH25" s="72">
        <v>0</v>
      </c>
      <c r="AI25" s="65">
        <f t="shared" si="4"/>
        <v>0</v>
      </c>
      <c r="AJ25" s="68"/>
      <c r="AK25" s="92"/>
      <c r="AL25" s="77">
        <f t="shared" si="5"/>
        <v>1</v>
      </c>
      <c r="AM25" s="72">
        <v>0</v>
      </c>
      <c r="AN25" s="65">
        <f t="shared" si="6"/>
        <v>0</v>
      </c>
      <c r="AO25" s="68"/>
      <c r="AP25" s="92"/>
      <c r="AQ25" s="117">
        <f t="shared" si="7"/>
        <v>1</v>
      </c>
      <c r="AR25" s="142">
        <f t="shared" si="11"/>
        <v>0.5</v>
      </c>
      <c r="AS25" s="126">
        <f t="shared" si="8"/>
        <v>0.5</v>
      </c>
      <c r="AT25" s="134" t="s">
        <v>268</v>
      </c>
      <c r="AU25" s="80"/>
    </row>
    <row r="26" spans="1:47" s="81" customFormat="1" ht="88.5" customHeight="1" x14ac:dyDescent="0.25">
      <c r="A26" s="82">
        <v>4</v>
      </c>
      <c r="B26" s="69" t="s">
        <v>47</v>
      </c>
      <c r="C26" s="68" t="s">
        <v>92</v>
      </c>
      <c r="D26" s="68">
        <v>9</v>
      </c>
      <c r="E26" s="97" t="s">
        <v>136</v>
      </c>
      <c r="F26" s="85" t="s">
        <v>75</v>
      </c>
      <c r="G26" s="97" t="s">
        <v>93</v>
      </c>
      <c r="H26" s="97" t="s">
        <v>94</v>
      </c>
      <c r="I26" s="68" t="s">
        <v>95</v>
      </c>
      <c r="J26" s="98" t="s">
        <v>96</v>
      </c>
      <c r="K26" s="97" t="s">
        <v>97</v>
      </c>
      <c r="L26" s="68">
        <v>2160</v>
      </c>
      <c r="M26" s="68">
        <v>2160</v>
      </c>
      <c r="N26" s="68">
        <v>2160</v>
      </c>
      <c r="O26" s="68">
        <v>2160</v>
      </c>
      <c r="P26" s="99">
        <f t="shared" ref="P26:P32" si="12">SUM(L26:O26)</f>
        <v>8640</v>
      </c>
      <c r="Q26" s="100" t="s">
        <v>64</v>
      </c>
      <c r="R26" s="101" t="s">
        <v>98</v>
      </c>
      <c r="S26" s="97" t="s">
        <v>99</v>
      </c>
      <c r="T26" s="97" t="s">
        <v>100</v>
      </c>
      <c r="U26" s="102" t="s">
        <v>102</v>
      </c>
      <c r="V26" s="103" t="s">
        <v>101</v>
      </c>
      <c r="W26" s="104">
        <f t="shared" si="9"/>
        <v>2160</v>
      </c>
      <c r="X26" s="99">
        <v>3317</v>
      </c>
      <c r="Y26" s="126">
        <f t="shared" si="10"/>
        <v>1</v>
      </c>
      <c r="Z26" s="134" t="s">
        <v>246</v>
      </c>
      <c r="AA26" s="137" t="s">
        <v>229</v>
      </c>
      <c r="AB26" s="104">
        <f t="shared" si="1"/>
        <v>2160</v>
      </c>
      <c r="AC26" s="99">
        <v>3709</v>
      </c>
      <c r="AD26" s="126">
        <f t="shared" si="2"/>
        <v>1</v>
      </c>
      <c r="AE26" s="134" t="s">
        <v>247</v>
      </c>
      <c r="AF26" s="137" t="s">
        <v>248</v>
      </c>
      <c r="AG26" s="104">
        <f t="shared" si="3"/>
        <v>2160</v>
      </c>
      <c r="AH26" s="99"/>
      <c r="AI26" s="65">
        <f t="shared" si="4"/>
        <v>0</v>
      </c>
      <c r="AJ26" s="68"/>
      <c r="AK26" s="92"/>
      <c r="AL26" s="104">
        <f t="shared" si="5"/>
        <v>2160</v>
      </c>
      <c r="AM26" s="99"/>
      <c r="AN26" s="65">
        <f t="shared" si="6"/>
        <v>0</v>
      </c>
      <c r="AO26" s="68"/>
      <c r="AP26" s="92"/>
      <c r="AQ26" s="118">
        <f t="shared" si="7"/>
        <v>8640</v>
      </c>
      <c r="AR26" s="119">
        <f t="shared" ref="AR19:AR32" si="13">+X26+AC26+AH26+AM26</f>
        <v>7026</v>
      </c>
      <c r="AS26" s="126">
        <f t="shared" si="8"/>
        <v>0.81319444444444444</v>
      </c>
      <c r="AT26" s="134" t="s">
        <v>255</v>
      </c>
      <c r="AU26" s="80"/>
    </row>
    <row r="27" spans="1:47" s="81" customFormat="1" ht="88.5" customHeight="1" x14ac:dyDescent="0.25">
      <c r="A27" s="82">
        <v>4</v>
      </c>
      <c r="B27" s="69" t="s">
        <v>47</v>
      </c>
      <c r="C27" s="68" t="s">
        <v>92</v>
      </c>
      <c r="D27" s="68">
        <v>10</v>
      </c>
      <c r="E27" s="97" t="s">
        <v>133</v>
      </c>
      <c r="F27" s="68" t="s">
        <v>49</v>
      </c>
      <c r="G27" s="97" t="s">
        <v>103</v>
      </c>
      <c r="H27" s="97" t="s">
        <v>104</v>
      </c>
      <c r="I27" s="68" t="s">
        <v>95</v>
      </c>
      <c r="J27" s="98" t="s">
        <v>96</v>
      </c>
      <c r="K27" s="97" t="s">
        <v>105</v>
      </c>
      <c r="L27" s="68">
        <v>1080</v>
      </c>
      <c r="M27" s="68">
        <v>1080</v>
      </c>
      <c r="N27" s="68">
        <v>1080</v>
      </c>
      <c r="O27" s="68">
        <v>1080</v>
      </c>
      <c r="P27" s="99">
        <f t="shared" si="12"/>
        <v>4320</v>
      </c>
      <c r="Q27" s="100" t="s">
        <v>64</v>
      </c>
      <c r="R27" s="101" t="s">
        <v>106</v>
      </c>
      <c r="S27" s="97" t="s">
        <v>99</v>
      </c>
      <c r="T27" s="97" t="s">
        <v>100</v>
      </c>
      <c r="U27" s="102" t="s">
        <v>102</v>
      </c>
      <c r="V27" s="103" t="s">
        <v>101</v>
      </c>
      <c r="W27" s="104">
        <f t="shared" si="9"/>
        <v>1080</v>
      </c>
      <c r="X27" s="99">
        <v>555</v>
      </c>
      <c r="Y27" s="126">
        <f t="shared" si="10"/>
        <v>0.51388888888888884</v>
      </c>
      <c r="Z27" s="134" t="s">
        <v>249</v>
      </c>
      <c r="AA27" s="137" t="s">
        <v>229</v>
      </c>
      <c r="AB27" s="104">
        <f t="shared" si="1"/>
        <v>1080</v>
      </c>
      <c r="AC27" s="99">
        <v>692</v>
      </c>
      <c r="AD27" s="126">
        <f t="shared" si="2"/>
        <v>0.64074074074074072</v>
      </c>
      <c r="AE27" s="134" t="s">
        <v>250</v>
      </c>
      <c r="AF27" s="137" t="s">
        <v>248</v>
      </c>
      <c r="AG27" s="104">
        <f t="shared" si="3"/>
        <v>1080</v>
      </c>
      <c r="AH27" s="99"/>
      <c r="AI27" s="65">
        <f t="shared" si="4"/>
        <v>0</v>
      </c>
      <c r="AJ27" s="68"/>
      <c r="AK27" s="92"/>
      <c r="AL27" s="104">
        <f t="shared" si="5"/>
        <v>1080</v>
      </c>
      <c r="AM27" s="99"/>
      <c r="AN27" s="65">
        <f t="shared" si="6"/>
        <v>0</v>
      </c>
      <c r="AO27" s="68"/>
      <c r="AP27" s="92"/>
      <c r="AQ27" s="118">
        <f t="shared" si="7"/>
        <v>4320</v>
      </c>
      <c r="AR27" s="119">
        <f t="shared" si="13"/>
        <v>1247</v>
      </c>
      <c r="AS27" s="126">
        <f t="shared" si="8"/>
        <v>0.28865740740740742</v>
      </c>
      <c r="AT27" s="134" t="s">
        <v>256</v>
      </c>
      <c r="AU27" s="80"/>
    </row>
    <row r="28" spans="1:47" s="81" customFormat="1" ht="88.5" customHeight="1" x14ac:dyDescent="0.25">
      <c r="A28" s="82">
        <v>4</v>
      </c>
      <c r="B28" s="69" t="s">
        <v>47</v>
      </c>
      <c r="C28" s="68" t="s">
        <v>92</v>
      </c>
      <c r="D28" s="68">
        <v>11</v>
      </c>
      <c r="E28" s="97" t="s">
        <v>137</v>
      </c>
      <c r="F28" s="68" t="s">
        <v>49</v>
      </c>
      <c r="G28" s="97" t="s">
        <v>107</v>
      </c>
      <c r="H28" s="97" t="s">
        <v>108</v>
      </c>
      <c r="I28" s="68" t="s">
        <v>95</v>
      </c>
      <c r="J28" s="98" t="s">
        <v>96</v>
      </c>
      <c r="K28" s="97" t="s">
        <v>109</v>
      </c>
      <c r="L28" s="68">
        <v>33</v>
      </c>
      <c r="M28" s="68">
        <v>66</v>
      </c>
      <c r="N28" s="68">
        <v>77</v>
      </c>
      <c r="O28" s="68">
        <v>44</v>
      </c>
      <c r="P28" s="99">
        <f t="shared" si="12"/>
        <v>220</v>
      </c>
      <c r="Q28" s="100" t="s">
        <v>64</v>
      </c>
      <c r="R28" s="101" t="s">
        <v>110</v>
      </c>
      <c r="S28" s="97" t="s">
        <v>111</v>
      </c>
      <c r="T28" s="97" t="s">
        <v>100</v>
      </c>
      <c r="U28" s="102" t="s">
        <v>102</v>
      </c>
      <c r="V28" s="103" t="s">
        <v>112</v>
      </c>
      <c r="W28" s="104">
        <f t="shared" si="9"/>
        <v>33</v>
      </c>
      <c r="X28" s="99">
        <v>39</v>
      </c>
      <c r="Y28" s="126">
        <f t="shared" si="10"/>
        <v>1</v>
      </c>
      <c r="Z28" s="134" t="s">
        <v>216</v>
      </c>
      <c r="AA28" s="137" t="s">
        <v>230</v>
      </c>
      <c r="AB28" s="104">
        <f t="shared" si="1"/>
        <v>66</v>
      </c>
      <c r="AC28" s="99">
        <v>58</v>
      </c>
      <c r="AD28" s="126">
        <f t="shared" si="2"/>
        <v>0.87878787878787878</v>
      </c>
      <c r="AE28" s="134" t="s">
        <v>251</v>
      </c>
      <c r="AF28" s="137" t="s">
        <v>248</v>
      </c>
      <c r="AG28" s="104">
        <f t="shared" si="3"/>
        <v>77</v>
      </c>
      <c r="AH28" s="99"/>
      <c r="AI28" s="65">
        <f t="shared" si="4"/>
        <v>0</v>
      </c>
      <c r="AJ28" s="68"/>
      <c r="AK28" s="92"/>
      <c r="AL28" s="104">
        <f t="shared" si="5"/>
        <v>44</v>
      </c>
      <c r="AM28" s="99"/>
      <c r="AN28" s="65">
        <f t="shared" si="6"/>
        <v>0</v>
      </c>
      <c r="AO28" s="68"/>
      <c r="AP28" s="92"/>
      <c r="AQ28" s="118">
        <f t="shared" si="7"/>
        <v>220</v>
      </c>
      <c r="AR28" s="119">
        <f t="shared" si="13"/>
        <v>97</v>
      </c>
      <c r="AS28" s="126">
        <f t="shared" si="8"/>
        <v>0.44090909090909092</v>
      </c>
      <c r="AT28" s="134" t="s">
        <v>257</v>
      </c>
      <c r="AU28" s="80"/>
    </row>
    <row r="29" spans="1:47" s="81" customFormat="1" ht="88.5" customHeight="1" x14ac:dyDescent="0.25">
      <c r="A29" s="82">
        <v>4</v>
      </c>
      <c r="B29" s="69" t="s">
        <v>47</v>
      </c>
      <c r="C29" s="68" t="s">
        <v>92</v>
      </c>
      <c r="D29" s="68">
        <v>12</v>
      </c>
      <c r="E29" s="97" t="s">
        <v>138</v>
      </c>
      <c r="F29" s="85" t="s">
        <v>75</v>
      </c>
      <c r="G29" s="97" t="s">
        <v>113</v>
      </c>
      <c r="H29" s="97" t="s">
        <v>114</v>
      </c>
      <c r="I29" s="68" t="s">
        <v>95</v>
      </c>
      <c r="J29" s="98" t="s">
        <v>96</v>
      </c>
      <c r="K29" s="97" t="s">
        <v>115</v>
      </c>
      <c r="L29" s="68">
        <v>54</v>
      </c>
      <c r="M29" s="68">
        <v>108</v>
      </c>
      <c r="N29" s="68">
        <v>126</v>
      </c>
      <c r="O29" s="68">
        <v>73</v>
      </c>
      <c r="P29" s="99">
        <f t="shared" si="12"/>
        <v>361</v>
      </c>
      <c r="Q29" s="100" t="s">
        <v>64</v>
      </c>
      <c r="R29" s="101" t="s">
        <v>110</v>
      </c>
      <c r="S29" s="97" t="s">
        <v>111</v>
      </c>
      <c r="T29" s="97" t="s">
        <v>100</v>
      </c>
      <c r="U29" s="102" t="s">
        <v>102</v>
      </c>
      <c r="V29" s="103" t="s">
        <v>112</v>
      </c>
      <c r="W29" s="104">
        <f t="shared" si="9"/>
        <v>54</v>
      </c>
      <c r="X29" s="99">
        <v>6</v>
      </c>
      <c r="Y29" s="126">
        <f t="shared" si="10"/>
        <v>0.1111111111111111</v>
      </c>
      <c r="Z29" s="134" t="s">
        <v>237</v>
      </c>
      <c r="AA29" s="137" t="s">
        <v>230</v>
      </c>
      <c r="AB29" s="104">
        <f t="shared" si="1"/>
        <v>108</v>
      </c>
      <c r="AC29" s="99">
        <v>46</v>
      </c>
      <c r="AD29" s="126">
        <f t="shared" si="2"/>
        <v>0.42592592592592593</v>
      </c>
      <c r="AE29" s="134" t="s">
        <v>252</v>
      </c>
      <c r="AF29" s="137" t="s">
        <v>248</v>
      </c>
      <c r="AG29" s="104">
        <f t="shared" si="3"/>
        <v>126</v>
      </c>
      <c r="AH29" s="99"/>
      <c r="AI29" s="65">
        <f t="shared" si="4"/>
        <v>0</v>
      </c>
      <c r="AJ29" s="68"/>
      <c r="AK29" s="92"/>
      <c r="AL29" s="104">
        <f t="shared" si="5"/>
        <v>73</v>
      </c>
      <c r="AM29" s="99"/>
      <c r="AN29" s="65">
        <f t="shared" si="6"/>
        <v>0</v>
      </c>
      <c r="AO29" s="68"/>
      <c r="AP29" s="92"/>
      <c r="AQ29" s="118">
        <f t="shared" si="7"/>
        <v>361</v>
      </c>
      <c r="AR29" s="119">
        <f t="shared" si="13"/>
        <v>52</v>
      </c>
      <c r="AS29" s="126">
        <f t="shared" si="8"/>
        <v>0.1440443213296399</v>
      </c>
      <c r="AT29" s="134" t="s">
        <v>258</v>
      </c>
      <c r="AU29" s="80"/>
    </row>
    <row r="30" spans="1:47" s="81" customFormat="1" ht="88.5" customHeight="1" x14ac:dyDescent="0.25">
      <c r="A30" s="82">
        <v>4</v>
      </c>
      <c r="B30" s="69" t="s">
        <v>47</v>
      </c>
      <c r="C30" s="68" t="s">
        <v>92</v>
      </c>
      <c r="D30" s="68">
        <v>13</v>
      </c>
      <c r="E30" s="97" t="s">
        <v>139</v>
      </c>
      <c r="F30" s="85" t="s">
        <v>75</v>
      </c>
      <c r="G30" s="97" t="s">
        <v>116</v>
      </c>
      <c r="H30" s="97" t="s">
        <v>117</v>
      </c>
      <c r="I30" s="68" t="s">
        <v>95</v>
      </c>
      <c r="J30" s="98" t="s">
        <v>96</v>
      </c>
      <c r="K30" s="97" t="s">
        <v>118</v>
      </c>
      <c r="L30" s="68">
        <v>18</v>
      </c>
      <c r="M30" s="68">
        <v>30</v>
      </c>
      <c r="N30" s="68">
        <v>30</v>
      </c>
      <c r="O30" s="68">
        <v>28</v>
      </c>
      <c r="P30" s="99">
        <f t="shared" si="12"/>
        <v>106</v>
      </c>
      <c r="Q30" s="100" t="s">
        <v>64</v>
      </c>
      <c r="R30" s="105" t="s">
        <v>119</v>
      </c>
      <c r="S30" s="97" t="s">
        <v>120</v>
      </c>
      <c r="T30" s="97" t="s">
        <v>100</v>
      </c>
      <c r="U30" s="97" t="s">
        <v>100</v>
      </c>
      <c r="V30" s="103" t="s">
        <v>119</v>
      </c>
      <c r="W30" s="104">
        <f t="shared" si="9"/>
        <v>18</v>
      </c>
      <c r="X30" s="99">
        <v>30</v>
      </c>
      <c r="Y30" s="126">
        <f t="shared" si="10"/>
        <v>1</v>
      </c>
      <c r="Z30" s="134" t="s">
        <v>231</v>
      </c>
      <c r="AA30" s="137" t="s">
        <v>232</v>
      </c>
      <c r="AB30" s="104">
        <f t="shared" si="1"/>
        <v>30</v>
      </c>
      <c r="AC30" s="99">
        <v>46</v>
      </c>
      <c r="AD30" s="126">
        <f t="shared" si="2"/>
        <v>1</v>
      </c>
      <c r="AE30" s="134" t="s">
        <v>261</v>
      </c>
      <c r="AF30" s="137" t="s">
        <v>262</v>
      </c>
      <c r="AG30" s="104">
        <f t="shared" si="3"/>
        <v>30</v>
      </c>
      <c r="AH30" s="99"/>
      <c r="AI30" s="65">
        <f t="shared" si="4"/>
        <v>0</v>
      </c>
      <c r="AJ30" s="68"/>
      <c r="AK30" s="92"/>
      <c r="AL30" s="104">
        <f t="shared" si="5"/>
        <v>28</v>
      </c>
      <c r="AM30" s="99"/>
      <c r="AN30" s="65">
        <f t="shared" si="6"/>
        <v>0</v>
      </c>
      <c r="AO30" s="68"/>
      <c r="AP30" s="92"/>
      <c r="AQ30" s="118">
        <f t="shared" si="7"/>
        <v>106</v>
      </c>
      <c r="AR30" s="119">
        <f t="shared" si="13"/>
        <v>76</v>
      </c>
      <c r="AS30" s="126">
        <f t="shared" si="8"/>
        <v>0.71698113207547165</v>
      </c>
      <c r="AT30" s="137" t="s">
        <v>265</v>
      </c>
      <c r="AU30" s="80"/>
    </row>
    <row r="31" spans="1:47" s="81" customFormat="1" ht="88.5" customHeight="1" x14ac:dyDescent="0.25">
      <c r="A31" s="82">
        <v>4</v>
      </c>
      <c r="B31" s="69" t="s">
        <v>47</v>
      </c>
      <c r="C31" s="68" t="s">
        <v>92</v>
      </c>
      <c r="D31" s="68">
        <v>14</v>
      </c>
      <c r="E31" s="97" t="s">
        <v>140</v>
      </c>
      <c r="F31" s="85" t="s">
        <v>75</v>
      </c>
      <c r="G31" s="97" t="s">
        <v>121</v>
      </c>
      <c r="H31" s="97" t="s">
        <v>122</v>
      </c>
      <c r="I31" s="68" t="s">
        <v>95</v>
      </c>
      <c r="J31" s="98" t="s">
        <v>96</v>
      </c>
      <c r="K31" s="97" t="s">
        <v>118</v>
      </c>
      <c r="L31" s="68">
        <v>35</v>
      </c>
      <c r="M31" s="68">
        <v>60</v>
      </c>
      <c r="N31" s="68">
        <v>60</v>
      </c>
      <c r="O31" s="68">
        <v>45</v>
      </c>
      <c r="P31" s="99">
        <f t="shared" si="12"/>
        <v>200</v>
      </c>
      <c r="Q31" s="100" t="s">
        <v>64</v>
      </c>
      <c r="R31" s="105" t="s">
        <v>119</v>
      </c>
      <c r="S31" s="97" t="s">
        <v>120</v>
      </c>
      <c r="T31" s="97" t="s">
        <v>100</v>
      </c>
      <c r="U31" s="97" t="s">
        <v>100</v>
      </c>
      <c r="V31" s="103" t="s">
        <v>119</v>
      </c>
      <c r="W31" s="104">
        <f t="shared" si="9"/>
        <v>35</v>
      </c>
      <c r="X31" s="99">
        <v>59</v>
      </c>
      <c r="Y31" s="126">
        <f t="shared" si="10"/>
        <v>1</v>
      </c>
      <c r="Z31" s="134" t="s">
        <v>233</v>
      </c>
      <c r="AA31" s="137" t="s">
        <v>232</v>
      </c>
      <c r="AB31" s="104">
        <f t="shared" si="1"/>
        <v>60</v>
      </c>
      <c r="AC31" s="99">
        <v>129</v>
      </c>
      <c r="AD31" s="126">
        <f t="shared" si="2"/>
        <v>1</v>
      </c>
      <c r="AE31" s="134" t="s">
        <v>263</v>
      </c>
      <c r="AF31" s="137" t="s">
        <v>262</v>
      </c>
      <c r="AG31" s="104">
        <f t="shared" si="3"/>
        <v>60</v>
      </c>
      <c r="AH31" s="99"/>
      <c r="AI31" s="65">
        <f t="shared" si="4"/>
        <v>0</v>
      </c>
      <c r="AJ31" s="68"/>
      <c r="AK31" s="92"/>
      <c r="AL31" s="104">
        <f t="shared" si="5"/>
        <v>45</v>
      </c>
      <c r="AM31" s="99"/>
      <c r="AN31" s="65">
        <f t="shared" si="6"/>
        <v>0</v>
      </c>
      <c r="AO31" s="68"/>
      <c r="AP31" s="92"/>
      <c r="AQ31" s="118">
        <f t="shared" si="7"/>
        <v>200</v>
      </c>
      <c r="AR31" s="119">
        <f t="shared" si="13"/>
        <v>188</v>
      </c>
      <c r="AS31" s="126">
        <f t="shared" si="8"/>
        <v>0.94</v>
      </c>
      <c r="AT31" s="137" t="s">
        <v>266</v>
      </c>
      <c r="AU31" s="80"/>
    </row>
    <row r="32" spans="1:47" s="81" customFormat="1" ht="88.5" customHeight="1" thickBot="1" x14ac:dyDescent="0.3">
      <c r="A32" s="82">
        <v>4</v>
      </c>
      <c r="B32" s="69" t="s">
        <v>47</v>
      </c>
      <c r="C32" s="68" t="s">
        <v>92</v>
      </c>
      <c r="D32" s="68">
        <v>15</v>
      </c>
      <c r="E32" s="97" t="s">
        <v>141</v>
      </c>
      <c r="F32" s="85" t="s">
        <v>75</v>
      </c>
      <c r="G32" s="97" t="s">
        <v>123</v>
      </c>
      <c r="H32" s="97" t="s">
        <v>124</v>
      </c>
      <c r="I32" s="68" t="s">
        <v>95</v>
      </c>
      <c r="J32" s="98" t="s">
        <v>96</v>
      </c>
      <c r="K32" s="97" t="s">
        <v>118</v>
      </c>
      <c r="L32" s="68">
        <v>8</v>
      </c>
      <c r="M32" s="68">
        <v>13</v>
      </c>
      <c r="N32" s="68">
        <v>13</v>
      </c>
      <c r="O32" s="68">
        <v>11</v>
      </c>
      <c r="P32" s="99">
        <f t="shared" si="12"/>
        <v>45</v>
      </c>
      <c r="Q32" s="106" t="s">
        <v>64</v>
      </c>
      <c r="R32" s="105" t="s">
        <v>119</v>
      </c>
      <c r="S32" s="97" t="s">
        <v>120</v>
      </c>
      <c r="T32" s="97" t="s">
        <v>100</v>
      </c>
      <c r="U32" s="97" t="s">
        <v>100</v>
      </c>
      <c r="V32" s="103" t="s">
        <v>119</v>
      </c>
      <c r="W32" s="104">
        <f t="shared" si="9"/>
        <v>8</v>
      </c>
      <c r="X32" s="99">
        <v>15</v>
      </c>
      <c r="Y32" s="126">
        <f t="shared" si="10"/>
        <v>1</v>
      </c>
      <c r="Z32" s="134" t="s">
        <v>234</v>
      </c>
      <c r="AA32" s="137" t="s">
        <v>232</v>
      </c>
      <c r="AB32" s="104">
        <f t="shared" si="1"/>
        <v>13</v>
      </c>
      <c r="AC32" s="99">
        <v>17</v>
      </c>
      <c r="AD32" s="126">
        <f t="shared" si="2"/>
        <v>1</v>
      </c>
      <c r="AE32" s="134" t="s">
        <v>264</v>
      </c>
      <c r="AF32" s="137" t="s">
        <v>262</v>
      </c>
      <c r="AG32" s="104">
        <f t="shared" si="3"/>
        <v>13</v>
      </c>
      <c r="AH32" s="99"/>
      <c r="AI32" s="65">
        <f t="shared" si="4"/>
        <v>0</v>
      </c>
      <c r="AJ32" s="68"/>
      <c r="AK32" s="92"/>
      <c r="AL32" s="104">
        <f t="shared" si="5"/>
        <v>11</v>
      </c>
      <c r="AM32" s="99"/>
      <c r="AN32" s="65">
        <f t="shared" si="6"/>
        <v>0</v>
      </c>
      <c r="AO32" s="68"/>
      <c r="AP32" s="92"/>
      <c r="AQ32" s="118">
        <f t="shared" si="7"/>
        <v>45</v>
      </c>
      <c r="AR32" s="119">
        <f t="shared" si="13"/>
        <v>32</v>
      </c>
      <c r="AS32" s="126">
        <f t="shared" si="8"/>
        <v>0.71111111111111114</v>
      </c>
      <c r="AT32" s="137" t="s">
        <v>267</v>
      </c>
      <c r="AU32" s="80"/>
    </row>
    <row r="33" spans="1:49" s="31" customFormat="1" ht="16.5" thickBot="1" x14ac:dyDescent="0.3">
      <c r="A33" s="214" t="s">
        <v>125</v>
      </c>
      <c r="B33" s="215"/>
      <c r="C33" s="215"/>
      <c r="D33" s="215"/>
      <c r="E33" s="216"/>
      <c r="F33" s="54"/>
      <c r="G33" s="55"/>
      <c r="H33" s="55"/>
      <c r="I33" s="55"/>
      <c r="J33" s="55"/>
      <c r="K33" s="55"/>
      <c r="L33" s="55"/>
      <c r="M33" s="55"/>
      <c r="N33" s="55"/>
      <c r="O33" s="55"/>
      <c r="P33" s="55"/>
      <c r="Q33" s="55"/>
      <c r="R33" s="55"/>
      <c r="S33" s="55"/>
      <c r="T33" s="55"/>
      <c r="U33" s="55"/>
      <c r="V33" s="56"/>
      <c r="W33" s="217"/>
      <c r="X33" s="200"/>
      <c r="Y33" s="128">
        <f>AVERAGE(Y18:Y32)*80%</f>
        <v>0.72027914614121524</v>
      </c>
      <c r="Z33" s="197"/>
      <c r="AA33" s="198"/>
      <c r="AB33" s="199"/>
      <c r="AC33" s="200"/>
      <c r="AD33" s="128">
        <f>AVERAGE(AD18:AD32)*80%</f>
        <v>0.70302157575757585</v>
      </c>
      <c r="AE33" s="197"/>
      <c r="AF33" s="198"/>
      <c r="AG33" s="199"/>
      <c r="AH33" s="200"/>
      <c r="AI33" s="120">
        <f>AVERAGE(AI18:AI32)</f>
        <v>0</v>
      </c>
      <c r="AJ33" s="197"/>
      <c r="AK33" s="198"/>
      <c r="AL33" s="218"/>
      <c r="AM33" s="219"/>
      <c r="AN33" s="120">
        <f>AVERAGE(AN18:AN32)</f>
        <v>0</v>
      </c>
      <c r="AO33" s="197"/>
      <c r="AP33" s="198"/>
      <c r="AQ33" s="199"/>
      <c r="AR33" s="200"/>
      <c r="AS33" s="128">
        <f>AVERAGE(AS18:AS32)*80%</f>
        <v>0.4346628361423106</v>
      </c>
      <c r="AT33" s="139"/>
      <c r="AU33" s="30"/>
    </row>
    <row r="34" spans="1:49" s="43" customFormat="1" ht="180.75" customHeight="1" x14ac:dyDescent="0.25">
      <c r="A34" s="32">
        <v>7</v>
      </c>
      <c r="B34" s="33" t="s">
        <v>126</v>
      </c>
      <c r="C34" s="34" t="s">
        <v>142</v>
      </c>
      <c r="D34" s="32" t="s">
        <v>143</v>
      </c>
      <c r="E34" s="33" t="s">
        <v>144</v>
      </c>
      <c r="F34" s="33" t="s">
        <v>145</v>
      </c>
      <c r="G34" s="33" t="s">
        <v>146</v>
      </c>
      <c r="H34" s="33" t="s">
        <v>147</v>
      </c>
      <c r="I34" s="107" t="s">
        <v>148</v>
      </c>
      <c r="J34" s="33" t="s">
        <v>149</v>
      </c>
      <c r="K34" s="33" t="s">
        <v>150</v>
      </c>
      <c r="L34" s="35" t="s">
        <v>151</v>
      </c>
      <c r="M34" s="108">
        <v>0.8</v>
      </c>
      <c r="N34" s="35" t="s">
        <v>151</v>
      </c>
      <c r="O34" s="108">
        <v>0.8</v>
      </c>
      <c r="P34" s="109">
        <v>0.8</v>
      </c>
      <c r="Q34" s="36" t="s">
        <v>64</v>
      </c>
      <c r="R34" s="37" t="s">
        <v>152</v>
      </c>
      <c r="S34" s="33" t="s">
        <v>153</v>
      </c>
      <c r="T34" s="33" t="s">
        <v>154</v>
      </c>
      <c r="U34" s="38" t="s">
        <v>155</v>
      </c>
      <c r="V34" s="39" t="s">
        <v>156</v>
      </c>
      <c r="W34" s="40" t="s">
        <v>151</v>
      </c>
      <c r="X34" s="35" t="s">
        <v>151</v>
      </c>
      <c r="Y34" s="127" t="s">
        <v>151</v>
      </c>
      <c r="Z34" s="135" t="s">
        <v>217</v>
      </c>
      <c r="AA34" s="138" t="s">
        <v>151</v>
      </c>
      <c r="AB34" s="111">
        <v>0.8</v>
      </c>
      <c r="AC34" s="143">
        <v>0.95</v>
      </c>
      <c r="AD34" s="127">
        <f t="shared" si="2"/>
        <v>1</v>
      </c>
      <c r="AE34" s="156" t="s">
        <v>269</v>
      </c>
      <c r="AF34" s="156" t="s">
        <v>270</v>
      </c>
      <c r="AG34" s="40" t="s">
        <v>151</v>
      </c>
      <c r="AH34" s="35"/>
      <c r="AI34" s="121">
        <v>0</v>
      </c>
      <c r="AJ34" s="35"/>
      <c r="AK34" s="41"/>
      <c r="AL34" s="111">
        <v>0.8</v>
      </c>
      <c r="AM34" s="35"/>
      <c r="AN34" s="121">
        <v>0</v>
      </c>
      <c r="AO34" s="35"/>
      <c r="AP34" s="41"/>
      <c r="AQ34" s="122">
        <v>0.8</v>
      </c>
      <c r="AR34" s="143">
        <v>0.47499999999999998</v>
      </c>
      <c r="AS34" s="144">
        <f t="shared" si="8"/>
        <v>0.59374999999999989</v>
      </c>
      <c r="AT34" s="156" t="s">
        <v>269</v>
      </c>
      <c r="AU34" s="42"/>
    </row>
    <row r="35" spans="1:49" s="165" customFormat="1" ht="105" x14ac:dyDescent="0.3">
      <c r="A35" s="145">
        <v>7</v>
      </c>
      <c r="B35" s="146" t="s">
        <v>126</v>
      </c>
      <c r="C35" s="145" t="s">
        <v>142</v>
      </c>
      <c r="D35" s="145" t="s">
        <v>157</v>
      </c>
      <c r="E35" s="146" t="s">
        <v>158</v>
      </c>
      <c r="F35" s="146" t="s">
        <v>145</v>
      </c>
      <c r="G35" s="146" t="s">
        <v>159</v>
      </c>
      <c r="H35" s="146" t="s">
        <v>160</v>
      </c>
      <c r="I35" s="146" t="s">
        <v>161</v>
      </c>
      <c r="J35" s="146" t="s">
        <v>149</v>
      </c>
      <c r="K35" s="146" t="s">
        <v>162</v>
      </c>
      <c r="L35" s="147">
        <v>1</v>
      </c>
      <c r="M35" s="147">
        <v>1</v>
      </c>
      <c r="N35" s="147">
        <v>1</v>
      </c>
      <c r="O35" s="147">
        <v>1</v>
      </c>
      <c r="P35" s="148">
        <v>1</v>
      </c>
      <c r="Q35" s="149" t="s">
        <v>64</v>
      </c>
      <c r="R35" s="150" t="s">
        <v>163</v>
      </c>
      <c r="S35" s="146" t="s">
        <v>164</v>
      </c>
      <c r="T35" s="151" t="s">
        <v>154</v>
      </c>
      <c r="U35" s="152" t="s">
        <v>165</v>
      </c>
      <c r="V35" s="149" t="s">
        <v>166</v>
      </c>
      <c r="W35" s="153">
        <f t="shared" ref="W35:W39" si="14">L35</f>
        <v>1</v>
      </c>
      <c r="X35" s="166">
        <v>1</v>
      </c>
      <c r="Y35" s="155">
        <f t="shared" ref="Y35:Y39" si="15">IF(X35/W35&gt;100%,100%,X35/W35)</f>
        <v>1</v>
      </c>
      <c r="Z35" s="156" t="s">
        <v>235</v>
      </c>
      <c r="AA35" s="157" t="s">
        <v>236</v>
      </c>
      <c r="AB35" s="158">
        <f t="shared" ref="AB35" si="16">M35</f>
        <v>1</v>
      </c>
      <c r="AC35" s="166">
        <v>1</v>
      </c>
      <c r="AD35" s="155">
        <f t="shared" si="2"/>
        <v>1</v>
      </c>
      <c r="AE35" s="156" t="s">
        <v>271</v>
      </c>
      <c r="AF35" s="156" t="s">
        <v>236</v>
      </c>
      <c r="AG35" s="161">
        <f t="shared" ref="AG35" si="17">N35</f>
        <v>1</v>
      </c>
      <c r="AH35" s="154"/>
      <c r="AI35" s="159">
        <v>0</v>
      </c>
      <c r="AJ35" s="154"/>
      <c r="AK35" s="160"/>
      <c r="AL35" s="158">
        <f t="shared" ref="AL35" si="18">P35</f>
        <v>1</v>
      </c>
      <c r="AM35" s="154"/>
      <c r="AN35" s="159">
        <v>0</v>
      </c>
      <c r="AO35" s="154"/>
      <c r="AP35" s="160"/>
      <c r="AQ35" s="162">
        <f t="shared" ref="AQ35" si="19">P35</f>
        <v>1</v>
      </c>
      <c r="AR35" s="143">
        <v>0.5</v>
      </c>
      <c r="AS35" s="163">
        <f t="shared" si="8"/>
        <v>0.5</v>
      </c>
      <c r="AT35" s="156" t="s">
        <v>271</v>
      </c>
      <c r="AU35" s="164"/>
    </row>
    <row r="36" spans="1:49" s="48" customFormat="1" ht="105" x14ac:dyDescent="0.3">
      <c r="A36" s="44">
        <v>7</v>
      </c>
      <c r="B36" s="45" t="s">
        <v>126</v>
      </c>
      <c r="C36" s="34" t="s">
        <v>167</v>
      </c>
      <c r="D36" s="44" t="s">
        <v>168</v>
      </c>
      <c r="E36" s="45" t="s">
        <v>169</v>
      </c>
      <c r="F36" s="45" t="s">
        <v>145</v>
      </c>
      <c r="G36" s="45" t="s">
        <v>170</v>
      </c>
      <c r="H36" s="45" t="s">
        <v>171</v>
      </c>
      <c r="I36" s="45" t="s">
        <v>161</v>
      </c>
      <c r="J36" s="45" t="s">
        <v>149</v>
      </c>
      <c r="K36" s="45" t="s">
        <v>172</v>
      </c>
      <c r="L36" s="35" t="s">
        <v>151</v>
      </c>
      <c r="M36" s="108">
        <v>1</v>
      </c>
      <c r="N36" s="108">
        <v>1</v>
      </c>
      <c r="O36" s="108">
        <v>1</v>
      </c>
      <c r="P36" s="109">
        <v>1</v>
      </c>
      <c r="Q36" s="110" t="s">
        <v>64</v>
      </c>
      <c r="R36" s="47" t="s">
        <v>173</v>
      </c>
      <c r="S36" s="45" t="s">
        <v>174</v>
      </c>
      <c r="T36" s="33" t="s">
        <v>154</v>
      </c>
      <c r="U36" s="38" t="s">
        <v>175</v>
      </c>
      <c r="V36" s="46" t="s">
        <v>176</v>
      </c>
      <c r="W36" s="40" t="s">
        <v>151</v>
      </c>
      <c r="X36" s="35" t="s">
        <v>151</v>
      </c>
      <c r="Y36" s="127" t="s">
        <v>151</v>
      </c>
      <c r="Z36" s="135" t="s">
        <v>217</v>
      </c>
      <c r="AA36" s="138" t="s">
        <v>151</v>
      </c>
      <c r="AB36" s="111">
        <v>1</v>
      </c>
      <c r="AC36" s="302">
        <v>0.97389999999999999</v>
      </c>
      <c r="AD36" s="127">
        <f t="shared" si="2"/>
        <v>0.97389999999999999</v>
      </c>
      <c r="AE36" s="156" t="s">
        <v>272</v>
      </c>
      <c r="AF36" s="156" t="s">
        <v>273</v>
      </c>
      <c r="AG36" s="113">
        <v>1</v>
      </c>
      <c r="AH36" s="167">
        <v>0</v>
      </c>
      <c r="AI36" s="121">
        <v>0</v>
      </c>
      <c r="AJ36" s="35"/>
      <c r="AK36" s="41"/>
      <c r="AL36" s="111">
        <v>1</v>
      </c>
      <c r="AM36" s="167">
        <v>0</v>
      </c>
      <c r="AN36" s="121">
        <v>0</v>
      </c>
      <c r="AO36" s="35"/>
      <c r="AP36" s="41"/>
      <c r="AQ36" s="122">
        <v>1</v>
      </c>
      <c r="AR36" s="143">
        <f>AVERAGE(AC36,AH36,AM36)</f>
        <v>0.32463333333333333</v>
      </c>
      <c r="AS36" s="144">
        <f t="shared" si="8"/>
        <v>0.32463333333333333</v>
      </c>
      <c r="AT36" s="138" t="s">
        <v>272</v>
      </c>
      <c r="AU36" s="42"/>
    </row>
    <row r="37" spans="1:49" s="48" customFormat="1" ht="105" x14ac:dyDescent="0.3">
      <c r="A37" s="44">
        <v>7</v>
      </c>
      <c r="B37" s="45" t="s">
        <v>126</v>
      </c>
      <c r="C37" s="34" t="s">
        <v>142</v>
      </c>
      <c r="D37" s="44" t="s">
        <v>177</v>
      </c>
      <c r="E37" s="45" t="s">
        <v>178</v>
      </c>
      <c r="F37" s="45" t="s">
        <v>145</v>
      </c>
      <c r="G37" s="45" t="s">
        <v>179</v>
      </c>
      <c r="H37" s="45" t="s">
        <v>180</v>
      </c>
      <c r="I37" s="45" t="s">
        <v>161</v>
      </c>
      <c r="J37" s="45" t="s">
        <v>149</v>
      </c>
      <c r="K37" s="45" t="s">
        <v>181</v>
      </c>
      <c r="L37" s="108">
        <v>1</v>
      </c>
      <c r="M37" s="35" t="s">
        <v>151</v>
      </c>
      <c r="N37" s="35" t="s">
        <v>151</v>
      </c>
      <c r="O37" s="108">
        <v>1</v>
      </c>
      <c r="P37" s="109">
        <v>1</v>
      </c>
      <c r="Q37" s="110" t="s">
        <v>64</v>
      </c>
      <c r="R37" s="47" t="s">
        <v>182</v>
      </c>
      <c r="S37" s="45" t="s">
        <v>183</v>
      </c>
      <c r="T37" s="33" t="s">
        <v>154</v>
      </c>
      <c r="U37" s="38" t="s">
        <v>165</v>
      </c>
      <c r="V37" s="46" t="s">
        <v>183</v>
      </c>
      <c r="W37" s="113">
        <f t="shared" si="14"/>
        <v>1</v>
      </c>
      <c r="X37" s="108">
        <v>1</v>
      </c>
      <c r="Y37" s="155">
        <f t="shared" si="15"/>
        <v>1</v>
      </c>
      <c r="Z37" s="135" t="s">
        <v>218</v>
      </c>
      <c r="AA37" s="138" t="s">
        <v>219</v>
      </c>
      <c r="AB37" s="111" t="s">
        <v>151</v>
      </c>
      <c r="AC37" s="35" t="s">
        <v>151</v>
      </c>
      <c r="AD37" s="127" t="s">
        <v>151</v>
      </c>
      <c r="AE37" s="156" t="s">
        <v>274</v>
      </c>
      <c r="AF37" s="156" t="s">
        <v>151</v>
      </c>
      <c r="AG37" s="40" t="s">
        <v>151</v>
      </c>
      <c r="AH37" s="35"/>
      <c r="AI37" s="121">
        <v>0</v>
      </c>
      <c r="AJ37" s="35"/>
      <c r="AK37" s="41"/>
      <c r="AL37" s="111">
        <v>1</v>
      </c>
      <c r="AM37" s="35"/>
      <c r="AN37" s="121">
        <v>0</v>
      </c>
      <c r="AO37" s="35"/>
      <c r="AP37" s="41"/>
      <c r="AQ37" s="122">
        <v>1</v>
      </c>
      <c r="AR37" s="143">
        <v>0.5</v>
      </c>
      <c r="AS37" s="144">
        <f t="shared" si="8"/>
        <v>0.5</v>
      </c>
      <c r="AT37" s="138" t="s">
        <v>218</v>
      </c>
      <c r="AU37" s="42"/>
    </row>
    <row r="38" spans="1:49" s="48" customFormat="1" ht="118.5" customHeight="1" x14ac:dyDescent="0.3">
      <c r="A38" s="44">
        <v>5</v>
      </c>
      <c r="B38" s="45" t="s">
        <v>184</v>
      </c>
      <c r="C38" s="34" t="s">
        <v>185</v>
      </c>
      <c r="D38" s="44" t="s">
        <v>186</v>
      </c>
      <c r="E38" s="45" t="s">
        <v>187</v>
      </c>
      <c r="F38" s="45" t="s">
        <v>145</v>
      </c>
      <c r="G38" s="45" t="s">
        <v>188</v>
      </c>
      <c r="H38" s="45" t="s">
        <v>189</v>
      </c>
      <c r="I38" s="45" t="s">
        <v>161</v>
      </c>
      <c r="J38" s="45" t="s">
        <v>52</v>
      </c>
      <c r="K38" s="45" t="s">
        <v>188</v>
      </c>
      <c r="L38" s="108">
        <v>0.33</v>
      </c>
      <c r="M38" s="108">
        <v>0.67</v>
      </c>
      <c r="N38" s="108">
        <v>0.84</v>
      </c>
      <c r="O38" s="108">
        <v>1</v>
      </c>
      <c r="P38" s="109">
        <v>1</v>
      </c>
      <c r="Q38" s="110" t="s">
        <v>64</v>
      </c>
      <c r="R38" s="47" t="s">
        <v>190</v>
      </c>
      <c r="S38" s="45" t="s">
        <v>191</v>
      </c>
      <c r="T38" s="33" t="s">
        <v>154</v>
      </c>
      <c r="U38" s="38" t="s">
        <v>192</v>
      </c>
      <c r="V38" s="46" t="s">
        <v>193</v>
      </c>
      <c r="W38" s="112">
        <f t="shared" si="14"/>
        <v>0.33</v>
      </c>
      <c r="X38" s="143">
        <f>115/117*33%</f>
        <v>0.32435897435897437</v>
      </c>
      <c r="Y38" s="155">
        <f t="shared" si="15"/>
        <v>0.98290598290598286</v>
      </c>
      <c r="Z38" s="135" t="s">
        <v>221</v>
      </c>
      <c r="AA38" s="138" t="s">
        <v>220</v>
      </c>
      <c r="AB38" s="111">
        <v>0.67</v>
      </c>
      <c r="AC38" s="167">
        <v>1</v>
      </c>
      <c r="AD38" s="127">
        <f t="shared" si="2"/>
        <v>1</v>
      </c>
      <c r="AE38" s="156" t="s">
        <v>275</v>
      </c>
      <c r="AF38" s="156" t="s">
        <v>276</v>
      </c>
      <c r="AG38" s="113">
        <v>0.84</v>
      </c>
      <c r="AH38" s="35"/>
      <c r="AI38" s="121">
        <v>0</v>
      </c>
      <c r="AJ38" s="35"/>
      <c r="AK38" s="41"/>
      <c r="AL38" s="111">
        <v>1</v>
      </c>
      <c r="AM38" s="35"/>
      <c r="AN38" s="121">
        <v>0</v>
      </c>
      <c r="AO38" s="35"/>
      <c r="AP38" s="41"/>
      <c r="AQ38" s="122">
        <v>1</v>
      </c>
      <c r="AR38" s="143">
        <v>1</v>
      </c>
      <c r="AS38" s="144">
        <f t="shared" si="8"/>
        <v>1</v>
      </c>
      <c r="AT38" s="135" t="s">
        <v>277</v>
      </c>
      <c r="AU38" s="42"/>
    </row>
    <row r="39" spans="1:49" ht="138.75" customHeight="1" thickBot="1" x14ac:dyDescent="0.3">
      <c r="A39" s="44">
        <v>5</v>
      </c>
      <c r="B39" s="45" t="s">
        <v>184</v>
      </c>
      <c r="C39" s="34" t="s">
        <v>185</v>
      </c>
      <c r="D39" s="44" t="s">
        <v>194</v>
      </c>
      <c r="E39" s="45" t="s">
        <v>197</v>
      </c>
      <c r="F39" s="45" t="s">
        <v>145</v>
      </c>
      <c r="G39" s="45" t="s">
        <v>188</v>
      </c>
      <c r="H39" s="45" t="s">
        <v>195</v>
      </c>
      <c r="I39" s="45" t="s">
        <v>196</v>
      </c>
      <c r="J39" s="45" t="s">
        <v>52</v>
      </c>
      <c r="K39" s="45" t="s">
        <v>188</v>
      </c>
      <c r="L39" s="108">
        <v>0.2</v>
      </c>
      <c r="M39" s="108">
        <v>0.4</v>
      </c>
      <c r="N39" s="108">
        <v>0.6</v>
      </c>
      <c r="O39" s="108">
        <v>0.8</v>
      </c>
      <c r="P39" s="109">
        <v>0.8</v>
      </c>
      <c r="Q39" s="49" t="s">
        <v>64</v>
      </c>
      <c r="R39" s="47" t="s">
        <v>190</v>
      </c>
      <c r="S39" s="45" t="s">
        <v>193</v>
      </c>
      <c r="T39" s="33" t="s">
        <v>154</v>
      </c>
      <c r="U39" s="38" t="s">
        <v>192</v>
      </c>
      <c r="V39" s="46" t="s">
        <v>193</v>
      </c>
      <c r="W39" s="112">
        <f t="shared" si="14"/>
        <v>0.2</v>
      </c>
      <c r="X39" s="143">
        <f>182/190*20%</f>
        <v>0.19157894736842107</v>
      </c>
      <c r="Y39" s="155">
        <f t="shared" si="15"/>
        <v>0.95789473684210535</v>
      </c>
      <c r="Z39" s="135" t="s">
        <v>222</v>
      </c>
      <c r="AA39" s="138" t="s">
        <v>220</v>
      </c>
      <c r="AB39" s="111">
        <v>0.4</v>
      </c>
      <c r="AC39" s="302">
        <v>0.71599999999999997</v>
      </c>
      <c r="AD39" s="127">
        <f t="shared" si="2"/>
        <v>1</v>
      </c>
      <c r="AE39" s="156" t="s">
        <v>278</v>
      </c>
      <c r="AF39" s="41" t="s">
        <v>276</v>
      </c>
      <c r="AG39" s="113">
        <v>0.6</v>
      </c>
      <c r="AH39" s="35"/>
      <c r="AI39" s="121">
        <v>0</v>
      </c>
      <c r="AJ39" s="35"/>
      <c r="AK39" s="41"/>
      <c r="AL39" s="111">
        <v>0.8</v>
      </c>
      <c r="AM39" s="35"/>
      <c r="AN39" s="121">
        <v>0</v>
      </c>
      <c r="AO39" s="35"/>
      <c r="AP39" s="41"/>
      <c r="AQ39" s="122">
        <v>0.8</v>
      </c>
      <c r="AR39" s="143">
        <v>0.71599999999999997</v>
      </c>
      <c r="AS39" s="144">
        <f t="shared" si="8"/>
        <v>0.89499999999999991</v>
      </c>
      <c r="AT39" s="135" t="s">
        <v>278</v>
      </c>
      <c r="AU39" s="42"/>
    </row>
    <row r="40" spans="1:49" ht="16.5" thickBot="1" x14ac:dyDescent="0.3">
      <c r="A40" s="201" t="s">
        <v>223</v>
      </c>
      <c r="B40" s="202"/>
      <c r="C40" s="202"/>
      <c r="D40" s="202"/>
      <c r="E40" s="203"/>
      <c r="F40" s="60"/>
      <c r="G40" s="61"/>
      <c r="H40" s="61"/>
      <c r="I40" s="61"/>
      <c r="J40" s="61"/>
      <c r="K40" s="61"/>
      <c r="L40" s="61"/>
      <c r="M40" s="61"/>
      <c r="N40" s="61"/>
      <c r="O40" s="61"/>
      <c r="P40" s="61"/>
      <c r="Q40" s="61"/>
      <c r="R40" s="61"/>
      <c r="S40" s="61"/>
      <c r="T40" s="61"/>
      <c r="U40" s="61"/>
      <c r="V40" s="62"/>
      <c r="W40" s="204"/>
      <c r="X40" s="194"/>
      <c r="Y40" s="129">
        <f>AVERAGE(Y34:Y39)*20%</f>
        <v>0.19704003598740441</v>
      </c>
      <c r="Z40" s="195"/>
      <c r="AA40" s="196"/>
      <c r="AB40" s="193"/>
      <c r="AC40" s="194"/>
      <c r="AD40" s="129">
        <f>AVERAGE(AD34:AD39)*20%</f>
        <v>0.19895600000000002</v>
      </c>
      <c r="AE40" s="195"/>
      <c r="AF40" s="196"/>
      <c r="AG40" s="193"/>
      <c r="AH40" s="194"/>
      <c r="AI40" s="123">
        <f>AVERAGE(AI34:AI39)</f>
        <v>0</v>
      </c>
      <c r="AJ40" s="195"/>
      <c r="AK40" s="196"/>
      <c r="AL40" s="193"/>
      <c r="AM40" s="194"/>
      <c r="AN40" s="123">
        <f>AVERAGE(AN34:AN39)</f>
        <v>0</v>
      </c>
      <c r="AO40" s="195"/>
      <c r="AP40" s="196"/>
      <c r="AQ40" s="193"/>
      <c r="AR40" s="194"/>
      <c r="AS40" s="129">
        <f>AVERAGE(AS34:AS39)*20%</f>
        <v>0.1271127777777778</v>
      </c>
      <c r="AT40" s="140"/>
      <c r="AU40" s="50"/>
    </row>
    <row r="41" spans="1:49" ht="19.5" thickBot="1" x14ac:dyDescent="0.35">
      <c r="A41" s="205" t="s">
        <v>127</v>
      </c>
      <c r="B41" s="206"/>
      <c r="C41" s="206"/>
      <c r="D41" s="206"/>
      <c r="E41" s="207"/>
      <c r="F41" s="57"/>
      <c r="G41" s="58"/>
      <c r="H41" s="58"/>
      <c r="I41" s="58"/>
      <c r="J41" s="58"/>
      <c r="K41" s="58"/>
      <c r="L41" s="58"/>
      <c r="M41" s="58"/>
      <c r="N41" s="58"/>
      <c r="O41" s="58"/>
      <c r="P41" s="58"/>
      <c r="Q41" s="58"/>
      <c r="R41" s="58"/>
      <c r="S41" s="58"/>
      <c r="T41" s="58"/>
      <c r="U41" s="58"/>
      <c r="V41" s="59"/>
      <c r="W41" s="173"/>
      <c r="X41" s="174"/>
      <c r="Y41" s="130">
        <f>Y33+Y40</f>
        <v>0.91731918212861963</v>
      </c>
      <c r="Z41" s="175"/>
      <c r="AA41" s="176"/>
      <c r="AB41" s="173"/>
      <c r="AC41" s="174"/>
      <c r="AD41" s="130">
        <f>AD33+AD40</f>
        <v>0.90197757575757587</v>
      </c>
      <c r="AE41" s="175"/>
      <c r="AF41" s="176"/>
      <c r="AG41" s="173"/>
      <c r="AH41" s="174"/>
      <c r="AI41" s="124">
        <f>+((AI33*80%)+(AI40*20%))</f>
        <v>0</v>
      </c>
      <c r="AJ41" s="175"/>
      <c r="AK41" s="176"/>
      <c r="AL41" s="173"/>
      <c r="AM41" s="174"/>
      <c r="AN41" s="124">
        <f>+((AN33*80%)+(AN40*20%))</f>
        <v>0</v>
      </c>
      <c r="AO41" s="175"/>
      <c r="AP41" s="176"/>
      <c r="AQ41" s="173"/>
      <c r="AR41" s="174"/>
      <c r="AS41" s="130">
        <f>AS33+AS40</f>
        <v>0.56177561392008846</v>
      </c>
      <c r="AT41" s="141"/>
      <c r="AU41" s="51"/>
    </row>
    <row r="42" spans="1:49" x14ac:dyDescent="0.25">
      <c r="A42" s="1"/>
      <c r="B42" s="1"/>
      <c r="C42" s="1"/>
      <c r="D42" s="1"/>
      <c r="E42" s="1"/>
      <c r="F42" s="1"/>
      <c r="G42" s="1"/>
      <c r="H42" s="1"/>
      <c r="I42" s="1"/>
      <c r="J42" s="1"/>
      <c r="K42" s="1"/>
      <c r="L42" s="1"/>
      <c r="M42" s="1"/>
      <c r="N42" s="1"/>
      <c r="O42" s="1"/>
      <c r="P42" s="1"/>
      <c r="Q42" s="1"/>
      <c r="R42" s="1"/>
      <c r="S42" s="1"/>
      <c r="T42" s="1"/>
      <c r="U42" s="1"/>
      <c r="V42" s="1"/>
      <c r="W42" s="116"/>
      <c r="X42" s="116"/>
      <c r="Y42" s="116"/>
      <c r="Z42" s="132"/>
      <c r="AA42" s="132"/>
      <c r="AB42" s="116"/>
      <c r="AC42" s="116"/>
      <c r="AD42" s="52"/>
      <c r="AE42" s="116"/>
      <c r="AF42" s="116"/>
      <c r="AG42" s="116"/>
      <c r="AH42" s="116"/>
      <c r="AI42" s="116"/>
      <c r="AJ42" s="116"/>
      <c r="AK42" s="116"/>
      <c r="AL42" s="116"/>
      <c r="AM42" s="116"/>
      <c r="AN42" s="116"/>
      <c r="AO42" s="116"/>
      <c r="AP42" s="116"/>
      <c r="AQ42" s="116"/>
      <c r="AR42" s="116"/>
      <c r="AS42" s="116"/>
      <c r="AT42" s="132"/>
      <c r="AU42" s="1"/>
      <c r="AV42" s="1"/>
      <c r="AW42" s="1"/>
    </row>
    <row r="43" spans="1:49" x14ac:dyDescent="0.25">
      <c r="A43" s="1"/>
      <c r="B43" s="1"/>
      <c r="C43" s="1"/>
      <c r="D43" s="1"/>
      <c r="E43" s="53"/>
      <c r="F43" s="1"/>
      <c r="G43" s="1"/>
      <c r="H43" s="1"/>
      <c r="I43" s="1"/>
      <c r="J43" s="1"/>
      <c r="K43" s="1"/>
      <c r="L43" s="1"/>
      <c r="M43" s="1"/>
      <c r="N43" s="1"/>
      <c r="O43" s="1"/>
      <c r="P43" s="1"/>
      <c r="Q43" s="1"/>
      <c r="R43" s="1"/>
      <c r="S43" s="1"/>
      <c r="T43" s="1"/>
      <c r="U43" s="1"/>
      <c r="V43" s="1"/>
      <c r="W43" s="116"/>
      <c r="X43" s="116"/>
      <c r="Y43" s="116"/>
      <c r="Z43" s="132"/>
      <c r="AA43" s="132"/>
      <c r="AB43" s="116"/>
      <c r="AC43" s="116"/>
      <c r="AD43" s="116"/>
      <c r="AE43" s="116"/>
      <c r="AF43" s="116"/>
      <c r="AG43" s="116"/>
      <c r="AH43" s="116"/>
      <c r="AI43" s="116"/>
      <c r="AJ43" s="116"/>
      <c r="AK43" s="116"/>
      <c r="AL43" s="116"/>
      <c r="AM43" s="116"/>
      <c r="AN43" s="116"/>
      <c r="AO43" s="116"/>
      <c r="AP43" s="116"/>
      <c r="AQ43" s="116"/>
      <c r="AR43" s="116"/>
      <c r="AS43" s="116"/>
      <c r="AT43" s="132"/>
      <c r="AU43" s="1"/>
      <c r="AV43" s="1"/>
      <c r="AW43" s="1"/>
    </row>
  </sheetData>
  <mergeCells count="95">
    <mergeCell ref="G7:H7"/>
    <mergeCell ref="G8:H8"/>
    <mergeCell ref="G11:H11"/>
    <mergeCell ref="G12:H12"/>
    <mergeCell ref="AC1:AC2"/>
    <mergeCell ref="A1:M1"/>
    <mergeCell ref="N1:R2"/>
    <mergeCell ref="S1:S2"/>
    <mergeCell ref="T1:T2"/>
    <mergeCell ref="U1:U2"/>
    <mergeCell ref="V1:V2"/>
    <mergeCell ref="X1:X2"/>
    <mergeCell ref="Y1:Y2"/>
    <mergeCell ref="Z1:Z2"/>
    <mergeCell ref="AA1:AA2"/>
    <mergeCell ref="AB1:AB2"/>
    <mergeCell ref="AW1:AW2"/>
    <mergeCell ref="A2:M2"/>
    <mergeCell ref="A3:R3"/>
    <mergeCell ref="A4:R4"/>
    <mergeCell ref="A6:B12"/>
    <mergeCell ref="C6:E12"/>
    <mergeCell ref="F6:M6"/>
    <mergeCell ref="I7:M7"/>
    <mergeCell ref="I8:M8"/>
    <mergeCell ref="AP1:AP2"/>
    <mergeCell ref="AQ1:AQ2"/>
    <mergeCell ref="AR1:AR2"/>
    <mergeCell ref="AS1:AS2"/>
    <mergeCell ref="AT1:AT2"/>
    <mergeCell ref="AU1:AU2"/>
    <mergeCell ref="AJ1:AJ2"/>
    <mergeCell ref="A14:B16"/>
    <mergeCell ref="C14:C17"/>
    <mergeCell ref="D14:F16"/>
    <mergeCell ref="G14:Q16"/>
    <mergeCell ref="AV1:AV2"/>
    <mergeCell ref="AK1:AK2"/>
    <mergeCell ref="AL1:AL2"/>
    <mergeCell ref="AM1:AM2"/>
    <mergeCell ref="AN1:AN2"/>
    <mergeCell ref="AO1:AO2"/>
    <mergeCell ref="AD1:AD2"/>
    <mergeCell ref="AE1:AE2"/>
    <mergeCell ref="AF1:AF2"/>
    <mergeCell ref="AG1:AG2"/>
    <mergeCell ref="AH1:AH2"/>
    <mergeCell ref="AI1:AI2"/>
    <mergeCell ref="AQ15:AT16"/>
    <mergeCell ref="A33:E33"/>
    <mergeCell ref="W33:X33"/>
    <mergeCell ref="Z33:AA33"/>
    <mergeCell ref="AB33:AC33"/>
    <mergeCell ref="AE33:AF33"/>
    <mergeCell ref="AG33:AH33"/>
    <mergeCell ref="AJ33:AK33"/>
    <mergeCell ref="AL33:AM33"/>
    <mergeCell ref="R14:V16"/>
    <mergeCell ref="W14:AA14"/>
    <mergeCell ref="AB14:AF14"/>
    <mergeCell ref="AG14:AK14"/>
    <mergeCell ref="AL14:AP14"/>
    <mergeCell ref="AQ14:AT14"/>
    <mergeCell ref="W15:AA16"/>
    <mergeCell ref="A41:E41"/>
    <mergeCell ref="W41:X41"/>
    <mergeCell ref="Z41:AA41"/>
    <mergeCell ref="AB41:AC41"/>
    <mergeCell ref="AE41:AF41"/>
    <mergeCell ref="A40:E40"/>
    <mergeCell ref="W40:X40"/>
    <mergeCell ref="Z40:AA40"/>
    <mergeCell ref="AB40:AC40"/>
    <mergeCell ref="AE40:AF40"/>
    <mergeCell ref="AQ41:AR41"/>
    <mergeCell ref="AL40:AM40"/>
    <mergeCell ref="AO40:AP40"/>
    <mergeCell ref="AQ40:AR40"/>
    <mergeCell ref="AO33:AP33"/>
    <mergeCell ref="AQ33:AR33"/>
    <mergeCell ref="G9:H9"/>
    <mergeCell ref="I9:M9"/>
    <mergeCell ref="G10:H10"/>
    <mergeCell ref="I10:M10"/>
    <mergeCell ref="AL41:AM41"/>
    <mergeCell ref="AG41:AH41"/>
    <mergeCell ref="AJ41:AK41"/>
    <mergeCell ref="AB15:AF16"/>
    <mergeCell ref="AG15:AK16"/>
    <mergeCell ref="AL15:AP16"/>
    <mergeCell ref="I11:M11"/>
    <mergeCell ref="I12:M12"/>
    <mergeCell ref="AO41:AP41"/>
    <mergeCell ref="AG40:AH40"/>
    <mergeCell ref="AJ40:AK40"/>
  </mergeCells>
  <dataValidations disablePrompts="1" count="1">
    <dataValidation allowBlank="1" showInputMessage="1" showErrorMessage="1" error="Escriba un texto " promptTitle="Cualquier contenido" sqref="F23 F26 F29:F32" xr:uid="{00000000-0002-0000-0000-000000000000}"/>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7C95497E872D64587FC3B0F7ABA2FAF" ma:contentTypeVersion="14" ma:contentTypeDescription="Crear nuevo documento." ma:contentTypeScope="" ma:versionID="1efeb21c722ec04aaa3e38eb8d432088">
  <xsd:schema xmlns:xsd="http://www.w3.org/2001/XMLSchema" xmlns:xs="http://www.w3.org/2001/XMLSchema" xmlns:p="http://schemas.microsoft.com/office/2006/metadata/properties" xmlns:ns3="e7385d42-9ccc-43ff-bb78-92254053664b" xmlns:ns4="fdab55a9-d131-4a05-bb59-7bebef69feb8" targetNamespace="http://schemas.microsoft.com/office/2006/metadata/properties" ma:root="true" ma:fieldsID="69c790ad85fef8ca1581b88adb29ebfd" ns3:_="" ns4:_="">
    <xsd:import namespace="e7385d42-9ccc-43ff-bb78-92254053664b"/>
    <xsd:import namespace="fdab55a9-d131-4a05-bb59-7bebef69feb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85d42-9ccc-43ff-bb78-92254053664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ab55a9-d131-4a05-bb59-7bebef69fe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77369E-AE28-4DD1-97BD-D1E092F04384}">
  <ds:schemaRefs>
    <ds:schemaRef ds:uri="http://purl.org/dc/terms/"/>
    <ds:schemaRef ds:uri="http://purl.org/dc/dcmitype/"/>
    <ds:schemaRef ds:uri="http://purl.org/dc/elements/1.1/"/>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fdab55a9-d131-4a05-bb59-7bebef69feb8"/>
    <ds:schemaRef ds:uri="e7385d42-9ccc-43ff-bb78-92254053664b"/>
  </ds:schemaRefs>
</ds:datastoreItem>
</file>

<file path=customXml/itemProps2.xml><?xml version="1.0" encoding="utf-8"?>
<ds:datastoreItem xmlns:ds="http://schemas.openxmlformats.org/officeDocument/2006/customXml" ds:itemID="{75348804-F9F2-4846-BA87-C2B128F46D38}">
  <ds:schemaRefs>
    <ds:schemaRef ds:uri="http://schemas.microsoft.com/sharepoint/v3/contenttype/forms"/>
  </ds:schemaRefs>
</ds:datastoreItem>
</file>

<file path=customXml/itemProps3.xml><?xml version="1.0" encoding="utf-8"?>
<ds:datastoreItem xmlns:ds="http://schemas.openxmlformats.org/officeDocument/2006/customXml" ds:itemID="{C0C1F7C7-2EA9-4B8F-BA7F-CFC5287EB3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85d42-9ccc-43ff-bb78-92254053664b"/>
    <ds:schemaRef ds:uri="fdab55a9-d131-4a05-bb59-7bebef69f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Niño González</dc:creator>
  <cp:lastModifiedBy>Camilo Bautista Beltran</cp:lastModifiedBy>
  <dcterms:created xsi:type="dcterms:W3CDTF">2021-12-02T18:50:00Z</dcterms:created>
  <dcterms:modified xsi:type="dcterms:W3CDTF">2022-07-29T19:32:27Z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0x01010047C95497E872D64587FC3B0F7ABA2FAF</vt:lpwstr>
  </property>
</Properties>
</file>