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Alcaldias Locales/19_Ciudad Bolivar/"/>
    </mc:Choice>
  </mc:AlternateContent>
  <xr:revisionPtr revIDLastSave="300" documentId="13_ncr:1_{37E346C9-49AF-4228-933B-5CBCC8ABE94F}" xr6:coauthVersionLast="47" xr6:coauthVersionMax="47" xr10:uidLastSave="{96C05294-180E-485D-9F58-D9CDB872493A}"/>
  <bookViews>
    <workbookView xWindow="-120" yWindow="-120" windowWidth="29040" windowHeight="15840" xr2:uid="{A2F85664-4A27-4D3D-88FC-9F8B3325025C}"/>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3" i="1" l="1"/>
  <c r="AD40" i="1" l="1"/>
  <c r="AD39" i="1"/>
  <c r="AD38" i="1"/>
  <c r="AD36" i="1"/>
  <c r="AD35" i="1"/>
  <c r="AD34" i="1"/>
  <c r="AD32" i="1"/>
  <c r="AD31" i="1"/>
  <c r="AD30" i="1"/>
  <c r="AD29" i="1"/>
  <c r="AD28" i="1"/>
  <c r="AD27" i="1"/>
  <c r="AD26" i="1"/>
  <c r="AD25" i="1"/>
  <c r="AD24" i="1"/>
  <c r="AD23" i="1"/>
  <c r="AD22" i="1"/>
  <c r="AD21" i="1"/>
  <c r="AD20" i="1"/>
  <c r="AD19" i="1"/>
  <c r="AR36" i="1"/>
  <c r="AS36" i="1" s="1"/>
  <c r="AR35" i="1"/>
  <c r="AS35" i="1" s="1"/>
  <c r="X39" i="1"/>
  <c r="X38" i="1"/>
  <c r="AR26" i="1"/>
  <c r="AR25" i="1"/>
  <c r="AS25" i="1" s="1"/>
  <c r="AR24" i="1"/>
  <c r="X24" i="1"/>
  <c r="AS37" i="1"/>
  <c r="AS38" i="1"/>
  <c r="AS39" i="1"/>
  <c r="AS20" i="1"/>
  <c r="AS21" i="1"/>
  <c r="AS22" i="1"/>
  <c r="AS23" i="1"/>
  <c r="AS24" i="1"/>
  <c r="AS26" i="1"/>
  <c r="AS19" i="1"/>
  <c r="AR27" i="1"/>
  <c r="AS27" i="1"/>
  <c r="AR28" i="1"/>
  <c r="AS28" i="1"/>
  <c r="AR29" i="1"/>
  <c r="AS29" i="1"/>
  <c r="AR30" i="1"/>
  <c r="AS30" i="1"/>
  <c r="AR31" i="1"/>
  <c r="AS31" i="1"/>
  <c r="AR32" i="1"/>
  <c r="AS32" i="1" s="1"/>
  <c r="Y20" i="1"/>
  <c r="Y21" i="1"/>
  <c r="Y22" i="1"/>
  <c r="Y23" i="1"/>
  <c r="Y24" i="1"/>
  <c r="Y25" i="1"/>
  <c r="Y26" i="1"/>
  <c r="Y27" i="1"/>
  <c r="Y33" i="1" s="1"/>
  <c r="Y28" i="1"/>
  <c r="Y29" i="1"/>
  <c r="Y30" i="1"/>
  <c r="Y31" i="1"/>
  <c r="Y32" i="1"/>
  <c r="Y37" i="1"/>
  <c r="Y38" i="1"/>
  <c r="Y39" i="1"/>
  <c r="AS34" i="1"/>
  <c r="Y35" i="1"/>
  <c r="Y40" i="1" s="1"/>
  <c r="AQ39" i="1"/>
  <c r="AL39" i="1"/>
  <c r="AG39" i="1"/>
  <c r="AB39" i="1"/>
  <c r="W39" i="1"/>
  <c r="AQ38" i="1"/>
  <c r="AL38" i="1"/>
  <c r="AG38" i="1"/>
  <c r="AB38" i="1"/>
  <c r="W38" i="1"/>
  <c r="AQ37" i="1"/>
  <c r="AL37" i="1"/>
  <c r="AG37" i="1"/>
  <c r="AB37" i="1"/>
  <c r="W37" i="1"/>
  <c r="AQ36" i="1"/>
  <c r="AL36" i="1"/>
  <c r="AG36" i="1"/>
  <c r="AB36" i="1"/>
  <c r="W36" i="1"/>
  <c r="AQ35" i="1"/>
  <c r="AL35" i="1"/>
  <c r="AG35" i="1"/>
  <c r="AB35" i="1"/>
  <c r="W35" i="1"/>
  <c r="AQ34" i="1"/>
  <c r="AL34" i="1"/>
  <c r="AG34" i="1"/>
  <c r="AB34" i="1"/>
  <c r="W34" i="1"/>
  <c r="P27" i="1"/>
  <c r="P32" i="1"/>
  <c r="AQ32" i="1"/>
  <c r="P31" i="1"/>
  <c r="AQ31" i="1"/>
  <c r="P30" i="1"/>
  <c r="AQ30" i="1"/>
  <c r="P29" i="1"/>
  <c r="AQ29" i="1"/>
  <c r="P28" i="1"/>
  <c r="AQ28" i="1"/>
  <c r="AQ27" i="1"/>
  <c r="AN40" i="1"/>
  <c r="AI40" i="1"/>
  <c r="AL32" i="1"/>
  <c r="AN32" i="1"/>
  <c r="AG32" i="1"/>
  <c r="AI32" i="1"/>
  <c r="AB32" i="1"/>
  <c r="W32" i="1"/>
  <c r="AL31" i="1"/>
  <c r="AN31" i="1"/>
  <c r="AG31" i="1"/>
  <c r="AI31" i="1"/>
  <c r="AB31" i="1"/>
  <c r="W31" i="1"/>
  <c r="AL30" i="1"/>
  <c r="AN30" i="1"/>
  <c r="AG30" i="1"/>
  <c r="AI30" i="1"/>
  <c r="AB30" i="1"/>
  <c r="W30" i="1"/>
  <c r="AL29" i="1"/>
  <c r="AN29" i="1"/>
  <c r="AG29" i="1"/>
  <c r="AI29" i="1"/>
  <c r="AB29" i="1"/>
  <c r="W29" i="1"/>
  <c r="AL28" i="1"/>
  <c r="AN28" i="1"/>
  <c r="AG28" i="1"/>
  <c r="AI28" i="1"/>
  <c r="AB28" i="1"/>
  <c r="W28" i="1"/>
  <c r="AL27" i="1"/>
  <c r="AN27" i="1"/>
  <c r="AG27" i="1"/>
  <c r="AI27" i="1"/>
  <c r="AB27" i="1"/>
  <c r="W27" i="1"/>
  <c r="AL26" i="1"/>
  <c r="AN26" i="1"/>
  <c r="AG26" i="1"/>
  <c r="AI26" i="1"/>
  <c r="AB26" i="1"/>
  <c r="W26" i="1"/>
  <c r="P26" i="1"/>
  <c r="AQ26" i="1"/>
  <c r="AL25" i="1"/>
  <c r="AN25" i="1"/>
  <c r="AG25" i="1"/>
  <c r="AI25" i="1"/>
  <c r="AB25" i="1"/>
  <c r="W25" i="1"/>
  <c r="P25" i="1"/>
  <c r="AQ25" i="1"/>
  <c r="AL24" i="1"/>
  <c r="AN24" i="1"/>
  <c r="AG24" i="1"/>
  <c r="AI24" i="1"/>
  <c r="AB24" i="1"/>
  <c r="W24" i="1"/>
  <c r="P24" i="1"/>
  <c r="AQ24" i="1"/>
  <c r="AL23" i="1"/>
  <c r="AN23" i="1"/>
  <c r="AG23" i="1"/>
  <c r="AI23" i="1"/>
  <c r="AB23" i="1"/>
  <c r="W23" i="1"/>
  <c r="P23" i="1"/>
  <c r="AQ23" i="1"/>
  <c r="AL22" i="1"/>
  <c r="AN22" i="1"/>
  <c r="AG22" i="1"/>
  <c r="AI22" i="1"/>
  <c r="AB22" i="1"/>
  <c r="W22" i="1"/>
  <c r="P22" i="1"/>
  <c r="AQ22" i="1"/>
  <c r="AL21" i="1"/>
  <c r="AN21" i="1"/>
  <c r="AG21" i="1"/>
  <c r="AI21" i="1"/>
  <c r="AB21" i="1"/>
  <c r="W21" i="1"/>
  <c r="P21" i="1"/>
  <c r="AQ21" i="1"/>
  <c r="AL20" i="1"/>
  <c r="AN20" i="1"/>
  <c r="AG20" i="1"/>
  <c r="AI20" i="1"/>
  <c r="AB20" i="1"/>
  <c r="W20" i="1"/>
  <c r="P20" i="1"/>
  <c r="AQ20" i="1"/>
  <c r="AL19" i="1"/>
  <c r="AN19" i="1"/>
  <c r="AG19" i="1"/>
  <c r="AI19" i="1"/>
  <c r="AB19" i="1"/>
  <c r="P19" i="1"/>
  <c r="AQ19" i="1"/>
  <c r="AI33" i="1"/>
  <c r="AI41" i="1"/>
  <c r="AN33" i="1"/>
  <c r="AN41" i="1"/>
  <c r="Y41" i="1" l="1"/>
  <c r="AD41" i="1"/>
  <c r="AS33" i="1"/>
  <c r="AS40" i="1"/>
  <c r="AS41" i="1" l="1"/>
</calcChain>
</file>

<file path=xl/sharedStrings.xml><?xml version="1.0" encoding="utf-8"?>
<sst xmlns="http://schemas.openxmlformats.org/spreadsheetml/2006/main" count="495" uniqueCount="268">
  <si>
    <t>VIGENCIA DE LA PLANEACIÓN 2022</t>
  </si>
  <si>
    <t>PROCESOS ASOCIADOS</t>
  </si>
  <si>
    <t>CONTROL DE CAMBIOS</t>
  </si>
  <si>
    <t>VERSIÓN</t>
  </si>
  <si>
    <t>FECHA</t>
  </si>
  <si>
    <t>DESCRIPCIÓN DE LA MODIFICACIÓN</t>
  </si>
  <si>
    <t>PLAN ESTRATÉGICO INSTITUCIONAL</t>
  </si>
  <si>
    <t>PROCESO</t>
  </si>
  <si>
    <t>META</t>
  </si>
  <si>
    <t>INDICADOR</t>
  </si>
  <si>
    <t>RESULTADO</t>
  </si>
  <si>
    <t>SEGUIMIENTO PLANES DE GESTIÓN DEL PROCESO</t>
  </si>
  <si>
    <t>SEGUIMIENTO PLAN DE GESTIÓN DEL PROCESO</t>
  </si>
  <si>
    <t>SEGUIMIENTO PLAN GESTIÓN DEL PROCESO</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</si>
  <si>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</si>
  <si>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</si>
  <si>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</si>
  <si>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</si>
  <si>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</si>
  <si>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</si>
  <si>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</si>
  <si>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</si>
  <si>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</si>
  <si>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</si>
  <si>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</si>
  <si>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FORMULA INDICADOR</t>
  </si>
  <si>
    <t>LÍNEA BASE</t>
  </si>
  <si>
    <t>TIPO DE PROGRAMACIÓN</t>
  </si>
  <si>
    <t>UNIDAD DE MEDIDA</t>
  </si>
  <si>
    <t>I TRIMESTRE</t>
  </si>
  <si>
    <t>II TRIMESTRE</t>
  </si>
  <si>
    <t>III TRIMESTRE</t>
  </si>
  <si>
    <t>IV TRIMESTRE</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</si>
  <si>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</si>
  <si>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</si>
  <si>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</si>
  <si>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</si>
  <si>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</si>
  <si>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</si>
  <si>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</si>
  <si>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</si>
  <si>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</si>
  <si>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</si>
  <si>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MEDIO DE VERIFICACIÓN</t>
  </si>
  <si>
    <t>SUMATORIA DE LO EJECUTADO EN CADA TRIMESTRE</t>
  </si>
  <si>
    <t>RESULTADO NUMÉRICO DE LA MEDICIÓN ANUAL</t>
  </si>
  <si>
    <t>ANÁLISIS DE RESULTADO</t>
  </si>
  <si>
    <t>Realizar acciones enfocadas al fortalecimiento de la gobernabilidad democrática local.</t>
  </si>
  <si>
    <t>Gestión Pública Territorial Local</t>
  </si>
  <si>
    <t>Retadora (Mejora)</t>
  </si>
  <si>
    <t>Avance cuplimiento metas Plan de Desarrollo Local (metas entregadas).</t>
  </si>
  <si>
    <t>% Avance metas Plan de Desarrollo Local acumulado al periodo evaluado  (-)  % Avance acumulado m etas entregadas Plan de Desarrollo Local al 31 de diciembre de 2021. (metas entregadas)</t>
  </si>
  <si>
    <t>Creciente</t>
  </si>
  <si>
    <t>Porcentaje</t>
  </si>
  <si>
    <t xml:space="preserve">Efectividad </t>
  </si>
  <si>
    <t>Reporte trimestral de avance del Plan de Desarrollo Local - PDL</t>
  </si>
  <si>
    <t>MUSI</t>
  </si>
  <si>
    <t>Alcaldía Local - Área de Gestión del Desarrollo, Adminsitrativa y Financiera</t>
  </si>
  <si>
    <t>Matriz MUSI</t>
  </si>
  <si>
    <t>Dirección para la Gestión del Desarrollo Local</t>
  </si>
  <si>
    <t>Gestión Corporativa Institucional</t>
  </si>
  <si>
    <r>
      <t xml:space="preserve">Girar mínimo el </t>
    </r>
    <r>
      <rPr>
        <b/>
        <sz val="11"/>
        <color theme="1"/>
        <rFont val="Calibri Light"/>
        <family val="2"/>
      </rPr>
      <t>68%</t>
    </r>
    <r>
      <rPr>
        <sz val="11"/>
        <color theme="1"/>
        <rFont val="Calibri Light"/>
        <family val="2"/>
      </rPr>
      <t xml:space="preserve"> del presupuesto comprometido constituido como obligaciones por pagar de la vigencia 2021.</t>
    </r>
  </si>
  <si>
    <t>Porcentaje de giros acumulados de obligaciones por pagar de la vigencia 2021</t>
  </si>
  <si>
    <t>(Giros acumulados/Presupuesto comprometido constituido como obligaciones por pagar de la vigencia 2021)*100</t>
  </si>
  <si>
    <t xml:space="preserve">Eficacia </t>
  </si>
  <si>
    <t>Reporte seguimiento mensual consolidado</t>
  </si>
  <si>
    <t>BOGDATA</t>
  </si>
  <si>
    <t>Informe de ejecución presupuestal de obligaciones por pagar</t>
  </si>
  <si>
    <t>Porcentaje de giros acumulados de obligaciones por pagar de la vigencia 2020 y anteriores</t>
  </si>
  <si>
    <t>(Giros acumulados/Presupuesto comprometido constituido como obligaciones por pagar de la vigencia 2020 y anteriores)*100</t>
  </si>
  <si>
    <t>Porcentaje de compromiso del presupuesto de inversión directa de la vigencia 2021</t>
  </si>
  <si>
    <t>(Valor de RP de inversión directa de la vigencia  / Valor total del presupuesto de inversión directa de la Vigencia)*100</t>
  </si>
  <si>
    <t>Reporte de ejecución presupuestal BOGDATA</t>
  </si>
  <si>
    <t>Porcentaje de giros acumulados</t>
  </si>
  <si>
    <t>(Giros acumulados de inversión directa/Presupuesto disponible de inversión directa de la vigencia)*100</t>
  </si>
  <si>
    <t xml:space="preserve">Gestión </t>
  </si>
  <si>
    <t>Porcentaje de contratos registrados en SIPSE Local</t>
  </si>
  <si>
    <t>(Número de contratos registrados en SIPSE Local /Número de contratos publicados en la plataforma SECOP I y II)*100%</t>
  </si>
  <si>
    <t>Constante</t>
  </si>
  <si>
    <t>Reporte de seguimiento  consolidado</t>
  </si>
  <si>
    <t>SIPSE LOCAL y SECOP</t>
  </si>
  <si>
    <t>Reporte de seguimiento SIPSE Local y SECOP</t>
  </si>
  <si>
    <r>
      <t xml:space="preserve">Lograr que el </t>
    </r>
    <r>
      <rPr>
        <b/>
        <sz val="11"/>
        <color theme="1"/>
        <rFont val="Calibri Light"/>
        <family val="2"/>
      </rPr>
      <t>100%</t>
    </r>
    <r>
      <rPr>
        <sz val="11"/>
        <color theme="1"/>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</si>
  <si>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</si>
  <si>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SECOP en estado En ejecucion o Firmado)*100%</t>
  </si>
  <si>
    <t>SIPSE LOCAL</t>
  </si>
  <si>
    <t>Reporte de SIPSE Local</t>
  </si>
  <si>
    <r>
      <t xml:space="preserve">Registrar y actualizar al </t>
    </r>
    <r>
      <rPr>
        <b/>
        <sz val="11"/>
        <color theme="1"/>
        <rFont val="Calibri Light"/>
        <family val="2"/>
      </rPr>
      <t>100%</t>
    </r>
    <r>
      <rPr>
        <sz val="11"/>
        <color theme="1"/>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</si>
  <si>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</si>
  <si>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</si>
  <si>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Reporte de seguimiento
consolidado</t>
  </si>
  <si>
    <t>Alcaldía Local</t>
  </si>
  <si>
    <t>Inspección, Vigilancia y Control</t>
  </si>
  <si>
    <t xml:space="preserve">Expedientes a cargo de las inspecciones de policía impulsados </t>
  </si>
  <si>
    <t xml:space="preserve">Número de expedientes a cargo de las inspecciones de policía impulsados </t>
  </si>
  <si>
    <t>Resultados a 31 de diciembre de 2021</t>
  </si>
  <si>
    <t>Suma</t>
  </si>
  <si>
    <t xml:space="preserve">Expedientes de actuaciones de policía </t>
  </si>
  <si>
    <t>Reporte de seguimiento de impulsos procesales</t>
  </si>
  <si>
    <t>Aplicativo ARCO</t>
  </si>
  <si>
    <t>Alcaldía Local - Área de Gestión Policiva</t>
  </si>
  <si>
    <t>Reporte de seguimiento del Aplicativo ARCO</t>
  </si>
  <si>
    <t>Dirección para la Gestión Policiva</t>
  </si>
  <si>
    <t>Fallos de fondo en primera instancia proferidos</t>
  </si>
  <si>
    <t>Número de Fallos de fondo en primera instancia proferidos</t>
  </si>
  <si>
    <t>Fallos de fondo</t>
  </si>
  <si>
    <t>Reporte de seguimiento de fallos de fondo de actuaciones de policía</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</si>
  <si>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</si>
  <si>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</si>
  <si>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</si>
  <si>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</si>
  <si>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</si>
  <si>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Reporte de seguimiento del Aplicativo Si Actúa I</t>
  </si>
  <si>
    <t>Actuaciones Administrativas terminadas hasta la primera instancia</t>
  </si>
  <si>
    <t>Número de Actuaciones Administrativas terminadas hasta la primera instancia</t>
  </si>
  <si>
    <t>Actuaciones administrativas terminadas por vía gubernativa</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</si>
  <si>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</si>
  <si>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</si>
  <si>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</si>
  <si>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</si>
  <si>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</si>
  <si>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Acciones de control u operativos en materia actividad económica realizadas</t>
  </si>
  <si>
    <t>Número de Acciones de control u operativos en materia actividad económica realizadas</t>
  </si>
  <si>
    <t>TOTAL METAS PROCESOS ALCALDÍA (80%)</t>
  </si>
  <si>
    <t>Fortalecer la gestión institucional aumentando las capacidades de la entidad para la planeación, seguimiento y ejecución de sus metas y recursos, y la gestión del talento humano.</t>
  </si>
  <si>
    <t>TOTAL PLAN DE GESTIÓN (100%)</t>
  </si>
  <si>
    <t>METODO DE VERIFICACIÓN PARA EL SEGUIMIENTO</t>
  </si>
  <si>
    <r>
      <t xml:space="preserve">Aumentar </t>
    </r>
    <r>
      <rPr>
        <b/>
        <sz val="11"/>
        <rFont val="Calibri Light"/>
        <family val="2"/>
      </rPr>
      <t xml:space="preserve">20 </t>
    </r>
    <r>
      <rPr>
        <sz val="11"/>
        <rFont val="Calibri Light"/>
        <family val="2"/>
      </rPr>
      <t>puntos porcentuales el avance de las metas del Plan de Desarrollo Local acumuladas al 30 de septiembre de 2022, con respecto al avance a 31 de diciembre de 2021 (metas entregadas).</t>
    </r>
  </si>
  <si>
    <r>
      <t>Girar mínimo el </t>
    </r>
    <r>
      <rPr>
        <b/>
        <sz val="11"/>
        <color theme="1"/>
        <rFont val="Calibri Light"/>
        <family val="2"/>
      </rPr>
      <t>65%</t>
    </r>
    <r>
      <rPr>
        <sz val="11"/>
        <color theme="1"/>
        <rFont val="Calibri Light"/>
        <family val="2"/>
      </rPr>
      <t xml:space="preserve"> del presupuesto comprometido constituido como obligaciones por pagar de la vigencia 2020 y anteriores.
</t>
    </r>
  </si>
  <si>
    <r>
      <t xml:space="preserve">Comprometer mínimo el </t>
    </r>
    <r>
      <rPr>
        <b/>
        <sz val="11"/>
        <color theme="1"/>
        <rFont val="Calibri Light"/>
        <family val="2"/>
      </rPr>
      <t>40%</t>
    </r>
    <r>
      <rPr>
        <sz val="11"/>
        <color theme="1"/>
        <rFont val="Calibri Light"/>
        <family val="2"/>
      </rPr>
      <t xml:space="preserve"> al 30 de junio y el </t>
    </r>
    <r>
      <rPr>
        <b/>
        <sz val="11"/>
        <color theme="1"/>
        <rFont val="Calibri Light"/>
        <family val="2"/>
      </rPr>
      <t>95</t>
    </r>
    <r>
      <rPr>
        <sz val="11"/>
        <color theme="1"/>
        <rFont val="Calibri Light"/>
        <family val="2"/>
      </rPr>
      <t>% al 31 de diciembre del presupuesto de inversión directa de la vigencia 2022.</t>
    </r>
  </si>
  <si>
    <r>
      <t xml:space="preserve">Girar mínimo el </t>
    </r>
    <r>
      <rPr>
        <b/>
        <sz val="11"/>
        <color rgb="FF000000"/>
        <rFont val="Calibri Light"/>
        <family val="2"/>
      </rPr>
      <t>45%</t>
    </r>
    <r>
      <rPr>
        <sz val="11"/>
        <color rgb="FF000000"/>
        <rFont val="Calibri Light"/>
        <family val="2"/>
      </rPr>
      <t> del presupuesto total  disponible de inversión directa de la vigencia.</t>
    </r>
  </si>
  <si>
    <r>
      <t xml:space="preserve">Registrar en el sistema SIPSE Local, el </t>
    </r>
    <r>
      <rPr>
        <b/>
        <sz val="11"/>
        <color theme="1"/>
        <rFont val="Calibri Light"/>
        <family val="2"/>
      </rPr>
      <t>100%</t>
    </r>
    <r>
      <rPr>
        <sz val="11"/>
        <color theme="1"/>
        <rFont val="Calibri Light"/>
        <family val="2"/>
      </rPr>
      <t xml:space="preserve"> de los contratos publicados en la plataforma SECOP I y II de la vigencia. </t>
    </r>
  </si>
  <si>
    <r>
      <t xml:space="preserve">Realizar </t>
    </r>
    <r>
      <rPr>
        <b/>
        <sz val="11"/>
        <color theme="1"/>
        <rFont val="Calibri Light"/>
        <family val="2"/>
        <scheme val="major"/>
      </rPr>
      <t>6.480</t>
    </r>
    <r>
      <rPr>
        <sz val="11"/>
        <color theme="1"/>
        <rFont val="Calibri Light"/>
        <family val="2"/>
        <scheme val="major"/>
      </rPr>
      <t xml:space="preserve"> impulsos procesales (avocar, rechazar, enviar al competente y todo lo que derive del desarrollo de la actuación) sobre las actuaciones de policía que se encuentran a cargo de las inspecciones de policía</t>
    </r>
  </si>
  <si>
    <t>FORMULACIÓN Y SEGUIMIENTO PLANES DE GESTIÓN NIVEL LOCAL
ALCALDÍA LOCAL DE CIUDAD BOLÍVAR</t>
  </si>
  <si>
    <r>
      <t xml:space="preserve">Proferir </t>
    </r>
    <r>
      <rPr>
        <b/>
        <sz val="11"/>
        <color theme="1"/>
        <rFont val="Calibri Light"/>
        <family val="2"/>
        <scheme val="major"/>
      </rPr>
      <t>3.240</t>
    </r>
    <r>
      <rPr>
        <b/>
        <sz val="11"/>
        <color theme="1"/>
        <rFont val="Calibri Light"/>
        <family val="1"/>
        <scheme val="major"/>
      </rPr>
      <t xml:space="preserve"> </t>
    </r>
    <r>
      <rPr>
        <sz val="11"/>
        <color theme="1"/>
        <rFont val="Calibri Light"/>
        <family val="2"/>
        <scheme val="major"/>
      </rPr>
      <t xml:space="preserve"> fallos de fondo en primera instancia sobre las actuaciones de policía que se encuentran a cargo de las inspecciones de policía</t>
    </r>
  </si>
  <si>
    <r>
      <t xml:space="preserve">Terminar </t>
    </r>
    <r>
      <rPr>
        <b/>
        <sz val="11"/>
        <color theme="1"/>
        <rFont val="Calibri Light"/>
        <family val="2"/>
        <scheme val="major"/>
      </rPr>
      <t>300</t>
    </r>
    <r>
      <rPr>
        <sz val="11"/>
        <color theme="1"/>
        <rFont val="Calibri Light"/>
        <family val="2"/>
        <scheme val="major"/>
      </rPr>
      <t xml:space="preserve"> </t>
    </r>
    <r>
      <rPr>
        <sz val="11"/>
        <color indexed="8"/>
        <rFont val="Calibri Light"/>
        <family val="2"/>
      </rPr>
      <t>actuaciones administrativas en primera instancia</t>
    </r>
  </si>
  <si>
    <r>
      <t xml:space="preserve">Realizar </t>
    </r>
    <r>
      <rPr>
        <b/>
        <sz val="11"/>
        <color theme="1"/>
        <rFont val="Calibri Light"/>
        <family val="2"/>
        <scheme val="major"/>
      </rPr>
      <t>57</t>
    </r>
    <r>
      <rPr>
        <sz val="11"/>
        <color indexed="8"/>
        <rFont val="Calibri Light"/>
        <family val="2"/>
      </rPr>
      <t xml:space="preserve"> operativos de inspección, vigilancia y control en materia de integridad del espacio público</t>
    </r>
  </si>
  <si>
    <r>
      <t xml:space="preserve">Realizar </t>
    </r>
    <r>
      <rPr>
        <b/>
        <sz val="11"/>
        <color theme="1"/>
        <rFont val="Calibri Light"/>
        <family val="2"/>
        <scheme val="major"/>
      </rPr>
      <t>150</t>
    </r>
    <r>
      <rPr>
        <sz val="11"/>
        <color indexed="8"/>
        <rFont val="Calibri Light"/>
        <family val="2"/>
      </rPr>
      <t xml:space="preserve"> operativos de inspección, vigilancia y control en materia de actividad económica </t>
    </r>
  </si>
  <si>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</si>
  <si>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</si>
  <si>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</si>
  <si>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</si>
  <si>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</si>
  <si>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</si>
  <si>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2021</t>
  </si>
  <si>
    <t xml:space="preserve">Constante </t>
  </si>
  <si>
    <t>Porcentaje de buenas prácticas ambientales implementadas</t>
  </si>
  <si>
    <t>No programada</t>
  </si>
  <si>
    <t>Resultados de medición de los criterios ambientales</t>
  </si>
  <si>
    <t>Herramienta Oficina Asesora de Planeación</t>
  </si>
  <si>
    <t>Alcaldía local</t>
  </si>
  <si>
    <t>Oficina Asesora de Planeación Institucional - Grupo de gestión ambiental</t>
  </si>
  <si>
    <t>Listas de chequeo al cumplimiento de criterios ambientales remitidos por la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</si>
  <si>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</si>
  <si>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</si>
  <si>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</si>
  <si>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</si>
  <si>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2021</t>
  </si>
  <si>
    <t>Porcentaje de planes de mejora sin vencimientos</t>
  </si>
  <si>
    <t>Reporte de acciones de mejora sin vencimiento</t>
  </si>
  <si>
    <t>MIMEC - SIG</t>
  </si>
  <si>
    <t>Oficina Asesora de Planeación Institucional - Grupo de planeación institucional y sectorial</t>
  </si>
  <si>
    <t>Reportes MIMEC - SIG remitidos por la OAP</t>
  </si>
  <si>
    <t xml:space="preserve">Comunicación Estratégica </t>
  </si>
  <si>
    <t>MT3</t>
  </si>
  <si>
    <t>Mantener el 100% de la información de la páginas Web actualizada, de acuerdo a lo establecido en la Ley 1712 de 2014</t>
  </si>
  <si>
    <t>Porcentaje de cumplimiento en la publicación de información</t>
  </si>
  <si>
    <t>(No de requisitos de la Ley 1712 de 2014 de publicación de la información en la página web cumplidos / No total de requisitos de la Ley 1712 de 2014 de publicación de la información) X 100</t>
  </si>
  <si>
    <t>Porcentaje de requisitos cumplidos</t>
  </si>
  <si>
    <t>Reporte de actualización de la información en la página web de la alcaldía local</t>
  </si>
  <si>
    <t>Página Web Alcaldía Local</t>
  </si>
  <si>
    <t>Oficina Asesora de Comunicaciones</t>
  </si>
  <si>
    <t>Revisión página Web de la alcaldía</t>
  </si>
  <si>
    <t>MT4</t>
  </si>
  <si>
    <t>Participar del 100% de las capacitaciones que se realicen en gestión de riesgos, planes de mejora y sistema de gestión institucional</t>
  </si>
  <si>
    <t>Participación en capacitaciones</t>
  </si>
  <si>
    <t>(No. de capacitaciones en las que asistió / No. de capacitaciones convocadas) X 100</t>
  </si>
  <si>
    <t xml:space="preserve">Porcentaje de participación en capacitaciones  </t>
  </si>
  <si>
    <t>Registros y/o soportes de partipación en las capacitaciones programadas</t>
  </si>
  <si>
    <t>Listado de asistencia
Video de la reunión
Presentación</t>
  </si>
  <si>
    <t>Brindar atención oportuna y de calidad a los diferentes sectores poblacionales, generando relaciones de confianza y respeto por la diferencia.</t>
  </si>
  <si>
    <t>Servicio a la Ciudadanía</t>
  </si>
  <si>
    <t>MT5</t>
  </si>
  <si>
    <t>Dar respuesta al 100% de los requerimientos ciudadanos asignados a la alcaldía local con corte a 31 de diciembre de 2021 tipificadas como Derechos de Petición registradas en el aplicativo Bogotá te Escucha y gestor documental ORFEO, según la información de seguimiento presentada por el proceso de Servicio a la Ciudadanía.</t>
  </si>
  <si>
    <t>Porcentaje de requerimientos ciudadanos con respuesta definitiva</t>
  </si>
  <si>
    <t>(No. de respuestas efectuadas / No. requerimientos instaurados antes del 31 de diciembre 2021) X 100</t>
  </si>
  <si>
    <t>Reporte de respuestas a la ciudadania</t>
  </si>
  <si>
    <t xml:space="preserve">Reporte Aplicativo BOGOTA TE ESCUCHA </t>
  </si>
  <si>
    <t>Subsecretaria de Gestión Institucional - Grupo Oficina de atención a la Ciudadanía</t>
  </si>
  <si>
    <t>Reporte Aplicativo BOGOTA TE ESCUCHA.</t>
  </si>
  <si>
    <t>MT6</t>
  </si>
  <si>
    <t>Dar respuesta al 80%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 según la información de seguimiento presentada por el proceso de Servicio a la Ciudadanía.</t>
  </si>
  <si>
    <t>(No. de respuestas efectuadas / No. requerimientos instaurados en la vigencia 2022 que deben tener respuesta) X 100</t>
  </si>
  <si>
    <t>N/A</t>
  </si>
  <si>
    <t>% resultado de la Alcaldía Local al 31 de diciembre de 2021</t>
  </si>
  <si>
    <t>Código Formato: PLE-PIN-F018
Versión: 5
Vigencia desde: 31 de enero de 2022
Caso HOLA: 222703</t>
  </si>
  <si>
    <r>
      <t xml:space="preserve">Publicación del plan de gestión aprobado. Caso HOLA: </t>
    </r>
    <r>
      <rPr>
        <b/>
        <sz val="11"/>
        <rFont val="Calibri Light"/>
        <family val="2"/>
      </rPr>
      <t>223560</t>
    </r>
  </si>
  <si>
    <t>11 de marzo de 2022</t>
  </si>
  <si>
    <t>31 de enero de 2022</t>
  </si>
  <si>
    <t xml:space="preserve">Se corrige el responsable del reporte de las metas No. 13 y 14. Se incluyen los procesos asociados a las metas transversales. </t>
  </si>
  <si>
    <t>Gestión Pública Territorial Local
Gestión Corporativa Institucional
Inspección, Vigilancia y Control
Planeación Institucional
Comunicación Estratégica
Servicio a la Ciudadanía</t>
  </si>
  <si>
    <r>
      <t xml:space="preserve">Terminar (archivar) </t>
    </r>
    <r>
      <rPr>
        <b/>
        <sz val="11"/>
        <rFont val="Calibri Light"/>
        <family val="2"/>
        <scheme val="major"/>
      </rPr>
      <t>211</t>
    </r>
    <r>
      <rPr>
        <b/>
        <sz val="11"/>
        <rFont val="Calibri Light"/>
        <family val="2"/>
      </rPr>
      <t xml:space="preserve"> </t>
    </r>
    <r>
      <rPr>
        <sz val="11"/>
        <rFont val="Calibri Light"/>
        <family val="2"/>
      </rPr>
      <t>actuaciones administrativas activas</t>
    </r>
  </si>
  <si>
    <t>31 de marzo de 2022</t>
  </si>
  <si>
    <t>Se anticipa la programación de la meta transversal No. 4 de capacitación en el sistema de gestión, pasando del II trimestre al I trimestre.</t>
  </si>
  <si>
    <t>28 de abril de 2022</t>
  </si>
  <si>
    <t>TOTAL METAS TRANSVERSALES (20%)</t>
  </si>
  <si>
    <t>No programada para el I trimestre de 2022</t>
  </si>
  <si>
    <t>No programada para el I trimestre de 2022. 
En este periodo no se registran datos en razón a que la información oficial de avance en las metas del Plan de Desarrollo Local aún no es publicada por la SDP que es la fuente única de esta información</t>
  </si>
  <si>
    <t>La alcaldía local realizó el giro acumulado de $7.290.073.282 de los $49.332.944.147 del presupuesto comprometido constituido como obligaciones por pagar de la vigencia 2021. Se logró una ejecución del 14,78%.</t>
  </si>
  <si>
    <t>Reporte DGDL</t>
  </si>
  <si>
    <t>La alcaldía local realizó el giro acumulado de $1.610.477.838 del presupuesto comprometido por $25.707.973.931 constituido como obligaciones por pagar de la vigencia 2020 y anteriores, lo que representa una ejecución de la meta del 6,26%. Dada la baja ejecución alcanzada, se recomienda emprender acciones para mejorar los resultados.</t>
  </si>
  <si>
    <t xml:space="preserve">La alcaldía local ha comprometido $31.801.319.797 de los $136.310.116.000 constituidos como presupuesto de inversión directa de la vigencia. Se logró la ejecución del 23,33%, lo que representa un cumplimiento al 100% de lo programado para el periodo. </t>
  </si>
  <si>
    <t>La alcaldía local ha realizado del giro acumulado de $17.233.000.000 de los $136.310.116.000 constituidos como Presupuesto disponible de inversión directa de la vigencia, lo que representa una ejecución del 12,64%.</t>
  </si>
  <si>
    <t xml:space="preserve">La alcaldía local ha registrado 381 contratos en SIPSE Local, de los 383 contratos publicados en la plataforma SECOP I y II, lo que representa una ejecución de la meta del 99,48% para el periodo. </t>
  </si>
  <si>
    <t xml:space="preserve">La alcaldía local tiene  381 contratos registrados en SIPSE Local en estado ejecución, de los 381 contratos registrados en SECOP en estado En ejecución o Firmado, lo que representa un nivel de ejecución del 100%. </t>
  </si>
  <si>
    <t>Reporte DGP</t>
  </si>
  <si>
    <t>La alcaldía local terminó 89 actuaciones administrativas activas</t>
  </si>
  <si>
    <t>La alcaldía local terminó 53 actuaciones administrativas en primera instancia</t>
  </si>
  <si>
    <t>Plataforma SIPSE Modulo proyectos y iniciativas ciudadanas</t>
  </si>
  <si>
    <t>Se actualizó el banco de iniciativas en su totalidad incluyendo las propuestas de presupuestos participativos y se actualizaron los proyectos de inversion 1983, 1986, 1987, 1862, 1975, 1984, que contaban con DTS actualizada; así mismo se registró la información de funcionamiento</t>
  </si>
  <si>
    <t>Durante el trimestre se ejecutaron un total de 17 operativos relacionados con recuperación de espacio publico durante las siguientes fechas:
 Enero: 05-12-16-26
Febrero:02-09-16-23 -28
Marzo: 03-06-08-09-10-17-24-31</t>
  </si>
  <si>
    <t>Acta de Operativos</t>
  </si>
  <si>
    <t>Durante el trimestre se ejecutaron un total de 48 operativos relacionados con actividad economica durante las siguientes fechas:
Enero: 7-8-13-13 centro comercial-14-15-19-20-21-21-27-28-29-31
Febrero: 1-3-4-4(Tarde)-05-10-11-12-12(Noche)-17-18-19-24-25-26
Marzo: 1-1(Tarde)-3-4-5-7-9-10-10(Tarde)-11-12-14-15-16-17-18-19-23-25
Adicionalmente, se realizaron 20 operativos relacionados con el régimen urbanístico:
Enero: 4-11-17-18-24-25
Febrero: 7-8-14-15-15(Tarde)-21-22-28
Marzo: 7-8-10-14-15-22</t>
  </si>
  <si>
    <t xml:space="preserve">La Alcaldía Local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</si>
  <si>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</si>
  <si>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Reporte Subsecretaría de Gestión Institucional</t>
  </si>
  <si>
    <t>La alcaldía local atendió 18 de los 19 requerimientos ciudadanos recibidos de vigencias anteriores</t>
  </si>
  <si>
    <t>La alcaldía local atendió 229 de los 230 requerimientos ciudadanos recibidos de la vigencia 2022</t>
  </si>
  <si>
    <t>Reporte MIMEC</t>
  </si>
  <si>
    <t xml:space="preserve">La alcaldía local cuenta con 1 accion de  mejora vencida de las 13 acciones de mejora abiertas, lo que representa una ejecución de la meta del 92,31%. </t>
  </si>
  <si>
    <t>Para el primer trimestre de la vigencia 2022, el plan de gestión de la Alcaldía Local alcanzó un nivel de desempeño del 96,39% de acuerdo con lo programado, y del 25,16% acumulado para la vigencia.</t>
  </si>
  <si>
    <t>29 de julio de 2022</t>
  </si>
  <si>
    <t>La alcaldía local presenta un avance de metas PDL acumulado del  22,7% y un avance acumulado de metas entregadas a 31/12/2021 del 17,8% lo que representa una ejecución de la meta plan de gestión del 4,9% para el periodo. Para el segundo trimestre, se registran los datos con corte a 31 de marzo, conforme se estableció en la definición del indicador.</t>
  </si>
  <si>
    <t xml:space="preserve">La alcaldía local efectuó giros acumulados por valor de 11.610.596.151 del presupuesto comprometido constituido como obligaciones por pagar de la vigencia 2021, lo que representa una ejecución del 23,30% para el periodo. </t>
  </si>
  <si>
    <t xml:space="preserve">La alcaldía local efectuó giros acumulados por valor de 4.114.575.791 del presupuesto comprometido constituido como obligaciones por pagar de la vigencia 2020 y anteriores, lo que representa una ejecución del 16,29% para el periodo. </t>
  </si>
  <si>
    <t>Para el periodo, se efectuaron compromisos por valor de 53.443.435.481, lo que representa una ejecución del 33,68% del presupuesto de inversión directa de la vigencia 2022.</t>
  </si>
  <si>
    <t>Para el periodo se han realizado giros acumulados por $24.092.483.292 del presupuesto total  disponible de inversión directa de la vigencia, lo que representa una ejecución del 15,18%.</t>
  </si>
  <si>
    <t xml:space="preserve">La alcaldía local realizó el registro de 389 contratos en SIPSE. De acuerdo con el número de contratos publicados en la plataforma SECOP I y II de la vigencia, esto representa una ejecución para el periodo del 100,00%. </t>
  </si>
  <si>
    <t xml:space="preserve">La alcaldía local realizó el registro en SIPSE de 388 contratos registrados en SECOP en estado En ejecucion o Firmado, lo que representa una ejecución para el periodo del 99,74%. Tienen el contrato 405 en estado suscrito y legalizado sin completar el flujo en el sistema SIPSE </t>
  </si>
  <si>
    <t>La alcaldía local realizó 3818 impulsos procesales sobre las actuaciones de policía que se encuentran a cargo de las inspecciones de policía</t>
  </si>
  <si>
    <t>La alcaldía local realizó 7854 impulsos procesales en el periodo</t>
  </si>
  <si>
    <t>La alcaldía local profirió 861 fallos de fondo en primera instancia sobre las actuaciones de policía que se encuentran a cargo de las inspecciones de policía</t>
  </si>
  <si>
    <t>La alcaldía local profirió 1047 fallos en primera instancia sobre actuaciones de policía</t>
  </si>
  <si>
    <t>La alcaldía local terminó (archivó) 76 actuaciones administrativas activas</t>
  </si>
  <si>
    <t>La alcaldía local terminó (archivó) 54 actuaciones administrativas en primera instancia</t>
  </si>
  <si>
    <t>La meta presenta un avance acumulado del 49,87%</t>
  </si>
  <si>
    <t>La meta presenta un avance acumulado del 49,94%</t>
  </si>
  <si>
    <t>La alcaldía local realizó 11672 impulsos procesales sobre las actuaciones de policía que se encuentran a cargo de las inspecciones de policía</t>
  </si>
  <si>
    <t>La alcaldía local profirió 1908 fallos de fondo en primera instancia sobre las actuaciones de policía que se encuentran a cargo de las inspecciones de policía</t>
  </si>
  <si>
    <t>La alcaldía local terminó 165 actuaciones administrativas activas</t>
  </si>
  <si>
    <t>La alcaldía local terminó 107 actuaciones administrativas en primera instancia</t>
  </si>
  <si>
    <t>La calificación se otorga teniendo en cuenta los siguientes parámetros:  
*Inspección ambiental ( ponderación 60%): La Alcaldía obtiene calificación de  86% . 
*Indicadores agua, energía ( ponderación 20%): Información reportada a j 2022.
* Reporte consumo de papel ( ponderación 10%):  Información reportada hasta mayo con corte en junio 2022
*Reporte ciclistas ( ponderación 10%): información reportada hasta mayo con corte en junio 2022</t>
  </si>
  <si>
    <t>Reporte de gestión ambiental</t>
  </si>
  <si>
    <t xml:space="preserve">La alcaldía local cuenta con 1 acción de mejora vencida de las 9 acciones de mejora abiertas, lo que representa una ejecución de la meta del 89%. </t>
  </si>
  <si>
    <t>Mediante memorando 20221400222393 del 15/07/2022, la Oficina Asesora de Comunicaciones de la SDG reporta el estado de avance en la publicación de información en la página web de la alcaldía local, en el que presenta el link con el reporte detallado sobre estado de cumplimiento por parte de la alcaldía local</t>
  </si>
  <si>
    <t>http://www.ciudadbolivar.gov.co/tabla_archivos/107-registro-publicaciones</t>
  </si>
  <si>
    <t>No programada para el II trimestre de 2022</t>
  </si>
  <si>
    <t>La alcaldía local efectuó la respuesta al 100% de los requerimientos instaurados a 31 de diciembre de 2021</t>
  </si>
  <si>
    <t>Reporte de respuestas a la ciudadania SAC</t>
  </si>
  <si>
    <t>Mediante memorando No. 20224600216483 del 11/07/2022, la Subsecretaría de Gestión Institucional presentó el avance en las respuestas efectuadas por la alcaldía local con corte a 30 de junio de 2022.</t>
  </si>
  <si>
    <t>Se actualizo el banco de inicitiavs en su totalidad incluyendo las propuestas de presupuestos participativos y se actualizaron todos los proyectos de inversion quedando conciliados en la plataforma, que contaron con DTS actualizada, asimismo se registro la informacion de funcionamiento</t>
  </si>
  <si>
    <t>La meta presenta un avance acumulado del 48,75%</t>
  </si>
  <si>
    <t>Se realizaron operativos de espacio publico en el segundo trimestre en (Abril  3,7,21,24,28) , (Mayo  5,12,12,19,26), (Junio 2.5.9.16.23)</t>
  </si>
  <si>
    <t>Actas de los operativos</t>
  </si>
  <si>
    <t xml:space="preserve">Se realizaron operativos de Actividad Economica en el segundo trimestre teniendo en cuenta que en fechas se relizaban uno, dos o tres operativos teniendo en cuenta los Decretos establecidos   (Abril  1,1,2,4,4,6,7,8,8,9,13,19,19,20,,22,23,27,29,30)  (Mayo 2,2,4,4,6,7,8,9,9,10,11,13,14,15,16,16,17,18,20,21,22,23,24,24,25)                                                                                          (Junio 1,3,4,6,6,8,9,10,11,12,13,13,15,17,22,23,24,25,29,29) Se realizaron operativos de Obras y Urbanismo en el segundo trimestre en  (Abril 4,5,11,12,18,25,26,), (Mayo 3,10,17,23,31), (Junio 7,14,21,28)     </t>
  </si>
  <si>
    <t>Se realizaron 31 operativos de inspección, vigilancia y control en materia de integridad del espacio público</t>
  </si>
  <si>
    <t xml:space="preserve">Se realizaron 128 operativos de inspección, vigilancia y control en materia de actividad económica </t>
  </si>
  <si>
    <t>Para el segundo trimestre de la vigencia 2022, el plan de gestión de la Alcaldía Local alcanzó un nivel de desempeño del 89,46% de acuerdo con lo programado, y del 53,22% acumulado para la vigencia. De acuerdo con la comunicación de la Dirección de Gestión Policiva, se ajusta la ejecución de las metas 9 y 10 correspondiente al I trimestre de 2022, como resultado del proceso de revisión, depuración y actualización del aplicativo ARCO.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</si>
</sst>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scheme val="minor"/>
    </font>
    <font>
      <sz val="11"/>
      <color theme="1"/>
      <name val="Calibri"/>
      <family val="2"/>
      <scheme val="minor"/>
    </font>
    <font>
      <sz val="11"/>
      <color rgb="FF9C0006"/>
      <name val="Calibri"/>
      <family val="2"/>
      <scheme val="minor"/>
    </font>
    <font>
      <b/>
      <sz val="11"/>
      <color rgb="FF000000"/>
      <name val="Calibri Light"/>
      <family val="2"/>
    </font>
    <font>
      <sz val="11"/>
      <color rgb="FF000000"/>
      <name val="Calibri Light"/>
      <family val="2"/>
    </font>
    <font>
      <sz val="11"/>
      <color theme="1"/>
      <name val="Calibri Light"/>
      <family val="2"/>
      <scheme val="major"/>
    </font>
    <font>
      <sz val="9"/>
      <color rgb="FF323130"/>
      <name val="Segoe UI"/>
      <family val="2"/>
    </font>
    <font>
      <sz val="11"/>
      <name val="Calibri Light"/>
      <family val="2"/>
    </font>
    <font>
      <b/>
      <sz val="11"/>
      <name val="Calibri Light"/>
      <family val="2"/>
    </font>
    <font>
      <sz val="11"/>
      <color theme="1"/>
      <name val="Calibri Light"/>
      <family val="2"/>
    </font>
    <font>
      <b/>
      <sz val="11"/>
      <color theme="1"/>
      <name val="Calibri Light"/>
      <family val="2"/>
    </font>
    <font>
      <b/>
      <sz val="11"/>
      <color theme="1"/>
      <name val="Calibri Light"/>
      <family val="1"/>
      <scheme val="major"/>
    </font>
    <font>
      <sz val="11"/>
      <name val="Calibri Light"/>
      <family val="2"/>
      <scheme val="major"/>
    </font>
    <font>
      <sz val="11"/>
      <color indexed="8"/>
      <name val="Calibri Light"/>
      <family val="2"/>
    </font>
    <font>
      <sz val="11"/>
      <name val="Calibri"/>
      <family val="2"/>
      <scheme val="minor"/>
    </font>
    <font>
      <b/>
      <sz val="12"/>
      <color rgb="FF000000"/>
      <name val="Calibri Light"/>
      <family val="2"/>
    </font>
    <font>
      <sz val="11"/>
      <color rgb="FF0070C0"/>
      <name val="Calibri Light"/>
      <family val="2"/>
      <scheme val="major"/>
    </font>
    <font>
      <sz val="11"/>
      <color rgb="FF0070C0"/>
      <name val="Calibri Light"/>
      <family val="2"/>
    </font>
    <font>
      <b/>
      <sz val="12"/>
      <color rgb="FF0070C0"/>
      <name val="Calibri Light"/>
      <family val="2"/>
      <scheme val="major"/>
    </font>
    <font>
      <b/>
      <sz val="12"/>
      <color rgb="FF0070C0"/>
      <name val="Calibri Light"/>
      <family val="2"/>
    </font>
    <font>
      <b/>
      <sz val="14"/>
      <color rgb="FF000000"/>
      <name val="Calibri Light"/>
      <family val="2"/>
    </font>
    <font>
      <sz val="14"/>
      <color rgb="FF000000"/>
      <name val="Calibri Light"/>
      <family val="2"/>
    </font>
    <font>
      <b/>
      <sz val="11"/>
      <color theme="1"/>
      <name val="Calibri Light"/>
      <family val="2"/>
      <scheme val="major"/>
    </font>
    <font>
      <sz val="11"/>
      <color rgb="FFFF0000"/>
      <name val="Calibri Light"/>
      <family val="2"/>
    </font>
    <font>
      <b/>
      <sz val="11"/>
      <name val="Calibri Light"/>
      <family val="2"/>
      <scheme val="major"/>
    </font>
    <font>
      <sz val="12"/>
      <color rgb="FF000000"/>
      <name val="Calibri Light"/>
      <family val="2"/>
    </font>
    <font>
      <sz val="12"/>
      <color rgb="FF0070C0"/>
      <name val="Calibri Light"/>
      <family val="2"/>
      <scheme val="major"/>
    </font>
    <font>
      <sz val="12"/>
      <color rgb="FF0070C0"/>
      <name val="Calibri Light"/>
      <family val="2"/>
    </font>
    <font>
      <sz val="14"/>
      <color rgb="FF0070C0"/>
      <name val="Calibri Light"/>
      <family val="2"/>
      <scheme val="major"/>
    </font>
    <font>
      <b/>
      <sz val="14"/>
      <color rgb="FF0070C0"/>
      <name val="Calibri Light"/>
      <family val="2"/>
      <scheme val="major"/>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2CC"/>
        <bgColor rgb="FF000000"/>
      </patternFill>
    </fill>
    <fill>
      <patternFill patternType="solid">
        <fgColor theme="7" tint="0.59999389629810485"/>
        <bgColor rgb="FF000000"/>
      </patternFill>
    </fill>
    <fill>
      <patternFill patternType="solid">
        <fgColor theme="7" tint="0.79998168889431442"/>
        <bgColor rgb="FF000000"/>
      </patternFill>
    </fill>
    <fill>
      <patternFill patternType="solid">
        <fgColor rgb="FFB4C6E7"/>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rgb="FFC6E0B4"/>
        <bgColor rgb="FF000000"/>
      </patternFill>
    </fill>
    <fill>
      <patternFill patternType="solid">
        <fgColor rgb="FFFFE699"/>
        <bgColor rgb="FF000000"/>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317">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applyAlignment="1">
      <alignment vertical="center" wrapText="1"/>
    </xf>
    <xf numFmtId="0" fontId="4" fillId="0" borderId="0" xfId="0" applyFont="1" applyAlignment="1">
      <alignment vertical="center" wrapText="1"/>
    </xf>
    <xf numFmtId="0" fontId="6" fillId="0" borderId="0" xfId="0" applyFont="1"/>
    <xf numFmtId="0" fontId="3" fillId="4" borderId="12" xfId="0" applyFont="1" applyFill="1" applyBorder="1" applyAlignment="1">
      <alignment horizontal="center" wrapText="1"/>
    </xf>
    <xf numFmtId="0" fontId="4" fillId="0" borderId="12" xfId="0" applyFont="1" applyBorder="1" applyAlignment="1">
      <alignment horizontal="center" wrapText="1"/>
    </xf>
    <xf numFmtId="0" fontId="4" fillId="0" borderId="24" xfId="0" applyFont="1" applyBorder="1" applyAlignment="1">
      <alignment wrapText="1"/>
    </xf>
    <xf numFmtId="0" fontId="5" fillId="0" borderId="0" xfId="0" applyFont="1" applyAlignment="1">
      <alignment horizontal="left" vertical="top"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9" borderId="34" xfId="0"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38" xfId="0" applyFont="1" applyFill="1" applyBorder="1" applyAlignment="1">
      <alignment horizontal="center" vertical="center" wrapText="1"/>
    </xf>
    <xf numFmtId="0" fontId="3" fillId="10" borderId="37"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 fillId="10" borderId="38" xfId="0" applyFont="1" applyFill="1" applyBorder="1" applyAlignment="1">
      <alignment horizontal="center" vertical="center" wrapText="1"/>
    </xf>
    <xf numFmtId="0" fontId="16" fillId="0" borderId="0" xfId="0" applyFont="1" applyAlignment="1">
      <alignment wrapText="1"/>
    </xf>
    <xf numFmtId="0" fontId="17" fillId="0" borderId="31" xfId="0" applyFont="1" applyBorder="1" applyAlignment="1">
      <alignment horizontal="center" vertical="center" wrapText="1"/>
    </xf>
    <xf numFmtId="0" fontId="17" fillId="0" borderId="31" xfId="0" applyFont="1" applyBorder="1" applyAlignment="1">
      <alignment horizontal="left" vertical="center" wrapText="1"/>
    </xf>
    <xf numFmtId="0" fontId="17" fillId="0" borderId="51" xfId="0" applyFont="1" applyBorder="1" applyAlignment="1">
      <alignment horizontal="center" vertical="center" wrapText="1"/>
    </xf>
    <xf numFmtId="0" fontId="17" fillId="0" borderId="42" xfId="0" applyFont="1" applyBorder="1" applyAlignment="1">
      <alignment horizontal="left" vertical="center" wrapText="1"/>
    </xf>
    <xf numFmtId="0" fontId="17" fillId="0" borderId="8" xfId="0" applyFont="1" applyBorder="1" applyAlignment="1">
      <alignment horizontal="left" vertical="center" wrapText="1"/>
    </xf>
    <xf numFmtId="0" fontId="17" fillId="0" borderId="6" xfId="0" applyFont="1" applyBorder="1" applyAlignment="1">
      <alignment horizontal="left" vertical="center" wrapText="1"/>
    </xf>
    <xf numFmtId="0" fontId="17" fillId="0" borderId="32" xfId="0" applyFont="1" applyBorder="1" applyAlignment="1">
      <alignment horizontal="left" vertical="center" wrapText="1"/>
    </xf>
    <xf numFmtId="0" fontId="17" fillId="0" borderId="3"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24" xfId="0" applyFont="1" applyBorder="1" applyAlignment="1">
      <alignment wrapText="1"/>
    </xf>
    <xf numFmtId="0" fontId="18" fillId="0" borderId="0" xfId="0" applyFont="1" applyAlignment="1">
      <alignment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0" fontId="17" fillId="0" borderId="41" xfId="0" applyFont="1" applyBorder="1" applyAlignment="1">
      <alignment horizontal="left" vertical="center" wrapText="1"/>
    </xf>
    <xf numFmtId="0" fontId="17" fillId="0" borderId="11" xfId="0" applyFont="1" applyBorder="1" applyAlignment="1">
      <alignment horizontal="left" vertical="center" wrapText="1"/>
    </xf>
    <xf numFmtId="0" fontId="17" fillId="0" borderId="38" xfId="0" applyFont="1" applyBorder="1" applyAlignment="1">
      <alignment horizontal="left" vertical="center" wrapText="1"/>
    </xf>
    <xf numFmtId="0" fontId="4" fillId="0" borderId="0" xfId="0" applyFont="1" applyAlignment="1">
      <alignment horizontal="center" wrapText="1"/>
    </xf>
    <xf numFmtId="2" fontId="4" fillId="0" borderId="0" xfId="0" applyNumberFormat="1" applyFont="1" applyAlignment="1">
      <alignment wrapText="1"/>
    </xf>
    <xf numFmtId="0" fontId="4" fillId="3" borderId="40" xfId="0" applyFont="1" applyFill="1" applyBorder="1" applyAlignment="1">
      <alignment horizontal="center" vertical="center" wrapText="1"/>
    </xf>
    <xf numFmtId="0" fontId="4" fillId="3" borderId="31" xfId="0" applyFont="1" applyFill="1" applyBorder="1" applyAlignment="1">
      <alignment horizontal="left" vertical="center" wrapText="1"/>
    </xf>
    <xf numFmtId="9" fontId="4" fillId="3" borderId="31" xfId="0" applyNumberFormat="1" applyFont="1" applyFill="1" applyBorder="1" applyAlignment="1">
      <alignment horizontal="center" vertical="center" wrapText="1"/>
    </xf>
    <xf numFmtId="0" fontId="4" fillId="3" borderId="31" xfId="0" applyFont="1" applyFill="1" applyBorder="1" applyAlignment="1">
      <alignment horizontal="center" vertical="center" wrapText="1"/>
    </xf>
    <xf numFmtId="0" fontId="7" fillId="3" borderId="12"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2" xfId="0" applyFont="1" applyFill="1" applyBorder="1" applyAlignment="1">
      <alignment horizontal="left" vertical="top" wrapText="1"/>
    </xf>
    <xf numFmtId="9" fontId="4" fillId="3" borderId="12" xfId="1" applyFont="1" applyFill="1" applyBorder="1" applyAlignment="1">
      <alignment horizontal="center" vertical="center" wrapText="1"/>
    </xf>
    <xf numFmtId="0" fontId="4" fillId="3" borderId="4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54" xfId="0" applyFont="1" applyFill="1" applyBorder="1" applyAlignment="1">
      <alignment horizontal="left" vertical="center" wrapText="1"/>
    </xf>
    <xf numFmtId="0" fontId="4" fillId="3" borderId="42" xfId="0" applyFont="1" applyFill="1" applyBorder="1" applyAlignment="1">
      <alignment horizontal="left" vertical="center" wrapText="1"/>
    </xf>
    <xf numFmtId="9" fontId="4" fillId="3" borderId="8" xfId="0" applyNumberFormat="1" applyFont="1" applyFill="1" applyBorder="1" applyAlignment="1">
      <alignment horizontal="center" vertical="center" wrapText="1"/>
    </xf>
    <xf numFmtId="9" fontId="4" fillId="3" borderId="31" xfId="1"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24" xfId="0" applyFont="1" applyFill="1" applyBorder="1" applyAlignment="1">
      <alignment horizontal="left" vertical="top" wrapText="1"/>
    </xf>
    <xf numFmtId="0" fontId="5" fillId="3" borderId="0" xfId="0" applyFont="1" applyFill="1" applyAlignment="1">
      <alignment horizontal="left" vertical="top" wrapText="1"/>
    </xf>
    <xf numFmtId="0" fontId="4" fillId="3" borderId="43" xfId="0" applyFont="1" applyFill="1" applyBorder="1" applyAlignment="1">
      <alignment horizontal="center" vertical="center" wrapText="1"/>
    </xf>
    <xf numFmtId="0" fontId="9" fillId="3" borderId="12" xfId="0" applyFont="1" applyFill="1" applyBorder="1" applyAlignment="1" applyProtection="1">
      <alignment horizontal="left" vertical="center" wrapText="1"/>
      <protection hidden="1"/>
    </xf>
    <xf numFmtId="9" fontId="9" fillId="3" borderId="12" xfId="0" applyNumberFormat="1"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9" fontId="9" fillId="3" borderId="12" xfId="0" applyNumberFormat="1" applyFont="1" applyFill="1" applyBorder="1" applyAlignment="1">
      <alignment horizontal="center" vertical="center" wrapText="1"/>
    </xf>
    <xf numFmtId="9" fontId="9" fillId="3" borderId="12" xfId="1" applyFont="1" applyFill="1" applyBorder="1" applyAlignment="1">
      <alignment horizontal="center" vertical="center" wrapText="1"/>
    </xf>
    <xf numFmtId="9" fontId="4" fillId="3" borderId="12" xfId="0" applyNumberFormat="1" applyFont="1" applyFill="1" applyBorder="1" applyAlignment="1">
      <alignment horizontal="center" vertical="center" wrapText="1"/>
    </xf>
    <xf numFmtId="0" fontId="9" fillId="3" borderId="41"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left" vertical="center" wrapText="1"/>
      <protection hidden="1"/>
    </xf>
    <xf numFmtId="0" fontId="9" fillId="3" borderId="12" xfId="0" applyFont="1" applyFill="1" applyBorder="1" applyAlignment="1">
      <alignment horizontal="left" vertical="center" wrapText="1"/>
    </xf>
    <xf numFmtId="0" fontId="4" fillId="3" borderId="41" xfId="0" applyFont="1" applyFill="1" applyBorder="1" applyAlignment="1">
      <alignment horizontal="center" vertical="center" wrapText="1"/>
    </xf>
    <xf numFmtId="10" fontId="9" fillId="3" borderId="12" xfId="0" applyNumberFormat="1" applyFont="1" applyFill="1" applyBorder="1" applyAlignment="1" applyProtection="1">
      <alignment horizontal="center" vertical="center" wrapText="1"/>
      <protection hidden="1"/>
    </xf>
    <xf numFmtId="0" fontId="7" fillId="3" borderId="41"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left" vertical="center" wrapText="1"/>
      <protection hidden="1"/>
    </xf>
    <xf numFmtId="0" fontId="7" fillId="3" borderId="11"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center" vertical="center" wrapText="1"/>
      <protection hidden="1"/>
    </xf>
    <xf numFmtId="1" fontId="4" fillId="3" borderId="12" xfId="0" applyNumberFormat="1" applyFont="1" applyFill="1" applyBorder="1" applyAlignment="1">
      <alignment horizontal="center" vertical="center" wrapText="1"/>
    </xf>
    <xf numFmtId="0" fontId="5" fillId="3" borderId="41" xfId="0" applyFont="1" applyFill="1" applyBorder="1" applyAlignment="1" applyProtection="1">
      <alignment horizontal="left" vertical="center" wrapText="1"/>
      <protection hidden="1"/>
    </xf>
    <xf numFmtId="0" fontId="12" fillId="3" borderId="11" xfId="0" applyFont="1" applyFill="1" applyBorder="1" applyAlignment="1" applyProtection="1">
      <alignment horizontal="left" vertical="center" wrapText="1"/>
      <protection hidden="1"/>
    </xf>
    <xf numFmtId="0" fontId="5" fillId="3" borderId="12" xfId="0" applyFont="1" applyFill="1" applyBorder="1" applyAlignment="1">
      <alignment horizontal="left" vertical="center" wrapText="1"/>
    </xf>
    <xf numFmtId="0" fontId="12" fillId="3" borderId="41" xfId="0" applyFont="1" applyFill="1" applyBorder="1" applyAlignment="1" applyProtection="1">
      <alignment horizontal="left" vertical="center" wrapText="1"/>
      <protection hidden="1"/>
    </xf>
    <xf numFmtId="1" fontId="4" fillId="3" borderId="8" xfId="0" applyNumberFormat="1" applyFont="1" applyFill="1" applyBorder="1" applyAlignment="1">
      <alignment horizontal="center" vertical="center" wrapText="1"/>
    </xf>
    <xf numFmtId="0" fontId="14" fillId="3" borderId="11" xfId="2" applyFont="1" applyFill="1" applyBorder="1" applyAlignment="1" applyProtection="1">
      <alignment horizontal="left" vertical="center" wrapText="1"/>
      <protection hidden="1"/>
    </xf>
    <xf numFmtId="9" fontId="17" fillId="0" borderId="31" xfId="0" applyNumberFormat="1" applyFont="1" applyBorder="1" applyAlignment="1">
      <alignment horizontal="left" vertical="center" wrapText="1"/>
    </xf>
    <xf numFmtId="9" fontId="17" fillId="0" borderId="51" xfId="1" applyFont="1" applyBorder="1" applyAlignment="1">
      <alignment horizontal="center" vertical="center" wrapText="1"/>
    </xf>
    <xf numFmtId="9" fontId="17" fillId="0" borderId="1" xfId="1" applyFont="1" applyBorder="1" applyAlignment="1">
      <alignment horizontal="center" vertical="center" wrapText="1"/>
    </xf>
    <xf numFmtId="9" fontId="17" fillId="0" borderId="3" xfId="0" applyNumberFormat="1" applyFont="1" applyBorder="1" applyAlignment="1">
      <alignment horizontal="center" vertical="center" wrapText="1"/>
    </xf>
    <xf numFmtId="164" fontId="17" fillId="0" borderId="3" xfId="1" applyNumberFormat="1" applyFont="1" applyBorder="1" applyAlignment="1">
      <alignment horizontal="center" vertical="center" wrapText="1"/>
    </xf>
    <xf numFmtId="9" fontId="17" fillId="0" borderId="3" xfId="1" applyFont="1" applyBorder="1" applyAlignment="1">
      <alignment horizontal="center" vertical="center" wrapText="1"/>
    </xf>
    <xf numFmtId="0" fontId="17" fillId="0" borderId="52" xfId="0" applyFont="1" applyBorder="1" applyAlignment="1">
      <alignment horizontal="left" vertical="center" wrapText="1"/>
    </xf>
    <xf numFmtId="0" fontId="23" fillId="3" borderId="12" xfId="0" applyFont="1" applyFill="1" applyBorder="1" applyAlignment="1">
      <alignment horizontal="center" vertical="center" wrapText="1"/>
    </xf>
    <xf numFmtId="1" fontId="23" fillId="3" borderId="12" xfId="0" applyNumberFormat="1" applyFont="1" applyFill="1" applyBorder="1" applyAlignment="1">
      <alignment horizontal="center" vertical="center" wrapText="1"/>
    </xf>
    <xf numFmtId="0" fontId="4" fillId="0" borderId="0" xfId="0" applyFont="1" applyAlignment="1">
      <alignment wrapText="1"/>
    </xf>
    <xf numFmtId="0" fontId="12" fillId="3" borderId="12" xfId="0" applyFont="1" applyFill="1" applyBorder="1" applyAlignment="1" applyProtection="1">
      <alignment horizontal="left" vertical="center" wrapText="1"/>
      <protection hidden="1"/>
    </xf>
    <xf numFmtId="0" fontId="4" fillId="0" borderId="12" xfId="0" applyFont="1" applyBorder="1" applyAlignment="1">
      <alignment horizontal="center" vertical="center" wrapText="1"/>
    </xf>
    <xf numFmtId="0" fontId="4" fillId="0" borderId="0" xfId="0" applyFont="1" applyAlignment="1">
      <alignment wrapText="1"/>
    </xf>
    <xf numFmtId="9" fontId="4" fillId="3" borderId="40" xfId="0" applyNumberFormat="1" applyFont="1" applyFill="1" applyBorder="1" applyAlignment="1">
      <alignment horizontal="center" vertical="center" wrapText="1"/>
    </xf>
    <xf numFmtId="1" fontId="4" fillId="3" borderId="40" xfId="1" applyNumberFormat="1" applyFont="1" applyFill="1" applyBorder="1" applyAlignment="1">
      <alignment horizontal="center" vertical="center" wrapText="1"/>
    </xf>
    <xf numFmtId="1" fontId="4" fillId="3" borderId="31" xfId="1" applyNumberFormat="1" applyFont="1" applyFill="1" applyBorder="1" applyAlignment="1">
      <alignment horizontal="center" vertical="center" wrapText="1"/>
    </xf>
    <xf numFmtId="9" fontId="17" fillId="0" borderId="51" xfId="0" applyNumberFormat="1" applyFont="1" applyBorder="1" applyAlignment="1">
      <alignment horizontal="center" vertical="center"/>
    </xf>
    <xf numFmtId="9" fontId="17" fillId="0" borderId="53" xfId="0" applyNumberFormat="1" applyFont="1" applyBorder="1" applyAlignment="1">
      <alignment horizontal="center" vertical="center" wrapText="1"/>
    </xf>
    <xf numFmtId="0" fontId="26" fillId="0" borderId="0" xfId="0" applyFont="1" applyAlignment="1">
      <alignment wrapText="1"/>
    </xf>
    <xf numFmtId="9" fontId="21" fillId="11" borderId="45" xfId="1" applyFont="1" applyFill="1" applyBorder="1" applyAlignment="1">
      <alignment horizontal="center" vertical="center" wrapText="1"/>
    </xf>
    <xf numFmtId="0" fontId="21" fillId="0" borderId="24" xfId="0" applyFont="1" applyBorder="1" applyAlignment="1">
      <alignment vertical="center" wrapText="1"/>
    </xf>
    <xf numFmtId="9" fontId="17" fillId="0" borderId="51" xfId="0" applyNumberFormat="1" applyFont="1" applyBorder="1" applyAlignment="1">
      <alignment horizontal="center" vertical="center" wrapText="1"/>
    </xf>
    <xf numFmtId="10" fontId="4" fillId="3" borderId="31" xfId="0" applyNumberFormat="1" applyFont="1" applyFill="1" applyBorder="1" applyAlignment="1">
      <alignment horizontal="center" vertical="center" wrapText="1"/>
    </xf>
    <xf numFmtId="9" fontId="17" fillId="0" borderId="12" xfId="0" applyNumberFormat="1" applyFont="1" applyBorder="1" applyAlignment="1">
      <alignment horizontal="center" vertical="center"/>
    </xf>
    <xf numFmtId="10" fontId="17" fillId="3" borderId="31" xfId="0" applyNumberFormat="1" applyFont="1" applyFill="1" applyBorder="1" applyAlignment="1">
      <alignment horizontal="center" vertical="center" wrapText="1"/>
    </xf>
    <xf numFmtId="10" fontId="17" fillId="3" borderId="12" xfId="0" applyNumberFormat="1" applyFont="1" applyFill="1" applyBorder="1" applyAlignment="1">
      <alignment horizontal="center" vertical="center" wrapText="1"/>
    </xf>
    <xf numFmtId="0" fontId="28" fillId="0" borderId="0" xfId="0" applyFont="1" applyAlignment="1">
      <alignment wrapText="1"/>
    </xf>
    <xf numFmtId="0" fontId="29" fillId="0" borderId="0" xfId="0" applyFont="1" applyAlignment="1">
      <alignment wrapText="1"/>
    </xf>
    <xf numFmtId="10" fontId="20" fillId="11" borderId="45" xfId="1" applyNumberFormat="1" applyFont="1" applyFill="1" applyBorder="1" applyAlignment="1">
      <alignment horizontal="center" vertical="center" wrapText="1"/>
    </xf>
    <xf numFmtId="9" fontId="17" fillId="0" borderId="12" xfId="1" applyFont="1" applyBorder="1" applyAlignment="1">
      <alignment horizontal="center" vertical="center" wrapText="1"/>
    </xf>
    <xf numFmtId="0" fontId="4" fillId="0" borderId="0" xfId="0" applyFont="1" applyAlignment="1">
      <alignment horizontal="justify" vertical="center" wrapText="1"/>
    </xf>
    <xf numFmtId="0" fontId="4" fillId="0" borderId="0" xfId="0" applyFont="1" applyAlignment="1">
      <alignment horizontal="justify" wrapText="1"/>
    </xf>
    <xf numFmtId="0" fontId="4" fillId="3" borderId="31"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17" fillId="0" borderId="51" xfId="0" applyFont="1" applyBorder="1" applyAlignment="1">
      <alignment horizontal="justify" vertical="center" wrapText="1"/>
    </xf>
    <xf numFmtId="0" fontId="17" fillId="0" borderId="12" xfId="0" applyFont="1" applyBorder="1" applyAlignment="1">
      <alignment horizontal="justify" vertical="center" wrapText="1"/>
    </xf>
    <xf numFmtId="0" fontId="5" fillId="0" borderId="0" xfId="0" applyFont="1" applyAlignment="1">
      <alignment horizontal="justify" wrapText="1"/>
    </xf>
    <xf numFmtId="0" fontId="4" fillId="3" borderId="32" xfId="0" applyFont="1" applyFill="1" applyBorder="1" applyAlignment="1">
      <alignment horizontal="justify" vertical="center" wrapText="1"/>
    </xf>
    <xf numFmtId="0" fontId="4" fillId="3" borderId="41" xfId="0" applyFont="1" applyFill="1" applyBorder="1" applyAlignment="1">
      <alignment horizontal="justify" vertical="center" wrapText="1"/>
    </xf>
    <xf numFmtId="0" fontId="17" fillId="0" borderId="52" xfId="0" applyFont="1" applyBorder="1" applyAlignment="1">
      <alignment horizontal="justify" vertical="center" wrapText="1"/>
    </xf>
    <xf numFmtId="0" fontId="25" fillId="4" borderId="50" xfId="0" applyFont="1" applyFill="1" applyBorder="1" applyAlignment="1">
      <alignment horizontal="justify" vertical="center" wrapText="1"/>
    </xf>
    <xf numFmtId="0" fontId="27" fillId="4" borderId="50" xfId="0" applyFont="1" applyFill="1" applyBorder="1" applyAlignment="1">
      <alignment horizontal="justify" vertical="center" wrapText="1"/>
    </xf>
    <xf numFmtId="0" fontId="21" fillId="11" borderId="39" xfId="0" applyFont="1" applyFill="1" applyBorder="1" applyAlignment="1">
      <alignment horizontal="justify" vertical="center" wrapText="1"/>
    </xf>
    <xf numFmtId="10" fontId="4" fillId="3" borderId="12" xfId="1" applyNumberFormat="1" applyFont="1" applyFill="1" applyBorder="1" applyAlignment="1">
      <alignment horizontal="center" vertical="center" wrapText="1"/>
    </xf>
    <xf numFmtId="10" fontId="17" fillId="0" borderId="12" xfId="1" applyNumberFormat="1" applyFont="1" applyBorder="1" applyAlignment="1">
      <alignment horizontal="center" vertical="center" wrapText="1"/>
    </xf>
    <xf numFmtId="10" fontId="17" fillId="0" borderId="51" xfId="0" applyNumberFormat="1" applyFont="1" applyBorder="1" applyAlignment="1">
      <alignment horizontal="center" vertical="center" wrapText="1"/>
    </xf>
    <xf numFmtId="10" fontId="17" fillId="0" borderId="51" xfId="1" applyNumberFormat="1" applyFont="1" applyBorder="1" applyAlignment="1">
      <alignment horizontal="center" vertical="center" wrapText="1"/>
    </xf>
    <xf numFmtId="0" fontId="17" fillId="0" borderId="12" xfId="0" applyFont="1" applyFill="1" applyBorder="1" applyAlignment="1">
      <alignment horizontal="center" vertical="center" wrapText="1"/>
    </xf>
    <xf numFmtId="0" fontId="17" fillId="0" borderId="12" xfId="0" applyFont="1" applyFill="1" applyBorder="1" applyAlignment="1">
      <alignment horizontal="left" vertical="center" wrapText="1"/>
    </xf>
    <xf numFmtId="9" fontId="17" fillId="0" borderId="51" xfId="1" applyFont="1" applyFill="1" applyBorder="1" applyAlignment="1">
      <alignment horizontal="center" vertical="center" wrapText="1"/>
    </xf>
    <xf numFmtId="9" fontId="17" fillId="0" borderId="1" xfId="1" applyFont="1" applyFill="1" applyBorder="1" applyAlignment="1">
      <alignment horizontal="center" vertical="center" wrapText="1"/>
    </xf>
    <xf numFmtId="0" fontId="17" fillId="0" borderId="41"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31" xfId="0" applyFont="1" applyFill="1" applyBorder="1" applyAlignment="1">
      <alignment horizontal="left" vertical="center" wrapText="1"/>
    </xf>
    <xf numFmtId="0" fontId="17" fillId="0" borderId="6" xfId="0" applyFont="1" applyFill="1" applyBorder="1" applyAlignment="1">
      <alignment horizontal="left" vertical="center" wrapText="1"/>
    </xf>
    <xf numFmtId="164" fontId="17" fillId="0" borderId="3" xfId="1" applyNumberFormat="1" applyFont="1" applyFill="1" applyBorder="1" applyAlignment="1">
      <alignment horizontal="center" vertical="center" wrapText="1"/>
    </xf>
    <xf numFmtId="10" fontId="17" fillId="0" borderId="12" xfId="0" applyNumberFormat="1" applyFont="1" applyFill="1" applyBorder="1" applyAlignment="1">
      <alignment horizontal="center" vertical="center" wrapText="1"/>
    </xf>
    <xf numFmtId="0" fontId="17" fillId="0" borderId="12" xfId="0" applyFont="1" applyFill="1" applyBorder="1" applyAlignment="1">
      <alignment horizontal="justify" vertical="center" wrapText="1"/>
    </xf>
    <xf numFmtId="0" fontId="17" fillId="0" borderId="52" xfId="0" applyFont="1" applyFill="1" applyBorder="1" applyAlignment="1">
      <alignment horizontal="justify" vertical="center" wrapText="1"/>
    </xf>
    <xf numFmtId="9" fontId="17" fillId="0" borderId="3" xfId="0" applyNumberFormat="1" applyFont="1" applyFill="1" applyBorder="1" applyAlignment="1">
      <alignment horizontal="center" vertical="center" wrapText="1"/>
    </xf>
    <xf numFmtId="0" fontId="17" fillId="0" borderId="51" xfId="0" applyFont="1" applyFill="1" applyBorder="1" applyAlignment="1">
      <alignment horizontal="center" vertical="center" wrapText="1"/>
    </xf>
    <xf numFmtId="9" fontId="17" fillId="0" borderId="51" xfId="0" applyNumberFormat="1" applyFont="1" applyFill="1" applyBorder="1" applyAlignment="1">
      <alignment horizontal="center" vertical="center"/>
    </xf>
    <xf numFmtId="0" fontId="17" fillId="0" borderId="52" xfId="0" applyFont="1" applyFill="1" applyBorder="1" applyAlignment="1">
      <alignment horizontal="center" vertical="center" wrapText="1"/>
    </xf>
    <xf numFmtId="9" fontId="17" fillId="0" borderId="3" xfId="1" applyFont="1" applyFill="1" applyBorder="1" applyAlignment="1">
      <alignment horizontal="center" vertical="center" wrapText="1"/>
    </xf>
    <xf numFmtId="9" fontId="17" fillId="0" borderId="53" xfId="0" applyNumberFormat="1" applyFont="1" applyFill="1" applyBorder="1" applyAlignment="1">
      <alignment horizontal="center" vertical="center" wrapText="1"/>
    </xf>
    <xf numFmtId="10" fontId="17" fillId="0" borderId="31" xfId="0" applyNumberFormat="1" applyFont="1" applyFill="1" applyBorder="1" applyAlignment="1">
      <alignment horizontal="center" vertical="center" wrapText="1"/>
    </xf>
    <xf numFmtId="0" fontId="17" fillId="0" borderId="24" xfId="0" applyFont="1" applyFill="1" applyBorder="1" applyAlignment="1">
      <alignment wrapText="1"/>
    </xf>
    <xf numFmtId="0" fontId="28" fillId="0" borderId="0" xfId="0" applyFont="1" applyFill="1" applyAlignment="1">
      <alignment wrapText="1"/>
    </xf>
    <xf numFmtId="0" fontId="29" fillId="0" borderId="0" xfId="0" applyFont="1" applyFill="1" applyAlignment="1">
      <alignment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wrapText="1"/>
    </xf>
    <xf numFmtId="0" fontId="4" fillId="0" borderId="11" xfId="0" applyFont="1" applyBorder="1" applyAlignment="1">
      <alignment horizontal="center" wrapText="1"/>
    </xf>
    <xf numFmtId="0" fontId="21" fillId="11" borderId="44" xfId="0" applyFont="1" applyFill="1" applyBorder="1" applyAlignment="1">
      <alignment horizontal="center" vertical="center" wrapText="1"/>
    </xf>
    <xf numFmtId="0" fontId="21" fillId="11" borderId="46" xfId="0" applyFont="1" applyFill="1" applyBorder="1" applyAlignment="1">
      <alignment horizontal="center" vertical="center" wrapText="1"/>
    </xf>
    <xf numFmtId="0" fontId="21" fillId="11" borderId="47" xfId="0" applyFont="1" applyFill="1" applyBorder="1" applyAlignment="1">
      <alignment horizontal="center" vertical="center" wrapText="1"/>
    </xf>
    <xf numFmtId="0" fontId="21" fillId="11" borderId="48"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4" fillId="0" borderId="9"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9" xfId="0" applyFont="1" applyBorder="1" applyAlignment="1">
      <alignment horizontal="justify" wrapText="1"/>
    </xf>
    <xf numFmtId="0" fontId="4" fillId="0" borderId="10" xfId="0" applyFont="1" applyBorder="1" applyAlignment="1">
      <alignment horizontal="justify" wrapText="1"/>
    </xf>
    <xf numFmtId="0" fontId="4" fillId="0" borderId="11" xfId="0" applyFont="1" applyBorder="1" applyAlignment="1">
      <alignment horizontal="justify" wrapText="1"/>
    </xf>
    <xf numFmtId="0" fontId="19" fillId="4" borderId="44" xfId="0" applyFont="1" applyFill="1" applyBorder="1" applyAlignment="1">
      <alignment horizontal="center" vertical="center"/>
    </xf>
    <xf numFmtId="0" fontId="19" fillId="4" borderId="45" xfId="0" applyFont="1" applyFill="1" applyBorder="1" applyAlignment="1">
      <alignment horizontal="center" vertical="center"/>
    </xf>
    <xf numFmtId="0" fontId="19" fillId="4" borderId="46" xfId="0" applyFont="1" applyFill="1" applyBorder="1" applyAlignment="1">
      <alignment horizontal="center" vertical="center"/>
    </xf>
    <xf numFmtId="0" fontId="3" fillId="10" borderId="2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28" xfId="0" applyFont="1" applyFill="1" applyBorder="1" applyAlignment="1">
      <alignment horizontal="justify" vertical="center" wrapText="1"/>
    </xf>
    <xf numFmtId="0" fontId="3" fillId="10" borderId="30"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33" xfId="0" applyFont="1" applyFill="1" applyBorder="1" applyAlignment="1">
      <alignment horizontal="justify" vertical="center" wrapText="1"/>
    </xf>
    <xf numFmtId="0" fontId="15" fillId="4" borderId="44" xfId="0" applyFont="1" applyFill="1" applyBorder="1" applyAlignment="1">
      <alignment horizontal="center" vertical="center"/>
    </xf>
    <xf numFmtId="0" fontId="15" fillId="4" borderId="45" xfId="0" applyFont="1" applyFill="1" applyBorder="1" applyAlignment="1">
      <alignment horizontal="center" vertical="center"/>
    </xf>
    <xf numFmtId="0" fontId="15" fillId="4" borderId="46" xfId="0" applyFont="1" applyFill="1" applyBorder="1" applyAlignment="1">
      <alignment horizontal="center" vertical="center"/>
    </xf>
    <xf numFmtId="0" fontId="3" fillId="6" borderId="13"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justify" vertical="center" wrapText="1"/>
    </xf>
    <xf numFmtId="0" fontId="3" fillId="7" borderId="2"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4" fillId="0" borderId="0" xfId="0" applyFont="1" applyAlignment="1">
      <alignment wrapText="1"/>
    </xf>
    <xf numFmtId="0" fontId="3" fillId="3" borderId="4"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9" xfId="0" applyFont="1" applyFill="1" applyBorder="1" applyAlignment="1">
      <alignment horizontal="center" wrapText="1"/>
    </xf>
    <xf numFmtId="0" fontId="3" fillId="4" borderId="10" xfId="0" applyFont="1" applyFill="1" applyBorder="1" applyAlignment="1">
      <alignment horizontal="center" wrapText="1"/>
    </xf>
    <xf numFmtId="0" fontId="3" fillId="4" borderId="11" xfId="0" applyFont="1" applyFill="1" applyBorder="1" applyAlignment="1">
      <alignment horizontal="center" wrapText="1"/>
    </xf>
    <xf numFmtId="0" fontId="4" fillId="0" borderId="0" xfId="0" applyFont="1" applyAlignment="1">
      <alignment horizontal="justify"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4" fillId="0" borderId="4" xfId="0" applyFont="1" applyBorder="1" applyAlignment="1">
      <alignment wrapText="1"/>
    </xf>
    <xf numFmtId="0" fontId="4" fillId="0" borderId="0" xfId="0" applyFont="1" applyAlignment="1">
      <alignment horizontal="justify" vertical="center" wrapText="1"/>
    </xf>
    <xf numFmtId="0" fontId="17" fillId="0" borderId="51" xfId="0" applyFont="1" applyFill="1" applyBorder="1" applyAlignment="1">
      <alignment horizontal="justify" vertical="center" wrapText="1"/>
    </xf>
    <xf numFmtId="0" fontId="5" fillId="0" borderId="0" xfId="0" applyFont="1" applyAlignment="1">
      <alignment horizontal="justify" vertical="center" wrapText="1"/>
    </xf>
    <xf numFmtId="10" fontId="4" fillId="3" borderId="31" xfId="1" applyNumberFormat="1" applyFont="1" applyFill="1" applyBorder="1" applyAlignment="1">
      <alignment horizontal="center" vertical="center" wrapText="1"/>
    </xf>
    <xf numFmtId="9" fontId="17" fillId="0" borderId="12" xfId="0" applyNumberFormat="1" applyFont="1" applyBorder="1" applyAlignment="1">
      <alignment horizontal="center" vertical="center" wrapText="1"/>
    </xf>
    <xf numFmtId="0" fontId="19" fillId="4" borderId="47" xfId="0" applyFont="1" applyFill="1" applyBorder="1" applyAlignment="1">
      <alignment vertical="center" wrapText="1"/>
    </xf>
    <xf numFmtId="0" fontId="19" fillId="4" borderId="45" xfId="0" applyFont="1" applyFill="1" applyBorder="1" applyAlignment="1">
      <alignment vertical="center" wrapText="1"/>
    </xf>
    <xf numFmtId="0" fontId="19" fillId="4" borderId="48" xfId="0" applyFont="1" applyFill="1" applyBorder="1" applyAlignment="1">
      <alignment vertical="center" wrapText="1"/>
    </xf>
    <xf numFmtId="0" fontId="27" fillId="4" borderId="45" xfId="0" applyFont="1" applyFill="1" applyBorder="1" applyAlignment="1">
      <alignment horizontal="center" vertical="center" wrapText="1"/>
    </xf>
    <xf numFmtId="0" fontId="27" fillId="4" borderId="46" xfId="0" applyFont="1" applyFill="1" applyBorder="1" applyAlignment="1">
      <alignment horizontal="center" vertical="center" wrapText="1"/>
    </xf>
    <xf numFmtId="10" fontId="19" fillId="4" borderId="49" xfId="0" applyNumberFormat="1" applyFont="1" applyFill="1" applyBorder="1" applyAlignment="1">
      <alignment horizontal="center" vertical="center" wrapText="1"/>
    </xf>
    <xf numFmtId="0" fontId="27" fillId="4" borderId="47" xfId="0" applyFont="1" applyFill="1" applyBorder="1" applyAlignment="1">
      <alignment horizontal="center" vertical="center" wrapText="1"/>
    </xf>
    <xf numFmtId="0" fontId="27" fillId="4" borderId="48" xfId="0" applyFont="1" applyFill="1" applyBorder="1" applyAlignment="1">
      <alignment horizontal="center" vertical="center" wrapText="1"/>
    </xf>
    <xf numFmtId="0" fontId="27" fillId="4" borderId="44" xfId="0" applyFont="1" applyFill="1" applyBorder="1" applyAlignment="1">
      <alignment horizontal="center" vertical="center" wrapText="1"/>
    </xf>
    <xf numFmtId="9" fontId="27" fillId="4" borderId="49" xfId="0" applyNumberFormat="1" applyFont="1" applyFill="1" applyBorder="1" applyAlignment="1">
      <alignment horizontal="center" vertical="center" wrapText="1"/>
    </xf>
    <xf numFmtId="0" fontId="27" fillId="0" borderId="24" xfId="0" applyFont="1" applyBorder="1" applyAlignment="1">
      <alignment vertical="center" wrapText="1"/>
    </xf>
    <xf numFmtId="0" fontId="20" fillId="11" borderId="44" xfId="0" applyFont="1" applyFill="1" applyBorder="1" applyAlignment="1">
      <alignment horizontal="center" vertical="center" wrapText="1"/>
    </xf>
    <xf numFmtId="0" fontId="20" fillId="11" borderId="45" xfId="0" applyFont="1" applyFill="1" applyBorder="1" applyAlignment="1">
      <alignment horizontal="center" vertical="center" wrapText="1"/>
    </xf>
    <xf numFmtId="0" fontId="20" fillId="11" borderId="46" xfId="0" applyFont="1" applyFill="1" applyBorder="1" applyAlignment="1">
      <alignment horizontal="center" vertical="center" wrapText="1"/>
    </xf>
    <xf numFmtId="0" fontId="20" fillId="0" borderId="13" xfId="0" applyFont="1" applyBorder="1" applyAlignment="1">
      <alignment vertical="center" wrapText="1"/>
    </xf>
    <xf numFmtId="0" fontId="20" fillId="0" borderId="17" xfId="0" applyFont="1" applyBorder="1" applyAlignment="1">
      <alignment vertical="center" wrapText="1"/>
    </xf>
    <xf numFmtId="0" fontId="20" fillId="0" borderId="19" xfId="0" applyFont="1" applyBorder="1" applyAlignment="1">
      <alignment vertical="center" wrapText="1"/>
    </xf>
    <xf numFmtId="0" fontId="4" fillId="0" borderId="12" xfId="0" applyFont="1" applyFill="1" applyBorder="1" applyAlignment="1">
      <alignment horizontal="justify" vertical="center" wrapText="1"/>
    </xf>
    <xf numFmtId="0" fontId="15" fillId="4" borderId="47" xfId="0" applyFont="1" applyFill="1" applyBorder="1" applyAlignment="1">
      <alignment vertical="center" wrapText="1"/>
    </xf>
    <xf numFmtId="0" fontId="15" fillId="4" borderId="45" xfId="0" applyFont="1" applyFill="1" applyBorder="1" applyAlignment="1">
      <alignment vertical="center" wrapText="1"/>
    </xf>
    <xf numFmtId="0" fontId="15" fillId="4" borderId="48" xfId="0" applyFont="1" applyFill="1" applyBorder="1" applyAlignment="1">
      <alignment vertical="center" wrapText="1"/>
    </xf>
    <xf numFmtId="0" fontId="25" fillId="4" borderId="45" xfId="0" applyFont="1" applyFill="1" applyBorder="1" applyAlignment="1">
      <alignment horizontal="center" vertical="center" wrapText="1"/>
    </xf>
    <xf numFmtId="0" fontId="25" fillId="4" borderId="46" xfId="0" applyFont="1" applyFill="1" applyBorder="1" applyAlignment="1">
      <alignment horizontal="center" vertical="center" wrapText="1"/>
    </xf>
    <xf numFmtId="10" fontId="15" fillId="4" borderId="49" xfId="0" applyNumberFormat="1" applyFont="1" applyFill="1" applyBorder="1" applyAlignment="1">
      <alignment horizontal="center" vertical="center" wrapText="1"/>
    </xf>
    <xf numFmtId="0" fontId="25" fillId="4" borderId="47" xfId="0" applyFont="1" applyFill="1" applyBorder="1" applyAlignment="1">
      <alignment horizontal="center" vertical="center" wrapText="1"/>
    </xf>
    <xf numFmtId="0" fontId="25" fillId="4" borderId="48" xfId="0" applyFont="1" applyFill="1" applyBorder="1" applyAlignment="1">
      <alignment horizontal="center" vertical="center" wrapText="1"/>
    </xf>
    <xf numFmtId="0" fontId="25" fillId="4" borderId="44" xfId="0" applyFont="1" applyFill="1" applyBorder="1" applyAlignment="1">
      <alignment horizontal="center" vertical="center" wrapText="1"/>
    </xf>
    <xf numFmtId="9" fontId="25" fillId="4" borderId="49" xfId="0" applyNumberFormat="1" applyFont="1" applyFill="1" applyBorder="1" applyAlignment="1">
      <alignment horizontal="center" vertical="center" wrapText="1"/>
    </xf>
    <xf numFmtId="1" fontId="25" fillId="4" borderId="44" xfId="0" applyNumberFormat="1" applyFont="1" applyFill="1" applyBorder="1" applyAlignment="1">
      <alignment horizontal="center" vertical="center" wrapText="1"/>
    </xf>
    <xf numFmtId="1" fontId="25" fillId="4" borderId="46" xfId="0" applyNumberFormat="1" applyFont="1" applyFill="1" applyBorder="1" applyAlignment="1">
      <alignment horizontal="center" vertical="center" wrapText="1"/>
    </xf>
    <xf numFmtId="0" fontId="25" fillId="0" borderId="24" xfId="0" applyFont="1" applyBorder="1" applyAlignment="1">
      <alignment vertical="center" wrapText="1"/>
    </xf>
    <xf numFmtId="0" fontId="16" fillId="0" borderId="0" xfId="0" applyFont="1" applyAlignment="1">
      <alignment vertical="center" wrapText="1"/>
    </xf>
    <xf numFmtId="9" fontId="17" fillId="3" borderId="12" xfId="1" applyFont="1" applyFill="1" applyBorder="1" applyAlignment="1">
      <alignment horizontal="center" vertical="center" wrapText="1"/>
    </xf>
    <xf numFmtId="10" fontId="17" fillId="3" borderId="12" xfId="1" applyNumberFormat="1" applyFont="1" applyFill="1" applyBorder="1" applyAlignment="1">
      <alignment horizontal="center" vertical="center"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19051</xdr:rowOff>
    </xdr:from>
    <xdr:to>
      <xdr:col>1</xdr:col>
      <xdr:colOff>1419224</xdr:colOff>
      <xdr:row>1</xdr:row>
      <xdr:rowOff>19050</xdr:rowOff>
    </xdr:to>
    <xdr:pic>
      <xdr:nvPicPr>
        <xdr:cNvPr id="2" name="Imagen 1">
          <a:extLst>
            <a:ext uri="{FF2B5EF4-FFF2-40B4-BE49-F238E27FC236}">
              <a16:creationId xmlns:a16="http://schemas.microsoft.com/office/drawing/2014/main" id="{8BA562EF-D35C-4599-BE46-B4E6A0ACEB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9051"/>
          <a:ext cx="1876423" cy="8953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AD645-1A1A-4E66-B519-F0A27F36BB34}">
  <dimension ref="A1:AW43"/>
  <sheetViews>
    <sheetView tabSelected="1" zoomScale="85" zoomScaleNormal="85" workbookViewId="0">
      <selection activeCell="F12" sqref="F12"/>
    </sheetView>
  </sheetViews>
  <sheetFormatPr baseColWidth="10" defaultColWidth="10.85546875" defaultRowHeight="15" x14ac:dyDescent="0.25"/>
  <cols>
    <col min="1" max="1" width="6.85546875" style="2" customWidth="1"/>
    <col min="2" max="2" width="32.140625" style="2" customWidth="1"/>
    <col min="3" max="3" width="13" style="2" customWidth="1"/>
    <col min="4" max="4" width="9.28515625" style="2" customWidth="1"/>
    <col min="5" max="5" width="51" style="2" customWidth="1"/>
    <col min="6" max="6" width="15.85546875" style="2" customWidth="1"/>
    <col min="7" max="7" width="20.28515625" style="2" customWidth="1"/>
    <col min="8" max="8" width="32.140625" style="2" customWidth="1"/>
    <col min="9" max="9" width="23.140625" style="2" customWidth="1"/>
    <col min="10" max="10" width="34.42578125" style="2" customWidth="1"/>
    <col min="11" max="11" width="18.7109375" style="2" customWidth="1"/>
    <col min="12" max="13" width="18.28515625" style="2" customWidth="1"/>
    <col min="14" max="14" width="16.140625" style="2" customWidth="1"/>
    <col min="15" max="15" width="15.140625" style="2" customWidth="1"/>
    <col min="16" max="16" width="19.7109375" style="2" customWidth="1"/>
    <col min="17" max="17" width="15.5703125" style="2" customWidth="1"/>
    <col min="18" max="18" width="21.85546875" style="2" customWidth="1"/>
    <col min="19" max="22" width="17.85546875" style="2" customWidth="1"/>
    <col min="23" max="23" width="25.5703125" style="2" customWidth="1"/>
    <col min="24" max="24" width="24.5703125" style="2" customWidth="1"/>
    <col min="25" max="25" width="16.85546875" style="2" customWidth="1"/>
    <col min="26" max="26" width="43.5703125" style="127" customWidth="1"/>
    <col min="27" max="27" width="22.28515625" style="127" customWidth="1"/>
    <col min="28" max="28" width="22.7109375" style="2" customWidth="1"/>
    <col min="29" max="29" width="20.5703125" style="2" customWidth="1"/>
    <col min="30" max="30" width="16.42578125" style="2" customWidth="1"/>
    <col min="31" max="31" width="58.140625" style="280" customWidth="1"/>
    <col min="32" max="32" width="23.42578125" style="280" customWidth="1"/>
    <col min="33" max="34" width="16.42578125" style="2" hidden="1" customWidth="1"/>
    <col min="35" max="35" width="15.85546875" style="2" hidden="1" customWidth="1"/>
    <col min="36" max="36" width="13.42578125" style="2" hidden="1" customWidth="1"/>
    <col min="37" max="37" width="17.7109375" style="2" hidden="1" customWidth="1"/>
    <col min="38" max="38" width="14.5703125" style="2" hidden="1" customWidth="1"/>
    <col min="39" max="39" width="16.42578125" style="2" hidden="1" customWidth="1"/>
    <col min="40" max="40" width="15.85546875" style="2" hidden="1" customWidth="1"/>
    <col min="41" max="41" width="13.42578125" style="2" hidden="1" customWidth="1"/>
    <col min="42" max="42" width="17.7109375" style="2" hidden="1" customWidth="1"/>
    <col min="43" max="43" width="21.42578125" style="2" customWidth="1"/>
    <col min="44" max="45" width="19.7109375" style="2" customWidth="1"/>
    <col min="46" max="46" width="40.28515625" style="280" customWidth="1"/>
    <col min="47" max="47" width="17.5703125" style="2" customWidth="1"/>
    <col min="48" max="48" width="16.28515625" style="2" customWidth="1"/>
    <col min="49" max="16384" width="10.85546875" style="2"/>
  </cols>
  <sheetData>
    <row r="1" spans="1:49" ht="70.5" customHeight="1" x14ac:dyDescent="0.25">
      <c r="A1" s="268" t="s">
        <v>133</v>
      </c>
      <c r="B1" s="269"/>
      <c r="C1" s="269"/>
      <c r="D1" s="269"/>
      <c r="E1" s="269"/>
      <c r="F1" s="269"/>
      <c r="G1" s="269"/>
      <c r="H1" s="269"/>
      <c r="I1" s="269"/>
      <c r="J1" s="269"/>
      <c r="K1" s="269"/>
      <c r="L1" s="269"/>
      <c r="M1" s="270"/>
      <c r="N1" s="271" t="s">
        <v>195</v>
      </c>
      <c r="O1" s="272"/>
      <c r="P1" s="272"/>
      <c r="Q1" s="272"/>
      <c r="R1" s="273"/>
      <c r="S1" s="277"/>
      <c r="T1" s="242"/>
      <c r="U1" s="242"/>
      <c r="V1" s="242"/>
      <c r="W1" s="103"/>
      <c r="X1" s="242"/>
      <c r="Y1" s="242"/>
      <c r="Z1" s="267"/>
      <c r="AA1" s="267"/>
      <c r="AB1" s="242"/>
      <c r="AC1" s="242"/>
      <c r="AD1" s="242"/>
      <c r="AE1" s="278"/>
      <c r="AF1" s="278"/>
      <c r="AG1" s="242"/>
      <c r="AH1" s="242"/>
      <c r="AI1" s="242"/>
      <c r="AJ1" s="242"/>
      <c r="AK1" s="242"/>
      <c r="AL1" s="242"/>
      <c r="AM1" s="242"/>
      <c r="AN1" s="242"/>
      <c r="AO1" s="242"/>
      <c r="AP1" s="242"/>
      <c r="AQ1" s="242"/>
      <c r="AR1" s="242"/>
      <c r="AS1" s="242"/>
      <c r="AT1" s="278"/>
      <c r="AU1" s="242"/>
      <c r="AV1" s="242"/>
      <c r="AW1" s="242"/>
    </row>
    <row r="2" spans="1:49" s="3" customFormat="1" ht="23.45" customHeight="1" x14ac:dyDescent="0.25">
      <c r="A2" s="243"/>
      <c r="B2" s="244"/>
      <c r="C2" s="244"/>
      <c r="D2" s="244"/>
      <c r="E2" s="244"/>
      <c r="F2" s="244"/>
      <c r="G2" s="244"/>
      <c r="H2" s="244"/>
      <c r="I2" s="244"/>
      <c r="J2" s="244"/>
      <c r="K2" s="244"/>
      <c r="L2" s="244"/>
      <c r="M2" s="245"/>
      <c r="N2" s="274"/>
      <c r="O2" s="275"/>
      <c r="P2" s="275"/>
      <c r="Q2" s="275"/>
      <c r="R2" s="276"/>
      <c r="S2" s="277"/>
      <c r="T2" s="242"/>
      <c r="U2" s="242"/>
      <c r="V2" s="242"/>
      <c r="W2" s="103"/>
      <c r="X2" s="242"/>
      <c r="Y2" s="242"/>
      <c r="Z2" s="267"/>
      <c r="AA2" s="267"/>
      <c r="AB2" s="242"/>
      <c r="AC2" s="242"/>
      <c r="AD2" s="242"/>
      <c r="AE2" s="278"/>
      <c r="AF2" s="278"/>
      <c r="AG2" s="242"/>
      <c r="AH2" s="242"/>
      <c r="AI2" s="242"/>
      <c r="AJ2" s="242"/>
      <c r="AK2" s="242"/>
      <c r="AL2" s="242"/>
      <c r="AM2" s="242"/>
      <c r="AN2" s="242"/>
      <c r="AO2" s="242"/>
      <c r="AP2" s="242"/>
      <c r="AQ2" s="242"/>
      <c r="AR2" s="242"/>
      <c r="AS2" s="242"/>
      <c r="AT2" s="278"/>
      <c r="AU2" s="242"/>
      <c r="AV2" s="242"/>
      <c r="AW2" s="242"/>
    </row>
    <row r="3" spans="1:49" ht="15" customHeight="1" x14ac:dyDescent="0.25">
      <c r="A3" s="246"/>
      <c r="B3" s="247"/>
      <c r="C3" s="247"/>
      <c r="D3" s="247"/>
      <c r="E3" s="247"/>
      <c r="F3" s="247"/>
      <c r="G3" s="247"/>
      <c r="H3" s="247"/>
      <c r="I3" s="247"/>
      <c r="J3" s="247"/>
      <c r="K3" s="247"/>
      <c r="L3" s="247"/>
      <c r="M3" s="247"/>
      <c r="N3" s="247"/>
      <c r="O3" s="247"/>
      <c r="P3" s="247"/>
      <c r="Q3" s="247"/>
      <c r="R3" s="247"/>
      <c r="S3" s="4"/>
      <c r="T3" s="4"/>
      <c r="U3" s="4"/>
      <c r="V3" s="4"/>
      <c r="W3" s="4"/>
      <c r="X3" s="4"/>
      <c r="Y3" s="4"/>
      <c r="Z3" s="121"/>
      <c r="AA3" s="121"/>
      <c r="AB3" s="4"/>
      <c r="AC3" s="4"/>
      <c r="AD3" s="4"/>
      <c r="AE3" s="121"/>
      <c r="AF3" s="121"/>
      <c r="AG3" s="4"/>
      <c r="AH3" s="4"/>
      <c r="AI3" s="4"/>
      <c r="AJ3" s="4"/>
      <c r="AK3" s="4"/>
      <c r="AL3" s="4"/>
      <c r="AM3" s="4"/>
      <c r="AN3" s="4"/>
      <c r="AO3" s="4"/>
      <c r="AP3" s="4"/>
      <c r="AQ3" s="4"/>
      <c r="AR3" s="4"/>
      <c r="AS3" s="4"/>
      <c r="AT3" s="121"/>
      <c r="AU3" s="4"/>
      <c r="AV3" s="4"/>
      <c r="AW3" s="4"/>
    </row>
    <row r="4" spans="1:49" ht="15" customHeight="1" x14ac:dyDescent="0.25">
      <c r="A4" s="248" t="s">
        <v>0</v>
      </c>
      <c r="B4" s="249"/>
      <c r="C4" s="249"/>
      <c r="D4" s="249"/>
      <c r="E4" s="249"/>
      <c r="F4" s="249"/>
      <c r="G4" s="249"/>
      <c r="H4" s="249"/>
      <c r="I4" s="249"/>
      <c r="J4" s="249"/>
      <c r="K4" s="249"/>
      <c r="L4" s="249"/>
      <c r="M4" s="249"/>
      <c r="N4" s="249"/>
      <c r="O4" s="249"/>
      <c r="P4" s="249"/>
      <c r="Q4" s="249"/>
      <c r="R4" s="249"/>
      <c r="S4" s="4"/>
      <c r="T4" s="4"/>
      <c r="U4" s="4"/>
      <c r="V4" s="4"/>
      <c r="W4" s="4"/>
      <c r="X4" s="4"/>
      <c r="Y4" s="4"/>
      <c r="Z4" s="121"/>
      <c r="AA4" s="121"/>
      <c r="AB4" s="4"/>
      <c r="AC4" s="4"/>
      <c r="AD4" s="4"/>
      <c r="AE4" s="121"/>
      <c r="AF4" s="121"/>
      <c r="AG4" s="4"/>
      <c r="AH4" s="4"/>
      <c r="AI4" s="4"/>
      <c r="AJ4" s="4"/>
      <c r="AK4" s="4"/>
      <c r="AL4" s="4"/>
      <c r="AM4" s="4"/>
      <c r="AN4" s="4"/>
      <c r="AO4" s="4"/>
      <c r="AP4" s="4"/>
      <c r="AQ4" s="4"/>
      <c r="AR4" s="4"/>
      <c r="AS4" s="4"/>
      <c r="AT4" s="121"/>
      <c r="AU4" s="4"/>
      <c r="AV4" s="4"/>
      <c r="AW4" s="4"/>
    </row>
    <row r="5" spans="1:49" ht="15.75" customHeight="1" x14ac:dyDescent="0.25">
      <c r="A5" s="1"/>
      <c r="B5" s="1"/>
      <c r="C5" s="1"/>
      <c r="D5" s="1"/>
      <c r="E5" s="5"/>
      <c r="F5" s="1"/>
      <c r="G5" s="1"/>
      <c r="H5" s="1"/>
      <c r="I5" s="1"/>
      <c r="J5" s="1"/>
      <c r="K5" s="1"/>
      <c r="L5" s="1"/>
      <c r="M5" s="1"/>
      <c r="N5" s="1"/>
      <c r="O5" s="1"/>
      <c r="P5" s="1"/>
      <c r="Q5" s="1"/>
      <c r="R5" s="1"/>
      <c r="S5" s="1"/>
      <c r="T5" s="1"/>
      <c r="U5" s="1"/>
      <c r="V5" s="1"/>
      <c r="W5" s="103"/>
      <c r="X5" s="103"/>
      <c r="Y5" s="103"/>
      <c r="Z5" s="122"/>
      <c r="AA5" s="122"/>
      <c r="AB5" s="103"/>
      <c r="AC5" s="103"/>
      <c r="AD5" s="103"/>
      <c r="AE5" s="121"/>
      <c r="AF5" s="121"/>
      <c r="AG5" s="103"/>
      <c r="AH5" s="103"/>
      <c r="AI5" s="103"/>
      <c r="AJ5" s="103"/>
      <c r="AK5" s="103"/>
      <c r="AL5" s="103"/>
      <c r="AM5" s="103"/>
      <c r="AN5" s="103"/>
      <c r="AO5" s="103"/>
      <c r="AP5" s="103"/>
      <c r="AQ5" s="103"/>
      <c r="AR5" s="103"/>
      <c r="AS5" s="103"/>
      <c r="AT5" s="121"/>
      <c r="AU5" s="103"/>
      <c r="AV5" s="103"/>
      <c r="AW5" s="103"/>
    </row>
    <row r="6" spans="1:49" ht="15" customHeight="1" x14ac:dyDescent="0.25">
      <c r="A6" s="250" t="s">
        <v>1</v>
      </c>
      <c r="B6" s="251"/>
      <c r="C6" s="252" t="s">
        <v>200</v>
      </c>
      <c r="D6" s="253"/>
      <c r="E6" s="254"/>
      <c r="F6" s="261" t="s">
        <v>2</v>
      </c>
      <c r="G6" s="262"/>
      <c r="H6" s="262"/>
      <c r="I6" s="262"/>
      <c r="J6" s="262"/>
      <c r="K6" s="262"/>
      <c r="L6" s="262"/>
      <c r="M6" s="263"/>
      <c r="N6" s="1"/>
      <c r="O6" s="1"/>
      <c r="P6" s="1"/>
      <c r="Q6" s="1"/>
      <c r="R6" s="1"/>
      <c r="S6" s="1"/>
      <c r="T6" s="1"/>
      <c r="U6" s="1"/>
      <c r="V6" s="1"/>
      <c r="W6" s="103"/>
      <c r="X6" s="103"/>
      <c r="Y6" s="103"/>
      <c r="Z6" s="122"/>
      <c r="AA6" s="122"/>
      <c r="AB6" s="103"/>
      <c r="AC6" s="103"/>
      <c r="AD6" s="103"/>
      <c r="AE6" s="121"/>
      <c r="AF6" s="121"/>
      <c r="AG6" s="103"/>
      <c r="AH6" s="103"/>
      <c r="AI6" s="103"/>
      <c r="AJ6" s="103"/>
      <c r="AK6" s="103"/>
      <c r="AL6" s="103"/>
      <c r="AM6" s="103"/>
      <c r="AN6" s="103"/>
      <c r="AO6" s="103"/>
      <c r="AP6" s="103"/>
      <c r="AQ6" s="103"/>
      <c r="AR6" s="103"/>
      <c r="AS6" s="103"/>
      <c r="AT6" s="121"/>
      <c r="AU6" s="103"/>
      <c r="AV6" s="103"/>
      <c r="AW6" s="103"/>
    </row>
    <row r="7" spans="1:49" ht="15" customHeight="1" x14ac:dyDescent="0.25">
      <c r="A7" s="232"/>
      <c r="B7" s="224"/>
      <c r="C7" s="255"/>
      <c r="D7" s="256"/>
      <c r="E7" s="257"/>
      <c r="F7" s="6" t="s">
        <v>3</v>
      </c>
      <c r="G7" s="264" t="s">
        <v>4</v>
      </c>
      <c r="H7" s="266"/>
      <c r="I7" s="264" t="s">
        <v>5</v>
      </c>
      <c r="J7" s="265"/>
      <c r="K7" s="265"/>
      <c r="L7" s="265"/>
      <c r="M7" s="266"/>
      <c r="N7" s="1"/>
      <c r="O7" s="1"/>
      <c r="P7" s="1"/>
      <c r="Q7" s="1"/>
      <c r="R7" s="1"/>
      <c r="S7" s="1"/>
      <c r="T7" s="1"/>
      <c r="U7" s="1"/>
      <c r="V7" s="1"/>
      <c r="W7" s="103"/>
      <c r="X7" s="103"/>
      <c r="Y7" s="103"/>
      <c r="Z7" s="122"/>
      <c r="AA7" s="122"/>
      <c r="AB7" s="103"/>
      <c r="AC7" s="103"/>
      <c r="AD7" s="103"/>
      <c r="AE7" s="121"/>
      <c r="AF7" s="121"/>
      <c r="AG7" s="103"/>
      <c r="AH7" s="103"/>
      <c r="AI7" s="103"/>
      <c r="AJ7" s="103"/>
      <c r="AK7" s="103"/>
      <c r="AL7" s="103"/>
      <c r="AM7" s="103"/>
      <c r="AN7" s="103"/>
      <c r="AO7" s="103"/>
      <c r="AP7" s="103"/>
      <c r="AQ7" s="103"/>
      <c r="AR7" s="103"/>
      <c r="AS7" s="103"/>
      <c r="AT7" s="121"/>
      <c r="AU7" s="103"/>
      <c r="AV7" s="103"/>
      <c r="AW7" s="103"/>
    </row>
    <row r="8" spans="1:49" ht="15" customHeight="1" x14ac:dyDescent="0.25">
      <c r="A8" s="232"/>
      <c r="B8" s="224"/>
      <c r="C8" s="255"/>
      <c r="D8" s="256"/>
      <c r="E8" s="257"/>
      <c r="F8" s="7">
        <v>1</v>
      </c>
      <c r="G8" s="162" t="s">
        <v>198</v>
      </c>
      <c r="H8" s="163"/>
      <c r="I8" s="183" t="s">
        <v>196</v>
      </c>
      <c r="J8" s="184"/>
      <c r="K8" s="184"/>
      <c r="L8" s="184"/>
      <c r="M8" s="185"/>
      <c r="N8" s="1"/>
      <c r="O8" s="1"/>
      <c r="P8" s="1"/>
      <c r="Q8" s="1"/>
      <c r="R8" s="1"/>
      <c r="S8" s="1"/>
      <c r="T8" s="1"/>
      <c r="U8" s="1"/>
      <c r="V8" s="1"/>
      <c r="W8" s="103"/>
      <c r="X8" s="103"/>
      <c r="Y8" s="103"/>
      <c r="Z8" s="122"/>
      <c r="AA8" s="122"/>
      <c r="AB8" s="103"/>
      <c r="AC8" s="103"/>
      <c r="AD8" s="103"/>
      <c r="AE8" s="121"/>
      <c r="AF8" s="121"/>
      <c r="AG8" s="103"/>
      <c r="AH8" s="103"/>
      <c r="AI8" s="103"/>
      <c r="AJ8" s="103"/>
      <c r="AK8" s="103"/>
      <c r="AL8" s="103"/>
      <c r="AM8" s="103"/>
      <c r="AN8" s="103"/>
      <c r="AO8" s="103"/>
      <c r="AP8" s="103"/>
      <c r="AQ8" s="103"/>
      <c r="AR8" s="103"/>
      <c r="AS8" s="103"/>
      <c r="AT8" s="121"/>
      <c r="AU8" s="103"/>
      <c r="AV8" s="103"/>
      <c r="AW8" s="103"/>
    </row>
    <row r="9" spans="1:49" ht="34.5" customHeight="1" x14ac:dyDescent="0.25">
      <c r="A9" s="232"/>
      <c r="B9" s="224"/>
      <c r="C9" s="255"/>
      <c r="D9" s="256"/>
      <c r="E9" s="257"/>
      <c r="F9" s="102">
        <v>2</v>
      </c>
      <c r="G9" s="160" t="s">
        <v>197</v>
      </c>
      <c r="H9" s="161"/>
      <c r="I9" s="180" t="s">
        <v>199</v>
      </c>
      <c r="J9" s="181"/>
      <c r="K9" s="181"/>
      <c r="L9" s="181"/>
      <c r="M9" s="182"/>
      <c r="N9" s="1"/>
      <c r="O9" s="1"/>
      <c r="P9" s="1"/>
      <c r="Q9" s="1"/>
      <c r="R9" s="1"/>
      <c r="S9" s="1"/>
      <c r="T9" s="1"/>
      <c r="U9" s="1"/>
      <c r="V9" s="1"/>
      <c r="W9" s="103"/>
      <c r="X9" s="103"/>
      <c r="Y9" s="103"/>
      <c r="Z9" s="122"/>
      <c r="AA9" s="122"/>
      <c r="AB9" s="103"/>
      <c r="AC9" s="103"/>
      <c r="AD9" s="103"/>
      <c r="AE9" s="121"/>
      <c r="AF9" s="121"/>
      <c r="AG9" s="103"/>
      <c r="AH9" s="103"/>
      <c r="AI9" s="103"/>
      <c r="AJ9" s="103"/>
      <c r="AK9" s="103"/>
      <c r="AL9" s="103"/>
      <c r="AM9" s="103"/>
      <c r="AN9" s="103"/>
      <c r="AO9" s="103"/>
      <c r="AP9" s="103"/>
      <c r="AQ9" s="103"/>
      <c r="AR9" s="103"/>
      <c r="AS9" s="103"/>
      <c r="AT9" s="121"/>
      <c r="AU9" s="103"/>
      <c r="AV9" s="103"/>
      <c r="AW9" s="103"/>
    </row>
    <row r="10" spans="1:49" ht="34.5" customHeight="1" x14ac:dyDescent="0.25">
      <c r="A10" s="232"/>
      <c r="B10" s="224"/>
      <c r="C10" s="255"/>
      <c r="D10" s="256"/>
      <c r="E10" s="257"/>
      <c r="F10" s="102">
        <v>3</v>
      </c>
      <c r="G10" s="160" t="s">
        <v>202</v>
      </c>
      <c r="H10" s="161"/>
      <c r="I10" s="180" t="s">
        <v>203</v>
      </c>
      <c r="J10" s="181"/>
      <c r="K10" s="181"/>
      <c r="L10" s="181"/>
      <c r="M10" s="182"/>
      <c r="N10" s="100"/>
      <c r="O10" s="100"/>
      <c r="P10" s="100"/>
      <c r="Q10" s="100"/>
      <c r="R10" s="100"/>
      <c r="S10" s="100"/>
      <c r="T10" s="100"/>
      <c r="U10" s="100"/>
      <c r="V10" s="100"/>
      <c r="W10" s="103"/>
      <c r="X10" s="103"/>
      <c r="Y10" s="103"/>
      <c r="Z10" s="122"/>
      <c r="AA10" s="122"/>
      <c r="AB10" s="103"/>
      <c r="AC10" s="103"/>
      <c r="AD10" s="103"/>
      <c r="AE10" s="121"/>
      <c r="AF10" s="121"/>
      <c r="AG10" s="103"/>
      <c r="AH10" s="103"/>
      <c r="AI10" s="103"/>
      <c r="AJ10" s="103"/>
      <c r="AK10" s="103"/>
      <c r="AL10" s="103"/>
      <c r="AM10" s="103"/>
      <c r="AN10" s="103"/>
      <c r="AO10" s="103"/>
      <c r="AP10" s="103"/>
      <c r="AQ10" s="103"/>
      <c r="AR10" s="103"/>
      <c r="AS10" s="103"/>
      <c r="AT10" s="121"/>
      <c r="AU10" s="103"/>
      <c r="AV10" s="103"/>
      <c r="AW10" s="103"/>
    </row>
    <row r="11" spans="1:49" ht="36.75" customHeight="1" x14ac:dyDescent="0.25">
      <c r="A11" s="232"/>
      <c r="B11" s="224"/>
      <c r="C11" s="255"/>
      <c r="D11" s="256"/>
      <c r="E11" s="257"/>
      <c r="F11" s="102">
        <v>4</v>
      </c>
      <c r="G11" s="160" t="s">
        <v>204</v>
      </c>
      <c r="H11" s="161"/>
      <c r="I11" s="180" t="s">
        <v>230</v>
      </c>
      <c r="J11" s="181"/>
      <c r="K11" s="181"/>
      <c r="L11" s="181"/>
      <c r="M11" s="182"/>
      <c r="N11" s="100"/>
      <c r="O11" s="100"/>
      <c r="P11" s="100"/>
      <c r="Q11" s="100"/>
      <c r="R11" s="100"/>
      <c r="S11" s="100"/>
      <c r="T11" s="100"/>
      <c r="U11" s="100"/>
      <c r="V11" s="100"/>
      <c r="W11" s="103"/>
      <c r="X11" s="103"/>
      <c r="Y11" s="103"/>
      <c r="Z11" s="122"/>
      <c r="AA11" s="122"/>
      <c r="AB11" s="103"/>
      <c r="AC11" s="103"/>
      <c r="AD11" s="103"/>
      <c r="AE11" s="121"/>
      <c r="AF11" s="121"/>
      <c r="AG11" s="103"/>
      <c r="AH11" s="103"/>
      <c r="AI11" s="103"/>
      <c r="AJ11" s="103"/>
      <c r="AK11" s="103"/>
      <c r="AL11" s="103"/>
      <c r="AM11" s="103"/>
      <c r="AN11" s="103"/>
      <c r="AO11" s="103"/>
      <c r="AP11" s="103"/>
      <c r="AQ11" s="103"/>
      <c r="AR11" s="103"/>
      <c r="AS11" s="103"/>
      <c r="AT11" s="121"/>
      <c r="AU11" s="103"/>
      <c r="AV11" s="103"/>
      <c r="AW11" s="103"/>
    </row>
    <row r="12" spans="1:49" ht="69" customHeight="1" x14ac:dyDescent="0.25">
      <c r="A12" s="232"/>
      <c r="B12" s="224"/>
      <c r="C12" s="255"/>
      <c r="D12" s="256"/>
      <c r="E12" s="257"/>
      <c r="F12" s="102">
        <v>5</v>
      </c>
      <c r="G12" s="160" t="s">
        <v>231</v>
      </c>
      <c r="H12" s="161"/>
      <c r="I12" s="180" t="s">
        <v>267</v>
      </c>
      <c r="J12" s="181"/>
      <c r="K12" s="181"/>
      <c r="L12" s="181"/>
      <c r="M12" s="182"/>
      <c r="N12" s="100"/>
      <c r="O12" s="100"/>
      <c r="P12" s="100"/>
      <c r="Q12" s="100"/>
      <c r="R12" s="100"/>
      <c r="S12" s="100"/>
      <c r="T12" s="100"/>
      <c r="U12" s="100"/>
      <c r="V12" s="100"/>
      <c r="W12" s="103"/>
      <c r="X12" s="103"/>
      <c r="Y12" s="103"/>
      <c r="Z12" s="122"/>
      <c r="AA12" s="122"/>
      <c r="AB12" s="103"/>
      <c r="AC12" s="103"/>
      <c r="AD12" s="103"/>
      <c r="AE12" s="121"/>
      <c r="AF12" s="121"/>
      <c r="AG12" s="103"/>
      <c r="AH12" s="103"/>
      <c r="AI12" s="103"/>
      <c r="AJ12" s="103"/>
      <c r="AK12" s="103"/>
      <c r="AL12" s="103"/>
      <c r="AM12" s="103"/>
      <c r="AN12" s="103"/>
      <c r="AO12" s="103"/>
      <c r="AP12" s="103"/>
      <c r="AQ12" s="103"/>
      <c r="AR12" s="103"/>
      <c r="AS12" s="103"/>
      <c r="AT12" s="121"/>
      <c r="AU12" s="103"/>
      <c r="AV12" s="103"/>
      <c r="AW12" s="103"/>
    </row>
    <row r="13" spans="1:49" ht="17.25" customHeight="1" x14ac:dyDescent="0.25">
      <c r="A13" s="234"/>
      <c r="B13" s="226"/>
      <c r="C13" s="258"/>
      <c r="D13" s="259"/>
      <c r="E13" s="260"/>
      <c r="F13" s="7"/>
      <c r="G13" s="162"/>
      <c r="H13" s="163"/>
      <c r="I13" s="183"/>
      <c r="J13" s="184"/>
      <c r="K13" s="184"/>
      <c r="L13" s="184"/>
      <c r="M13" s="185"/>
      <c r="N13" s="1"/>
      <c r="O13" s="1"/>
      <c r="P13" s="1"/>
      <c r="Q13" s="1"/>
      <c r="R13" s="1"/>
      <c r="S13" s="1"/>
      <c r="T13" s="1"/>
      <c r="U13" s="1"/>
      <c r="V13" s="1"/>
      <c r="W13" s="103"/>
      <c r="X13" s="103"/>
      <c r="Y13" s="103"/>
      <c r="Z13" s="122"/>
      <c r="AA13" s="122"/>
      <c r="AB13" s="103"/>
      <c r="AC13" s="103"/>
      <c r="AD13" s="103"/>
      <c r="AE13" s="121"/>
      <c r="AF13" s="121"/>
      <c r="AG13" s="103"/>
      <c r="AH13" s="103"/>
      <c r="AI13" s="103"/>
      <c r="AJ13" s="103"/>
      <c r="AK13" s="103"/>
      <c r="AL13" s="103"/>
      <c r="AM13" s="103"/>
      <c r="AN13" s="103"/>
      <c r="AO13" s="103"/>
      <c r="AP13" s="103"/>
      <c r="AQ13" s="103"/>
      <c r="AR13" s="103"/>
      <c r="AS13" s="103"/>
      <c r="AT13" s="121"/>
      <c r="AU13" s="103"/>
      <c r="AV13" s="103"/>
      <c r="AW13" s="103"/>
    </row>
    <row r="14" spans="1:49" ht="19.5" customHeight="1" thickBot="1" x14ac:dyDescent="0.3">
      <c r="A14" s="1"/>
      <c r="B14" s="1"/>
      <c r="C14" s="1"/>
      <c r="D14" s="1"/>
      <c r="E14" s="1"/>
      <c r="F14" s="1"/>
      <c r="G14" s="1"/>
      <c r="H14" s="1"/>
      <c r="I14" s="1"/>
      <c r="J14" s="1"/>
      <c r="K14" s="1"/>
      <c r="L14" s="1"/>
      <c r="M14" s="1"/>
      <c r="N14" s="1"/>
      <c r="O14" s="1"/>
      <c r="P14" s="1"/>
      <c r="Q14" s="1"/>
      <c r="R14" s="1"/>
      <c r="S14" s="1"/>
      <c r="T14" s="1"/>
      <c r="U14" s="1"/>
      <c r="V14" s="1"/>
      <c r="W14" s="103"/>
      <c r="X14" s="103"/>
      <c r="Y14" s="103"/>
      <c r="Z14" s="122"/>
      <c r="AA14" s="122"/>
      <c r="AB14" s="103"/>
      <c r="AC14" s="103"/>
      <c r="AD14" s="103"/>
      <c r="AE14" s="121"/>
      <c r="AF14" s="121"/>
      <c r="AG14" s="103"/>
      <c r="AH14" s="103"/>
      <c r="AI14" s="103"/>
      <c r="AJ14" s="103"/>
      <c r="AK14" s="103"/>
      <c r="AL14" s="103"/>
      <c r="AM14" s="103"/>
      <c r="AN14" s="103"/>
      <c r="AO14" s="103"/>
      <c r="AP14" s="103"/>
      <c r="AQ14" s="103"/>
      <c r="AR14" s="103"/>
      <c r="AS14" s="103"/>
      <c r="AT14" s="121"/>
      <c r="AU14" s="103"/>
      <c r="AV14" s="103"/>
      <c r="AW14" s="103"/>
    </row>
    <row r="15" spans="1:49" ht="15" customHeight="1" x14ac:dyDescent="0.25">
      <c r="A15" s="221" t="s">
        <v>6</v>
      </c>
      <c r="B15" s="222"/>
      <c r="C15" s="227" t="s">
        <v>7</v>
      </c>
      <c r="D15" s="230" t="s">
        <v>8</v>
      </c>
      <c r="E15" s="231"/>
      <c r="F15" s="222"/>
      <c r="G15" s="236" t="s">
        <v>9</v>
      </c>
      <c r="H15" s="236"/>
      <c r="I15" s="236"/>
      <c r="J15" s="236"/>
      <c r="K15" s="236"/>
      <c r="L15" s="236"/>
      <c r="M15" s="236"/>
      <c r="N15" s="236"/>
      <c r="O15" s="236"/>
      <c r="P15" s="236"/>
      <c r="Q15" s="237"/>
      <c r="R15" s="198" t="s">
        <v>10</v>
      </c>
      <c r="S15" s="199"/>
      <c r="T15" s="199"/>
      <c r="U15" s="199"/>
      <c r="V15" s="200"/>
      <c r="W15" s="207" t="s">
        <v>11</v>
      </c>
      <c r="X15" s="207"/>
      <c r="Y15" s="207"/>
      <c r="Z15" s="207"/>
      <c r="AA15" s="208"/>
      <c r="AB15" s="209" t="s">
        <v>12</v>
      </c>
      <c r="AC15" s="210"/>
      <c r="AD15" s="210"/>
      <c r="AE15" s="210"/>
      <c r="AF15" s="211"/>
      <c r="AG15" s="212" t="s">
        <v>12</v>
      </c>
      <c r="AH15" s="212"/>
      <c r="AI15" s="212"/>
      <c r="AJ15" s="212"/>
      <c r="AK15" s="213"/>
      <c r="AL15" s="210" t="s">
        <v>12</v>
      </c>
      <c r="AM15" s="210"/>
      <c r="AN15" s="210"/>
      <c r="AO15" s="210"/>
      <c r="AP15" s="211"/>
      <c r="AQ15" s="214" t="s">
        <v>13</v>
      </c>
      <c r="AR15" s="215"/>
      <c r="AS15" s="215"/>
      <c r="AT15" s="216"/>
      <c r="AU15" s="8"/>
    </row>
    <row r="16" spans="1:49" s="9" customFormat="1" x14ac:dyDescent="0.25">
      <c r="A16" s="223"/>
      <c r="B16" s="224"/>
      <c r="C16" s="228"/>
      <c r="D16" s="232"/>
      <c r="E16" s="233"/>
      <c r="F16" s="224"/>
      <c r="G16" s="238"/>
      <c r="H16" s="238"/>
      <c r="I16" s="238"/>
      <c r="J16" s="238"/>
      <c r="K16" s="238"/>
      <c r="L16" s="238"/>
      <c r="M16" s="238"/>
      <c r="N16" s="238"/>
      <c r="O16" s="238"/>
      <c r="P16" s="238"/>
      <c r="Q16" s="239"/>
      <c r="R16" s="201"/>
      <c r="S16" s="202"/>
      <c r="T16" s="202"/>
      <c r="U16" s="202"/>
      <c r="V16" s="203"/>
      <c r="W16" s="217" t="s">
        <v>14</v>
      </c>
      <c r="X16" s="217"/>
      <c r="Y16" s="217"/>
      <c r="Z16" s="217"/>
      <c r="AA16" s="218"/>
      <c r="AB16" s="168" t="s">
        <v>15</v>
      </c>
      <c r="AC16" s="169"/>
      <c r="AD16" s="169"/>
      <c r="AE16" s="169"/>
      <c r="AF16" s="170"/>
      <c r="AG16" s="174" t="s">
        <v>16</v>
      </c>
      <c r="AH16" s="175"/>
      <c r="AI16" s="175"/>
      <c r="AJ16" s="175"/>
      <c r="AK16" s="176"/>
      <c r="AL16" s="168" t="s">
        <v>17</v>
      </c>
      <c r="AM16" s="169"/>
      <c r="AN16" s="169"/>
      <c r="AO16" s="169"/>
      <c r="AP16" s="170"/>
      <c r="AQ16" s="189" t="s">
        <v>18</v>
      </c>
      <c r="AR16" s="190"/>
      <c r="AS16" s="190"/>
      <c r="AT16" s="191"/>
      <c r="AU16" s="8"/>
    </row>
    <row r="17" spans="1:47" s="9" customFormat="1" x14ac:dyDescent="0.25">
      <c r="A17" s="225"/>
      <c r="B17" s="226"/>
      <c r="C17" s="228"/>
      <c r="D17" s="234"/>
      <c r="E17" s="235"/>
      <c r="F17" s="226"/>
      <c r="G17" s="240"/>
      <c r="H17" s="240"/>
      <c r="I17" s="240"/>
      <c r="J17" s="240"/>
      <c r="K17" s="240"/>
      <c r="L17" s="240"/>
      <c r="M17" s="240"/>
      <c r="N17" s="240"/>
      <c r="O17" s="240"/>
      <c r="P17" s="240"/>
      <c r="Q17" s="241"/>
      <c r="R17" s="204"/>
      <c r="S17" s="205"/>
      <c r="T17" s="205"/>
      <c r="U17" s="205"/>
      <c r="V17" s="206"/>
      <c r="W17" s="219"/>
      <c r="X17" s="219"/>
      <c r="Y17" s="219"/>
      <c r="Z17" s="219"/>
      <c r="AA17" s="220"/>
      <c r="AB17" s="171"/>
      <c r="AC17" s="172"/>
      <c r="AD17" s="172"/>
      <c r="AE17" s="172"/>
      <c r="AF17" s="173"/>
      <c r="AG17" s="177"/>
      <c r="AH17" s="178"/>
      <c r="AI17" s="178"/>
      <c r="AJ17" s="178"/>
      <c r="AK17" s="179"/>
      <c r="AL17" s="171"/>
      <c r="AM17" s="172"/>
      <c r="AN17" s="172"/>
      <c r="AO17" s="172"/>
      <c r="AP17" s="173"/>
      <c r="AQ17" s="192"/>
      <c r="AR17" s="193"/>
      <c r="AS17" s="193"/>
      <c r="AT17" s="194"/>
      <c r="AU17" s="8"/>
    </row>
    <row r="18" spans="1:47" s="9" customFormat="1" ht="75.75" thickBot="1" x14ac:dyDescent="0.3">
      <c r="A18" s="10" t="s">
        <v>19</v>
      </c>
      <c r="B18" s="11" t="s">
        <v>20</v>
      </c>
      <c r="C18" s="229"/>
      <c r="D18" s="12" t="s">
        <v>21</v>
      </c>
      <c r="E18" s="11" t="s">
        <v>22</v>
      </c>
      <c r="F18" s="11" t="s">
        <v>23</v>
      </c>
      <c r="G18" s="13" t="s">
        <v>24</v>
      </c>
      <c r="H18" s="13" t="s">
        <v>25</v>
      </c>
      <c r="I18" s="13" t="s">
        <v>26</v>
      </c>
      <c r="J18" s="13" t="s">
        <v>27</v>
      </c>
      <c r="K18" s="13" t="s">
        <v>28</v>
      </c>
      <c r="L18" s="13" t="s">
        <v>29</v>
      </c>
      <c r="M18" s="13" t="s">
        <v>30</v>
      </c>
      <c r="N18" s="13" t="s">
        <v>31</v>
      </c>
      <c r="O18" s="13" t="s">
        <v>32</v>
      </c>
      <c r="P18" s="13" t="s">
        <v>33</v>
      </c>
      <c r="Q18" s="14" t="s">
        <v>34</v>
      </c>
      <c r="R18" s="15" t="s">
        <v>35</v>
      </c>
      <c r="S18" s="16" t="s">
        <v>36</v>
      </c>
      <c r="T18" s="16" t="s">
        <v>37</v>
      </c>
      <c r="U18" s="16" t="s">
        <v>38</v>
      </c>
      <c r="V18" s="17" t="s">
        <v>126</v>
      </c>
      <c r="W18" s="18" t="s">
        <v>39</v>
      </c>
      <c r="X18" s="19" t="s">
        <v>40</v>
      </c>
      <c r="Y18" s="19" t="s">
        <v>41</v>
      </c>
      <c r="Z18" s="19" t="s">
        <v>42</v>
      </c>
      <c r="AA18" s="20" t="s">
        <v>43</v>
      </c>
      <c r="AB18" s="21" t="s">
        <v>39</v>
      </c>
      <c r="AC18" s="22" t="s">
        <v>40</v>
      </c>
      <c r="AD18" s="22" t="s">
        <v>41</v>
      </c>
      <c r="AE18" s="22" t="s">
        <v>42</v>
      </c>
      <c r="AF18" s="23" t="s">
        <v>43</v>
      </c>
      <c r="AG18" s="24" t="s">
        <v>39</v>
      </c>
      <c r="AH18" s="25" t="s">
        <v>40</v>
      </c>
      <c r="AI18" s="25" t="s">
        <v>41</v>
      </c>
      <c r="AJ18" s="25" t="s">
        <v>42</v>
      </c>
      <c r="AK18" s="26" t="s">
        <v>43</v>
      </c>
      <c r="AL18" s="21" t="s">
        <v>39</v>
      </c>
      <c r="AM18" s="22" t="s">
        <v>40</v>
      </c>
      <c r="AN18" s="22" t="s">
        <v>41</v>
      </c>
      <c r="AO18" s="22" t="s">
        <v>42</v>
      </c>
      <c r="AP18" s="23" t="s">
        <v>43</v>
      </c>
      <c r="AQ18" s="27" t="s">
        <v>39</v>
      </c>
      <c r="AR18" s="28" t="s">
        <v>44</v>
      </c>
      <c r="AS18" s="28" t="s">
        <v>45</v>
      </c>
      <c r="AT18" s="29" t="s">
        <v>46</v>
      </c>
      <c r="AU18" s="8"/>
    </row>
    <row r="19" spans="1:47" s="66" customFormat="1" ht="111.75" customHeight="1" x14ac:dyDescent="0.25">
      <c r="A19" s="49">
        <v>4</v>
      </c>
      <c r="B19" s="50" t="s">
        <v>47</v>
      </c>
      <c r="C19" s="51" t="s">
        <v>48</v>
      </c>
      <c r="D19" s="52">
        <v>1</v>
      </c>
      <c r="E19" s="53" t="s">
        <v>127</v>
      </c>
      <c r="F19" s="54" t="s">
        <v>49</v>
      </c>
      <c r="G19" s="55" t="s">
        <v>50</v>
      </c>
      <c r="H19" s="56" t="s">
        <v>51</v>
      </c>
      <c r="I19" s="69" t="s">
        <v>194</v>
      </c>
      <c r="J19" s="52" t="s">
        <v>52</v>
      </c>
      <c r="K19" s="50" t="s">
        <v>53</v>
      </c>
      <c r="L19" s="57">
        <v>0</v>
      </c>
      <c r="M19" s="57">
        <v>0.05</v>
      </c>
      <c r="N19" s="57">
        <v>0.1</v>
      </c>
      <c r="O19" s="57">
        <v>0.2</v>
      </c>
      <c r="P19" s="57">
        <f t="shared" ref="P19:P26" si="0">+O19</f>
        <v>0.2</v>
      </c>
      <c r="Q19" s="58" t="s">
        <v>54</v>
      </c>
      <c r="R19" s="59" t="s">
        <v>55</v>
      </c>
      <c r="S19" s="55" t="s">
        <v>56</v>
      </c>
      <c r="T19" s="50" t="s">
        <v>57</v>
      </c>
      <c r="U19" s="60" t="s">
        <v>59</v>
      </c>
      <c r="V19" s="61" t="s">
        <v>58</v>
      </c>
      <c r="W19" s="62" t="s">
        <v>147</v>
      </c>
      <c r="X19" s="63" t="s">
        <v>147</v>
      </c>
      <c r="Y19" s="51" t="s">
        <v>147</v>
      </c>
      <c r="Z19" s="123" t="s">
        <v>207</v>
      </c>
      <c r="AA19" s="128" t="s">
        <v>147</v>
      </c>
      <c r="AB19" s="62">
        <f t="shared" ref="AB19:AB32" si="1">+M19</f>
        <v>0.05</v>
      </c>
      <c r="AC19" s="281">
        <v>4.9000000000000002E-2</v>
      </c>
      <c r="AD19" s="113">
        <f>IF(AC19/AB19&gt;100%,100%,AC19/AB19)</f>
        <v>0.98</v>
      </c>
      <c r="AE19" s="123" t="s">
        <v>232</v>
      </c>
      <c r="AF19" s="128" t="s">
        <v>209</v>
      </c>
      <c r="AG19" s="62">
        <f t="shared" ref="AG19:AG32" si="2">+N19</f>
        <v>0.1</v>
      </c>
      <c r="AH19" s="63"/>
      <c r="AI19" s="51">
        <f t="shared" ref="AI19:AI32" si="3">IFERROR((AH19/AG19),0)</f>
        <v>0</v>
      </c>
      <c r="AJ19" s="52"/>
      <c r="AK19" s="64"/>
      <c r="AL19" s="62">
        <f t="shared" ref="AL19:AL32" si="4">+O19</f>
        <v>0.2</v>
      </c>
      <c r="AM19" s="63"/>
      <c r="AN19" s="51">
        <f t="shared" ref="AN19:AN32" si="5">IFERROR((AM19/AL19),0)</f>
        <v>0</v>
      </c>
      <c r="AO19" s="52"/>
      <c r="AP19" s="64"/>
      <c r="AQ19" s="104">
        <f t="shared" ref="AQ19:AQ32" si="6">+P19</f>
        <v>0.2</v>
      </c>
      <c r="AR19" s="281">
        <v>4.9000000000000002E-2</v>
      </c>
      <c r="AS19" s="113">
        <f>IF(AR19/AQ19&gt;100%,100%,AR19/AQ19)</f>
        <v>0.245</v>
      </c>
      <c r="AT19" s="123" t="s">
        <v>232</v>
      </c>
      <c r="AU19" s="65"/>
    </row>
    <row r="20" spans="1:47" s="66" customFormat="1" ht="118.5" customHeight="1" x14ac:dyDescent="0.25">
      <c r="A20" s="67">
        <v>4</v>
      </c>
      <c r="B20" s="55" t="s">
        <v>47</v>
      </c>
      <c r="C20" s="57" t="s">
        <v>60</v>
      </c>
      <c r="D20" s="54">
        <v>2</v>
      </c>
      <c r="E20" s="68" t="s">
        <v>61</v>
      </c>
      <c r="F20" s="54" t="s">
        <v>49</v>
      </c>
      <c r="G20" s="68" t="s">
        <v>62</v>
      </c>
      <c r="H20" s="68" t="s">
        <v>63</v>
      </c>
      <c r="I20" s="69">
        <v>0.6</v>
      </c>
      <c r="J20" s="70" t="s">
        <v>52</v>
      </c>
      <c r="K20" s="50" t="s">
        <v>53</v>
      </c>
      <c r="L20" s="71">
        <v>0.12</v>
      </c>
      <c r="M20" s="71">
        <v>0.34</v>
      </c>
      <c r="N20" s="72">
        <v>0.51</v>
      </c>
      <c r="O20" s="72">
        <v>0.68</v>
      </c>
      <c r="P20" s="73">
        <f t="shared" si="0"/>
        <v>0.68</v>
      </c>
      <c r="Q20" s="74" t="s">
        <v>64</v>
      </c>
      <c r="R20" s="75" t="s">
        <v>65</v>
      </c>
      <c r="S20" s="68" t="s">
        <v>66</v>
      </c>
      <c r="T20" s="50" t="s">
        <v>57</v>
      </c>
      <c r="U20" s="76" t="s">
        <v>59</v>
      </c>
      <c r="V20" s="74" t="s">
        <v>67</v>
      </c>
      <c r="W20" s="62">
        <f t="shared" ref="W20:W32" si="7">+L20</f>
        <v>0.12</v>
      </c>
      <c r="X20" s="134">
        <v>0.14779999999999999</v>
      </c>
      <c r="Y20" s="113">
        <f>IF(X20/W20&gt;100%,100%,X20/W20)</f>
        <v>1</v>
      </c>
      <c r="Z20" s="124" t="s">
        <v>208</v>
      </c>
      <c r="AA20" s="129" t="s">
        <v>209</v>
      </c>
      <c r="AB20" s="62">
        <f t="shared" si="1"/>
        <v>0.34</v>
      </c>
      <c r="AC20" s="281">
        <v>0.23300000000000001</v>
      </c>
      <c r="AD20" s="113">
        <f t="shared" ref="AD20:AD39" si="8">IF(AC20/AB20&gt;100%,100%,AC20/AB20)</f>
        <v>0.68529411764705883</v>
      </c>
      <c r="AE20" s="124" t="s">
        <v>233</v>
      </c>
      <c r="AF20" s="129" t="s">
        <v>209</v>
      </c>
      <c r="AG20" s="62">
        <f t="shared" si="2"/>
        <v>0.51</v>
      </c>
      <c r="AH20" s="57"/>
      <c r="AI20" s="51">
        <f t="shared" si="3"/>
        <v>0</v>
      </c>
      <c r="AJ20" s="54"/>
      <c r="AK20" s="77"/>
      <c r="AL20" s="62">
        <f t="shared" si="4"/>
        <v>0.68</v>
      </c>
      <c r="AM20" s="57"/>
      <c r="AN20" s="51">
        <f t="shared" si="5"/>
        <v>0</v>
      </c>
      <c r="AO20" s="54"/>
      <c r="AP20" s="77"/>
      <c r="AQ20" s="104">
        <f t="shared" si="6"/>
        <v>0.68</v>
      </c>
      <c r="AR20" s="281">
        <v>0.23300000000000001</v>
      </c>
      <c r="AS20" s="113">
        <f t="shared" ref="AS20:AS32" si="9">IF(AR20/AQ20&gt;100%,100%,AR20/AQ20)</f>
        <v>0.34264705882352942</v>
      </c>
      <c r="AT20" s="124" t="s">
        <v>233</v>
      </c>
      <c r="AU20" s="65"/>
    </row>
    <row r="21" spans="1:47" s="66" customFormat="1" ht="149.25" customHeight="1" x14ac:dyDescent="0.25">
      <c r="A21" s="67">
        <v>4</v>
      </c>
      <c r="B21" s="55" t="s">
        <v>47</v>
      </c>
      <c r="C21" s="57" t="s">
        <v>60</v>
      </c>
      <c r="D21" s="54">
        <v>3</v>
      </c>
      <c r="E21" s="68" t="s">
        <v>128</v>
      </c>
      <c r="F21" s="54" t="s">
        <v>49</v>
      </c>
      <c r="G21" s="68" t="s">
        <v>68</v>
      </c>
      <c r="H21" s="68" t="s">
        <v>69</v>
      </c>
      <c r="I21" s="69">
        <v>0.6</v>
      </c>
      <c r="J21" s="70" t="s">
        <v>52</v>
      </c>
      <c r="K21" s="50" t="s">
        <v>53</v>
      </c>
      <c r="L21" s="57">
        <v>0.12</v>
      </c>
      <c r="M21" s="57">
        <v>0.3</v>
      </c>
      <c r="N21" s="57">
        <v>0.48</v>
      </c>
      <c r="O21" s="57">
        <v>0.65</v>
      </c>
      <c r="P21" s="57">
        <f t="shared" si="0"/>
        <v>0.65</v>
      </c>
      <c r="Q21" s="74" t="s">
        <v>64</v>
      </c>
      <c r="R21" s="75" t="s">
        <v>65</v>
      </c>
      <c r="S21" s="68" t="s">
        <v>66</v>
      </c>
      <c r="T21" s="50" t="s">
        <v>57</v>
      </c>
      <c r="U21" s="76" t="s">
        <v>59</v>
      </c>
      <c r="V21" s="74" t="s">
        <v>67</v>
      </c>
      <c r="W21" s="62">
        <f t="shared" si="7"/>
        <v>0.12</v>
      </c>
      <c r="X21" s="134">
        <v>6.2600000000000003E-2</v>
      </c>
      <c r="Y21" s="113">
        <f t="shared" ref="Y21:Y32" si="10">IF(X21/W21&gt;100%,100%,X21/W21)</f>
        <v>0.52166666666666672</v>
      </c>
      <c r="Z21" s="124" t="s">
        <v>210</v>
      </c>
      <c r="AA21" s="129" t="s">
        <v>209</v>
      </c>
      <c r="AB21" s="62">
        <f t="shared" si="1"/>
        <v>0.3</v>
      </c>
      <c r="AC21" s="281">
        <v>0.16289999999999999</v>
      </c>
      <c r="AD21" s="113">
        <f t="shared" si="8"/>
        <v>0.54300000000000004</v>
      </c>
      <c r="AE21" s="124" t="s">
        <v>234</v>
      </c>
      <c r="AF21" s="129" t="s">
        <v>209</v>
      </c>
      <c r="AG21" s="62">
        <f t="shared" si="2"/>
        <v>0.48</v>
      </c>
      <c r="AH21" s="57"/>
      <c r="AI21" s="51">
        <f t="shared" si="3"/>
        <v>0</v>
      </c>
      <c r="AJ21" s="54"/>
      <c r="AK21" s="77"/>
      <c r="AL21" s="62">
        <f t="shared" si="4"/>
        <v>0.65</v>
      </c>
      <c r="AM21" s="57"/>
      <c r="AN21" s="51">
        <f t="shared" si="5"/>
        <v>0</v>
      </c>
      <c r="AO21" s="54"/>
      <c r="AP21" s="77"/>
      <c r="AQ21" s="104">
        <f t="shared" si="6"/>
        <v>0.65</v>
      </c>
      <c r="AR21" s="281">
        <v>0.16289999999999999</v>
      </c>
      <c r="AS21" s="113">
        <f t="shared" si="9"/>
        <v>0.25061538461538457</v>
      </c>
      <c r="AT21" s="124" t="s">
        <v>234</v>
      </c>
      <c r="AU21" s="65"/>
    </row>
    <row r="22" spans="1:47" s="66" customFormat="1" ht="141" customHeight="1" x14ac:dyDescent="0.25">
      <c r="A22" s="67">
        <v>4</v>
      </c>
      <c r="B22" s="55" t="s">
        <v>47</v>
      </c>
      <c r="C22" s="57" t="s">
        <v>60</v>
      </c>
      <c r="D22" s="54">
        <v>4</v>
      </c>
      <c r="E22" s="68" t="s">
        <v>129</v>
      </c>
      <c r="F22" s="54" t="s">
        <v>49</v>
      </c>
      <c r="G22" s="68" t="s">
        <v>70</v>
      </c>
      <c r="H22" s="68" t="s">
        <v>71</v>
      </c>
      <c r="I22" s="78">
        <v>0.96489999999999998</v>
      </c>
      <c r="J22" s="70" t="s">
        <v>52</v>
      </c>
      <c r="K22" s="50" t="s">
        <v>53</v>
      </c>
      <c r="L22" s="57">
        <v>0.2</v>
      </c>
      <c r="M22" s="57">
        <v>0.4</v>
      </c>
      <c r="N22" s="57">
        <v>0.6</v>
      </c>
      <c r="O22" s="57">
        <v>0.95</v>
      </c>
      <c r="P22" s="57">
        <f t="shared" si="0"/>
        <v>0.95</v>
      </c>
      <c r="Q22" s="74" t="s">
        <v>64</v>
      </c>
      <c r="R22" s="75" t="s">
        <v>65</v>
      </c>
      <c r="S22" s="68" t="s">
        <v>66</v>
      </c>
      <c r="T22" s="50" t="s">
        <v>57</v>
      </c>
      <c r="U22" s="76" t="s">
        <v>59</v>
      </c>
      <c r="V22" s="74" t="s">
        <v>72</v>
      </c>
      <c r="W22" s="62">
        <f t="shared" si="7"/>
        <v>0.2</v>
      </c>
      <c r="X22" s="134">
        <v>0.23330000000000001</v>
      </c>
      <c r="Y22" s="113">
        <f t="shared" si="10"/>
        <v>1</v>
      </c>
      <c r="Z22" s="124" t="s">
        <v>211</v>
      </c>
      <c r="AA22" s="129" t="s">
        <v>209</v>
      </c>
      <c r="AB22" s="62">
        <f t="shared" si="1"/>
        <v>0.4</v>
      </c>
      <c r="AC22" s="281">
        <v>0.33679999999999999</v>
      </c>
      <c r="AD22" s="113">
        <f t="shared" si="8"/>
        <v>0.84199999999999997</v>
      </c>
      <c r="AE22" s="124" t="s">
        <v>235</v>
      </c>
      <c r="AF22" s="129" t="s">
        <v>209</v>
      </c>
      <c r="AG22" s="62">
        <f t="shared" si="2"/>
        <v>0.6</v>
      </c>
      <c r="AH22" s="57"/>
      <c r="AI22" s="51">
        <f t="shared" si="3"/>
        <v>0</v>
      </c>
      <c r="AJ22" s="54"/>
      <c r="AK22" s="77"/>
      <c r="AL22" s="62">
        <f t="shared" si="4"/>
        <v>0.95</v>
      </c>
      <c r="AM22" s="57"/>
      <c r="AN22" s="51">
        <f t="shared" si="5"/>
        <v>0</v>
      </c>
      <c r="AO22" s="54"/>
      <c r="AP22" s="77"/>
      <c r="AQ22" s="104">
        <f t="shared" si="6"/>
        <v>0.95</v>
      </c>
      <c r="AR22" s="281">
        <v>0.33679999999999999</v>
      </c>
      <c r="AS22" s="113">
        <f t="shared" si="9"/>
        <v>0.35452631578947369</v>
      </c>
      <c r="AT22" s="124" t="s">
        <v>235</v>
      </c>
      <c r="AU22" s="65"/>
    </row>
    <row r="23" spans="1:47" s="66" customFormat="1" ht="120.75" customHeight="1" x14ac:dyDescent="0.25">
      <c r="A23" s="67">
        <v>4</v>
      </c>
      <c r="B23" s="55" t="s">
        <v>47</v>
      </c>
      <c r="C23" s="57" t="s">
        <v>60</v>
      </c>
      <c r="D23" s="54">
        <v>5</v>
      </c>
      <c r="E23" s="55" t="s">
        <v>130</v>
      </c>
      <c r="F23" s="54" t="s">
        <v>49</v>
      </c>
      <c r="G23" s="55" t="s">
        <v>73</v>
      </c>
      <c r="H23" s="55" t="s">
        <v>74</v>
      </c>
      <c r="I23" s="73">
        <v>0.25</v>
      </c>
      <c r="J23" s="54" t="s">
        <v>52</v>
      </c>
      <c r="K23" s="50" t="s">
        <v>53</v>
      </c>
      <c r="L23" s="57">
        <v>0.08</v>
      </c>
      <c r="M23" s="57">
        <v>0.2</v>
      </c>
      <c r="N23" s="57">
        <v>0.3</v>
      </c>
      <c r="O23" s="57">
        <v>0.45</v>
      </c>
      <c r="P23" s="57">
        <f t="shared" si="0"/>
        <v>0.45</v>
      </c>
      <c r="Q23" s="58" t="s">
        <v>64</v>
      </c>
      <c r="R23" s="59" t="s">
        <v>65</v>
      </c>
      <c r="S23" s="68" t="s">
        <v>66</v>
      </c>
      <c r="T23" s="50" t="s">
        <v>57</v>
      </c>
      <c r="U23" s="76" t="s">
        <v>59</v>
      </c>
      <c r="V23" s="74" t="s">
        <v>72</v>
      </c>
      <c r="W23" s="62">
        <f t="shared" si="7"/>
        <v>0.08</v>
      </c>
      <c r="X23" s="134">
        <v>0.12640000000000001</v>
      </c>
      <c r="Y23" s="113">
        <f t="shared" si="10"/>
        <v>1</v>
      </c>
      <c r="Z23" s="124" t="s">
        <v>212</v>
      </c>
      <c r="AA23" s="129" t="s">
        <v>209</v>
      </c>
      <c r="AB23" s="62">
        <f t="shared" si="1"/>
        <v>0.2</v>
      </c>
      <c r="AC23" s="281">
        <v>0.15179999999999999</v>
      </c>
      <c r="AD23" s="113">
        <f t="shared" si="8"/>
        <v>0.7589999999999999</v>
      </c>
      <c r="AE23" s="124" t="s">
        <v>236</v>
      </c>
      <c r="AF23" s="129" t="s">
        <v>209</v>
      </c>
      <c r="AG23" s="62">
        <f t="shared" si="2"/>
        <v>0.3</v>
      </c>
      <c r="AH23" s="57"/>
      <c r="AI23" s="51">
        <f t="shared" si="3"/>
        <v>0</v>
      </c>
      <c r="AJ23" s="54"/>
      <c r="AK23" s="77"/>
      <c r="AL23" s="62">
        <f t="shared" si="4"/>
        <v>0.45</v>
      </c>
      <c r="AM23" s="57"/>
      <c r="AN23" s="51">
        <f t="shared" si="5"/>
        <v>0</v>
      </c>
      <c r="AO23" s="54"/>
      <c r="AP23" s="77"/>
      <c r="AQ23" s="104">
        <f t="shared" si="6"/>
        <v>0.45</v>
      </c>
      <c r="AR23" s="281">
        <v>0.15179999999999999</v>
      </c>
      <c r="AS23" s="113">
        <f t="shared" si="9"/>
        <v>0.33733333333333332</v>
      </c>
      <c r="AT23" s="124" t="s">
        <v>236</v>
      </c>
      <c r="AU23" s="65"/>
    </row>
    <row r="24" spans="1:47" s="66" customFormat="1" ht="88.5" customHeight="1" x14ac:dyDescent="0.25">
      <c r="A24" s="67">
        <v>4</v>
      </c>
      <c r="B24" s="55" t="s">
        <v>47</v>
      </c>
      <c r="C24" s="57" t="s">
        <v>60</v>
      </c>
      <c r="D24" s="54">
        <v>6</v>
      </c>
      <c r="E24" s="68" t="s">
        <v>131</v>
      </c>
      <c r="F24" s="70" t="s">
        <v>75</v>
      </c>
      <c r="G24" s="68" t="s">
        <v>76</v>
      </c>
      <c r="H24" s="68" t="s">
        <v>77</v>
      </c>
      <c r="I24" s="69">
        <v>0.95</v>
      </c>
      <c r="J24" s="70" t="s">
        <v>78</v>
      </c>
      <c r="K24" s="50" t="s">
        <v>53</v>
      </c>
      <c r="L24" s="57">
        <v>0.98</v>
      </c>
      <c r="M24" s="57">
        <v>1</v>
      </c>
      <c r="N24" s="57">
        <v>1</v>
      </c>
      <c r="O24" s="57">
        <v>1</v>
      </c>
      <c r="P24" s="57">
        <f t="shared" si="0"/>
        <v>1</v>
      </c>
      <c r="Q24" s="74" t="s">
        <v>64</v>
      </c>
      <c r="R24" s="75" t="s">
        <v>79</v>
      </c>
      <c r="S24" s="68" t="s">
        <v>80</v>
      </c>
      <c r="T24" s="50" t="s">
        <v>57</v>
      </c>
      <c r="U24" s="76" t="s">
        <v>59</v>
      </c>
      <c r="V24" s="79" t="s">
        <v>81</v>
      </c>
      <c r="W24" s="62">
        <f t="shared" si="7"/>
        <v>0.98</v>
      </c>
      <c r="X24" s="134">
        <f>381/383</f>
        <v>0.99477806788511747</v>
      </c>
      <c r="Y24" s="113">
        <f t="shared" si="10"/>
        <v>1</v>
      </c>
      <c r="Z24" s="124" t="s">
        <v>213</v>
      </c>
      <c r="AA24" s="129" t="s">
        <v>209</v>
      </c>
      <c r="AB24" s="62">
        <f t="shared" si="1"/>
        <v>1</v>
      </c>
      <c r="AC24" s="281">
        <v>1</v>
      </c>
      <c r="AD24" s="113">
        <f t="shared" si="8"/>
        <v>1</v>
      </c>
      <c r="AE24" s="124" t="s">
        <v>237</v>
      </c>
      <c r="AF24" s="129" t="s">
        <v>209</v>
      </c>
      <c r="AG24" s="62">
        <f t="shared" si="2"/>
        <v>1</v>
      </c>
      <c r="AH24" s="57">
        <v>0</v>
      </c>
      <c r="AI24" s="51">
        <f t="shared" si="3"/>
        <v>0</v>
      </c>
      <c r="AJ24" s="54"/>
      <c r="AK24" s="77"/>
      <c r="AL24" s="62">
        <f t="shared" si="4"/>
        <v>1</v>
      </c>
      <c r="AM24" s="57">
        <v>0</v>
      </c>
      <c r="AN24" s="51">
        <f t="shared" si="5"/>
        <v>0</v>
      </c>
      <c r="AO24" s="54"/>
      <c r="AP24" s="77"/>
      <c r="AQ24" s="104">
        <f t="shared" si="6"/>
        <v>1</v>
      </c>
      <c r="AR24" s="134">
        <f>AVERAGE(X24,AC24,AH24,AM24)</f>
        <v>0.49869451697127937</v>
      </c>
      <c r="AS24" s="113">
        <f t="shared" si="9"/>
        <v>0.49869451697127937</v>
      </c>
      <c r="AT24" s="124" t="s">
        <v>245</v>
      </c>
      <c r="AU24" s="65"/>
    </row>
    <row r="25" spans="1:47" s="66" customFormat="1" ht="88.5" customHeight="1" x14ac:dyDescent="0.25">
      <c r="A25" s="67">
        <v>4</v>
      </c>
      <c r="B25" s="55" t="s">
        <v>47</v>
      </c>
      <c r="C25" s="57" t="s">
        <v>60</v>
      </c>
      <c r="D25" s="54">
        <v>7</v>
      </c>
      <c r="E25" s="68" t="s">
        <v>82</v>
      </c>
      <c r="F25" s="54" t="s">
        <v>49</v>
      </c>
      <c r="G25" s="68" t="s">
        <v>83</v>
      </c>
      <c r="H25" s="68" t="s">
        <v>84</v>
      </c>
      <c r="I25" s="69">
        <v>1</v>
      </c>
      <c r="J25" s="70" t="s">
        <v>78</v>
      </c>
      <c r="K25" s="50" t="s">
        <v>53</v>
      </c>
      <c r="L25" s="71">
        <v>1</v>
      </c>
      <c r="M25" s="71">
        <v>1</v>
      </c>
      <c r="N25" s="71">
        <v>1</v>
      </c>
      <c r="O25" s="71">
        <v>1</v>
      </c>
      <c r="P25" s="73">
        <f t="shared" si="0"/>
        <v>1</v>
      </c>
      <c r="Q25" s="74" t="s">
        <v>64</v>
      </c>
      <c r="R25" s="75" t="s">
        <v>79</v>
      </c>
      <c r="S25" s="80" t="s">
        <v>85</v>
      </c>
      <c r="T25" s="50" t="s">
        <v>57</v>
      </c>
      <c r="U25" s="76" t="s">
        <v>59</v>
      </c>
      <c r="V25" s="79" t="s">
        <v>86</v>
      </c>
      <c r="W25" s="62">
        <f t="shared" si="7"/>
        <v>1</v>
      </c>
      <c r="X25" s="134">
        <v>1</v>
      </c>
      <c r="Y25" s="113">
        <f t="shared" si="10"/>
        <v>1</v>
      </c>
      <c r="Z25" s="124" t="s">
        <v>214</v>
      </c>
      <c r="AA25" s="129" t="s">
        <v>209</v>
      </c>
      <c r="AB25" s="62">
        <f t="shared" si="1"/>
        <v>1</v>
      </c>
      <c r="AC25" s="281">
        <v>0.99739999999999995</v>
      </c>
      <c r="AD25" s="113">
        <f t="shared" si="8"/>
        <v>0.99739999999999995</v>
      </c>
      <c r="AE25" s="124" t="s">
        <v>238</v>
      </c>
      <c r="AF25" s="129" t="s">
        <v>209</v>
      </c>
      <c r="AG25" s="62">
        <f t="shared" si="2"/>
        <v>1</v>
      </c>
      <c r="AH25" s="57">
        <v>0</v>
      </c>
      <c r="AI25" s="51">
        <f t="shared" si="3"/>
        <v>0</v>
      </c>
      <c r="AJ25" s="54"/>
      <c r="AK25" s="77"/>
      <c r="AL25" s="62">
        <f t="shared" si="4"/>
        <v>1</v>
      </c>
      <c r="AM25" s="57">
        <v>0</v>
      </c>
      <c r="AN25" s="51">
        <f t="shared" si="5"/>
        <v>0</v>
      </c>
      <c r="AO25" s="54"/>
      <c r="AP25" s="77"/>
      <c r="AQ25" s="104">
        <f t="shared" si="6"/>
        <v>1</v>
      </c>
      <c r="AR25" s="134">
        <f t="shared" ref="AR25:AR26" si="11">AVERAGE(X25,AC25,AH25,AM25)</f>
        <v>0.49934999999999996</v>
      </c>
      <c r="AS25" s="113">
        <f t="shared" si="9"/>
        <v>0.49934999999999996</v>
      </c>
      <c r="AT25" s="124" t="s">
        <v>246</v>
      </c>
      <c r="AU25" s="65"/>
    </row>
    <row r="26" spans="1:47" s="66" customFormat="1" ht="125.25" customHeight="1" x14ac:dyDescent="0.25">
      <c r="A26" s="67">
        <v>4</v>
      </c>
      <c r="B26" s="55" t="s">
        <v>47</v>
      </c>
      <c r="C26" s="57" t="s">
        <v>60</v>
      </c>
      <c r="D26" s="54">
        <v>8</v>
      </c>
      <c r="E26" s="68" t="s">
        <v>87</v>
      </c>
      <c r="F26" s="54" t="s">
        <v>49</v>
      </c>
      <c r="G26" s="68" t="s">
        <v>88</v>
      </c>
      <c r="H26" s="68" t="s">
        <v>89</v>
      </c>
      <c r="I26" s="69">
        <v>0.95</v>
      </c>
      <c r="J26" s="70" t="s">
        <v>78</v>
      </c>
      <c r="K26" s="50" t="s">
        <v>53</v>
      </c>
      <c r="L26" s="71">
        <v>0.95</v>
      </c>
      <c r="M26" s="71">
        <v>1</v>
      </c>
      <c r="N26" s="71">
        <v>1</v>
      </c>
      <c r="O26" s="71">
        <v>1</v>
      </c>
      <c r="P26" s="73">
        <f t="shared" si="0"/>
        <v>1</v>
      </c>
      <c r="Q26" s="74" t="s">
        <v>64</v>
      </c>
      <c r="R26" s="81" t="s">
        <v>90</v>
      </c>
      <c r="S26" s="68" t="s">
        <v>85</v>
      </c>
      <c r="T26" s="50" t="s">
        <v>57</v>
      </c>
      <c r="U26" s="76" t="s">
        <v>91</v>
      </c>
      <c r="V26" s="79" t="s">
        <v>85</v>
      </c>
      <c r="W26" s="62">
        <f t="shared" si="7"/>
        <v>0.95</v>
      </c>
      <c r="X26" s="134">
        <v>0.95</v>
      </c>
      <c r="Y26" s="113">
        <f t="shared" si="10"/>
        <v>1</v>
      </c>
      <c r="Z26" s="124" t="s">
        <v>219</v>
      </c>
      <c r="AA26" s="129" t="s">
        <v>218</v>
      </c>
      <c r="AB26" s="62">
        <f t="shared" si="1"/>
        <v>1</v>
      </c>
      <c r="AC26" s="281">
        <v>1</v>
      </c>
      <c r="AD26" s="113">
        <f t="shared" si="8"/>
        <v>1</v>
      </c>
      <c r="AE26" s="300" t="s">
        <v>260</v>
      </c>
      <c r="AF26" s="129" t="s">
        <v>218</v>
      </c>
      <c r="AG26" s="62">
        <f t="shared" si="2"/>
        <v>1</v>
      </c>
      <c r="AH26" s="57">
        <v>0</v>
      </c>
      <c r="AI26" s="51">
        <f t="shared" si="3"/>
        <v>0</v>
      </c>
      <c r="AJ26" s="54"/>
      <c r="AK26" s="77"/>
      <c r="AL26" s="62">
        <f t="shared" si="4"/>
        <v>1</v>
      </c>
      <c r="AM26" s="57">
        <v>0</v>
      </c>
      <c r="AN26" s="51">
        <f t="shared" si="5"/>
        <v>0</v>
      </c>
      <c r="AO26" s="54"/>
      <c r="AP26" s="77"/>
      <c r="AQ26" s="104">
        <f t="shared" si="6"/>
        <v>1</v>
      </c>
      <c r="AR26" s="134">
        <f t="shared" si="11"/>
        <v>0.48749999999999999</v>
      </c>
      <c r="AS26" s="113">
        <f t="shared" si="9"/>
        <v>0.48749999999999999</v>
      </c>
      <c r="AT26" s="300" t="s">
        <v>261</v>
      </c>
      <c r="AU26" s="65"/>
    </row>
    <row r="27" spans="1:47" s="66" customFormat="1" ht="88.5" customHeight="1" x14ac:dyDescent="0.25">
      <c r="A27" s="67">
        <v>4</v>
      </c>
      <c r="B27" s="55" t="s">
        <v>47</v>
      </c>
      <c r="C27" s="54" t="s">
        <v>92</v>
      </c>
      <c r="D27" s="54">
        <v>9</v>
      </c>
      <c r="E27" s="82" t="s">
        <v>132</v>
      </c>
      <c r="F27" s="70" t="s">
        <v>75</v>
      </c>
      <c r="G27" s="82" t="s">
        <v>93</v>
      </c>
      <c r="H27" s="82" t="s">
        <v>94</v>
      </c>
      <c r="I27" s="54" t="s">
        <v>95</v>
      </c>
      <c r="J27" s="83" t="s">
        <v>96</v>
      </c>
      <c r="K27" s="82" t="s">
        <v>97</v>
      </c>
      <c r="L27" s="54">
        <v>1620</v>
      </c>
      <c r="M27" s="54">
        <v>1620</v>
      </c>
      <c r="N27" s="54">
        <v>1620</v>
      </c>
      <c r="O27" s="54">
        <v>1620</v>
      </c>
      <c r="P27" s="84">
        <f t="shared" ref="P27:P32" si="12">SUM(L27:O27)</f>
        <v>6480</v>
      </c>
      <c r="Q27" s="85" t="s">
        <v>64</v>
      </c>
      <c r="R27" s="86" t="s">
        <v>98</v>
      </c>
      <c r="S27" s="82" t="s">
        <v>99</v>
      </c>
      <c r="T27" s="82" t="s">
        <v>100</v>
      </c>
      <c r="U27" s="87" t="s">
        <v>102</v>
      </c>
      <c r="V27" s="88" t="s">
        <v>101</v>
      </c>
      <c r="W27" s="89">
        <f t="shared" si="7"/>
        <v>1620</v>
      </c>
      <c r="X27" s="84">
        <v>3818</v>
      </c>
      <c r="Y27" s="113">
        <f t="shared" si="10"/>
        <v>1</v>
      </c>
      <c r="Z27" s="124" t="s">
        <v>239</v>
      </c>
      <c r="AA27" s="129" t="s">
        <v>215</v>
      </c>
      <c r="AB27" s="89">
        <f t="shared" si="1"/>
        <v>1620</v>
      </c>
      <c r="AC27" s="84">
        <v>7854</v>
      </c>
      <c r="AD27" s="113">
        <f t="shared" si="8"/>
        <v>1</v>
      </c>
      <c r="AE27" s="124" t="s">
        <v>240</v>
      </c>
      <c r="AF27" s="129" t="s">
        <v>215</v>
      </c>
      <c r="AG27" s="89">
        <f t="shared" si="2"/>
        <v>1620</v>
      </c>
      <c r="AH27" s="84"/>
      <c r="AI27" s="51">
        <f t="shared" si="3"/>
        <v>0</v>
      </c>
      <c r="AJ27" s="54"/>
      <c r="AK27" s="77"/>
      <c r="AL27" s="89">
        <f t="shared" si="4"/>
        <v>1620</v>
      </c>
      <c r="AM27" s="84"/>
      <c r="AN27" s="51">
        <f t="shared" si="5"/>
        <v>0</v>
      </c>
      <c r="AO27" s="54"/>
      <c r="AP27" s="77"/>
      <c r="AQ27" s="105">
        <f t="shared" si="6"/>
        <v>6480</v>
      </c>
      <c r="AR27" s="106">
        <f t="shared" ref="AR20:AR32" si="13">+X27+AC27+AH27+AM27</f>
        <v>11672</v>
      </c>
      <c r="AS27" s="113">
        <f t="shared" si="9"/>
        <v>1</v>
      </c>
      <c r="AT27" s="124" t="s">
        <v>247</v>
      </c>
      <c r="AU27" s="65"/>
    </row>
    <row r="28" spans="1:47" s="66" customFormat="1" ht="88.5" customHeight="1" x14ac:dyDescent="0.25">
      <c r="A28" s="67">
        <v>4</v>
      </c>
      <c r="B28" s="55" t="s">
        <v>47</v>
      </c>
      <c r="C28" s="54" t="s">
        <v>92</v>
      </c>
      <c r="D28" s="54">
        <v>10</v>
      </c>
      <c r="E28" s="82" t="s">
        <v>134</v>
      </c>
      <c r="F28" s="54" t="s">
        <v>49</v>
      </c>
      <c r="G28" s="82" t="s">
        <v>103</v>
      </c>
      <c r="H28" s="82" t="s">
        <v>104</v>
      </c>
      <c r="I28" s="54" t="s">
        <v>95</v>
      </c>
      <c r="J28" s="83" t="s">
        <v>96</v>
      </c>
      <c r="K28" s="82" t="s">
        <v>105</v>
      </c>
      <c r="L28" s="54">
        <v>810</v>
      </c>
      <c r="M28" s="54">
        <v>810</v>
      </c>
      <c r="N28" s="54">
        <v>810</v>
      </c>
      <c r="O28" s="54">
        <v>810</v>
      </c>
      <c r="P28" s="84">
        <f t="shared" si="12"/>
        <v>3240</v>
      </c>
      <c r="Q28" s="85" t="s">
        <v>64</v>
      </c>
      <c r="R28" s="86" t="s">
        <v>106</v>
      </c>
      <c r="S28" s="82" t="s">
        <v>99</v>
      </c>
      <c r="T28" s="82" t="s">
        <v>100</v>
      </c>
      <c r="U28" s="87" t="s">
        <v>102</v>
      </c>
      <c r="V28" s="88" t="s">
        <v>101</v>
      </c>
      <c r="W28" s="89">
        <f t="shared" si="7"/>
        <v>810</v>
      </c>
      <c r="X28" s="84">
        <v>861</v>
      </c>
      <c r="Y28" s="113">
        <f t="shared" si="10"/>
        <v>1</v>
      </c>
      <c r="Z28" s="124" t="s">
        <v>241</v>
      </c>
      <c r="AA28" s="129" t="s">
        <v>215</v>
      </c>
      <c r="AB28" s="89">
        <f t="shared" si="1"/>
        <v>810</v>
      </c>
      <c r="AC28" s="84">
        <v>1047</v>
      </c>
      <c r="AD28" s="113">
        <f t="shared" si="8"/>
        <v>1</v>
      </c>
      <c r="AE28" s="124" t="s">
        <v>242</v>
      </c>
      <c r="AF28" s="129" t="s">
        <v>215</v>
      </c>
      <c r="AG28" s="89">
        <f t="shared" si="2"/>
        <v>810</v>
      </c>
      <c r="AH28" s="84"/>
      <c r="AI28" s="51">
        <f t="shared" si="3"/>
        <v>0</v>
      </c>
      <c r="AJ28" s="54"/>
      <c r="AK28" s="77"/>
      <c r="AL28" s="89">
        <f t="shared" si="4"/>
        <v>810</v>
      </c>
      <c r="AM28" s="84"/>
      <c r="AN28" s="51">
        <f t="shared" si="5"/>
        <v>0</v>
      </c>
      <c r="AO28" s="54"/>
      <c r="AP28" s="77"/>
      <c r="AQ28" s="105">
        <f t="shared" si="6"/>
        <v>3240</v>
      </c>
      <c r="AR28" s="106">
        <f t="shared" si="13"/>
        <v>1908</v>
      </c>
      <c r="AS28" s="113">
        <f t="shared" si="9"/>
        <v>0.58888888888888891</v>
      </c>
      <c r="AT28" s="124" t="s">
        <v>248</v>
      </c>
      <c r="AU28" s="65"/>
    </row>
    <row r="29" spans="1:47" s="66" customFormat="1" ht="88.5" customHeight="1" x14ac:dyDescent="0.25">
      <c r="A29" s="67">
        <v>4</v>
      </c>
      <c r="B29" s="55" t="s">
        <v>47</v>
      </c>
      <c r="C29" s="54" t="s">
        <v>92</v>
      </c>
      <c r="D29" s="54">
        <v>11</v>
      </c>
      <c r="E29" s="101" t="s">
        <v>201</v>
      </c>
      <c r="F29" s="54" t="s">
        <v>49</v>
      </c>
      <c r="G29" s="82" t="s">
        <v>107</v>
      </c>
      <c r="H29" s="82" t="s">
        <v>108</v>
      </c>
      <c r="I29" s="54" t="s">
        <v>95</v>
      </c>
      <c r="J29" s="83" t="s">
        <v>96</v>
      </c>
      <c r="K29" s="82" t="s">
        <v>109</v>
      </c>
      <c r="L29" s="98">
        <v>28</v>
      </c>
      <c r="M29" s="98">
        <v>69</v>
      </c>
      <c r="N29" s="98">
        <v>78</v>
      </c>
      <c r="O29" s="98">
        <v>36</v>
      </c>
      <c r="P29" s="99">
        <f t="shared" si="12"/>
        <v>211</v>
      </c>
      <c r="Q29" s="85" t="s">
        <v>64</v>
      </c>
      <c r="R29" s="86" t="s">
        <v>110</v>
      </c>
      <c r="S29" s="82" t="s">
        <v>111</v>
      </c>
      <c r="T29" s="82" t="s">
        <v>100</v>
      </c>
      <c r="U29" s="87" t="s">
        <v>102</v>
      </c>
      <c r="V29" s="88" t="s">
        <v>112</v>
      </c>
      <c r="W29" s="89">
        <f t="shared" si="7"/>
        <v>28</v>
      </c>
      <c r="X29" s="84">
        <v>89</v>
      </c>
      <c r="Y29" s="113">
        <f t="shared" si="10"/>
        <v>1</v>
      </c>
      <c r="Z29" s="124" t="s">
        <v>216</v>
      </c>
      <c r="AA29" s="129" t="s">
        <v>215</v>
      </c>
      <c r="AB29" s="89">
        <f t="shared" si="1"/>
        <v>69</v>
      </c>
      <c r="AC29" s="84">
        <v>76</v>
      </c>
      <c r="AD29" s="113">
        <f t="shared" si="8"/>
        <v>1</v>
      </c>
      <c r="AE29" s="124" t="s">
        <v>243</v>
      </c>
      <c r="AF29" s="129" t="s">
        <v>215</v>
      </c>
      <c r="AG29" s="89">
        <f t="shared" si="2"/>
        <v>78</v>
      </c>
      <c r="AH29" s="84"/>
      <c r="AI29" s="51">
        <f t="shared" si="3"/>
        <v>0</v>
      </c>
      <c r="AJ29" s="54"/>
      <c r="AK29" s="77"/>
      <c r="AL29" s="89">
        <f t="shared" si="4"/>
        <v>36</v>
      </c>
      <c r="AM29" s="84"/>
      <c r="AN29" s="51">
        <f t="shared" si="5"/>
        <v>0</v>
      </c>
      <c r="AO29" s="54"/>
      <c r="AP29" s="77"/>
      <c r="AQ29" s="105">
        <f t="shared" si="6"/>
        <v>211</v>
      </c>
      <c r="AR29" s="106">
        <f t="shared" si="13"/>
        <v>165</v>
      </c>
      <c r="AS29" s="113">
        <f t="shared" si="9"/>
        <v>0.78199052132701419</v>
      </c>
      <c r="AT29" s="124" t="s">
        <v>249</v>
      </c>
      <c r="AU29" s="65"/>
    </row>
    <row r="30" spans="1:47" s="66" customFormat="1" ht="88.5" customHeight="1" x14ac:dyDescent="0.25">
      <c r="A30" s="67">
        <v>4</v>
      </c>
      <c r="B30" s="55" t="s">
        <v>47</v>
      </c>
      <c r="C30" s="54" t="s">
        <v>92</v>
      </c>
      <c r="D30" s="54">
        <v>12</v>
      </c>
      <c r="E30" s="82" t="s">
        <v>135</v>
      </c>
      <c r="F30" s="70" t="s">
        <v>75</v>
      </c>
      <c r="G30" s="82" t="s">
        <v>113</v>
      </c>
      <c r="H30" s="82" t="s">
        <v>114</v>
      </c>
      <c r="I30" s="54" t="s">
        <v>95</v>
      </c>
      <c r="J30" s="83" t="s">
        <v>96</v>
      </c>
      <c r="K30" s="82" t="s">
        <v>115</v>
      </c>
      <c r="L30" s="54">
        <v>40</v>
      </c>
      <c r="M30" s="54">
        <v>102</v>
      </c>
      <c r="N30" s="54">
        <v>119</v>
      </c>
      <c r="O30" s="54">
        <v>39</v>
      </c>
      <c r="P30" s="84">
        <f t="shared" si="12"/>
        <v>300</v>
      </c>
      <c r="Q30" s="85" t="s">
        <v>64</v>
      </c>
      <c r="R30" s="86" t="s">
        <v>110</v>
      </c>
      <c r="S30" s="82" t="s">
        <v>111</v>
      </c>
      <c r="T30" s="82" t="s">
        <v>100</v>
      </c>
      <c r="U30" s="87" t="s">
        <v>102</v>
      </c>
      <c r="V30" s="88" t="s">
        <v>112</v>
      </c>
      <c r="W30" s="89">
        <f t="shared" si="7"/>
        <v>40</v>
      </c>
      <c r="X30" s="84">
        <v>53</v>
      </c>
      <c r="Y30" s="113">
        <f t="shared" si="10"/>
        <v>1</v>
      </c>
      <c r="Z30" s="124" t="s">
        <v>217</v>
      </c>
      <c r="AA30" s="129" t="s">
        <v>215</v>
      </c>
      <c r="AB30" s="89">
        <f t="shared" si="1"/>
        <v>102</v>
      </c>
      <c r="AC30" s="84">
        <v>54</v>
      </c>
      <c r="AD30" s="113">
        <f t="shared" si="8"/>
        <v>0.52941176470588236</v>
      </c>
      <c r="AE30" s="124" t="s">
        <v>244</v>
      </c>
      <c r="AF30" s="129" t="s">
        <v>215</v>
      </c>
      <c r="AG30" s="89">
        <f t="shared" si="2"/>
        <v>119</v>
      </c>
      <c r="AH30" s="84"/>
      <c r="AI30" s="51">
        <f t="shared" si="3"/>
        <v>0</v>
      </c>
      <c r="AJ30" s="54"/>
      <c r="AK30" s="77"/>
      <c r="AL30" s="89">
        <f t="shared" si="4"/>
        <v>39</v>
      </c>
      <c r="AM30" s="84"/>
      <c r="AN30" s="51">
        <f t="shared" si="5"/>
        <v>0</v>
      </c>
      <c r="AO30" s="54"/>
      <c r="AP30" s="77"/>
      <c r="AQ30" s="105">
        <f t="shared" si="6"/>
        <v>300</v>
      </c>
      <c r="AR30" s="106">
        <f t="shared" si="13"/>
        <v>107</v>
      </c>
      <c r="AS30" s="113">
        <f t="shared" si="9"/>
        <v>0.35666666666666669</v>
      </c>
      <c r="AT30" s="124" t="s">
        <v>250</v>
      </c>
      <c r="AU30" s="65"/>
    </row>
    <row r="31" spans="1:47" s="66" customFormat="1" ht="132.75" customHeight="1" x14ac:dyDescent="0.25">
      <c r="A31" s="67">
        <v>4</v>
      </c>
      <c r="B31" s="55" t="s">
        <v>47</v>
      </c>
      <c r="C31" s="54" t="s">
        <v>92</v>
      </c>
      <c r="D31" s="54">
        <v>13</v>
      </c>
      <c r="E31" s="82" t="s">
        <v>136</v>
      </c>
      <c r="F31" s="70" t="s">
        <v>75</v>
      </c>
      <c r="G31" s="82" t="s">
        <v>116</v>
      </c>
      <c r="H31" s="82" t="s">
        <v>117</v>
      </c>
      <c r="I31" s="54" t="s">
        <v>95</v>
      </c>
      <c r="J31" s="83" t="s">
        <v>96</v>
      </c>
      <c r="K31" s="82" t="s">
        <v>118</v>
      </c>
      <c r="L31" s="54">
        <v>12</v>
      </c>
      <c r="M31" s="54">
        <v>15</v>
      </c>
      <c r="N31" s="54">
        <v>15</v>
      </c>
      <c r="O31" s="54">
        <v>15</v>
      </c>
      <c r="P31" s="84">
        <f t="shared" si="12"/>
        <v>57</v>
      </c>
      <c r="Q31" s="85" t="s">
        <v>64</v>
      </c>
      <c r="R31" s="90" t="s">
        <v>119</v>
      </c>
      <c r="S31" s="82" t="s">
        <v>120</v>
      </c>
      <c r="T31" s="82" t="s">
        <v>100</v>
      </c>
      <c r="U31" s="82" t="s">
        <v>100</v>
      </c>
      <c r="V31" s="88" t="s">
        <v>119</v>
      </c>
      <c r="W31" s="89">
        <f t="shared" si="7"/>
        <v>12</v>
      </c>
      <c r="X31" s="84">
        <v>17</v>
      </c>
      <c r="Y31" s="113">
        <f t="shared" si="10"/>
        <v>1</v>
      </c>
      <c r="Z31" s="124" t="s">
        <v>220</v>
      </c>
      <c r="AA31" s="129" t="s">
        <v>221</v>
      </c>
      <c r="AB31" s="89">
        <f t="shared" si="1"/>
        <v>15</v>
      </c>
      <c r="AC31" s="84">
        <v>14</v>
      </c>
      <c r="AD31" s="113">
        <f t="shared" si="8"/>
        <v>0.93333333333333335</v>
      </c>
      <c r="AE31" s="300" t="s">
        <v>262</v>
      </c>
      <c r="AF31" s="129" t="s">
        <v>263</v>
      </c>
      <c r="AG31" s="89">
        <f t="shared" si="2"/>
        <v>15</v>
      </c>
      <c r="AH31" s="84"/>
      <c r="AI31" s="51">
        <f t="shared" si="3"/>
        <v>0</v>
      </c>
      <c r="AJ31" s="54"/>
      <c r="AK31" s="77"/>
      <c r="AL31" s="89">
        <f t="shared" si="4"/>
        <v>15</v>
      </c>
      <c r="AM31" s="84"/>
      <c r="AN31" s="51">
        <f t="shared" si="5"/>
        <v>0</v>
      </c>
      <c r="AO31" s="54"/>
      <c r="AP31" s="77"/>
      <c r="AQ31" s="105">
        <f t="shared" si="6"/>
        <v>57</v>
      </c>
      <c r="AR31" s="106">
        <f t="shared" si="13"/>
        <v>31</v>
      </c>
      <c r="AS31" s="113">
        <f t="shared" si="9"/>
        <v>0.54385964912280704</v>
      </c>
      <c r="AT31" s="129" t="s">
        <v>265</v>
      </c>
      <c r="AU31" s="65"/>
    </row>
    <row r="32" spans="1:47" s="66" customFormat="1" ht="243" customHeight="1" thickBot="1" x14ac:dyDescent="0.3">
      <c r="A32" s="67">
        <v>4</v>
      </c>
      <c r="B32" s="55" t="s">
        <v>47</v>
      </c>
      <c r="C32" s="54" t="s">
        <v>92</v>
      </c>
      <c r="D32" s="54">
        <v>14</v>
      </c>
      <c r="E32" s="82" t="s">
        <v>137</v>
      </c>
      <c r="F32" s="70" t="s">
        <v>75</v>
      </c>
      <c r="G32" s="82" t="s">
        <v>121</v>
      </c>
      <c r="H32" s="82" t="s">
        <v>122</v>
      </c>
      <c r="I32" s="54" t="s">
        <v>95</v>
      </c>
      <c r="J32" s="83" t="s">
        <v>96</v>
      </c>
      <c r="K32" s="82" t="s">
        <v>118</v>
      </c>
      <c r="L32" s="54">
        <v>30</v>
      </c>
      <c r="M32" s="54">
        <v>45</v>
      </c>
      <c r="N32" s="54">
        <v>45</v>
      </c>
      <c r="O32" s="54">
        <v>30</v>
      </c>
      <c r="P32" s="84">
        <f t="shared" si="12"/>
        <v>150</v>
      </c>
      <c r="Q32" s="85" t="s">
        <v>64</v>
      </c>
      <c r="R32" s="90" t="s">
        <v>119</v>
      </c>
      <c r="S32" s="82" t="s">
        <v>120</v>
      </c>
      <c r="T32" s="82" t="s">
        <v>100</v>
      </c>
      <c r="U32" s="82" t="s">
        <v>100</v>
      </c>
      <c r="V32" s="88" t="s">
        <v>119</v>
      </c>
      <c r="W32" s="89">
        <f t="shared" si="7"/>
        <v>30</v>
      </c>
      <c r="X32" s="84">
        <v>48</v>
      </c>
      <c r="Y32" s="113">
        <f t="shared" si="10"/>
        <v>1</v>
      </c>
      <c r="Z32" s="124" t="s">
        <v>222</v>
      </c>
      <c r="AA32" s="129" t="s">
        <v>221</v>
      </c>
      <c r="AB32" s="89">
        <f t="shared" si="1"/>
        <v>45</v>
      </c>
      <c r="AC32" s="84">
        <v>80</v>
      </c>
      <c r="AD32" s="113">
        <f t="shared" si="8"/>
        <v>1</v>
      </c>
      <c r="AE32" s="300" t="s">
        <v>264</v>
      </c>
      <c r="AF32" s="129" t="s">
        <v>263</v>
      </c>
      <c r="AG32" s="89">
        <f t="shared" si="2"/>
        <v>45</v>
      </c>
      <c r="AH32" s="84"/>
      <c r="AI32" s="51">
        <f t="shared" si="3"/>
        <v>0</v>
      </c>
      <c r="AJ32" s="54"/>
      <c r="AK32" s="77"/>
      <c r="AL32" s="89">
        <f t="shared" si="4"/>
        <v>30</v>
      </c>
      <c r="AM32" s="84"/>
      <c r="AN32" s="51">
        <f t="shared" si="5"/>
        <v>0</v>
      </c>
      <c r="AO32" s="54"/>
      <c r="AP32" s="77"/>
      <c r="AQ32" s="105">
        <f t="shared" si="6"/>
        <v>150</v>
      </c>
      <c r="AR32" s="106">
        <f t="shared" si="13"/>
        <v>128</v>
      </c>
      <c r="AS32" s="113">
        <f t="shared" si="9"/>
        <v>0.85333333333333339</v>
      </c>
      <c r="AT32" s="129" t="s">
        <v>266</v>
      </c>
      <c r="AU32" s="65"/>
    </row>
    <row r="33" spans="1:49" s="314" customFormat="1" ht="16.5" thickBot="1" x14ac:dyDescent="0.3">
      <c r="A33" s="195" t="s">
        <v>123</v>
      </c>
      <c r="B33" s="196"/>
      <c r="C33" s="196"/>
      <c r="D33" s="196"/>
      <c r="E33" s="197"/>
      <c r="F33" s="301"/>
      <c r="G33" s="302"/>
      <c r="H33" s="302"/>
      <c r="I33" s="302"/>
      <c r="J33" s="302"/>
      <c r="K33" s="302"/>
      <c r="L33" s="302"/>
      <c r="M33" s="302"/>
      <c r="N33" s="302"/>
      <c r="O33" s="302"/>
      <c r="P33" s="302"/>
      <c r="Q33" s="302"/>
      <c r="R33" s="302"/>
      <c r="S33" s="302"/>
      <c r="T33" s="302"/>
      <c r="U33" s="302"/>
      <c r="V33" s="303"/>
      <c r="W33" s="304"/>
      <c r="X33" s="305"/>
      <c r="Y33" s="306">
        <f>AVERAGE(Y19:Y32)*80%</f>
        <v>0.77056410256410257</v>
      </c>
      <c r="Z33" s="307"/>
      <c r="AA33" s="308"/>
      <c r="AB33" s="309"/>
      <c r="AC33" s="305"/>
      <c r="AD33" s="306">
        <f>AVERAGE(AD19:AD32)*80%</f>
        <v>0.70111081232493</v>
      </c>
      <c r="AE33" s="307"/>
      <c r="AF33" s="308"/>
      <c r="AG33" s="309"/>
      <c r="AH33" s="305"/>
      <c r="AI33" s="310">
        <f>AVERAGE(AI19:AI32)</f>
        <v>0</v>
      </c>
      <c r="AJ33" s="307"/>
      <c r="AK33" s="308"/>
      <c r="AL33" s="311"/>
      <c r="AM33" s="312"/>
      <c r="AN33" s="310">
        <f>AVERAGE(AN19:AN32)</f>
        <v>0</v>
      </c>
      <c r="AO33" s="307"/>
      <c r="AP33" s="308"/>
      <c r="AQ33" s="309"/>
      <c r="AR33" s="305"/>
      <c r="AS33" s="306">
        <f>AVERAGE(AS19:AS32)*80%</f>
        <v>0.40802318107838342</v>
      </c>
      <c r="AT33" s="131"/>
      <c r="AU33" s="313"/>
    </row>
    <row r="34" spans="1:49" s="41" customFormat="1" ht="180" x14ac:dyDescent="0.25">
      <c r="A34" s="31">
        <v>7</v>
      </c>
      <c r="B34" s="32" t="s">
        <v>124</v>
      </c>
      <c r="C34" s="42" t="s">
        <v>138</v>
      </c>
      <c r="D34" s="31" t="s">
        <v>139</v>
      </c>
      <c r="E34" s="32" t="s">
        <v>140</v>
      </c>
      <c r="F34" s="32" t="s">
        <v>141</v>
      </c>
      <c r="G34" s="32" t="s">
        <v>142</v>
      </c>
      <c r="H34" s="32" t="s">
        <v>143</v>
      </c>
      <c r="I34" s="91" t="s">
        <v>144</v>
      </c>
      <c r="J34" s="32" t="s">
        <v>145</v>
      </c>
      <c r="K34" s="32" t="s">
        <v>146</v>
      </c>
      <c r="L34" s="33" t="s">
        <v>147</v>
      </c>
      <c r="M34" s="92">
        <v>0.8</v>
      </c>
      <c r="N34" s="33" t="s">
        <v>147</v>
      </c>
      <c r="O34" s="92">
        <v>0.8</v>
      </c>
      <c r="P34" s="93">
        <v>0.8</v>
      </c>
      <c r="Q34" s="34" t="s">
        <v>64</v>
      </c>
      <c r="R34" s="35" t="s">
        <v>148</v>
      </c>
      <c r="S34" s="32" t="s">
        <v>149</v>
      </c>
      <c r="T34" s="32" t="s">
        <v>150</v>
      </c>
      <c r="U34" s="36" t="s">
        <v>151</v>
      </c>
      <c r="V34" s="37" t="s">
        <v>152</v>
      </c>
      <c r="W34" s="38" t="str">
        <f>L34</f>
        <v>No programada</v>
      </c>
      <c r="X34" s="33" t="s">
        <v>147</v>
      </c>
      <c r="Y34" s="107" t="s">
        <v>147</v>
      </c>
      <c r="Z34" s="125" t="s">
        <v>206</v>
      </c>
      <c r="AA34" s="130" t="s">
        <v>147</v>
      </c>
      <c r="AB34" s="94">
        <f>M34</f>
        <v>0.8</v>
      </c>
      <c r="AC34" s="112">
        <v>0.9</v>
      </c>
      <c r="AD34" s="115">
        <f t="shared" si="8"/>
        <v>1</v>
      </c>
      <c r="AE34" s="125" t="s">
        <v>251</v>
      </c>
      <c r="AF34" s="130" t="s">
        <v>252</v>
      </c>
      <c r="AG34" s="38" t="str">
        <f>N34</f>
        <v>No programada</v>
      </c>
      <c r="AH34" s="33"/>
      <c r="AI34" s="107">
        <v>0</v>
      </c>
      <c r="AJ34" s="33"/>
      <c r="AK34" s="39"/>
      <c r="AL34" s="94">
        <f>P34</f>
        <v>0.8</v>
      </c>
      <c r="AM34" s="33"/>
      <c r="AN34" s="107">
        <v>0</v>
      </c>
      <c r="AO34" s="33"/>
      <c r="AP34" s="39"/>
      <c r="AQ34" s="108">
        <f>P34</f>
        <v>0.8</v>
      </c>
      <c r="AR34" s="112">
        <v>0.45</v>
      </c>
      <c r="AS34" s="115">
        <f t="shared" ref="AS34:AS39" si="14">IF(AR34/AQ34&gt;100%,100%,AR34/AQ34)</f>
        <v>0.5625</v>
      </c>
      <c r="AT34" s="130" t="s">
        <v>251</v>
      </c>
      <c r="AU34" s="40"/>
      <c r="AV34" s="109"/>
      <c r="AW34" s="109"/>
    </row>
    <row r="35" spans="1:49" s="159" customFormat="1" ht="105" x14ac:dyDescent="0.3">
      <c r="A35" s="138">
        <v>7</v>
      </c>
      <c r="B35" s="139" t="s">
        <v>124</v>
      </c>
      <c r="C35" s="138" t="s">
        <v>138</v>
      </c>
      <c r="D35" s="138" t="s">
        <v>153</v>
      </c>
      <c r="E35" s="139" t="s">
        <v>154</v>
      </c>
      <c r="F35" s="139" t="s">
        <v>141</v>
      </c>
      <c r="G35" s="139" t="s">
        <v>155</v>
      </c>
      <c r="H35" s="139" t="s">
        <v>156</v>
      </c>
      <c r="I35" s="139" t="s">
        <v>157</v>
      </c>
      <c r="J35" s="139" t="s">
        <v>145</v>
      </c>
      <c r="K35" s="139" t="s">
        <v>158</v>
      </c>
      <c r="L35" s="140">
        <v>1</v>
      </c>
      <c r="M35" s="140">
        <v>1</v>
      </c>
      <c r="N35" s="140">
        <v>1</v>
      </c>
      <c r="O35" s="140">
        <v>1</v>
      </c>
      <c r="P35" s="141">
        <v>1</v>
      </c>
      <c r="Q35" s="142" t="s">
        <v>64</v>
      </c>
      <c r="R35" s="143" t="s">
        <v>159</v>
      </c>
      <c r="S35" s="139" t="s">
        <v>160</v>
      </c>
      <c r="T35" s="144" t="s">
        <v>150</v>
      </c>
      <c r="U35" s="145" t="s">
        <v>161</v>
      </c>
      <c r="V35" s="142" t="s">
        <v>162</v>
      </c>
      <c r="W35" s="146">
        <f t="shared" ref="W35:W39" si="15">L35</f>
        <v>1</v>
      </c>
      <c r="X35" s="147">
        <v>0.92310000000000003</v>
      </c>
      <c r="Y35" s="147">
        <f t="shared" ref="Y35:Y39" si="16">IF(X35/W35&gt;100%,100%,X35/W35)</f>
        <v>0.92310000000000003</v>
      </c>
      <c r="Z35" s="148" t="s">
        <v>229</v>
      </c>
      <c r="AA35" s="149" t="s">
        <v>228</v>
      </c>
      <c r="AB35" s="150">
        <f t="shared" ref="AB35:AB39" si="17">M35</f>
        <v>1</v>
      </c>
      <c r="AC35" s="315">
        <v>0.89</v>
      </c>
      <c r="AD35" s="115">
        <f t="shared" si="8"/>
        <v>0.89</v>
      </c>
      <c r="AE35" s="279" t="s">
        <v>253</v>
      </c>
      <c r="AF35" s="149" t="s">
        <v>228</v>
      </c>
      <c r="AG35" s="154">
        <f t="shared" ref="AG35:AG39" si="18">N35</f>
        <v>1</v>
      </c>
      <c r="AH35" s="315">
        <v>0</v>
      </c>
      <c r="AI35" s="152">
        <v>0</v>
      </c>
      <c r="AJ35" s="151"/>
      <c r="AK35" s="153"/>
      <c r="AL35" s="150">
        <f t="shared" ref="AL35:AL39" si="19">P35</f>
        <v>1</v>
      </c>
      <c r="AM35" s="315">
        <v>0</v>
      </c>
      <c r="AN35" s="152">
        <v>0</v>
      </c>
      <c r="AO35" s="151"/>
      <c r="AP35" s="153"/>
      <c r="AQ35" s="155">
        <f t="shared" ref="AQ35:AQ39" si="20">P35</f>
        <v>1</v>
      </c>
      <c r="AR35" s="316">
        <f t="shared" ref="AR35:AR36" si="21">AVERAGE(X35,AC35,AH35,AM35)</f>
        <v>0.45327499999999998</v>
      </c>
      <c r="AS35" s="156">
        <f t="shared" si="14"/>
        <v>0.45327499999999998</v>
      </c>
      <c r="AT35" s="148" t="s">
        <v>253</v>
      </c>
      <c r="AU35" s="157"/>
      <c r="AV35" s="158"/>
      <c r="AW35" s="158"/>
    </row>
    <row r="36" spans="1:49" s="118" customFormat="1" ht="105" x14ac:dyDescent="0.3">
      <c r="A36" s="42">
        <v>7</v>
      </c>
      <c r="B36" s="43" t="s">
        <v>124</v>
      </c>
      <c r="C36" s="42" t="s">
        <v>163</v>
      </c>
      <c r="D36" s="42" t="s">
        <v>164</v>
      </c>
      <c r="E36" s="43" t="s">
        <v>165</v>
      </c>
      <c r="F36" s="43" t="s">
        <v>141</v>
      </c>
      <c r="G36" s="43" t="s">
        <v>166</v>
      </c>
      <c r="H36" s="43" t="s">
        <v>167</v>
      </c>
      <c r="I36" s="43" t="s">
        <v>157</v>
      </c>
      <c r="J36" s="43" t="s">
        <v>145</v>
      </c>
      <c r="K36" s="43" t="s">
        <v>168</v>
      </c>
      <c r="L36" s="33" t="s">
        <v>147</v>
      </c>
      <c r="M36" s="92">
        <v>1</v>
      </c>
      <c r="N36" s="92">
        <v>1</v>
      </c>
      <c r="O36" s="92">
        <v>1</v>
      </c>
      <c r="P36" s="93">
        <v>1</v>
      </c>
      <c r="Q36" s="97" t="s">
        <v>64</v>
      </c>
      <c r="R36" s="45" t="s">
        <v>169</v>
      </c>
      <c r="S36" s="43" t="s">
        <v>170</v>
      </c>
      <c r="T36" s="32" t="s">
        <v>150</v>
      </c>
      <c r="U36" s="36" t="s">
        <v>171</v>
      </c>
      <c r="V36" s="44" t="s">
        <v>172</v>
      </c>
      <c r="W36" s="38" t="str">
        <f t="shared" si="15"/>
        <v>No programada</v>
      </c>
      <c r="X36" s="42" t="s">
        <v>147</v>
      </c>
      <c r="Y36" s="114" t="s">
        <v>147</v>
      </c>
      <c r="Z36" s="126" t="s">
        <v>206</v>
      </c>
      <c r="AA36" s="130" t="s">
        <v>147</v>
      </c>
      <c r="AB36" s="94">
        <f t="shared" si="17"/>
        <v>1</v>
      </c>
      <c r="AC36" s="316">
        <v>0.94779999999999998</v>
      </c>
      <c r="AD36" s="116">
        <f t="shared" si="8"/>
        <v>0.94779999999999998</v>
      </c>
      <c r="AE36" s="126" t="s">
        <v>254</v>
      </c>
      <c r="AF36" s="130" t="s">
        <v>255</v>
      </c>
      <c r="AG36" s="96">
        <f t="shared" si="18"/>
        <v>1</v>
      </c>
      <c r="AH36" s="315">
        <v>0</v>
      </c>
      <c r="AI36" s="107">
        <v>0</v>
      </c>
      <c r="AJ36" s="33"/>
      <c r="AK36" s="39"/>
      <c r="AL36" s="94">
        <f t="shared" si="19"/>
        <v>1</v>
      </c>
      <c r="AM36" s="315">
        <v>0</v>
      </c>
      <c r="AN36" s="107">
        <v>0</v>
      </c>
      <c r="AO36" s="33"/>
      <c r="AP36" s="39"/>
      <c r="AQ36" s="108">
        <f t="shared" si="20"/>
        <v>1</v>
      </c>
      <c r="AR36" s="316">
        <f>AVERAGE(AC36,AH36,AM36)</f>
        <v>0.31593333333333334</v>
      </c>
      <c r="AS36" s="115">
        <f t="shared" si="14"/>
        <v>0.31593333333333334</v>
      </c>
      <c r="AT36" s="130" t="s">
        <v>206</v>
      </c>
      <c r="AU36" s="40"/>
      <c r="AV36" s="117"/>
      <c r="AW36" s="117"/>
    </row>
    <row r="37" spans="1:49" s="118" customFormat="1" ht="129" customHeight="1" x14ac:dyDescent="0.3">
      <c r="A37" s="42">
        <v>7</v>
      </c>
      <c r="B37" s="43" t="s">
        <v>124</v>
      </c>
      <c r="C37" s="42" t="s">
        <v>138</v>
      </c>
      <c r="D37" s="42" t="s">
        <v>173</v>
      </c>
      <c r="E37" s="43" t="s">
        <v>174</v>
      </c>
      <c r="F37" s="43" t="s">
        <v>141</v>
      </c>
      <c r="G37" s="43" t="s">
        <v>175</v>
      </c>
      <c r="H37" s="43" t="s">
        <v>176</v>
      </c>
      <c r="I37" s="43" t="s">
        <v>157</v>
      </c>
      <c r="J37" s="43" t="s">
        <v>145</v>
      </c>
      <c r="K37" s="43" t="s">
        <v>177</v>
      </c>
      <c r="L37" s="92">
        <v>1</v>
      </c>
      <c r="M37" s="33" t="s">
        <v>147</v>
      </c>
      <c r="N37" s="33" t="s">
        <v>147</v>
      </c>
      <c r="O37" s="92">
        <v>1</v>
      </c>
      <c r="P37" s="93">
        <v>1</v>
      </c>
      <c r="Q37" s="97" t="s">
        <v>64</v>
      </c>
      <c r="R37" s="45" t="s">
        <v>178</v>
      </c>
      <c r="S37" s="43" t="s">
        <v>179</v>
      </c>
      <c r="T37" s="32" t="s">
        <v>150</v>
      </c>
      <c r="U37" s="36" t="s">
        <v>161</v>
      </c>
      <c r="V37" s="44" t="s">
        <v>179</v>
      </c>
      <c r="W37" s="96">
        <f t="shared" si="15"/>
        <v>1</v>
      </c>
      <c r="X37" s="120">
        <v>1</v>
      </c>
      <c r="Y37" s="116">
        <f t="shared" si="16"/>
        <v>1</v>
      </c>
      <c r="Z37" s="126" t="s">
        <v>223</v>
      </c>
      <c r="AA37" s="130" t="s">
        <v>224</v>
      </c>
      <c r="AB37" s="94" t="str">
        <f t="shared" si="17"/>
        <v>No programada</v>
      </c>
      <c r="AC37" s="42" t="s">
        <v>147</v>
      </c>
      <c r="AD37" s="42" t="s">
        <v>147</v>
      </c>
      <c r="AE37" s="43" t="s">
        <v>256</v>
      </c>
      <c r="AF37" s="33" t="s">
        <v>147</v>
      </c>
      <c r="AG37" s="38" t="str">
        <f t="shared" si="18"/>
        <v>No programada</v>
      </c>
      <c r="AH37" s="33"/>
      <c r="AI37" s="107">
        <v>0</v>
      </c>
      <c r="AJ37" s="33"/>
      <c r="AK37" s="39"/>
      <c r="AL37" s="94">
        <f t="shared" si="19"/>
        <v>1</v>
      </c>
      <c r="AM37" s="33"/>
      <c r="AN37" s="107">
        <v>0</v>
      </c>
      <c r="AO37" s="33"/>
      <c r="AP37" s="39"/>
      <c r="AQ37" s="108">
        <f t="shared" si="20"/>
        <v>1</v>
      </c>
      <c r="AR37" s="112">
        <v>0.5</v>
      </c>
      <c r="AS37" s="115">
        <f t="shared" si="14"/>
        <v>0.5</v>
      </c>
      <c r="AT37" s="126" t="s">
        <v>223</v>
      </c>
      <c r="AU37" s="40"/>
      <c r="AV37" s="117"/>
      <c r="AW37" s="117"/>
    </row>
    <row r="38" spans="1:49" s="118" customFormat="1" ht="118.5" customHeight="1" x14ac:dyDescent="0.3">
      <c r="A38" s="42">
        <v>5</v>
      </c>
      <c r="B38" s="43" t="s">
        <v>180</v>
      </c>
      <c r="C38" s="42" t="s">
        <v>181</v>
      </c>
      <c r="D38" s="42" t="s">
        <v>182</v>
      </c>
      <c r="E38" s="43" t="s">
        <v>183</v>
      </c>
      <c r="F38" s="43" t="s">
        <v>141</v>
      </c>
      <c r="G38" s="43" t="s">
        <v>184</v>
      </c>
      <c r="H38" s="43" t="s">
        <v>185</v>
      </c>
      <c r="I38" s="43" t="s">
        <v>157</v>
      </c>
      <c r="J38" s="43" t="s">
        <v>52</v>
      </c>
      <c r="K38" s="43" t="s">
        <v>184</v>
      </c>
      <c r="L38" s="92">
        <v>0.33</v>
      </c>
      <c r="M38" s="92">
        <v>0.67</v>
      </c>
      <c r="N38" s="92">
        <v>0.84</v>
      </c>
      <c r="O38" s="92">
        <v>1</v>
      </c>
      <c r="P38" s="93">
        <v>1</v>
      </c>
      <c r="Q38" s="97" t="s">
        <v>64</v>
      </c>
      <c r="R38" s="45" t="s">
        <v>186</v>
      </c>
      <c r="S38" s="43" t="s">
        <v>187</v>
      </c>
      <c r="T38" s="32" t="s">
        <v>150</v>
      </c>
      <c r="U38" s="36" t="s">
        <v>188</v>
      </c>
      <c r="V38" s="44" t="s">
        <v>189</v>
      </c>
      <c r="W38" s="95">
        <f t="shared" si="15"/>
        <v>0.33</v>
      </c>
      <c r="X38" s="135">
        <f>(18/19)*33%</f>
        <v>0.31263157894736843</v>
      </c>
      <c r="Y38" s="116">
        <f t="shared" si="16"/>
        <v>0.94736842105263153</v>
      </c>
      <c r="Z38" s="126" t="s">
        <v>226</v>
      </c>
      <c r="AA38" s="130" t="s">
        <v>225</v>
      </c>
      <c r="AB38" s="94">
        <f t="shared" si="17"/>
        <v>0.67</v>
      </c>
      <c r="AC38" s="282">
        <v>1</v>
      </c>
      <c r="AD38" s="116">
        <f t="shared" si="8"/>
        <v>1</v>
      </c>
      <c r="AE38" s="126" t="s">
        <v>257</v>
      </c>
      <c r="AF38" s="130" t="s">
        <v>258</v>
      </c>
      <c r="AG38" s="96">
        <f t="shared" si="18"/>
        <v>0.84</v>
      </c>
      <c r="AH38" s="33"/>
      <c r="AI38" s="107">
        <v>0</v>
      </c>
      <c r="AJ38" s="33"/>
      <c r="AK38" s="39"/>
      <c r="AL38" s="94">
        <f t="shared" si="19"/>
        <v>1</v>
      </c>
      <c r="AM38" s="33"/>
      <c r="AN38" s="107">
        <v>0</v>
      </c>
      <c r="AO38" s="33"/>
      <c r="AP38" s="39"/>
      <c r="AQ38" s="108">
        <f t="shared" si="20"/>
        <v>1</v>
      </c>
      <c r="AR38" s="282">
        <v>1</v>
      </c>
      <c r="AS38" s="115">
        <f t="shared" si="14"/>
        <v>1</v>
      </c>
      <c r="AT38" s="130" t="s">
        <v>257</v>
      </c>
      <c r="AU38" s="40"/>
      <c r="AV38" s="117"/>
      <c r="AW38" s="117"/>
    </row>
    <row r="39" spans="1:49" s="30" customFormat="1" ht="138.75" customHeight="1" thickBot="1" x14ac:dyDescent="0.3">
      <c r="A39" s="42">
        <v>5</v>
      </c>
      <c r="B39" s="43" t="s">
        <v>180</v>
      </c>
      <c r="C39" s="42" t="s">
        <v>181</v>
      </c>
      <c r="D39" s="42" t="s">
        <v>190</v>
      </c>
      <c r="E39" s="43" t="s">
        <v>191</v>
      </c>
      <c r="F39" s="43" t="s">
        <v>141</v>
      </c>
      <c r="G39" s="43" t="s">
        <v>184</v>
      </c>
      <c r="H39" s="43" t="s">
        <v>192</v>
      </c>
      <c r="I39" s="43" t="s">
        <v>193</v>
      </c>
      <c r="J39" s="43" t="s">
        <v>52</v>
      </c>
      <c r="K39" s="43" t="s">
        <v>184</v>
      </c>
      <c r="L39" s="92">
        <v>0.2</v>
      </c>
      <c r="M39" s="92">
        <v>0.4</v>
      </c>
      <c r="N39" s="92">
        <v>0.6</v>
      </c>
      <c r="O39" s="92">
        <v>0.8</v>
      </c>
      <c r="P39" s="93">
        <v>0.8</v>
      </c>
      <c r="Q39" s="46" t="s">
        <v>64</v>
      </c>
      <c r="R39" s="45" t="s">
        <v>186</v>
      </c>
      <c r="S39" s="43" t="s">
        <v>189</v>
      </c>
      <c r="T39" s="32" t="s">
        <v>150</v>
      </c>
      <c r="U39" s="36" t="s">
        <v>188</v>
      </c>
      <c r="V39" s="44" t="s">
        <v>189</v>
      </c>
      <c r="W39" s="95">
        <f t="shared" si="15"/>
        <v>0.2</v>
      </c>
      <c r="X39" s="137">
        <f>(229/230)*20%</f>
        <v>0.19913043478260872</v>
      </c>
      <c r="Y39" s="115">
        <f t="shared" si="16"/>
        <v>0.99565217391304361</v>
      </c>
      <c r="Z39" s="125" t="s">
        <v>227</v>
      </c>
      <c r="AA39" s="130" t="s">
        <v>225</v>
      </c>
      <c r="AB39" s="94">
        <f t="shared" si="17"/>
        <v>0.4</v>
      </c>
      <c r="AC39" s="136">
        <v>0.71599999999999997</v>
      </c>
      <c r="AD39" s="115">
        <f t="shared" si="8"/>
        <v>1</v>
      </c>
      <c r="AE39" s="125" t="s">
        <v>259</v>
      </c>
      <c r="AF39" s="130" t="s">
        <v>258</v>
      </c>
      <c r="AG39" s="96">
        <f t="shared" si="18"/>
        <v>0.6</v>
      </c>
      <c r="AH39" s="33"/>
      <c r="AI39" s="107">
        <v>0</v>
      </c>
      <c r="AJ39" s="33"/>
      <c r="AK39" s="39"/>
      <c r="AL39" s="94">
        <f t="shared" si="19"/>
        <v>0.8</v>
      </c>
      <c r="AM39" s="33"/>
      <c r="AN39" s="107">
        <v>0</v>
      </c>
      <c r="AO39" s="33"/>
      <c r="AP39" s="39"/>
      <c r="AQ39" s="108">
        <f t="shared" si="20"/>
        <v>0.8</v>
      </c>
      <c r="AR39" s="136">
        <v>0.71599999999999997</v>
      </c>
      <c r="AS39" s="115">
        <f t="shared" si="14"/>
        <v>0.89499999999999991</v>
      </c>
      <c r="AT39" s="125" t="s">
        <v>259</v>
      </c>
      <c r="AU39" s="40"/>
    </row>
    <row r="40" spans="1:49" s="314" customFormat="1" ht="16.5" thickBot="1" x14ac:dyDescent="0.3">
      <c r="A40" s="186" t="s">
        <v>205</v>
      </c>
      <c r="B40" s="187"/>
      <c r="C40" s="187"/>
      <c r="D40" s="187"/>
      <c r="E40" s="188"/>
      <c r="F40" s="283"/>
      <c r="G40" s="284"/>
      <c r="H40" s="284"/>
      <c r="I40" s="284"/>
      <c r="J40" s="284"/>
      <c r="K40" s="284"/>
      <c r="L40" s="284"/>
      <c r="M40" s="284"/>
      <c r="N40" s="284"/>
      <c r="O40" s="284"/>
      <c r="P40" s="284"/>
      <c r="Q40" s="284"/>
      <c r="R40" s="284"/>
      <c r="S40" s="284"/>
      <c r="T40" s="284"/>
      <c r="U40" s="284"/>
      <c r="V40" s="285"/>
      <c r="W40" s="286"/>
      <c r="X40" s="287"/>
      <c r="Y40" s="288">
        <f>AVERAGE(Y34:Y39)*20%</f>
        <v>0.19330602974828379</v>
      </c>
      <c r="Z40" s="289"/>
      <c r="AA40" s="290"/>
      <c r="AB40" s="291"/>
      <c r="AC40" s="287"/>
      <c r="AD40" s="288">
        <f>AVERAGE(AD34:AD39)*20%</f>
        <v>0.19351200000000002</v>
      </c>
      <c r="AE40" s="289"/>
      <c r="AF40" s="290"/>
      <c r="AG40" s="291"/>
      <c r="AH40" s="287"/>
      <c r="AI40" s="292">
        <f>AVERAGE(AI34:AI39)</f>
        <v>0</v>
      </c>
      <c r="AJ40" s="289"/>
      <c r="AK40" s="290"/>
      <c r="AL40" s="291"/>
      <c r="AM40" s="287"/>
      <c r="AN40" s="292">
        <f>AVERAGE(AN34:AN39)</f>
        <v>0</v>
      </c>
      <c r="AO40" s="289"/>
      <c r="AP40" s="290"/>
      <c r="AQ40" s="291"/>
      <c r="AR40" s="287"/>
      <c r="AS40" s="288">
        <f>AVERAGE(AS34:AS39)*20%</f>
        <v>0.12422361111111112</v>
      </c>
      <c r="AT40" s="132"/>
      <c r="AU40" s="293"/>
    </row>
    <row r="41" spans="1:49" s="3" customFormat="1" ht="19.5" thickBot="1" x14ac:dyDescent="0.3">
      <c r="A41" s="294" t="s">
        <v>125</v>
      </c>
      <c r="B41" s="295"/>
      <c r="C41" s="295"/>
      <c r="D41" s="295"/>
      <c r="E41" s="296"/>
      <c r="F41" s="297"/>
      <c r="G41" s="298"/>
      <c r="H41" s="298"/>
      <c r="I41" s="298"/>
      <c r="J41" s="298"/>
      <c r="K41" s="298"/>
      <c r="L41" s="298"/>
      <c r="M41" s="298"/>
      <c r="N41" s="298"/>
      <c r="O41" s="298"/>
      <c r="P41" s="298"/>
      <c r="Q41" s="298"/>
      <c r="R41" s="298"/>
      <c r="S41" s="298"/>
      <c r="T41" s="298"/>
      <c r="U41" s="298"/>
      <c r="V41" s="299"/>
      <c r="W41" s="164"/>
      <c r="X41" s="165"/>
      <c r="Y41" s="119">
        <f>Y33+Y40</f>
        <v>0.96387013231238639</v>
      </c>
      <c r="Z41" s="166"/>
      <c r="AA41" s="167"/>
      <c r="AB41" s="164"/>
      <c r="AC41" s="165"/>
      <c r="AD41" s="119">
        <f>AD33+AD40</f>
        <v>0.89462281232493002</v>
      </c>
      <c r="AE41" s="166"/>
      <c r="AF41" s="167"/>
      <c r="AG41" s="164"/>
      <c r="AH41" s="165"/>
      <c r="AI41" s="110">
        <f>+((AI33*80%)+(AI40*20%))</f>
        <v>0</v>
      </c>
      <c r="AJ41" s="166"/>
      <c r="AK41" s="167"/>
      <c r="AL41" s="164"/>
      <c r="AM41" s="165"/>
      <c r="AN41" s="110">
        <f>+((AN33*80%)+(AN40*20%))</f>
        <v>0</v>
      </c>
      <c r="AO41" s="166"/>
      <c r="AP41" s="167"/>
      <c r="AQ41" s="164"/>
      <c r="AR41" s="165"/>
      <c r="AS41" s="119">
        <f>AS33+AS40</f>
        <v>0.53224679218949456</v>
      </c>
      <c r="AT41" s="133"/>
      <c r="AU41" s="111"/>
    </row>
    <row r="42" spans="1:49" x14ac:dyDescent="0.25">
      <c r="A42" s="1"/>
      <c r="B42" s="1"/>
      <c r="C42" s="1"/>
      <c r="D42" s="1"/>
      <c r="E42" s="1"/>
      <c r="F42" s="1"/>
      <c r="G42" s="1"/>
      <c r="H42" s="1"/>
      <c r="I42" s="1"/>
      <c r="J42" s="1"/>
      <c r="K42" s="1"/>
      <c r="L42" s="1"/>
      <c r="M42" s="1"/>
      <c r="N42" s="1"/>
      <c r="O42" s="1"/>
      <c r="P42" s="1"/>
      <c r="Q42" s="1"/>
      <c r="R42" s="1"/>
      <c r="S42" s="1"/>
      <c r="T42" s="1"/>
      <c r="U42" s="1"/>
      <c r="V42" s="1"/>
      <c r="W42" s="103"/>
      <c r="X42" s="103"/>
      <c r="Y42" s="103"/>
      <c r="Z42" s="122"/>
      <c r="AA42" s="122"/>
      <c r="AB42" s="103"/>
      <c r="AC42" s="103"/>
      <c r="AD42" s="47"/>
      <c r="AE42" s="121"/>
      <c r="AF42" s="121"/>
      <c r="AG42" s="103"/>
      <c r="AH42" s="103"/>
      <c r="AI42" s="103"/>
      <c r="AJ42" s="103"/>
      <c r="AK42" s="103"/>
      <c r="AL42" s="103"/>
      <c r="AM42" s="103"/>
      <c r="AN42" s="103"/>
      <c r="AO42" s="103"/>
      <c r="AP42" s="103"/>
      <c r="AQ42" s="103"/>
      <c r="AR42" s="103"/>
      <c r="AS42" s="103"/>
      <c r="AT42" s="121"/>
      <c r="AU42" s="103"/>
      <c r="AV42" s="103"/>
      <c r="AW42" s="103"/>
    </row>
    <row r="43" spans="1:49" x14ac:dyDescent="0.25">
      <c r="A43" s="1"/>
      <c r="B43" s="1"/>
      <c r="C43" s="1"/>
      <c r="D43" s="1"/>
      <c r="E43" s="48"/>
      <c r="F43" s="1"/>
      <c r="G43" s="1"/>
      <c r="H43" s="1"/>
      <c r="I43" s="1"/>
      <c r="J43" s="1"/>
      <c r="K43" s="1"/>
      <c r="L43" s="1"/>
      <c r="M43" s="1"/>
      <c r="N43" s="1"/>
      <c r="O43" s="1"/>
      <c r="P43" s="1"/>
      <c r="Q43" s="1"/>
      <c r="R43" s="1"/>
      <c r="S43" s="1"/>
      <c r="T43" s="1"/>
      <c r="U43" s="1"/>
      <c r="V43" s="1"/>
      <c r="W43" s="103"/>
      <c r="X43" s="103"/>
      <c r="Y43" s="103"/>
      <c r="Z43" s="122"/>
      <c r="AA43" s="122"/>
      <c r="AB43" s="103"/>
      <c r="AC43" s="103"/>
      <c r="AD43" s="103"/>
      <c r="AE43" s="121"/>
      <c r="AF43" s="121"/>
      <c r="AG43" s="103"/>
      <c r="AH43" s="103"/>
      <c r="AI43" s="103"/>
      <c r="AJ43" s="103"/>
      <c r="AK43" s="103"/>
      <c r="AL43" s="103"/>
      <c r="AM43" s="103"/>
      <c r="AN43" s="103"/>
      <c r="AO43" s="103"/>
      <c r="AP43" s="103"/>
      <c r="AQ43" s="103"/>
      <c r="AR43" s="103"/>
      <c r="AS43" s="103"/>
      <c r="AT43" s="121"/>
      <c r="AU43" s="103"/>
      <c r="AV43" s="103"/>
      <c r="AW43" s="103"/>
    </row>
  </sheetData>
  <mergeCells count="97">
    <mergeCell ref="G12:H12"/>
    <mergeCell ref="I12:M12"/>
    <mergeCell ref="AC1:AC2"/>
    <mergeCell ref="A1:M1"/>
    <mergeCell ref="N1:R2"/>
    <mergeCell ref="S1:S2"/>
    <mergeCell ref="T1:T2"/>
    <mergeCell ref="U1:U2"/>
    <mergeCell ref="V1:V2"/>
    <mergeCell ref="X1:X2"/>
    <mergeCell ref="Y1:Y2"/>
    <mergeCell ref="Z1:Z2"/>
    <mergeCell ref="AA1:AA2"/>
    <mergeCell ref="AB1:AB2"/>
    <mergeCell ref="G7:H7"/>
    <mergeCell ref="G8:H8"/>
    <mergeCell ref="AW1:AW2"/>
    <mergeCell ref="A2:M2"/>
    <mergeCell ref="A3:R3"/>
    <mergeCell ref="A4:R4"/>
    <mergeCell ref="A6:B13"/>
    <mergeCell ref="C6:E13"/>
    <mergeCell ref="F6:M6"/>
    <mergeCell ref="I7:M7"/>
    <mergeCell ref="I8:M8"/>
    <mergeCell ref="AP1:AP2"/>
    <mergeCell ref="AQ1:AQ2"/>
    <mergeCell ref="AR1:AR2"/>
    <mergeCell ref="AS1:AS2"/>
    <mergeCell ref="AT1:AT2"/>
    <mergeCell ref="AU1:AU2"/>
    <mergeCell ref="AJ1:AJ2"/>
    <mergeCell ref="A15:B17"/>
    <mergeCell ref="C15:C18"/>
    <mergeCell ref="D15:F17"/>
    <mergeCell ref="G15:Q17"/>
    <mergeCell ref="AV1:AV2"/>
    <mergeCell ref="AK1:AK2"/>
    <mergeCell ref="AL1:AL2"/>
    <mergeCell ref="AM1:AM2"/>
    <mergeCell ref="AN1:AN2"/>
    <mergeCell ref="AO1:AO2"/>
    <mergeCell ref="AD1:AD2"/>
    <mergeCell ref="AE1:AE2"/>
    <mergeCell ref="AF1:AF2"/>
    <mergeCell ref="AG1:AG2"/>
    <mergeCell ref="AH1:AH2"/>
    <mergeCell ref="AI1:AI2"/>
    <mergeCell ref="AQ16:AT17"/>
    <mergeCell ref="A33:E33"/>
    <mergeCell ref="W33:X33"/>
    <mergeCell ref="Z33:AA33"/>
    <mergeCell ref="AB33:AC33"/>
    <mergeCell ref="AE33:AF33"/>
    <mergeCell ref="AG33:AH33"/>
    <mergeCell ref="AJ33:AK33"/>
    <mergeCell ref="AL33:AM33"/>
    <mergeCell ref="R15:V17"/>
    <mergeCell ref="W15:AA15"/>
    <mergeCell ref="AB15:AF15"/>
    <mergeCell ref="AG15:AK15"/>
    <mergeCell ref="AL15:AP15"/>
    <mergeCell ref="AQ15:AT15"/>
    <mergeCell ref="W16:AA17"/>
    <mergeCell ref="AJ40:AK40"/>
    <mergeCell ref="A41:E41"/>
    <mergeCell ref="W41:X41"/>
    <mergeCell ref="Z41:AA41"/>
    <mergeCell ref="AB41:AC41"/>
    <mergeCell ref="AE41:AF41"/>
    <mergeCell ref="A40:E40"/>
    <mergeCell ref="W40:X40"/>
    <mergeCell ref="Z40:AA40"/>
    <mergeCell ref="AB40:AC40"/>
    <mergeCell ref="AE40:AF40"/>
    <mergeCell ref="AQ41:AR41"/>
    <mergeCell ref="AL40:AM40"/>
    <mergeCell ref="AO40:AP40"/>
    <mergeCell ref="AQ40:AR40"/>
    <mergeCell ref="AO33:AP33"/>
    <mergeCell ref="AQ33:AR33"/>
    <mergeCell ref="G9:H9"/>
    <mergeCell ref="G13:H13"/>
    <mergeCell ref="AL41:AM41"/>
    <mergeCell ref="AG41:AH41"/>
    <mergeCell ref="AJ41:AK41"/>
    <mergeCell ref="AB16:AF17"/>
    <mergeCell ref="AG16:AK17"/>
    <mergeCell ref="AL16:AP17"/>
    <mergeCell ref="I9:M9"/>
    <mergeCell ref="I13:M13"/>
    <mergeCell ref="G10:H10"/>
    <mergeCell ref="I10:M10"/>
    <mergeCell ref="G11:H11"/>
    <mergeCell ref="I11:M11"/>
    <mergeCell ref="AO41:AP41"/>
    <mergeCell ref="AG40:AH40"/>
  </mergeCells>
  <dataValidations disablePrompts="1" count="1">
    <dataValidation allowBlank="1" showInputMessage="1" showErrorMessage="1" error="Escriba un texto " promptTitle="Cualquier contenido" sqref="F24 F27 F30:F32" xr:uid="{7601E978-735A-419A-989B-FE7BD4F6EA56}"/>
  </dataValidations>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76DF3B08D03B34B91F992FA5829B101" ma:contentTypeVersion="13" ma:contentTypeDescription="Crear nuevo documento." ma:contentTypeScope="" ma:versionID="cc955f964cef0544bbbbbbae69fb9f1f">
  <xsd:schema xmlns:xsd="http://www.w3.org/2001/XMLSchema" xmlns:xs="http://www.w3.org/2001/XMLSchema" xmlns:p="http://schemas.microsoft.com/office/2006/metadata/properties" xmlns:ns3="918d46ae-bc80-4b93-8345-0c7a35c27299" xmlns:ns4="5074ac74-b766-45bb-bfb7-2b9c165faf29" targetNamespace="http://schemas.microsoft.com/office/2006/metadata/properties" ma:root="true" ma:fieldsID="52adc75e7b8f0af577385e638f7f2ee5" ns3:_="" ns4:_="">
    <xsd:import namespace="918d46ae-bc80-4b93-8345-0c7a35c27299"/>
    <xsd:import namespace="5074ac74-b766-45bb-bfb7-2b9c165faf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8d46ae-bc80-4b93-8345-0c7a35c2729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74ac74-b766-45bb-bfb7-2b9c165faf29"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SharingHintHash" ma:index="13"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77369E-AE28-4DD1-97BD-D1E092F04384}">
  <ds:schemaRefs>
    <ds:schemaRef ds:uri="5074ac74-b766-45bb-bfb7-2b9c165faf29"/>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918d46ae-bc80-4b93-8345-0c7a35c27299"/>
    <ds:schemaRef ds:uri="http://purl.org/dc/elements/1.1/"/>
  </ds:schemaRefs>
</ds:datastoreItem>
</file>

<file path=customXml/itemProps2.xml><?xml version="1.0" encoding="utf-8"?>
<ds:datastoreItem xmlns:ds="http://schemas.openxmlformats.org/officeDocument/2006/customXml" ds:itemID="{75348804-F9F2-4846-BA87-C2B128F46D38}">
  <ds:schemaRefs>
    <ds:schemaRef ds:uri="http://schemas.microsoft.com/sharepoint/v3/contenttype/forms"/>
  </ds:schemaRefs>
</ds:datastoreItem>
</file>

<file path=customXml/itemProps3.xml><?xml version="1.0" encoding="utf-8"?>
<ds:datastoreItem xmlns:ds="http://schemas.openxmlformats.org/officeDocument/2006/customXml" ds:itemID="{8201A0DD-42A1-4B91-BE5F-8433EFB5A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8d46ae-bc80-4b93-8345-0c7a35c27299"/>
    <ds:schemaRef ds:uri="5074ac74-b766-45bb-bfb7-2b9c165fa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Niño González</dc:creator>
  <cp:lastModifiedBy>Yamile Espinosa Galindo</cp:lastModifiedBy>
  <dcterms:created xsi:type="dcterms:W3CDTF">2021-12-02T18:50:00Z</dcterms:created>
  <dcterms:modified xsi:type="dcterms:W3CDTF">2022-08-03T21:05:54Z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0x010100376DF3B08D03B34B91F992FA5829B101</vt:lpwstr>
  </property>
</Properties>
</file>