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 TRIMESTRE/PUBLICACIONES AL (AJUSTES FINALES)/"/>
    </mc:Choice>
  </mc:AlternateContent>
  <xr:revisionPtr revIDLastSave="14" documentId="14_{FFAFEE6E-7E14-42CD-8870-6D2E5470B020}" xr6:coauthVersionLast="47" xr6:coauthVersionMax="47" xr10:uidLastSave="{A9D01373-AAA0-4173-9E72-FB81C6A28475}"/>
  <workbookProtection lockStructure="1"/>
  <bookViews>
    <workbookView xWindow="-120" yWindow="-120" windowWidth="29040" windowHeight="15840" xr2:uid="{00000000-000D-0000-FFFF-FFFF00000000}"/>
  </bookViews>
  <sheets>
    <sheet name="2021 Ciudad Bolivar"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2" i="1" l="1"/>
  <c r="AQ21" i="1"/>
  <c r="AQ23" i="1"/>
  <c r="AQ30" i="1"/>
  <c r="AQ29" i="1"/>
  <c r="AQ28" i="1"/>
  <c r="AQ27" i="1"/>
  <c r="AQ26" i="1"/>
  <c r="AQ25" i="1"/>
  <c r="AQ24" i="1"/>
  <c r="AB35" i="1" l="1"/>
  <c r="AQ34" i="1" l="1"/>
  <c r="AQ33" i="1"/>
  <c r="AQ32" i="1"/>
  <c r="AR35" i="1"/>
  <c r="AC36" i="1"/>
  <c r="AR30" i="1"/>
  <c r="AC24" i="1"/>
  <c r="AC23" i="1"/>
  <c r="AC16" i="1"/>
  <c r="AR29" i="1"/>
  <c r="AR19" i="1"/>
  <c r="AR18" i="1"/>
  <c r="AF21" i="1"/>
  <c r="AH21" i="1" s="1"/>
  <c r="X37" i="1"/>
  <c r="E29" i="1"/>
  <c r="E28" i="1"/>
  <c r="E27" i="1"/>
  <c r="E26" i="1"/>
  <c r="E25" i="1"/>
  <c r="E24" i="1"/>
  <c r="E23" i="1"/>
  <c r="E22" i="1"/>
  <c r="E21" i="1"/>
  <c r="E20" i="1"/>
  <c r="E19" i="1"/>
  <c r="E18" i="1"/>
  <c r="E17" i="1"/>
  <c r="E16" i="1"/>
  <c r="E15" i="1"/>
  <c r="E14" i="1"/>
  <c r="E31" i="1" s="1"/>
  <c r="E30" i="1"/>
  <c r="P30" i="1"/>
  <c r="P29" i="1"/>
  <c r="P28" i="1"/>
  <c r="P27" i="1"/>
  <c r="P26" i="1"/>
  <c r="P25" i="1"/>
  <c r="P24" i="1"/>
  <c r="L37" i="1"/>
  <c r="L38" i="1" s="1"/>
  <c r="P37" i="1"/>
  <c r="O37" i="1"/>
  <c r="N37" i="1"/>
  <c r="M37" i="1"/>
  <c r="AP36" i="1"/>
  <c r="AR36" i="1" s="1"/>
  <c r="AP35" i="1"/>
  <c r="AP34" i="1"/>
  <c r="AP33" i="1"/>
  <c r="AP32" i="1"/>
  <c r="AP30" i="1"/>
  <c r="AP29" i="1"/>
  <c r="AP28" i="1"/>
  <c r="AR28" i="1" s="1"/>
  <c r="AP27" i="1"/>
  <c r="AR27" i="1" s="1"/>
  <c r="AP26" i="1"/>
  <c r="AR26" i="1" s="1"/>
  <c r="AP25" i="1"/>
  <c r="AR25" i="1" s="1"/>
  <c r="AP24" i="1"/>
  <c r="AR24" i="1" s="1"/>
  <c r="AP23" i="1"/>
  <c r="AR23" i="1" s="1"/>
  <c r="AP22" i="1"/>
  <c r="AR22" i="1" s="1"/>
  <c r="AP21" i="1"/>
  <c r="AR21" i="1" s="1"/>
  <c r="AP20" i="1"/>
  <c r="AR20" i="1" s="1"/>
  <c r="AP19" i="1"/>
  <c r="AP18" i="1"/>
  <c r="AP17" i="1"/>
  <c r="AR17" i="1" s="1"/>
  <c r="AP16" i="1"/>
  <c r="AR16" i="1" s="1"/>
  <c r="AP15" i="1"/>
  <c r="AR15" i="1" s="1"/>
  <c r="AP14" i="1"/>
  <c r="AR14" i="1" s="1"/>
  <c r="AK36" i="1"/>
  <c r="AK35" i="1"/>
  <c r="AK34" i="1"/>
  <c r="AK33" i="1"/>
  <c r="AK32" i="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K14" i="1"/>
  <c r="AM14" i="1" s="1"/>
  <c r="AM31" i="1" s="1"/>
  <c r="AF36" i="1"/>
  <c r="AF35" i="1"/>
  <c r="AF34" i="1"/>
  <c r="AF33" i="1"/>
  <c r="AF32" i="1"/>
  <c r="AF30" i="1"/>
  <c r="AH30" i="1" s="1"/>
  <c r="AF29" i="1"/>
  <c r="AH29" i="1" s="1"/>
  <c r="AF28" i="1"/>
  <c r="AH28" i="1" s="1"/>
  <c r="AF27" i="1"/>
  <c r="AH27" i="1" s="1"/>
  <c r="AF26" i="1"/>
  <c r="AH26" i="1" s="1"/>
  <c r="AF25" i="1"/>
  <c r="AH25" i="1" s="1"/>
  <c r="AF24" i="1"/>
  <c r="AH24" i="1" s="1"/>
  <c r="AF23" i="1"/>
  <c r="AH23" i="1" s="1"/>
  <c r="AF22" i="1"/>
  <c r="AH22" i="1" s="1"/>
  <c r="AF20" i="1"/>
  <c r="AH20" i="1" s="1"/>
  <c r="AF19" i="1"/>
  <c r="AH19" i="1" s="1"/>
  <c r="AF18" i="1"/>
  <c r="AH18" i="1" s="1"/>
  <c r="AF17" i="1"/>
  <c r="AH17" i="1" s="1"/>
  <c r="AF16" i="1"/>
  <c r="AH16" i="1" s="1"/>
  <c r="AF15" i="1"/>
  <c r="AH15" i="1" s="1"/>
  <c r="AF14" i="1"/>
  <c r="AH14" i="1" s="1"/>
  <c r="AA36" i="1"/>
  <c r="AA35" i="1"/>
  <c r="AC35" i="1" s="1"/>
  <c r="AA34" i="1"/>
  <c r="AC34" i="1" s="1"/>
  <c r="AA33" i="1"/>
  <c r="AC33" i="1" s="1"/>
  <c r="AA32" i="1"/>
  <c r="AC32" i="1" s="1"/>
  <c r="AC37" i="1" s="1"/>
  <c r="AA30" i="1"/>
  <c r="AC30" i="1" s="1"/>
  <c r="AA29" i="1"/>
  <c r="AC29" i="1" s="1"/>
  <c r="AA28" i="1"/>
  <c r="AC28" i="1" s="1"/>
  <c r="AA27" i="1"/>
  <c r="AC27" i="1" s="1"/>
  <c r="AA26" i="1"/>
  <c r="AC26" i="1" s="1"/>
  <c r="AA25" i="1"/>
  <c r="AC25" i="1" s="1"/>
  <c r="AA24" i="1"/>
  <c r="AA23" i="1"/>
  <c r="AA22" i="1"/>
  <c r="AC22" i="1" s="1"/>
  <c r="AA21" i="1"/>
  <c r="AC21" i="1" s="1"/>
  <c r="AA20" i="1"/>
  <c r="AC20" i="1" s="1"/>
  <c r="AA19" i="1"/>
  <c r="AC19" i="1" s="1"/>
  <c r="AA18" i="1"/>
  <c r="AC18" i="1" s="1"/>
  <c r="AA17" i="1"/>
  <c r="AC17" i="1" s="1"/>
  <c r="AA16" i="1"/>
  <c r="AA14" i="1"/>
  <c r="AC14" i="1" s="1"/>
  <c r="V36" i="1"/>
  <c r="V33" i="1"/>
  <c r="V30" i="1"/>
  <c r="V29" i="1"/>
  <c r="V28" i="1"/>
  <c r="V27" i="1"/>
  <c r="V26" i="1"/>
  <c r="V25" i="1"/>
  <c r="X25" i="1" s="1"/>
  <c r="V24" i="1"/>
  <c r="X24" i="1" s="1"/>
  <c r="V23" i="1"/>
  <c r="V22" i="1"/>
  <c r="V21" i="1"/>
  <c r="V20" i="1"/>
  <c r="V19" i="1"/>
  <c r="V18" i="1"/>
  <c r="V17" i="1"/>
  <c r="X17" i="1" s="1"/>
  <c r="X31" i="1" s="1"/>
  <c r="V16" i="1"/>
  <c r="E37" i="1"/>
  <c r="P38" i="1"/>
  <c r="N38" i="1"/>
  <c r="E38" i="1" l="1"/>
  <c r="X38" i="1"/>
  <c r="M38" i="1"/>
  <c r="O38" i="1"/>
  <c r="AH31" i="1"/>
  <c r="AR32" i="1"/>
  <c r="AR33" i="1"/>
  <c r="AR34" i="1"/>
  <c r="AC31" i="1"/>
  <c r="AC38" i="1" s="1"/>
  <c r="AR31" i="1"/>
  <c r="AR37" i="1" l="1"/>
  <c r="AR38" i="1"/>
</calcChain>
</file>

<file path=xl/sharedStrings.xml><?xml version="1.0" encoding="utf-8"?>
<sst xmlns="http://schemas.openxmlformats.org/spreadsheetml/2006/main" count="492" uniqueCount="264">
  <si>
    <r>
      <t xml:space="preserve">ALCALDÍA LOCAL DE </t>
    </r>
    <r>
      <rPr>
        <b/>
        <u/>
        <sz val="11"/>
        <color indexed="8"/>
        <rFont val="Calibri Light"/>
        <family val="2"/>
      </rPr>
      <t>CIUDAD BOLÍVAR</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</si>
  <si>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</si>
  <si>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</si>
  <si>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</si>
  <si>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</si>
  <si>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</si>
  <si>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</si>
  <si>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</si>
  <si>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5 de mayo 2021</t>
  </si>
  <si>
    <t>Publicación del plan de gestión aprobado. Caso HOLA: 159255</t>
  </si>
  <si>
    <t>28 de abril de 2021</t>
  </si>
  <si>
    <t>Para el primer trimestre de la vigencia 2021, el plan de gestión de la Alcaldía Local alcanzó un nivel de desempeño del 63% de acuerdo con lo programado, y del 21%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</si>
  <si>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</si>
  <si>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</si>
  <si>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</si>
  <si>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</si>
  <si>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</si>
  <si>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</si>
  <si>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</si>
  <si>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</si>
  <si>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</si>
  <si>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</si>
  <si>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</si>
  <si>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</si>
  <si>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</si>
  <si>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</si>
  <si>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</si>
  <si>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</si>
  <si>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</si>
  <si>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</si>
  <si>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</si>
  <si>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</si>
  <si>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</si>
  <si>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</si>
  <si>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</si>
  <si>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</si>
  <si>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</si>
  <si>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</si>
  <si>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</si>
  <si>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</si>
  <si>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</si>
  <si>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</si>
  <si>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</si>
  <si>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</si>
  <si>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</si>
  <si>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</si>
  <si>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</si>
  <si>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</si>
  <si>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</si>
  <si>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</si>
  <si>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</si>
  <si>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</si>
  <si>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</si>
  <si>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</si>
  <si>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</si>
  <si>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</si>
  <si>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</si>
  <si>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</si>
  <si>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</si>
  <si>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</si>
  <si>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</si>
  <si>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</si>
  <si>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</si>
  <si>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</si>
  <si>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</si>
  <si>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</si>
  <si>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</si>
  <si>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</si>
  <si>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</si>
  <si>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</si>
  <si>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</si>
  <si>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</si>
  <si>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</si>
  <si>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En esta meta no se reporta avance toda vez, que la meta está programada para el último trimestre de 2021.</t>
  </si>
  <si>
    <r>
      <t xml:space="preserve">3. Lograr que el </t>
    </r>
    <r>
      <rPr>
        <b/>
        <sz val="11"/>
        <color indexed="8"/>
        <rFont val="Calibri Light"/>
        <family val="2"/>
      </rPr>
      <t xml:space="preserve">100% </t>
    </r>
    <r>
      <rPr>
        <sz val="11"/>
        <color indexed="8"/>
        <rFont val="Calibri Light"/>
        <family val="2"/>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</si>
  <si>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</si>
  <si>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</si>
  <si>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</si>
  <si>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</si>
  <si>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</si>
  <si>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</si>
  <si>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 xml:space="preserve">A la fecha de corte del trimestre se adelantó mesa de trabajo con los proponentes de las inicitivas . En estas mesas se logró ampliar las propuestas para permitir una mejor y más acertada especificación en los documentos tecnicos de Soporte ( DTS) .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
</t>
  </si>
  <si>
    <t>Actas
Soporte DGDL</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</si>
  <si>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</si>
  <si>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</si>
  <si>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</si>
  <si>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</si>
  <si>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</si>
  <si>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</si>
  <si>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</si>
  <si>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</si>
  <si>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 xml:space="preserve">Durante el Primer trimestre de la vigencia 2021, se Giro acumulado  $3.259.880.794  correspondiente al presupuesto constituído como Obligaciones por Pagar de la vigencia 2020 </t>
  </si>
  <si>
    <t>Sistema de Presupuesto Distrital BOGDATA. Ejecución presupuestal gastos</t>
  </si>
  <si>
    <t>La Alcaldía Local Ciudad Bolivar giró $12.723.509.023 del presupuesto comprometido constituido como obligaciones por pagar de la vigencia 2020, equivalente a $34.556.982.463, lo cual corresponde a un nivel de ejecución del 36,82%.</t>
  </si>
  <si>
    <r>
      <t>5. 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</si>
  <si>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</si>
  <si>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</si>
  <si>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 xml:space="preserve">Durante el primer trimestre de la vigencia 2021,  se giraron $4.028.594.407 correspondiente a un porcentaje de ejecucion del 8,73%,  del presupuesto constituído como Obligaciones por Pagar de la vigencia 2019 </t>
  </si>
  <si>
    <t>Para el II Trimestre de 2021, la Alcaldía Local Ciudad Bolivar ha girado $12.756.602.647del presupuesto comprometido constituido como obligaciones por pagar de la vigencia 2019 y anteriores, equivalente a $45.807.085.379, lo que representa un nivel de ejecución del 27,85%.</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</si>
  <si>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</si>
  <si>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</si>
  <si>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</si>
  <si>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</si>
  <si>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Durante el primer trimestre de la vigencia 2021,  se ejecutaron compromisos de la inversion directa en $20.901.083.332 para un porcentaje de ejecucion del 21 %, del Presupuesto aprobado para la vigencia 2021</t>
  </si>
  <si>
    <t xml:space="preserve">Para el II Trimestre de 2021, la Alcaldía Local de Ciudad Bolivar comprometió $28.700.961.884 de los $98.962.427.000 asignados como presupuesto de inversión directa de la vigencia 2021, lo que representa un nivel de ejecución del 29%. </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</si>
  <si>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</si>
  <si>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</si>
  <si>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</si>
  <si>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Durante el primer trimestre de la vigencia 2021, se Giro  $9.583.957.669 para un porcentaje de ejecucion del 10% , del presupuesto total  disponible de inversión directa de la vigencia</t>
  </si>
  <si>
    <t xml:space="preserve">La Alcaldía Local de Ciudad Bolivar giró $20.320.488.245 de los $98.962.427.000 asignados como presupuesto disponible de inversión directa de la vigencia, lo que representa un nivel de ejecución acumulado del 20,53%. </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</si>
  <si>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</si>
  <si>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</si>
  <si>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</si>
  <si>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</si>
  <si>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</si>
  <si>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Se mantiene la plataforma articulada con toda la informacion contractual que se adelantó en el trimestre. Se registraron en el aplicativo SIPSE el 100% contratos publicados en las plataformas de SECOP</t>
  </si>
  <si>
    <t>Plataforma SIPSE</t>
  </si>
  <si>
    <t xml:space="preserve">La Alcaldía Local de Ciudad Bolivar ha registrado 375 contratos de los 376 contratos publicados en la plataforma SECOP I y II, lo que representa un nivel de cumplimiento del 99,73% para el periodo. </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</si>
  <si>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</si>
  <si>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</si>
  <si>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</si>
  <si>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</si>
  <si>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</si>
  <si>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Se mantiene la plataforma articulada con toda la informacion contractual que se adelantó en el trimestre y contar con informacion completa.El 100% de los contratos cargados en el aplicativo SIPSE, se encuentran en estado de ejecución.</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</si>
  <si>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</si>
  <si>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</si>
  <si>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</si>
  <si>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</si>
  <si>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Se tiene incorporada la informacion de 5 proyectosde inversion en SIPSE y se ha generado todos los contratos de prestacion de servicios que se encuentran en ejecucion y los demás están pendientes de aprobacion del BPPL y CPL.</t>
  </si>
  <si>
    <t xml:space="preserve">A la fecha se cuentan con 24 proyectos creados en SIPSE  debidamente conciliados y aprobados por el administrador del BPPL, al igual que se tiene actualizado el modulo de iniciativas ciudadanas.Se mantiene la plataforma articulada con toda la informacion contractual que se adelanto en el trimestre </t>
  </si>
  <si>
    <t>Inspección, vigilancia y control</t>
  </si>
  <si>
    <r>
      <t xml:space="preserve">11. Impulsar procesalmente (avocar, rechazar, enviar al competente y todo lo que derive del desarrollo de la actuación), </t>
    </r>
    <r>
      <rPr>
        <b/>
        <sz val="11"/>
        <color indexed="8"/>
        <rFont val="Calibri Light"/>
        <family val="2"/>
      </rPr>
      <t xml:space="preserve">5.760 </t>
    </r>
    <r>
      <rPr>
        <sz val="11"/>
        <color indexed="8"/>
        <rFont val="Calibri Light"/>
        <family val="2"/>
      </rPr>
      <t>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</si>
  <si>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</si>
  <si>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</si>
  <si>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</si>
  <si>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</si>
  <si>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</si>
  <si>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Aplicativo ARCO</t>
  </si>
  <si>
    <t>Se realizaron los respectivos impulsos procesales,  sin embargo la totalidad no cuenta con cargue en el aplicativo ARCO.</t>
  </si>
  <si>
    <t>Base de datos inspecciones de policia.Expedientes fisicos. Reporte DGP</t>
  </si>
  <si>
    <t>Aplicativo ARCO, Base de Datos</t>
  </si>
  <si>
    <t>En el segundo trimestre de 2021, la alcaldía local de Ciudad Bolívar impulsó procesalmente 2529 expedientes a cargo de las inspecciones de policía, lo que representa un resultado de 44 % para el periodo.</t>
  </si>
  <si>
    <r>
      <t xml:space="preserve">12. Proferir </t>
    </r>
    <r>
      <rPr>
        <b/>
        <sz val="11"/>
        <color indexed="8"/>
        <rFont val="Calibri Light"/>
        <family val="2"/>
      </rPr>
      <t xml:space="preserve">2.160 </t>
    </r>
    <r>
      <rPr>
        <sz val="11"/>
        <color indexed="8"/>
        <rFont val="Calibri Light"/>
        <family val="2"/>
      </rPr>
      <t>de fallos en primera instancia sobre los expedientes a cargo de las inspecciones de policía</t>
    </r>
  </si>
  <si>
    <t>Fallos de fondo en primera instancia proferidos</t>
  </si>
  <si>
    <t>Número de Fallos de fondo en primera instancia proferidos</t>
  </si>
  <si>
    <t>Actuaciones administrativas terminadas</t>
  </si>
  <si>
    <t>Se realizaron los respectivos Fallos en primera instancia sobre los expedientes a cargo de las inspecciones de policía, sin embargo la totalidad no cuenta con cargue en el aplicativo ARCO.</t>
  </si>
  <si>
    <t>base de datos inspecciones de policia.
expedientes fisicos</t>
  </si>
  <si>
    <t>En el segundo trimestre de 2021, la alcaldía local de Ciudad Bolívar profirió 716 fallos en primera instancia sobre los expedientes a cargo de las inspecciones de policía, lo que representa un resultado de 33,19 % para el periodo</t>
  </si>
  <si>
    <r>
      <t xml:space="preserve">13. Terminar (archivar), </t>
    </r>
    <r>
      <rPr>
        <b/>
        <sz val="11"/>
        <color indexed="8"/>
        <rFont val="Calibri Light"/>
        <family val="2"/>
      </rPr>
      <t xml:space="preserve">120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</si>
  <si>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</si>
  <si>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</si>
  <si>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 por vía gubernativa</t>
  </si>
  <si>
    <t>Aplicativo Si Actúa I</t>
  </si>
  <si>
    <t>Se archiva una Actuación Administrativa  
9724-  2016693890100005E</t>
  </si>
  <si>
    <t>Aplicativo SI ACTÚA. Matriz en Excel. Reporte DGP</t>
  </si>
  <si>
    <t xml:space="preserve">En el II trimestre de 2021, la alcaldía local de Ciudad Bolívar terminó 38 actuaciones administrativas, lo que representa un resultado de 32,5 % para el periodo. </t>
  </si>
  <si>
    <r>
      <t xml:space="preserve">14. Terminar </t>
    </r>
    <r>
      <rPr>
        <b/>
        <sz val="11"/>
        <color indexed="8"/>
        <rFont val="Calibri Light"/>
        <family val="2"/>
      </rPr>
      <t>237</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</si>
  <si>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</si>
  <si>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</si>
  <si>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Acta de asistencia e informe del operativo</t>
  </si>
  <si>
    <t xml:space="preserve">Se genera Fallo de archivo en 10 actuaciones administrativas </t>
  </si>
  <si>
    <t>En el segundo trimestre de 2021, la alcaldía local de Ciudad Bolívar terminó 153 actuaciones administrativas en primera instancia, lo que representa un resultado de 68,8 % para el periodo</t>
  </si>
  <si>
    <r>
      <t xml:space="preserve">15. Realizar </t>
    </r>
    <r>
      <rPr>
        <b/>
        <sz val="11"/>
        <color indexed="8"/>
        <rFont val="Calibri Light"/>
        <family val="2"/>
      </rPr>
      <t>50</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</si>
  <si>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</si>
  <si>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</si>
  <si>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</si>
  <si>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Registros operativos Alcaldía Local</t>
  </si>
  <si>
    <t>Se realizaron operativos de espacio publico en el primer trimestre en las fechas Enero (8, 10, 12, 16, diurno, 16, nocturno, 17, 19, 21, 22, 23, 25, 28) Febrero (3, 8, 14) y Marzo (8, 15, 18, 27,28)</t>
  </si>
  <si>
    <t xml:space="preserve">Informe de los operativos realizados </t>
  </si>
  <si>
    <t xml:space="preserve">Se realizaron operativos de espacio publico en el segundo trimestre en                                                               (Abril 07,14,16,28.)                                                                    ( Mayo 01,21,25,27,31,)                                                           (Junio 02,03,08,16,20,23, am 23, pm ) 
</t>
  </si>
  <si>
    <t>Actas de los operativos</t>
  </si>
  <si>
    <r>
      <t xml:space="preserve">16. Realizar </t>
    </r>
    <r>
      <rPr>
        <b/>
        <sz val="11"/>
        <color indexed="8"/>
        <rFont val="Calibri Light"/>
        <family val="2"/>
      </rPr>
      <t>88</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</si>
  <si>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</si>
  <si>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</si>
  <si>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 xml:space="preserve">Se realizaron operativos de materia de actividad económica en el primer trimestre en las fechas Enero (2, 8, 9, diurno, 9 nocturno,  10, 11, diurno, 11 nocturno, 14, 15, 17, 18, diurno, 18, nocturno, 19, diurno, 19, nocturno, 20, 21, 22, 23, 24, 25, 26 diurno, 26 nocturno, 27, 28), Febrero (1, 2, 6, 10, 11, 13, 17, 18, 19, 20, 23, 25, 26, 27) y Marzo (1, 2, 5, 6, 10, 11, 12, 13, 16, 17,  19, 20, 23,  24, 25, 26, 31). 
Se realizaron 3 operativos de Mineria en el primer trimestre: el 27 de enero, 17 de marzo y 23 de marzo. </t>
  </si>
  <si>
    <t xml:space="preserve">Se realizaron operativos de Actividad Economica en el segundo trimestre teniendo en cuenta que en fechas se relizaban uno, dos o tres operativos teniendo en cuenta los Decretos establecidos                                                            (Abril 05, Diurno 05,Nocturno 07,09,10,10,11,11,12,12,13,15,15,16,17,17,18,18,19,21,23,23,24,am24,pm24,Nocturno 26,27,27,28,29,30,30,)                                                         (Mayo 01, 02,am  02,pm 02 Nocturno 03,,10,13,14,15,21,22,27)                                                  (Junio 01,01,04,05,09,09,12,17,18,19,25,)  Se realizaron 4 operativos de Mineria en este segundo trimestre Abril 27,  (Junio 10,17,29,)                              
</t>
  </si>
  <si>
    <r>
      <t xml:space="preserve">17. Realizar </t>
    </r>
    <r>
      <rPr>
        <b/>
        <sz val="11"/>
        <color indexed="8"/>
        <rFont val="Calibri Light"/>
        <family val="2"/>
      </rPr>
      <t xml:space="preserve">34 </t>
    </r>
    <r>
      <rPr>
        <sz val="11"/>
        <color indexed="8"/>
        <rFont val="Calibri Light"/>
        <family val="2"/>
      </rPr>
      <t xml:space="preserve">operativos de inspección, vigilancia y control en materia de obras y urbanismo </t>
    </r>
  </si>
  <si>
    <t>Acciones de control u operativos en materia de obras y urbanismo realizadas</t>
  </si>
  <si>
    <t>Número de Acciones de control u operativos en materia de obras y urbanismo realizadas</t>
  </si>
  <si>
    <t xml:space="preserve">Se realizaron operativos de obras y urbanismo en el primer trimestre el 3, 16 y 22 de febrero y el 9 de marzo de 2021. 
</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</si>
  <si>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</si>
  <si>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</si>
  <si>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</si>
  <si>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</si>
  <si>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</si>
  <si>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</si>
  <si>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</si>
  <si>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</si>
  <si>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</si>
  <si>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</si>
  <si>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</si>
  <si>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</si>
  <si>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</si>
  <si>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</si>
  <si>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</si>
  <si>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</si>
  <si>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</si>
  <si>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</si>
  <si>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</si>
  <si>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</si>
  <si>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</si>
  <si>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está gestionando sus acciones de mejora, sin embargo tiene 5 acciones vencidas.</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</si>
  <si>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</si>
  <si>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</si>
  <si>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</si>
  <si>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</si>
  <si>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</si>
  <si>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</si>
  <si>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</si>
  <si>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</si>
  <si>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</si>
  <si>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</si>
  <si>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</si>
  <si>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</si>
  <si>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</si>
  <si>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</si>
  <si>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</si>
  <si>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</si>
  <si>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</si>
  <si>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</si>
  <si>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</si>
  <si>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</si>
  <si>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</si>
  <si>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</si>
  <si>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</si>
  <si>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</si>
  <si>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</si>
  <si>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La localidad ha dado respuesta a 12.039 requerimientos ciudadanos de las vigencias 2017 a 2020.</t>
  </si>
  <si>
    <t>Reporte CRONOS</t>
  </si>
  <si>
    <t xml:space="preserve">La Localidad de Ciudad Bolívar ha atendido 12167 requerimientos ciudadanos, de los 13105 recibidos, lo que representa un 92,8% de gestión frente a la meta prevista. </t>
  </si>
  <si>
    <t>Total metas transversales (20%)</t>
  </si>
  <si>
    <t xml:space="preserve">Total plan de gestión </t>
  </si>
  <si>
    <t>Reporte de ejecución de la meta aportado por la DGDL proveniente de la MUSI</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</si>
  <si>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3%</t>
  </si>
  <si>
    <t>La Alcaldía Local de Ciudad Bolivar logró la ejecución de 14 propuestas ganadoras de presupuestos participativos (Fase II), de las 90 propuestas ganadoras.</t>
  </si>
  <si>
    <t>Reporte Dirección para la Gestión del Desarrollo Local</t>
  </si>
  <si>
    <t xml:space="preserve">La Alcaldía Local de Ciudad Bolivar ha registrado 375 contratos en SIPSE Local en estado ejecución de los 364 contratos registrados en SIPSE Local, lo que equivale al 103,02%. </t>
  </si>
  <si>
    <t>Reporte de seguimiento presentado por la Dirección para la Gestión del Desarrollo Local.</t>
  </si>
  <si>
    <t>La alcaldía local de Ciudad Bolívar terminó 163 actuaciones administrativas en primera instancia.</t>
  </si>
  <si>
    <t>Se realizaron operativos de Obras y Urbanismo en el segundo trimestre en                                                             (Abril 06.08,11,22,29,)      
(Mayo 11,12,17,18,19,20,24,25,26,27,)      
(Junio 10,15,16,21,22,24,29,)</t>
  </si>
  <si>
    <t>Implementación del Sistema de Gestión Ambiental en un porcentaje de 51%, resultados obtenidos de la inspección ambiental realizada el 19 de mayo de 2021, empleando el formato: PLE-PIN-F012 Formato inspecciones ambientales para verificación de implementación del plan institucional de gestión ambiental.</t>
  </si>
  <si>
    <t>Reporte de cumplimiento de la gestión ambiental OAP</t>
  </si>
  <si>
    <t>Reporte MIMEC</t>
  </si>
  <si>
    <t>La Alcaldía Local Ciudad Bolivar ha cumplido con 110 de los 115 requisitos de publicación de información en su página web, de acuerdo con lo previsto en la Ley 1712 de 2014, según lo informado por la Oficina Asesora de Comunicaciones de la SDG mediante memorando No. 20211400241773, lo que representa un avance del 95,65% para el II Trimestre de 2039</t>
  </si>
  <si>
    <t>http://www.ciudadbolivar.gov.co/tabla_archivos/107-registro-publicaciones</t>
  </si>
  <si>
    <t xml:space="preserve">La alcaldía local participó en la capacitación sobre innovación y gestión del conocimiento brindada por la Oficina Asesora de Planeación, así como otras reuniones y capacitaciones dictadas por la DGTH y la OAP. </t>
  </si>
  <si>
    <t xml:space="preserve">Listado de asistencia 
Video de la reunión 
Presentación </t>
  </si>
  <si>
    <t>30 de julio de 2021</t>
  </si>
  <si>
    <t xml:space="preserve">Reporte de requerimientos ciudadanos Subsecretaría de Gestión Institucional
</t>
  </si>
  <si>
    <t>Ejecucion de Gastos BOGDATA</t>
  </si>
  <si>
    <t>La alcaldía local de Ciudad Bolívar impulsó procesalmente 2.567 expedientes a cargo de las inspecciones de policía</t>
  </si>
  <si>
    <t>La alcaldía local de Ciudad Bolívar profirió 717 fallos en primera instancia sobre los expedientes a cargo de las inspecciones de policía</t>
  </si>
  <si>
    <t>La alcaldía local de Ciudad Bolívar terminó 39 actuaciones administrativas.</t>
  </si>
  <si>
    <t>De acuerdo con el reporte de la localidad de Ciudad Bolivar, se ha cumplido a la fecha con el 72% de la meta al segundo trimestre.</t>
  </si>
  <si>
    <t>De acuerdo con el reporte de la localidad de Ciudad Bolivar, se ha cumplido a la fecha con el 100% de la meta al segundo trimestre.</t>
  </si>
  <si>
    <t>De acuerdo con el reporte de la localidad de Ciudad Bolivar, se ha cumplido a la fecha con el 76,47% de la meta al segundo trimestre.</t>
  </si>
  <si>
    <t>De acuerdo con el reporte de la localidad de Ciudad Bolivar, se ha cumplido a la fecha con el 43,42% de la meta al segundo trimestre.</t>
  </si>
  <si>
    <t>Para el segundo trimestre de la vigencia 2021, el plan de gestión de la Alcaldía Local alcanzó un nivel de desempeño del 91,89% de acuerdo con lo programado, y del 51,96% acumulado para la vigencia.</t>
  </si>
  <si>
    <t>19 de agosto de 2021</t>
  </si>
  <si>
    <t xml:space="preserve">La Alcaldía Local de Ciudad Bolivar ha registrado 375 contratos de los 376 contratos publicados en la plataforma SECOP I y II, lo que representa un nivel de cumplimiento del 49,93% para el periodo. </t>
  </si>
  <si>
    <t>La Alcaldía Local de Ciudad Bolivar ha registrado 375 contratos en SIPSE Local en estado ejecución de los 364 contratos registrados en SIPSE Local.</t>
  </si>
  <si>
    <t xml:space="preserve">El porcentaje que muestra el avance en el cierre o cumplimiento de acciones en aplicativo MIMEC y según la evidencia aportada por la localidad. </t>
  </si>
  <si>
    <t>Se ajusta el avance acumulado de las metas 8-17 contenido en el capítulo de Evaluación Final, por error de digitación. Se realiza ajuste al reporte de la meta transversal de acciones de mejora, de acuerdo con los soportes suministrados por la Alcaldía Local y el registro disponible en MIMEC. El desempeño para el II Trimestre de 2021 es del 93,65% y del 47,85%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</si>
</sst>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6"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8"/>
      <name val="Calibri"/>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rgb="FF000000"/>
      <name val="Calibri Light"/>
      <family val="2"/>
      <scheme val="major"/>
    </font>
  </fonts>
  <fills count="11">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1" fontId="5" fillId="0" borderId="0" applyFont="0" applyFill="0" applyBorder="0" applyAlignment="0" applyProtection="0"/>
    <xf numFmtId="9" fontId="5" fillId="0" borderId="0" applyFont="0" applyFill="0" applyBorder="0" applyAlignment="0" applyProtection="0"/>
  </cellStyleXfs>
  <cellXfs count="147">
    <xf numFmtId="0" fontId="0" fillId="0" borderId="0" xfId="0"/>
    <xf numFmtId="0" fontId="6" fillId="0" borderId="0" xfId="0" applyFont="1" applyAlignment="1" applyProtection="1">
      <alignment wrapText="1"/>
      <protection hidden="1"/>
    </xf>
    <xf numFmtId="0" fontId="6" fillId="0" borderId="0" xfId="0" applyFont="1" applyAlignment="1" applyProtection="1">
      <alignment vertical="center" wrapText="1"/>
      <protection hidden="1"/>
    </xf>
    <xf numFmtId="0" fontId="7" fillId="2" borderId="1" xfId="0" applyFont="1" applyFill="1" applyBorder="1" applyAlignment="1" applyProtection="1">
      <alignment wrapText="1"/>
      <protection hidden="1"/>
    </xf>
    <xf numFmtId="0" fontId="7" fillId="3" borderId="1" xfId="0" applyFont="1" applyFill="1" applyBorder="1" applyAlignment="1" applyProtection="1">
      <alignment horizontal="center" vertical="center" wrapText="1"/>
      <protection hidden="1"/>
    </xf>
    <xf numFmtId="10" fontId="6" fillId="0" borderId="1" xfId="2" applyNumberFormat="1" applyFont="1" applyBorder="1" applyAlignment="1" applyProtection="1">
      <alignment horizontal="right" vertical="top" wrapText="1"/>
      <protection hidden="1"/>
    </xf>
    <xf numFmtId="10" fontId="6" fillId="0" borderId="1" xfId="0" applyNumberFormat="1" applyFont="1" applyBorder="1" applyAlignment="1" applyProtection="1">
      <alignment horizontal="left" vertical="top" wrapText="1"/>
      <protection hidden="1"/>
    </xf>
    <xf numFmtId="9" fontId="6" fillId="0" borderId="1" xfId="0" applyNumberFormat="1" applyFont="1" applyBorder="1" applyAlignment="1" applyProtection="1">
      <alignment horizontal="right" vertical="top" wrapText="1"/>
      <protection hidden="1"/>
    </xf>
    <xf numFmtId="0" fontId="6" fillId="0" borderId="1" xfId="0" applyFont="1" applyBorder="1" applyAlignment="1" applyProtection="1">
      <alignment horizontal="right" vertical="top" wrapText="1"/>
      <protection hidden="1"/>
    </xf>
    <xf numFmtId="0" fontId="6" fillId="0" borderId="0" xfId="0" applyFont="1" applyAlignment="1" applyProtection="1">
      <alignment horizontal="left" vertical="top" wrapText="1"/>
      <protection hidden="1"/>
    </xf>
    <xf numFmtId="9" fontId="6" fillId="0" borderId="1" xfId="0" applyNumberFormat="1" applyFont="1" applyBorder="1" applyAlignment="1" applyProtection="1">
      <alignment horizontal="left" vertical="top" wrapText="1"/>
      <protection hidden="1"/>
    </xf>
    <xf numFmtId="9" fontId="6" fillId="0" borderId="1" xfId="2" applyFont="1" applyBorder="1" applyAlignment="1" applyProtection="1">
      <alignment horizontal="right" vertical="top" wrapText="1"/>
      <protection hidden="1"/>
    </xf>
    <xf numFmtId="0" fontId="8" fillId="0" borderId="1" xfId="0" applyFont="1" applyBorder="1" applyAlignment="1" applyProtection="1">
      <alignment horizontal="left" vertical="top" wrapText="1"/>
      <protection hidden="1"/>
    </xf>
    <xf numFmtId="41" fontId="6" fillId="0" borderId="1" xfId="1" applyFont="1" applyBorder="1" applyAlignment="1" applyProtection="1">
      <alignment horizontal="left" vertical="top" wrapText="1"/>
      <protection hidden="1"/>
    </xf>
    <xf numFmtId="41" fontId="6" fillId="0" borderId="1" xfId="0" applyNumberFormat="1" applyFont="1" applyBorder="1" applyAlignment="1" applyProtection="1">
      <alignment horizontal="left" vertical="top" wrapText="1"/>
      <protection hidden="1"/>
    </xf>
    <xf numFmtId="41" fontId="6" fillId="0" borderId="1" xfId="1" applyFont="1" applyBorder="1" applyAlignment="1" applyProtection="1">
      <alignment vertical="top" wrapText="1"/>
      <protection hidden="1"/>
    </xf>
    <xf numFmtId="0" fontId="9" fillId="2" borderId="1" xfId="0" applyFont="1" applyFill="1" applyBorder="1" applyAlignment="1" applyProtection="1">
      <alignment wrapText="1"/>
      <protection hidden="1"/>
    </xf>
    <xf numFmtId="0" fontId="10" fillId="2" borderId="1" xfId="0" applyFont="1" applyFill="1" applyBorder="1" applyAlignment="1" applyProtection="1">
      <protection hidden="1"/>
    </xf>
    <xf numFmtId="9" fontId="10" fillId="2" borderId="1" xfId="2" applyFont="1" applyFill="1" applyBorder="1" applyAlignment="1" applyProtection="1">
      <alignment wrapText="1"/>
      <protection hidden="1"/>
    </xf>
    <xf numFmtId="0" fontId="9" fillId="0" borderId="0" xfId="0" applyFont="1" applyAlignment="1" applyProtection="1">
      <alignment wrapText="1"/>
      <protection hidden="1"/>
    </xf>
    <xf numFmtId="0" fontId="11" fillId="0" borderId="1" xfId="0" applyFont="1" applyBorder="1" applyAlignment="1" applyProtection="1">
      <alignment horizontal="left" vertical="top" wrapText="1"/>
      <protection hidden="1"/>
    </xf>
    <xf numFmtId="9" fontId="11" fillId="0" borderId="1" xfId="0" applyNumberFormat="1" applyFont="1" applyBorder="1" applyAlignment="1" applyProtection="1">
      <alignment horizontal="right" vertical="top" wrapText="1"/>
      <protection hidden="1"/>
    </xf>
    <xf numFmtId="0" fontId="11" fillId="4" borderId="1" xfId="0" applyFont="1" applyFill="1" applyBorder="1" applyAlignment="1" applyProtection="1">
      <alignment horizontal="left" vertical="top" wrapText="1"/>
      <protection hidden="1"/>
    </xf>
    <xf numFmtId="9" fontId="11" fillId="4" borderId="1" xfId="0" applyNumberFormat="1" applyFont="1" applyFill="1" applyBorder="1" applyAlignment="1" applyProtection="1">
      <alignment horizontal="right" vertical="top" wrapText="1"/>
      <protection hidden="1"/>
    </xf>
    <xf numFmtId="0" fontId="11" fillId="0" borderId="1" xfId="0" applyFont="1" applyBorder="1" applyAlignment="1" applyProtection="1">
      <alignment horizontal="right" vertical="top" wrapText="1"/>
      <protection hidden="1"/>
    </xf>
    <xf numFmtId="9" fontId="11" fillId="4" borderId="1" xfId="2" applyNumberFormat="1" applyFont="1" applyFill="1" applyBorder="1" applyAlignment="1" applyProtection="1">
      <alignment horizontal="right" vertical="top" wrapText="1"/>
      <protection hidden="1"/>
    </xf>
    <xf numFmtId="9" fontId="11" fillId="4" borderId="1" xfId="2" applyFont="1" applyFill="1" applyBorder="1" applyAlignment="1" applyProtection="1">
      <alignment horizontal="right" vertical="top" wrapText="1"/>
      <protection hidden="1"/>
    </xf>
    <xf numFmtId="0" fontId="12" fillId="2" borderId="1" xfId="0" applyFont="1" applyFill="1" applyBorder="1" applyAlignment="1" applyProtection="1">
      <alignment wrapText="1"/>
      <protection hidden="1"/>
    </xf>
    <xf numFmtId="9" fontId="12" fillId="2" borderId="1" xfId="2" applyFont="1" applyFill="1" applyBorder="1" applyAlignment="1" applyProtection="1">
      <alignment wrapText="1"/>
      <protection hidden="1"/>
    </xf>
    <xf numFmtId="9" fontId="12" fillId="2" borderId="1" xfId="0" applyNumberFormat="1" applyFont="1" applyFill="1" applyBorder="1" applyAlignment="1" applyProtection="1">
      <alignment wrapText="1"/>
      <protection hidden="1"/>
    </xf>
    <xf numFmtId="0" fontId="13" fillId="5" borderId="1" xfId="0" applyFont="1" applyFill="1" applyBorder="1" applyAlignment="1" applyProtection="1">
      <alignment wrapText="1"/>
      <protection hidden="1"/>
    </xf>
    <xf numFmtId="0" fontId="14" fillId="5" borderId="1" xfId="0" applyFont="1" applyFill="1" applyBorder="1" applyAlignment="1" applyProtection="1">
      <alignment wrapText="1"/>
      <protection hidden="1"/>
    </xf>
    <xf numFmtId="9" fontId="14" fillId="5" borderId="1" xfId="2" applyFont="1" applyFill="1" applyBorder="1" applyAlignment="1" applyProtection="1">
      <alignment wrapText="1"/>
      <protection hidden="1"/>
    </xf>
    <xf numFmtId="9" fontId="13" fillId="5" borderId="1" xfId="2" applyFont="1" applyFill="1" applyBorder="1" applyAlignment="1" applyProtection="1">
      <alignment wrapText="1"/>
      <protection hidden="1"/>
    </xf>
    <xf numFmtId="0" fontId="13" fillId="0" borderId="0" xfId="0" applyFont="1" applyAlignment="1" applyProtection="1">
      <alignment wrapText="1"/>
      <protection hidden="1"/>
    </xf>
    <xf numFmtId="0" fontId="6" fillId="0" borderId="1" xfId="0" applyFont="1" applyBorder="1" applyAlignment="1" applyProtection="1">
      <alignment horizontal="left" vertical="top" wrapText="1"/>
      <protection locked="0"/>
    </xf>
    <xf numFmtId="0" fontId="6" fillId="0" borderId="0" xfId="0" applyFont="1" applyAlignment="1" applyProtection="1">
      <alignment horizontal="center" vertical="center" wrapText="1"/>
      <protection hidden="1"/>
    </xf>
    <xf numFmtId="9" fontId="6" fillId="0" borderId="1" xfId="0" applyNumberFormat="1" applyFont="1" applyBorder="1" applyAlignment="1">
      <alignment horizontal="right" vertical="top" wrapText="1"/>
    </xf>
    <xf numFmtId="10" fontId="6" fillId="0" borderId="1" xfId="2" applyNumberFormat="1" applyFont="1" applyBorder="1" applyAlignment="1">
      <alignment horizontal="center" vertical="top" wrapText="1"/>
    </xf>
    <xf numFmtId="0" fontId="6" fillId="0" borderId="1" xfId="0" applyFont="1" applyBorder="1" applyAlignment="1">
      <alignment horizontal="right" vertical="top" wrapText="1"/>
    </xf>
    <xf numFmtId="1" fontId="6" fillId="0" borderId="1" xfId="0" applyNumberFormat="1" applyFont="1" applyBorder="1" applyAlignment="1">
      <alignment horizontal="right" vertical="top" wrapText="1"/>
    </xf>
    <xf numFmtId="0" fontId="6" fillId="0" borderId="1" xfId="0" applyFont="1" applyBorder="1" applyAlignment="1" applyProtection="1">
      <alignment vertical="top" wrapText="1"/>
      <protection hidden="1"/>
    </xf>
    <xf numFmtId="10" fontId="6" fillId="0" borderId="1" xfId="2" applyNumberFormat="1" applyFont="1" applyBorder="1" applyAlignment="1" applyProtection="1">
      <alignment vertical="top" wrapText="1"/>
      <protection hidden="1"/>
    </xf>
    <xf numFmtId="41" fontId="6" fillId="0" borderId="1" xfId="0" applyNumberFormat="1" applyFont="1" applyBorder="1" applyAlignment="1" applyProtection="1">
      <alignment vertical="top" wrapText="1"/>
      <protection hidden="1"/>
    </xf>
    <xf numFmtId="0" fontId="6" fillId="0" borderId="1" xfId="0" applyFont="1" applyBorder="1" applyAlignment="1" applyProtection="1">
      <alignment vertical="top" wrapText="1"/>
      <protection locked="0"/>
    </xf>
    <xf numFmtId="1" fontId="6" fillId="0" borderId="1" xfId="0" applyNumberFormat="1" applyFont="1" applyBorder="1" applyAlignment="1">
      <alignment vertical="top" wrapText="1"/>
    </xf>
    <xf numFmtId="10" fontId="6" fillId="0" borderId="1" xfId="2" applyNumberFormat="1" applyFont="1" applyBorder="1" applyAlignment="1">
      <alignment vertical="top" wrapText="1"/>
    </xf>
    <xf numFmtId="41" fontId="6" fillId="0" borderId="1" xfId="0" applyNumberFormat="1" applyFont="1" applyBorder="1" applyAlignment="1" applyProtection="1">
      <alignment horizontal="center" vertical="center" wrapText="1"/>
      <protection hidden="1"/>
    </xf>
    <xf numFmtId="41" fontId="6" fillId="0" borderId="1" xfId="1"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9" fontId="6" fillId="0" borderId="1" xfId="0" applyNumberFormat="1" applyFont="1" applyBorder="1" applyAlignment="1" applyProtection="1">
      <alignment horizontal="center" vertical="center" wrapText="1"/>
      <protection locked="0"/>
    </xf>
    <xf numFmtId="1" fontId="6" fillId="0" borderId="1" xfId="0" applyNumberFormat="1" applyFont="1" applyBorder="1" applyAlignment="1">
      <alignment horizontal="center" vertical="center" wrapText="1"/>
    </xf>
    <xf numFmtId="10" fontId="6" fillId="0" borderId="1" xfId="2" applyNumberFormat="1" applyFont="1" applyBorder="1" applyAlignment="1">
      <alignment horizontal="center" vertical="center" wrapText="1"/>
    </xf>
    <xf numFmtId="0" fontId="7"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left" vertical="top" wrapText="1"/>
      <protection hidden="1"/>
    </xf>
    <xf numFmtId="0" fontId="7" fillId="5" borderId="1"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7" fillId="8" borderId="1"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left" vertical="top" wrapText="1"/>
      <protection hidden="1"/>
    </xf>
    <xf numFmtId="9" fontId="6" fillId="0" borderId="1" xfId="0" applyNumberFormat="1" applyFont="1" applyBorder="1" applyAlignment="1" applyProtection="1">
      <alignment horizontal="center" vertical="center" wrapText="1"/>
      <protection hidden="1"/>
    </xf>
    <xf numFmtId="10" fontId="6" fillId="0" borderId="1" xfId="0" applyNumberFormat="1" applyFont="1" applyBorder="1" applyAlignment="1">
      <alignment horizontal="center" vertical="center" wrapText="1"/>
    </xf>
    <xf numFmtId="9" fontId="11" fillId="0" borderId="1" xfId="2" applyFont="1" applyBorder="1" applyAlignment="1" applyProtection="1">
      <alignment horizontal="center" vertical="center" wrapText="1"/>
      <protection hidden="1"/>
    </xf>
    <xf numFmtId="10" fontId="6" fillId="0" borderId="1" xfId="0" applyNumberFormat="1" applyFont="1" applyBorder="1" applyAlignment="1" applyProtection="1">
      <alignment horizontal="center" vertical="center" wrapText="1"/>
      <protection locked="0"/>
    </xf>
    <xf numFmtId="10" fontId="6" fillId="0" borderId="1" xfId="0" applyNumberFormat="1" applyFont="1" applyBorder="1" applyAlignment="1" applyProtection="1">
      <alignment horizontal="center" vertical="center" wrapText="1"/>
      <protection hidden="1"/>
    </xf>
    <xf numFmtId="9" fontId="6" fillId="0" borderId="1" xfId="2" applyFont="1" applyBorder="1" applyAlignment="1" applyProtection="1">
      <alignment horizontal="center" vertical="center" wrapText="1"/>
      <protection hidden="1"/>
    </xf>
    <xf numFmtId="9" fontId="11" fillId="0" borderId="1" xfId="0" applyNumberFormat="1" applyFont="1" applyBorder="1" applyAlignment="1" applyProtection="1">
      <alignment horizontal="center" vertical="center" wrapText="1"/>
      <protection hidden="1"/>
    </xf>
    <xf numFmtId="10" fontId="11" fillId="0" borderId="1" xfId="0" applyNumberFormat="1" applyFont="1" applyBorder="1" applyAlignment="1" applyProtection="1">
      <alignment horizontal="center" vertical="center" wrapText="1"/>
      <protection hidden="1"/>
    </xf>
    <xf numFmtId="0" fontId="6" fillId="0" borderId="0" xfId="0" applyFont="1" applyAlignment="1" applyProtection="1">
      <alignment horizontal="justify" vertical="center" wrapText="1"/>
      <protection hidden="1"/>
    </xf>
    <xf numFmtId="0" fontId="7" fillId="7" borderId="1" xfId="0" applyFont="1" applyFill="1" applyBorder="1" applyAlignment="1" applyProtection="1">
      <alignment horizontal="justify" vertical="center" wrapText="1"/>
      <protection hidden="1"/>
    </xf>
    <xf numFmtId="9" fontId="6" fillId="0" borderId="1" xfId="0" applyNumberFormat="1" applyFont="1" applyBorder="1" applyAlignment="1" applyProtection="1">
      <alignment horizontal="justify" vertical="top" wrapText="1"/>
      <protection hidden="1"/>
    </xf>
    <xf numFmtId="0" fontId="6" fillId="0" borderId="1" xfId="0" applyFont="1" applyBorder="1" applyAlignment="1" applyProtection="1">
      <alignment horizontal="justify" vertical="top" wrapText="1"/>
      <protection hidden="1"/>
    </xf>
    <xf numFmtId="0" fontId="6" fillId="0" borderId="1" xfId="0" applyFont="1" applyBorder="1" applyAlignment="1" applyProtection="1">
      <alignment horizontal="justify" vertical="top" wrapText="1"/>
      <protection locked="0"/>
    </xf>
    <xf numFmtId="0" fontId="11" fillId="0" borderId="1" xfId="0" applyFont="1" applyBorder="1" applyAlignment="1" applyProtection="1">
      <alignment horizontal="justify" vertical="center" wrapText="1"/>
      <protection hidden="1"/>
    </xf>
    <xf numFmtId="0" fontId="6" fillId="0" borderId="0" xfId="0" applyFont="1" applyAlignment="1" applyProtection="1">
      <alignment horizontal="justify" wrapText="1"/>
      <protection hidden="1"/>
    </xf>
    <xf numFmtId="0" fontId="7" fillId="3" borderId="1" xfId="0" applyFont="1" applyFill="1" applyBorder="1" applyAlignment="1" applyProtection="1">
      <alignment horizontal="justify" vertical="center" wrapText="1"/>
      <protection hidden="1"/>
    </xf>
    <xf numFmtId="0" fontId="11" fillId="0" borderId="1" xfId="0" applyFont="1" applyBorder="1" applyAlignment="1" applyProtection="1">
      <alignment horizontal="justify" vertical="top" wrapText="1"/>
      <protection hidden="1"/>
    </xf>
    <xf numFmtId="10" fontId="11" fillId="0" borderId="1" xfId="2" applyNumberFormat="1" applyFont="1" applyBorder="1" applyAlignment="1" applyProtection="1">
      <alignment horizontal="center" vertical="center" wrapText="1"/>
      <protection hidden="1"/>
    </xf>
    <xf numFmtId="0" fontId="6" fillId="0" borderId="1" xfId="0" applyFont="1" applyBorder="1" applyAlignment="1">
      <alignment horizontal="justify" vertical="top" wrapText="1"/>
    </xf>
    <xf numFmtId="0" fontId="15" fillId="0" borderId="4" xfId="0" applyFont="1" applyBorder="1" applyAlignment="1">
      <alignment horizontal="justify" vertical="center" wrapText="1"/>
    </xf>
    <xf numFmtId="0" fontId="15" fillId="0" borderId="4" xfId="0" applyFont="1" applyBorder="1" applyAlignment="1">
      <alignment horizontal="justify" wrapText="1"/>
    </xf>
    <xf numFmtId="0" fontId="15" fillId="0" borderId="4" xfId="0" applyFont="1" applyFill="1" applyBorder="1" applyAlignment="1">
      <alignment horizontal="justify" vertical="center" wrapText="1"/>
    </xf>
    <xf numFmtId="0" fontId="6" fillId="2" borderId="1" xfId="0" applyFont="1" applyFill="1" applyBorder="1" applyAlignment="1" applyProtection="1">
      <alignment wrapText="1"/>
      <protection hidden="1"/>
    </xf>
    <xf numFmtId="0" fontId="6" fillId="2" borderId="1" xfId="0" applyFont="1" applyFill="1" applyBorder="1" applyAlignment="1">
      <alignment horizontal="justify" vertical="center" wrapText="1"/>
    </xf>
    <xf numFmtId="9" fontId="7" fillId="2" borderId="1" xfId="2" applyFont="1" applyFill="1" applyBorder="1" applyAlignment="1">
      <alignment horizontal="center" vertical="top" wrapText="1"/>
    </xf>
    <xf numFmtId="0" fontId="6" fillId="2" borderId="1" xfId="0" applyFont="1" applyFill="1" applyBorder="1" applyAlignment="1">
      <alignment wrapText="1"/>
    </xf>
    <xf numFmtId="9" fontId="7" fillId="2" borderId="1" xfId="2" applyFont="1" applyFill="1" applyBorder="1" applyAlignment="1" applyProtection="1">
      <alignment horizontal="center" vertical="center" wrapText="1"/>
      <protection hidden="1"/>
    </xf>
    <xf numFmtId="0" fontId="6" fillId="2" borderId="1" xfId="0" applyFont="1" applyFill="1" applyBorder="1" applyAlignment="1" applyProtection="1">
      <alignment horizontal="justify" wrapText="1"/>
      <protection hidden="1"/>
    </xf>
    <xf numFmtId="9" fontId="11" fillId="2" borderId="1" xfId="0" applyNumberFormat="1" applyFont="1" applyFill="1" applyBorder="1" applyAlignment="1" applyProtection="1">
      <alignment horizontal="center" vertical="center" wrapText="1"/>
      <protection hidden="1"/>
    </xf>
    <xf numFmtId="10" fontId="7" fillId="2" borderId="1" xfId="2" applyNumberFormat="1" applyFont="1" applyFill="1" applyBorder="1" applyAlignment="1" applyProtection="1">
      <alignment horizontal="center" vertical="center" wrapText="1"/>
      <protection hidden="1"/>
    </xf>
    <xf numFmtId="0" fontId="6" fillId="2" borderId="1" xfId="0" applyFont="1" applyFill="1" applyBorder="1" applyAlignment="1" applyProtection="1">
      <alignment horizontal="justify" vertical="center" wrapText="1"/>
      <protection hidden="1"/>
    </xf>
    <xf numFmtId="9" fontId="11" fillId="2" borderId="1" xfId="0" applyNumberFormat="1" applyFont="1" applyFill="1" applyBorder="1" applyAlignment="1" applyProtection="1">
      <alignment wrapText="1"/>
      <protection hidden="1"/>
    </xf>
    <xf numFmtId="0" fontId="6" fillId="5" borderId="1" xfId="0" applyFont="1" applyFill="1" applyBorder="1" applyAlignment="1" applyProtection="1">
      <alignment wrapText="1"/>
      <protection hidden="1"/>
    </xf>
    <xf numFmtId="9" fontId="6" fillId="5" borderId="1" xfId="2" applyFont="1" applyFill="1" applyBorder="1" applyAlignment="1" applyProtection="1">
      <alignment horizontal="center" vertical="center" wrapText="1"/>
      <protection hidden="1"/>
    </xf>
    <xf numFmtId="10" fontId="7" fillId="5" borderId="1" xfId="0" applyNumberFormat="1" applyFont="1" applyFill="1" applyBorder="1" applyAlignment="1" applyProtection="1">
      <alignment horizontal="center" vertical="center" wrapText="1"/>
      <protection hidden="1"/>
    </xf>
    <xf numFmtId="0" fontId="6" fillId="5" borderId="1" xfId="0" applyFont="1" applyFill="1" applyBorder="1" applyAlignment="1" applyProtection="1">
      <alignment horizontal="justify" vertical="center" wrapText="1"/>
      <protection hidden="1"/>
    </xf>
    <xf numFmtId="9" fontId="6" fillId="5" borderId="1" xfId="2" applyFont="1" applyFill="1" applyBorder="1" applyAlignment="1" applyProtection="1">
      <alignment wrapText="1"/>
      <protection hidden="1"/>
    </xf>
    <xf numFmtId="0" fontId="6" fillId="5" borderId="1" xfId="0" applyFont="1" applyFill="1" applyBorder="1" applyAlignment="1" applyProtection="1">
      <alignment horizontal="justify" wrapText="1"/>
      <protection hidden="1"/>
    </xf>
    <xf numFmtId="0" fontId="7" fillId="6"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9" fontId="6" fillId="0" borderId="1" xfId="0" applyNumberFormat="1" applyFont="1" applyFill="1" applyBorder="1" applyAlignment="1" applyProtection="1">
      <alignment horizontal="center" vertical="center" wrapText="1"/>
      <protection locked="0"/>
    </xf>
    <xf numFmtId="41" fontId="6" fillId="0" borderId="1" xfId="1" applyFont="1" applyBorder="1" applyAlignment="1" applyProtection="1">
      <alignment vertical="center" wrapText="1"/>
      <protection hidden="1"/>
    </xf>
    <xf numFmtId="0" fontId="11" fillId="0" borderId="1" xfId="0" applyFont="1" applyBorder="1" applyAlignment="1" applyProtection="1">
      <alignment horizontal="center" vertical="center" wrapText="1"/>
      <protection hidden="1"/>
    </xf>
    <xf numFmtId="9" fontId="7" fillId="5" borderId="1" xfId="0" applyNumberFormat="1" applyFont="1" applyFill="1" applyBorder="1" applyAlignment="1" applyProtection="1">
      <alignment horizontal="center" vertical="center" wrapText="1"/>
      <protection hidden="1"/>
    </xf>
    <xf numFmtId="9" fontId="6" fillId="0" borderId="1" xfId="0" applyNumberFormat="1" applyFont="1" applyBorder="1" applyAlignment="1" applyProtection="1">
      <alignment vertical="center" wrapText="1"/>
      <protection hidden="1"/>
    </xf>
    <xf numFmtId="9" fontId="11" fillId="0" borderId="1" xfId="2" applyFont="1" applyBorder="1" applyAlignment="1" applyProtection="1">
      <alignment vertical="center" wrapText="1"/>
      <protection hidden="1"/>
    </xf>
    <xf numFmtId="9" fontId="11" fillId="2" borderId="1" xfId="0" applyNumberFormat="1" applyFont="1" applyFill="1" applyBorder="1" applyAlignment="1" applyProtection="1">
      <alignment vertical="center" wrapText="1"/>
      <protection hidden="1"/>
    </xf>
    <xf numFmtId="9" fontId="6" fillId="5" borderId="1" xfId="2" applyFont="1" applyFill="1" applyBorder="1" applyAlignment="1" applyProtection="1">
      <alignment vertical="center" wrapText="1"/>
      <protection hidden="1"/>
    </xf>
    <xf numFmtId="0" fontId="7" fillId="7" borderId="1" xfId="0" applyFont="1" applyFill="1" applyBorder="1" applyAlignment="1" applyProtection="1">
      <alignment vertical="center" wrapText="1"/>
      <protection hidden="1"/>
    </xf>
    <xf numFmtId="164" fontId="6" fillId="0" borderId="1" xfId="0" applyNumberFormat="1" applyFont="1" applyBorder="1" applyAlignment="1">
      <alignment vertical="center" wrapText="1"/>
    </xf>
    <xf numFmtId="10" fontId="6" fillId="0" borderId="1" xfId="2" applyNumberFormat="1" applyFont="1" applyBorder="1" applyAlignment="1">
      <alignment vertical="center" wrapText="1"/>
    </xf>
    <xf numFmtId="10" fontId="6" fillId="0" borderId="1" xfId="0" applyNumberFormat="1" applyFont="1" applyBorder="1" applyAlignment="1">
      <alignment vertical="center" wrapText="1"/>
    </xf>
    <xf numFmtId="10" fontId="6" fillId="10" borderId="1" xfId="0" applyNumberFormat="1" applyFont="1" applyFill="1" applyBorder="1" applyAlignment="1">
      <alignment vertical="center" wrapText="1"/>
    </xf>
    <xf numFmtId="9" fontId="6" fillId="0" borderId="1" xfId="0" applyNumberFormat="1" applyFont="1" applyBorder="1" applyAlignment="1">
      <alignment vertical="center" wrapText="1"/>
    </xf>
    <xf numFmtId="1" fontId="6" fillId="0" borderId="1" xfId="0" applyNumberFormat="1" applyFont="1" applyBorder="1" applyAlignment="1">
      <alignment vertical="center" wrapText="1"/>
    </xf>
    <xf numFmtId="9" fontId="7" fillId="2" borderId="1" xfId="2" applyFont="1" applyFill="1" applyBorder="1" applyAlignment="1">
      <alignment vertical="center" wrapText="1"/>
    </xf>
    <xf numFmtId="10" fontId="11" fillId="0" borderId="1" xfId="2" applyNumberFormat="1" applyFont="1" applyBorder="1" applyAlignment="1" applyProtection="1">
      <alignment vertical="center" wrapText="1"/>
      <protection hidden="1"/>
    </xf>
    <xf numFmtId="10" fontId="7" fillId="2" borderId="1" xfId="2" applyNumberFormat="1" applyFont="1" applyFill="1" applyBorder="1" applyAlignment="1" applyProtection="1">
      <alignment vertical="center" wrapText="1"/>
      <protection hidden="1"/>
    </xf>
    <xf numFmtId="10" fontId="7" fillId="5" borderId="1" xfId="0" applyNumberFormat="1" applyFont="1" applyFill="1" applyBorder="1" applyAlignment="1" applyProtection="1">
      <alignment vertical="center" wrapText="1"/>
      <protection hidden="1"/>
    </xf>
    <xf numFmtId="10" fontId="6" fillId="0" borderId="1" xfId="2" applyNumberFormat="1" applyFont="1" applyBorder="1" applyAlignment="1" applyProtection="1">
      <alignment horizontal="center" vertical="center" wrapText="1"/>
      <protection hidden="1"/>
    </xf>
    <xf numFmtId="0" fontId="7" fillId="4" borderId="0"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left" vertical="top" wrapText="1"/>
      <protection hidden="1"/>
    </xf>
    <xf numFmtId="0" fontId="6" fillId="4" borderId="0" xfId="0" applyFont="1" applyFill="1" applyAlignment="1" applyProtection="1">
      <alignment wrapText="1"/>
      <protection hidden="1"/>
    </xf>
    <xf numFmtId="0" fontId="6" fillId="4" borderId="0" xfId="0" applyFont="1" applyFill="1" applyAlignment="1" applyProtection="1">
      <alignment horizontal="center" vertical="center" wrapText="1"/>
      <protection hidden="1"/>
    </xf>
    <xf numFmtId="0" fontId="6" fillId="4" borderId="0" xfId="0" applyFont="1" applyFill="1" applyAlignment="1" applyProtection="1">
      <alignment vertical="center" wrapText="1"/>
      <protection hidden="1"/>
    </xf>
    <xf numFmtId="0" fontId="6" fillId="4" borderId="0" xfId="0" applyFont="1" applyFill="1" applyAlignment="1" applyProtection="1">
      <alignment horizontal="justify" vertical="center" wrapText="1"/>
      <protection hidden="1"/>
    </xf>
    <xf numFmtId="0" fontId="6" fillId="4" borderId="0" xfId="0" applyFont="1" applyFill="1" applyAlignment="1" applyProtection="1">
      <alignment horizontal="justify" wrapText="1"/>
      <protection hidden="1"/>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wrapText="1"/>
      <protection hidden="1"/>
    </xf>
    <xf numFmtId="0" fontId="6" fillId="0" borderId="1" xfId="0" applyFont="1" applyBorder="1" applyAlignment="1" applyProtection="1">
      <alignment horizontal="justify" wrapText="1"/>
      <protection hidden="1"/>
    </xf>
    <xf numFmtId="0" fontId="6" fillId="0" borderId="1" xfId="0" applyFont="1" applyBorder="1" applyAlignment="1" applyProtection="1">
      <alignment horizontal="justify" vertical="center" wrapText="1"/>
      <protection hidden="1"/>
    </xf>
    <xf numFmtId="0" fontId="7" fillId="5" borderId="1" xfId="0" applyFont="1" applyFill="1" applyBorder="1" applyAlignment="1" applyProtection="1">
      <alignment horizontal="center" vertical="center" wrapText="1"/>
      <protection hidden="1"/>
    </xf>
    <xf numFmtId="0" fontId="7" fillId="7" borderId="1"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left" vertical="top" wrapText="1"/>
      <protection hidden="1"/>
    </xf>
    <xf numFmtId="0" fontId="7" fillId="0" borderId="5"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7" name="Imagen 1">
          <a:extLst>
            <a:ext uri="{FF2B5EF4-FFF2-40B4-BE49-F238E27FC236}">
              <a16:creationId xmlns:a16="http://schemas.microsoft.com/office/drawing/2014/main" id="{9AC7AAB9-25CA-4DC4-A106-679A1D209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8"/>
  <sheetViews>
    <sheetView showGridLines="0" tabSelected="1" zoomScale="80" zoomScaleNormal="80" workbookViewId="0">
      <selection activeCell="H9" sqref="H9:K9"/>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2.140625" style="1" customWidth="1"/>
    <col min="5" max="5" width="15.5703125" style="1" customWidth="1"/>
    <col min="6" max="6" width="16.14062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2" width="18.7109375" style="36" customWidth="1"/>
    <col min="23" max="23" width="16.5703125" style="36" customWidth="1"/>
    <col min="24" max="24" width="16.85546875" style="36" customWidth="1"/>
    <col min="25" max="25" width="45.5703125" style="1" customWidth="1"/>
    <col min="26" max="26" width="18.42578125" style="1" customWidth="1"/>
    <col min="27" max="29" width="16.5703125" style="2" customWidth="1"/>
    <col min="30" max="30" width="47.5703125" style="71" customWidth="1"/>
    <col min="31" max="31" width="25.5703125" style="71" customWidth="1"/>
    <col min="32" max="41" width="16.5703125" style="1" hidden="1" customWidth="1"/>
    <col min="42" max="43" width="16.5703125" style="36" customWidth="1"/>
    <col min="44" max="44" width="21.5703125" style="36" customWidth="1"/>
    <col min="45" max="45" width="52.140625" style="77" customWidth="1"/>
    <col min="46" max="16384" width="10.85546875" style="1"/>
  </cols>
  <sheetData>
    <row r="1" spans="1:45" ht="70.5" customHeight="1" x14ac:dyDescent="0.25">
      <c r="A1" s="142" t="s">
        <v>0</v>
      </c>
      <c r="B1" s="143"/>
      <c r="C1" s="143"/>
      <c r="D1" s="143"/>
      <c r="E1" s="143"/>
      <c r="F1" s="143"/>
      <c r="G1" s="143"/>
      <c r="H1" s="143"/>
      <c r="I1" s="143"/>
      <c r="J1" s="143"/>
      <c r="K1" s="143"/>
      <c r="L1" s="144" t="s">
        <v>1</v>
      </c>
      <c r="M1" s="144"/>
      <c r="N1" s="144"/>
      <c r="O1" s="144"/>
      <c r="P1" s="144"/>
    </row>
    <row r="2" spans="1:45" s="2" customFormat="1" ht="23.45" customHeight="1" x14ac:dyDescent="0.25">
      <c r="A2" s="145"/>
      <c r="B2" s="146"/>
      <c r="C2" s="146"/>
      <c r="D2" s="146"/>
      <c r="E2" s="146"/>
      <c r="F2" s="146"/>
      <c r="G2" s="146"/>
      <c r="H2" s="146"/>
      <c r="I2" s="146"/>
      <c r="J2" s="146"/>
      <c r="K2" s="146"/>
      <c r="L2" s="146"/>
      <c r="M2" s="146"/>
      <c r="N2" s="146"/>
      <c r="O2" s="146"/>
      <c r="P2" s="146"/>
      <c r="V2" s="36"/>
      <c r="W2" s="36"/>
      <c r="X2" s="36"/>
      <c r="AD2" s="71"/>
      <c r="AE2" s="71"/>
      <c r="AP2" s="36"/>
      <c r="AQ2" s="36"/>
      <c r="AR2" s="36"/>
      <c r="AS2" s="71"/>
    </row>
    <row r="3" spans="1:45" x14ac:dyDescent="0.25"/>
    <row r="4" spans="1:45" ht="29.1" customHeight="1" x14ac:dyDescent="0.25">
      <c r="A4" s="134" t="s">
        <v>2</v>
      </c>
      <c r="B4" s="134"/>
      <c r="C4" s="144" t="s">
        <v>3</v>
      </c>
      <c r="D4" s="144"/>
      <c r="F4" s="134" t="s">
        <v>4</v>
      </c>
      <c r="G4" s="134"/>
      <c r="H4" s="134"/>
      <c r="I4" s="134"/>
      <c r="J4" s="134"/>
      <c r="K4" s="134"/>
    </row>
    <row r="5" spans="1:45" x14ac:dyDescent="0.25">
      <c r="A5" s="134"/>
      <c r="B5" s="134"/>
      <c r="C5" s="144"/>
      <c r="D5" s="144"/>
      <c r="F5" s="3" t="s">
        <v>5</v>
      </c>
      <c r="G5" s="3" t="s">
        <v>6</v>
      </c>
      <c r="H5" s="135" t="s">
        <v>7</v>
      </c>
      <c r="I5" s="135"/>
      <c r="J5" s="135"/>
      <c r="K5" s="135"/>
    </row>
    <row r="6" spans="1:45" x14ac:dyDescent="0.25">
      <c r="A6" s="134"/>
      <c r="B6" s="134"/>
      <c r="C6" s="144"/>
      <c r="D6" s="144"/>
      <c r="F6" s="54">
        <v>1</v>
      </c>
      <c r="G6" s="54" t="s">
        <v>8</v>
      </c>
      <c r="H6" s="136" t="s">
        <v>9</v>
      </c>
      <c r="I6" s="136"/>
      <c r="J6" s="136"/>
      <c r="K6" s="136"/>
    </row>
    <row r="7" spans="1:45" ht="190.5" customHeight="1" x14ac:dyDescent="0.25">
      <c r="A7" s="134"/>
      <c r="B7" s="134"/>
      <c r="C7" s="144"/>
      <c r="D7" s="144"/>
      <c r="F7" s="54">
        <v>2</v>
      </c>
      <c r="G7" s="54" t="s">
        <v>10</v>
      </c>
      <c r="H7" s="137" t="s">
        <v>11</v>
      </c>
      <c r="I7" s="137"/>
      <c r="J7" s="137"/>
      <c r="K7" s="137"/>
    </row>
    <row r="8" spans="1:45" ht="70.5" customHeight="1" x14ac:dyDescent="0.25">
      <c r="A8" s="134"/>
      <c r="B8" s="134"/>
      <c r="C8" s="144"/>
      <c r="D8" s="144"/>
      <c r="F8" s="61">
        <v>3</v>
      </c>
      <c r="G8" s="61" t="s">
        <v>248</v>
      </c>
      <c r="H8" s="137" t="s">
        <v>258</v>
      </c>
      <c r="I8" s="137"/>
      <c r="J8" s="137"/>
      <c r="K8" s="137"/>
    </row>
    <row r="9" spans="1:45" s="125" customFormat="1" ht="95.25" customHeight="1" x14ac:dyDescent="0.25">
      <c r="A9" s="123"/>
      <c r="B9" s="123"/>
      <c r="C9" s="124"/>
      <c r="D9" s="124"/>
      <c r="F9" s="102">
        <v>4</v>
      </c>
      <c r="G9" s="102" t="s">
        <v>259</v>
      </c>
      <c r="H9" s="137" t="s">
        <v>263</v>
      </c>
      <c r="I9" s="137"/>
      <c r="J9" s="137"/>
      <c r="K9" s="137"/>
      <c r="V9" s="126"/>
      <c r="W9" s="126"/>
      <c r="X9" s="126"/>
      <c r="AA9" s="127"/>
      <c r="AB9" s="127"/>
      <c r="AC9" s="127"/>
      <c r="AD9" s="128"/>
      <c r="AE9" s="128"/>
      <c r="AP9" s="126"/>
      <c r="AQ9" s="126"/>
      <c r="AR9" s="126"/>
      <c r="AS9" s="129"/>
    </row>
    <row r="10" spans="1:45" x14ac:dyDescent="0.25"/>
    <row r="11" spans="1:45" ht="14.45" customHeight="1" x14ac:dyDescent="0.25">
      <c r="A11" s="134" t="s">
        <v>12</v>
      </c>
      <c r="B11" s="134"/>
      <c r="C11" s="134" t="s">
        <v>13</v>
      </c>
      <c r="D11" s="134" t="s">
        <v>14</v>
      </c>
      <c r="E11" s="134"/>
      <c r="F11" s="134"/>
      <c r="G11" s="134"/>
      <c r="H11" s="134"/>
      <c r="I11" s="134"/>
      <c r="J11" s="134"/>
      <c r="K11" s="134"/>
      <c r="L11" s="134"/>
      <c r="M11" s="134"/>
      <c r="N11" s="134"/>
      <c r="O11" s="134"/>
      <c r="P11" s="134"/>
      <c r="Q11" s="138" t="s">
        <v>15</v>
      </c>
      <c r="R11" s="138"/>
      <c r="S11" s="138"/>
      <c r="T11" s="138"/>
      <c r="U11" s="138"/>
      <c r="V11" s="133" t="s">
        <v>16</v>
      </c>
      <c r="W11" s="133"/>
      <c r="X11" s="133"/>
      <c r="Y11" s="133"/>
      <c r="Z11" s="133"/>
      <c r="AA11" s="139" t="s">
        <v>16</v>
      </c>
      <c r="AB11" s="139"/>
      <c r="AC11" s="139"/>
      <c r="AD11" s="139"/>
      <c r="AE11" s="139"/>
      <c r="AF11" s="140" t="s">
        <v>16</v>
      </c>
      <c r="AG11" s="140"/>
      <c r="AH11" s="140"/>
      <c r="AI11" s="140"/>
      <c r="AJ11" s="140"/>
      <c r="AK11" s="141" t="s">
        <v>16</v>
      </c>
      <c r="AL11" s="141"/>
      <c r="AM11" s="141"/>
      <c r="AN11" s="141"/>
      <c r="AO11" s="141"/>
      <c r="AP11" s="130" t="s">
        <v>17</v>
      </c>
      <c r="AQ11" s="131"/>
      <c r="AR11" s="131"/>
      <c r="AS11" s="132"/>
    </row>
    <row r="12" spans="1:45" ht="14.45" customHeight="1" x14ac:dyDescent="0.25">
      <c r="A12" s="134"/>
      <c r="B12" s="134"/>
      <c r="C12" s="134"/>
      <c r="D12" s="134"/>
      <c r="E12" s="134"/>
      <c r="F12" s="134"/>
      <c r="G12" s="134"/>
      <c r="H12" s="134"/>
      <c r="I12" s="134"/>
      <c r="J12" s="134"/>
      <c r="K12" s="134"/>
      <c r="L12" s="134"/>
      <c r="M12" s="134"/>
      <c r="N12" s="134"/>
      <c r="O12" s="134"/>
      <c r="P12" s="134"/>
      <c r="Q12" s="138"/>
      <c r="R12" s="138"/>
      <c r="S12" s="138"/>
      <c r="T12" s="138"/>
      <c r="U12" s="138"/>
      <c r="V12" s="133" t="s">
        <v>18</v>
      </c>
      <c r="W12" s="133"/>
      <c r="X12" s="133"/>
      <c r="Y12" s="133"/>
      <c r="Z12" s="133"/>
      <c r="AA12" s="139" t="s">
        <v>19</v>
      </c>
      <c r="AB12" s="139"/>
      <c r="AC12" s="139"/>
      <c r="AD12" s="139"/>
      <c r="AE12" s="139"/>
      <c r="AF12" s="140" t="s">
        <v>20</v>
      </c>
      <c r="AG12" s="140"/>
      <c r="AH12" s="140"/>
      <c r="AI12" s="140"/>
      <c r="AJ12" s="140"/>
      <c r="AK12" s="141" t="s">
        <v>21</v>
      </c>
      <c r="AL12" s="141"/>
      <c r="AM12" s="141"/>
      <c r="AN12" s="141"/>
      <c r="AO12" s="141"/>
      <c r="AP12" s="130" t="s">
        <v>22</v>
      </c>
      <c r="AQ12" s="131"/>
      <c r="AR12" s="131"/>
      <c r="AS12" s="132"/>
    </row>
    <row r="13" spans="1:45" ht="60" x14ac:dyDescent="0.25">
      <c r="A13" s="53" t="s">
        <v>23</v>
      </c>
      <c r="B13" s="53" t="s">
        <v>24</v>
      </c>
      <c r="C13" s="134"/>
      <c r="D13" s="53" t="s">
        <v>25</v>
      </c>
      <c r="E13" s="53" t="s">
        <v>26</v>
      </c>
      <c r="F13" s="53" t="s">
        <v>27</v>
      </c>
      <c r="G13" s="53" t="s">
        <v>28</v>
      </c>
      <c r="H13" s="53" t="s">
        <v>29</v>
      </c>
      <c r="I13" s="53" t="s">
        <v>30</v>
      </c>
      <c r="J13" s="53" t="s">
        <v>31</v>
      </c>
      <c r="K13" s="53" t="s">
        <v>32</v>
      </c>
      <c r="L13" s="53" t="s">
        <v>33</v>
      </c>
      <c r="M13" s="53" t="s">
        <v>34</v>
      </c>
      <c r="N13" s="53" t="s">
        <v>35</v>
      </c>
      <c r="O13" s="53" t="s">
        <v>36</v>
      </c>
      <c r="P13" s="53" t="s">
        <v>37</v>
      </c>
      <c r="Q13" s="56" t="s">
        <v>38</v>
      </c>
      <c r="R13" s="56" t="s">
        <v>39</v>
      </c>
      <c r="S13" s="56" t="s">
        <v>40</v>
      </c>
      <c r="T13" s="56" t="s">
        <v>41</v>
      </c>
      <c r="U13" s="56" t="s">
        <v>42</v>
      </c>
      <c r="V13" s="101" t="s">
        <v>43</v>
      </c>
      <c r="W13" s="101" t="s">
        <v>44</v>
      </c>
      <c r="X13" s="101" t="s">
        <v>45</v>
      </c>
      <c r="Y13" s="57" t="s">
        <v>46</v>
      </c>
      <c r="Z13" s="57" t="s">
        <v>47</v>
      </c>
      <c r="AA13" s="111" t="s">
        <v>43</v>
      </c>
      <c r="AB13" s="111" t="s">
        <v>44</v>
      </c>
      <c r="AC13" s="111" t="s">
        <v>45</v>
      </c>
      <c r="AD13" s="72" t="s">
        <v>46</v>
      </c>
      <c r="AE13" s="72" t="s">
        <v>47</v>
      </c>
      <c r="AF13" s="59" t="s">
        <v>43</v>
      </c>
      <c r="AG13" s="59" t="s">
        <v>44</v>
      </c>
      <c r="AH13" s="59" t="s">
        <v>45</v>
      </c>
      <c r="AI13" s="59" t="s">
        <v>46</v>
      </c>
      <c r="AJ13" s="59" t="s">
        <v>47</v>
      </c>
      <c r="AK13" s="60" t="s">
        <v>43</v>
      </c>
      <c r="AL13" s="60" t="s">
        <v>44</v>
      </c>
      <c r="AM13" s="60" t="s">
        <v>45</v>
      </c>
      <c r="AN13" s="60" t="s">
        <v>46</v>
      </c>
      <c r="AO13" s="60" t="s">
        <v>47</v>
      </c>
      <c r="AP13" s="4" t="s">
        <v>43</v>
      </c>
      <c r="AQ13" s="4" t="s">
        <v>44</v>
      </c>
      <c r="AR13" s="4" t="s">
        <v>45</v>
      </c>
      <c r="AS13" s="78" t="s">
        <v>48</v>
      </c>
    </row>
    <row r="14" spans="1:45" s="9" customFormat="1" ht="272.25" customHeight="1" x14ac:dyDescent="0.25">
      <c r="A14" s="55">
        <v>1</v>
      </c>
      <c r="B14" s="55" t="s">
        <v>49</v>
      </c>
      <c r="C14" s="55" t="s">
        <v>50</v>
      </c>
      <c r="D14" s="55" t="s">
        <v>51</v>
      </c>
      <c r="E14" s="5">
        <f t="shared" ref="E14:E29" si="0">+((1/17)*80%)/100%</f>
        <v>4.7058823529411764E-2</v>
      </c>
      <c r="F14" s="55" t="s">
        <v>52</v>
      </c>
      <c r="G14" s="55" t="s">
        <v>53</v>
      </c>
      <c r="H14" s="55" t="s">
        <v>54</v>
      </c>
      <c r="I14" s="6">
        <v>6.6000000000000003E-2</v>
      </c>
      <c r="J14" s="55" t="s">
        <v>55</v>
      </c>
      <c r="K14" s="55" t="s">
        <v>56</v>
      </c>
      <c r="L14" s="7">
        <v>0</v>
      </c>
      <c r="M14" s="7">
        <v>0.02</v>
      </c>
      <c r="N14" s="7">
        <v>0.06</v>
      </c>
      <c r="O14" s="7">
        <v>0.1</v>
      </c>
      <c r="P14" s="7">
        <v>0.1</v>
      </c>
      <c r="Q14" s="55" t="s">
        <v>57</v>
      </c>
      <c r="R14" s="55" t="s">
        <v>58</v>
      </c>
      <c r="S14" s="55" t="s">
        <v>59</v>
      </c>
      <c r="T14" s="55" t="s">
        <v>60</v>
      </c>
      <c r="U14" s="55" t="s">
        <v>61</v>
      </c>
      <c r="V14" s="63" t="s">
        <v>62</v>
      </c>
      <c r="W14" s="63" t="s">
        <v>62</v>
      </c>
      <c r="X14" s="63" t="s">
        <v>62</v>
      </c>
      <c r="Y14" s="74" t="s">
        <v>63</v>
      </c>
      <c r="Z14" s="7" t="s">
        <v>62</v>
      </c>
      <c r="AA14" s="107">
        <f>M14</f>
        <v>0.02</v>
      </c>
      <c r="AB14" s="112">
        <v>0.03</v>
      </c>
      <c r="AC14" s="113">
        <f>IF(AB14/AA14&gt;100%,100%,AB14/AA14)</f>
        <v>1</v>
      </c>
      <c r="AD14" s="81" t="s">
        <v>234</v>
      </c>
      <c r="AE14" s="81" t="s">
        <v>233</v>
      </c>
      <c r="AF14" s="7">
        <f>N14</f>
        <v>0.06</v>
      </c>
      <c r="AG14" s="37"/>
      <c r="AH14" s="38">
        <f>IF(AG14/AF14&gt;100%,100%,AG14/AF14)</f>
        <v>0</v>
      </c>
      <c r="AI14" s="62"/>
      <c r="AJ14" s="62"/>
      <c r="AK14" s="7">
        <f>O14</f>
        <v>0.1</v>
      </c>
      <c r="AL14" s="37"/>
      <c r="AM14" s="38">
        <f>IF(AL14/AK14&gt;100%,100%,AL14/AK14)</f>
        <v>0</v>
      </c>
      <c r="AN14" s="62"/>
      <c r="AO14" s="62"/>
      <c r="AP14" s="63">
        <f>P14</f>
        <v>0.1</v>
      </c>
      <c r="AQ14" s="63">
        <v>0.03</v>
      </c>
      <c r="AR14" s="52">
        <f>IF(AQ14/AP14&gt;100%,100%,AQ14/AP14)</f>
        <v>0.3</v>
      </c>
      <c r="AS14" s="81" t="s">
        <v>234</v>
      </c>
    </row>
    <row r="15" spans="1:45" s="9" customFormat="1" ht="120" customHeight="1" x14ac:dyDescent="0.25">
      <c r="A15" s="55">
        <v>2</v>
      </c>
      <c r="B15" s="55" t="s">
        <v>49</v>
      </c>
      <c r="C15" s="55" t="s">
        <v>50</v>
      </c>
      <c r="D15" s="55" t="s">
        <v>64</v>
      </c>
      <c r="E15" s="5">
        <f t="shared" si="0"/>
        <v>4.7058823529411764E-2</v>
      </c>
      <c r="F15" s="55" t="s">
        <v>52</v>
      </c>
      <c r="G15" s="55" t="s">
        <v>65</v>
      </c>
      <c r="H15" s="55" t="s">
        <v>66</v>
      </c>
      <c r="I15" s="55" t="s">
        <v>67</v>
      </c>
      <c r="J15" s="55" t="s">
        <v>68</v>
      </c>
      <c r="K15" s="55" t="s">
        <v>56</v>
      </c>
      <c r="L15" s="7">
        <v>0</v>
      </c>
      <c r="M15" s="7">
        <v>0</v>
      </c>
      <c r="N15" s="7">
        <v>0</v>
      </c>
      <c r="O15" s="7">
        <v>0.15</v>
      </c>
      <c r="P15" s="7">
        <v>0.15</v>
      </c>
      <c r="Q15" s="55" t="s">
        <v>57</v>
      </c>
      <c r="R15" s="55" t="s">
        <v>69</v>
      </c>
      <c r="S15" s="55" t="s">
        <v>70</v>
      </c>
      <c r="T15" s="55" t="s">
        <v>60</v>
      </c>
      <c r="U15" s="55" t="s">
        <v>71</v>
      </c>
      <c r="V15" s="63" t="s">
        <v>62</v>
      </c>
      <c r="W15" s="63" t="s">
        <v>62</v>
      </c>
      <c r="X15" s="63" t="s">
        <v>62</v>
      </c>
      <c r="Y15" s="58" t="s">
        <v>63</v>
      </c>
      <c r="Z15" s="63" t="s">
        <v>62</v>
      </c>
      <c r="AA15" s="107" t="s">
        <v>62</v>
      </c>
      <c r="AB15" s="107" t="s">
        <v>62</v>
      </c>
      <c r="AC15" s="107" t="s">
        <v>62</v>
      </c>
      <c r="AD15" s="73" t="s">
        <v>72</v>
      </c>
      <c r="AE15" s="73" t="s">
        <v>62</v>
      </c>
      <c r="AF15" s="7">
        <f t="shared" ref="AF15:AF36" si="1">N15</f>
        <v>0</v>
      </c>
      <c r="AG15" s="37">
        <v>0</v>
      </c>
      <c r="AH15" s="38" t="e">
        <f>IF(AG15/AF15&gt;100%,100%,AG15/AF15)</f>
        <v>#DIV/0!</v>
      </c>
      <c r="AI15" s="62"/>
      <c r="AJ15" s="62"/>
      <c r="AK15" s="7">
        <f t="shared" ref="AK15:AK36" si="2">O15</f>
        <v>0.15</v>
      </c>
      <c r="AL15" s="37">
        <v>0</v>
      </c>
      <c r="AM15" s="38">
        <f>IF(AL15/AK15&gt;100%,100%,AL15/AK15)</f>
        <v>0</v>
      </c>
      <c r="AN15" s="62"/>
      <c r="AO15" s="62"/>
      <c r="AP15" s="63">
        <f t="shared" ref="AP15:AP36" si="3">P15</f>
        <v>0.15</v>
      </c>
      <c r="AQ15" s="63">
        <v>0</v>
      </c>
      <c r="AR15" s="52">
        <f t="shared" ref="AR15:AR36" si="4">IF(AQ15/AP15&gt;100%,100%,AQ15/AP15)</f>
        <v>0</v>
      </c>
      <c r="AS15" s="73" t="s">
        <v>73</v>
      </c>
    </row>
    <row r="16" spans="1:45" s="9" customFormat="1" ht="170.25" customHeight="1" x14ac:dyDescent="0.25">
      <c r="A16" s="55">
        <v>3</v>
      </c>
      <c r="B16" s="55" t="s">
        <v>49</v>
      </c>
      <c r="C16" s="55" t="s">
        <v>50</v>
      </c>
      <c r="D16" s="55" t="s">
        <v>74</v>
      </c>
      <c r="E16" s="5">
        <f t="shared" si="0"/>
        <v>4.7058823529411764E-2</v>
      </c>
      <c r="F16" s="55" t="s">
        <v>75</v>
      </c>
      <c r="G16" s="55" t="s">
        <v>76</v>
      </c>
      <c r="H16" s="55" t="s">
        <v>77</v>
      </c>
      <c r="I16" s="55" t="s">
        <v>67</v>
      </c>
      <c r="J16" s="55" t="s">
        <v>55</v>
      </c>
      <c r="K16" s="55" t="s">
        <v>56</v>
      </c>
      <c r="L16" s="7">
        <v>0.05</v>
      </c>
      <c r="M16" s="7">
        <v>0.4</v>
      </c>
      <c r="N16" s="7">
        <v>0.8</v>
      </c>
      <c r="O16" s="7">
        <v>1</v>
      </c>
      <c r="P16" s="7">
        <v>1</v>
      </c>
      <c r="Q16" s="55" t="s">
        <v>57</v>
      </c>
      <c r="R16" s="55" t="s">
        <v>78</v>
      </c>
      <c r="S16" s="55" t="s">
        <v>79</v>
      </c>
      <c r="T16" s="55" t="s">
        <v>60</v>
      </c>
      <c r="U16" s="55" t="s">
        <v>80</v>
      </c>
      <c r="V16" s="63">
        <f t="shared" ref="V16:V30" si="5">L16</f>
        <v>0.05</v>
      </c>
      <c r="W16" s="50">
        <v>0</v>
      </c>
      <c r="X16" s="50">
        <v>0</v>
      </c>
      <c r="Y16" s="58" t="s">
        <v>81</v>
      </c>
      <c r="Z16" s="35" t="s">
        <v>82</v>
      </c>
      <c r="AA16" s="107">
        <f t="shared" ref="AA16:AB36" si="6">M16</f>
        <v>0.4</v>
      </c>
      <c r="AB16" s="114">
        <v>0.15559999999999999</v>
      </c>
      <c r="AC16" s="113">
        <f t="shared" ref="AC16:AC36" si="7">IF(AB16/AA16&gt;100%,100%,AB16/AA16)</f>
        <v>0.38899999999999996</v>
      </c>
      <c r="AD16" s="81" t="s">
        <v>235</v>
      </c>
      <c r="AE16" s="81" t="s">
        <v>236</v>
      </c>
      <c r="AF16" s="7">
        <f t="shared" si="1"/>
        <v>0.8</v>
      </c>
      <c r="AG16" s="39"/>
      <c r="AH16" s="38">
        <f t="shared" ref="AH16:AH30" si="8">IF(AG16/AF16&gt;100%,100%,AG16/AF16)</f>
        <v>0</v>
      </c>
      <c r="AI16" s="62"/>
      <c r="AJ16" s="62"/>
      <c r="AK16" s="7">
        <f t="shared" si="2"/>
        <v>1</v>
      </c>
      <c r="AL16" s="39"/>
      <c r="AM16" s="38">
        <f t="shared" ref="AM16:AM30" si="9">IF(AL16/AK16&gt;100%,100%,AL16/AK16)</f>
        <v>0</v>
      </c>
      <c r="AN16" s="62"/>
      <c r="AO16" s="62"/>
      <c r="AP16" s="63">
        <f t="shared" si="3"/>
        <v>1</v>
      </c>
      <c r="AQ16" s="64">
        <v>0.15559999999999999</v>
      </c>
      <c r="AR16" s="52">
        <f t="shared" si="4"/>
        <v>0.15559999999999999</v>
      </c>
      <c r="AS16" s="81" t="s">
        <v>235</v>
      </c>
    </row>
    <row r="17" spans="1:45" s="9" customFormat="1" ht="90" x14ac:dyDescent="0.25">
      <c r="A17" s="55">
        <v>4</v>
      </c>
      <c r="B17" s="55" t="s">
        <v>49</v>
      </c>
      <c r="C17" s="55" t="s">
        <v>83</v>
      </c>
      <c r="D17" s="55" t="s">
        <v>84</v>
      </c>
      <c r="E17" s="5">
        <f t="shared" si="0"/>
        <v>4.7058823529411764E-2</v>
      </c>
      <c r="F17" s="55" t="s">
        <v>52</v>
      </c>
      <c r="G17" s="55" t="s">
        <v>85</v>
      </c>
      <c r="H17" s="55" t="s">
        <v>86</v>
      </c>
      <c r="I17" s="10">
        <v>0.5</v>
      </c>
      <c r="J17" s="55" t="s">
        <v>55</v>
      </c>
      <c r="K17" s="55" t="s">
        <v>56</v>
      </c>
      <c r="L17" s="7">
        <v>0.15</v>
      </c>
      <c r="M17" s="7">
        <v>0.3</v>
      </c>
      <c r="N17" s="11">
        <v>0.45</v>
      </c>
      <c r="O17" s="11">
        <v>0.6</v>
      </c>
      <c r="P17" s="11">
        <v>0.6</v>
      </c>
      <c r="Q17" s="55" t="s">
        <v>87</v>
      </c>
      <c r="R17" s="55" t="s">
        <v>88</v>
      </c>
      <c r="S17" s="55" t="s">
        <v>89</v>
      </c>
      <c r="T17" s="55" t="s">
        <v>60</v>
      </c>
      <c r="U17" s="55" t="s">
        <v>90</v>
      </c>
      <c r="V17" s="63">
        <f t="shared" si="5"/>
        <v>0.15</v>
      </c>
      <c r="W17" s="66">
        <v>0.10630000000000001</v>
      </c>
      <c r="X17" s="50">
        <f>W17/V17</f>
        <v>0.70866666666666678</v>
      </c>
      <c r="Y17" s="58" t="s">
        <v>91</v>
      </c>
      <c r="Z17" s="35" t="s">
        <v>250</v>
      </c>
      <c r="AA17" s="107">
        <f t="shared" si="6"/>
        <v>0.3</v>
      </c>
      <c r="AB17" s="115">
        <v>0.36820000000000003</v>
      </c>
      <c r="AC17" s="113">
        <f t="shared" si="7"/>
        <v>1</v>
      </c>
      <c r="AD17" s="74" t="s">
        <v>93</v>
      </c>
      <c r="AE17" s="58" t="s">
        <v>92</v>
      </c>
      <c r="AF17" s="7">
        <f t="shared" si="1"/>
        <v>0.45</v>
      </c>
      <c r="AG17" s="39"/>
      <c r="AH17" s="38">
        <f t="shared" si="8"/>
        <v>0</v>
      </c>
      <c r="AI17" s="62"/>
      <c r="AJ17" s="62"/>
      <c r="AK17" s="7">
        <f t="shared" si="2"/>
        <v>0.6</v>
      </c>
      <c r="AL17" s="39"/>
      <c r="AM17" s="38">
        <f t="shared" si="9"/>
        <v>0</v>
      </c>
      <c r="AN17" s="62"/>
      <c r="AO17" s="62"/>
      <c r="AP17" s="63">
        <f t="shared" si="3"/>
        <v>0.6</v>
      </c>
      <c r="AQ17" s="66">
        <v>0.36820000000000003</v>
      </c>
      <c r="AR17" s="52">
        <f t="shared" si="4"/>
        <v>0.61366666666666669</v>
      </c>
      <c r="AS17" s="74" t="s">
        <v>93</v>
      </c>
    </row>
    <row r="18" spans="1:45" s="9" customFormat="1" ht="105" x14ac:dyDescent="0.25">
      <c r="A18" s="55">
        <v>5</v>
      </c>
      <c r="B18" s="55" t="s">
        <v>49</v>
      </c>
      <c r="C18" s="55" t="s">
        <v>83</v>
      </c>
      <c r="D18" s="55" t="s">
        <v>94</v>
      </c>
      <c r="E18" s="5">
        <f t="shared" si="0"/>
        <v>4.7058823529411764E-2</v>
      </c>
      <c r="F18" s="55" t="s">
        <v>52</v>
      </c>
      <c r="G18" s="55" t="s">
        <v>95</v>
      </c>
      <c r="H18" s="55" t="s">
        <v>96</v>
      </c>
      <c r="I18" s="10">
        <v>0.6</v>
      </c>
      <c r="J18" s="55" t="s">
        <v>55</v>
      </c>
      <c r="K18" s="55" t="s">
        <v>56</v>
      </c>
      <c r="L18" s="7">
        <v>0.15</v>
      </c>
      <c r="M18" s="7">
        <v>0.3</v>
      </c>
      <c r="N18" s="11">
        <v>0.45</v>
      </c>
      <c r="O18" s="11">
        <v>0.6</v>
      </c>
      <c r="P18" s="11">
        <v>0.6</v>
      </c>
      <c r="Q18" s="55" t="s">
        <v>87</v>
      </c>
      <c r="R18" s="55" t="s">
        <v>88</v>
      </c>
      <c r="S18" s="55" t="s">
        <v>89</v>
      </c>
      <c r="T18" s="55" t="s">
        <v>60</v>
      </c>
      <c r="U18" s="55" t="s">
        <v>90</v>
      </c>
      <c r="V18" s="63">
        <f t="shared" si="5"/>
        <v>0.15</v>
      </c>
      <c r="W18" s="66">
        <v>8.7300000000000003E-2</v>
      </c>
      <c r="X18" s="50">
        <v>0.57999999999999996</v>
      </c>
      <c r="Y18" s="58" t="s">
        <v>97</v>
      </c>
      <c r="Z18" s="35" t="s">
        <v>250</v>
      </c>
      <c r="AA18" s="107">
        <f t="shared" si="6"/>
        <v>0.3</v>
      </c>
      <c r="AB18" s="115">
        <v>0.27850000000000003</v>
      </c>
      <c r="AC18" s="113">
        <f t="shared" si="7"/>
        <v>0.92833333333333345</v>
      </c>
      <c r="AD18" s="74" t="s">
        <v>98</v>
      </c>
      <c r="AE18" s="58" t="s">
        <v>92</v>
      </c>
      <c r="AF18" s="7">
        <f t="shared" si="1"/>
        <v>0.45</v>
      </c>
      <c r="AG18" s="39"/>
      <c r="AH18" s="38">
        <f t="shared" si="8"/>
        <v>0</v>
      </c>
      <c r="AI18" s="62"/>
      <c r="AJ18" s="62"/>
      <c r="AK18" s="7">
        <f t="shared" si="2"/>
        <v>0.6</v>
      </c>
      <c r="AL18" s="39"/>
      <c r="AM18" s="38">
        <f t="shared" si="9"/>
        <v>0</v>
      </c>
      <c r="AN18" s="62"/>
      <c r="AO18" s="62"/>
      <c r="AP18" s="63">
        <f t="shared" si="3"/>
        <v>0.6</v>
      </c>
      <c r="AQ18" s="67">
        <v>0.27850000000000003</v>
      </c>
      <c r="AR18" s="52">
        <f t="shared" si="4"/>
        <v>0.46416666666666673</v>
      </c>
      <c r="AS18" s="74" t="s">
        <v>98</v>
      </c>
    </row>
    <row r="19" spans="1:45" s="9" customFormat="1" ht="90" x14ac:dyDescent="0.25">
      <c r="A19" s="55">
        <v>6</v>
      </c>
      <c r="B19" s="55" t="s">
        <v>49</v>
      </c>
      <c r="C19" s="55" t="s">
        <v>83</v>
      </c>
      <c r="D19" s="55" t="s">
        <v>99</v>
      </c>
      <c r="E19" s="5">
        <f t="shared" si="0"/>
        <v>4.7058823529411764E-2</v>
      </c>
      <c r="F19" s="55" t="s">
        <v>75</v>
      </c>
      <c r="G19" s="55" t="s">
        <v>100</v>
      </c>
      <c r="H19" s="55" t="s">
        <v>101</v>
      </c>
      <c r="I19" s="55"/>
      <c r="J19" s="55" t="s">
        <v>55</v>
      </c>
      <c r="K19" s="55" t="s">
        <v>56</v>
      </c>
      <c r="L19" s="7">
        <v>0.1</v>
      </c>
      <c r="M19" s="7">
        <v>0.25</v>
      </c>
      <c r="N19" s="7">
        <v>0.65</v>
      </c>
      <c r="O19" s="7">
        <v>0.95</v>
      </c>
      <c r="P19" s="7">
        <v>0.95</v>
      </c>
      <c r="Q19" s="55" t="s">
        <v>87</v>
      </c>
      <c r="R19" s="55" t="s">
        <v>88</v>
      </c>
      <c r="S19" s="55" t="s">
        <v>89</v>
      </c>
      <c r="T19" s="55" t="s">
        <v>60</v>
      </c>
      <c r="U19" s="55" t="s">
        <v>102</v>
      </c>
      <c r="V19" s="63">
        <f t="shared" si="5"/>
        <v>0.1</v>
      </c>
      <c r="W19" s="50">
        <v>0.21</v>
      </c>
      <c r="X19" s="50">
        <v>1</v>
      </c>
      <c r="Y19" s="58" t="s">
        <v>103</v>
      </c>
      <c r="Z19" s="35" t="s">
        <v>250</v>
      </c>
      <c r="AA19" s="107">
        <f t="shared" si="6"/>
        <v>0.25</v>
      </c>
      <c r="AB19" s="115">
        <v>0.28999999999999998</v>
      </c>
      <c r="AC19" s="113">
        <f t="shared" si="7"/>
        <v>1</v>
      </c>
      <c r="AD19" s="75" t="s">
        <v>104</v>
      </c>
      <c r="AE19" s="58" t="s">
        <v>92</v>
      </c>
      <c r="AF19" s="7">
        <f t="shared" si="1"/>
        <v>0.65</v>
      </c>
      <c r="AG19" s="39"/>
      <c r="AH19" s="38">
        <f t="shared" si="8"/>
        <v>0</v>
      </c>
      <c r="AI19" s="62"/>
      <c r="AJ19" s="62"/>
      <c r="AK19" s="7">
        <f t="shared" si="2"/>
        <v>0.95</v>
      </c>
      <c r="AL19" s="39"/>
      <c r="AM19" s="38">
        <f t="shared" si="9"/>
        <v>0</v>
      </c>
      <c r="AN19" s="62"/>
      <c r="AO19" s="62"/>
      <c r="AP19" s="63">
        <f t="shared" si="3"/>
        <v>0.95</v>
      </c>
      <c r="AQ19" s="63">
        <v>0.28999999999999998</v>
      </c>
      <c r="AR19" s="52">
        <f t="shared" si="4"/>
        <v>0.30526315789473685</v>
      </c>
      <c r="AS19" s="75" t="s">
        <v>104</v>
      </c>
    </row>
    <row r="20" spans="1:45" s="9" customFormat="1" ht="90" x14ac:dyDescent="0.25">
      <c r="A20" s="55">
        <v>7</v>
      </c>
      <c r="B20" s="55" t="s">
        <v>49</v>
      </c>
      <c r="C20" s="55" t="s">
        <v>83</v>
      </c>
      <c r="D20" s="55" t="s">
        <v>105</v>
      </c>
      <c r="E20" s="5">
        <f t="shared" si="0"/>
        <v>4.7058823529411764E-2</v>
      </c>
      <c r="F20" s="55" t="s">
        <v>52</v>
      </c>
      <c r="G20" s="55" t="s">
        <v>106</v>
      </c>
      <c r="H20" s="55" t="s">
        <v>107</v>
      </c>
      <c r="I20" s="55"/>
      <c r="J20" s="55" t="s">
        <v>55</v>
      </c>
      <c r="K20" s="55" t="s">
        <v>56</v>
      </c>
      <c r="L20" s="7">
        <v>0.02</v>
      </c>
      <c r="M20" s="7">
        <v>0.1</v>
      </c>
      <c r="N20" s="7">
        <v>0.2</v>
      </c>
      <c r="O20" s="7">
        <v>0.4</v>
      </c>
      <c r="P20" s="7">
        <v>0.4</v>
      </c>
      <c r="Q20" s="55" t="s">
        <v>87</v>
      </c>
      <c r="R20" s="55" t="s">
        <v>88</v>
      </c>
      <c r="S20" s="55" t="s">
        <v>89</v>
      </c>
      <c r="T20" s="55" t="s">
        <v>60</v>
      </c>
      <c r="U20" s="55" t="s">
        <v>102</v>
      </c>
      <c r="V20" s="63">
        <f t="shared" si="5"/>
        <v>0.02</v>
      </c>
      <c r="W20" s="50">
        <v>0.1</v>
      </c>
      <c r="X20" s="50">
        <v>1</v>
      </c>
      <c r="Y20" s="58" t="s">
        <v>108</v>
      </c>
      <c r="Z20" s="35" t="s">
        <v>250</v>
      </c>
      <c r="AA20" s="107">
        <f t="shared" si="6"/>
        <v>0.1</v>
      </c>
      <c r="AB20" s="115">
        <v>0.20530000000000001</v>
      </c>
      <c r="AC20" s="113">
        <f t="shared" si="7"/>
        <v>1</v>
      </c>
      <c r="AD20" s="74" t="s">
        <v>109</v>
      </c>
      <c r="AE20" s="58" t="s">
        <v>92</v>
      </c>
      <c r="AF20" s="7">
        <f t="shared" si="1"/>
        <v>0.2</v>
      </c>
      <c r="AG20" s="39"/>
      <c r="AH20" s="38">
        <f t="shared" si="8"/>
        <v>0</v>
      </c>
      <c r="AI20" s="62"/>
      <c r="AJ20" s="62"/>
      <c r="AK20" s="7">
        <f t="shared" si="2"/>
        <v>0.4</v>
      </c>
      <c r="AL20" s="39"/>
      <c r="AM20" s="38">
        <f t="shared" si="9"/>
        <v>0</v>
      </c>
      <c r="AN20" s="62"/>
      <c r="AO20" s="62"/>
      <c r="AP20" s="63">
        <f t="shared" si="3"/>
        <v>0.4</v>
      </c>
      <c r="AQ20" s="67">
        <v>0.20530000000000001</v>
      </c>
      <c r="AR20" s="52">
        <f t="shared" si="4"/>
        <v>0.51324999999999998</v>
      </c>
      <c r="AS20" s="74" t="s">
        <v>109</v>
      </c>
    </row>
    <row r="21" spans="1:45" s="9" customFormat="1" ht="143.25" customHeight="1" x14ac:dyDescent="0.25">
      <c r="A21" s="55">
        <v>8</v>
      </c>
      <c r="B21" s="55" t="s">
        <v>49</v>
      </c>
      <c r="C21" s="55" t="s">
        <v>83</v>
      </c>
      <c r="D21" s="55" t="s">
        <v>110</v>
      </c>
      <c r="E21" s="5">
        <f t="shared" si="0"/>
        <v>4.7058823529411764E-2</v>
      </c>
      <c r="F21" s="55" t="s">
        <v>75</v>
      </c>
      <c r="G21" s="55" t="s">
        <v>111</v>
      </c>
      <c r="H21" s="55" t="s">
        <v>112</v>
      </c>
      <c r="I21" s="55"/>
      <c r="J21" s="55" t="s">
        <v>68</v>
      </c>
      <c r="K21" s="55" t="s">
        <v>56</v>
      </c>
      <c r="L21" s="7">
        <v>0.95</v>
      </c>
      <c r="M21" s="7">
        <v>0.95</v>
      </c>
      <c r="N21" s="7">
        <v>0.95</v>
      </c>
      <c r="O21" s="7">
        <v>0.95</v>
      </c>
      <c r="P21" s="7">
        <v>0.95</v>
      </c>
      <c r="Q21" s="55" t="s">
        <v>87</v>
      </c>
      <c r="R21" s="55" t="s">
        <v>88</v>
      </c>
      <c r="S21" s="55" t="s">
        <v>113</v>
      </c>
      <c r="T21" s="55" t="s">
        <v>60</v>
      </c>
      <c r="U21" s="12" t="s">
        <v>114</v>
      </c>
      <c r="V21" s="63">
        <f t="shared" si="5"/>
        <v>0.95</v>
      </c>
      <c r="W21" s="103">
        <v>1</v>
      </c>
      <c r="X21" s="50">
        <v>1</v>
      </c>
      <c r="Y21" s="58" t="s">
        <v>115</v>
      </c>
      <c r="Z21" s="35" t="s">
        <v>116</v>
      </c>
      <c r="AA21" s="107">
        <f t="shared" si="6"/>
        <v>0.95</v>
      </c>
      <c r="AB21" s="114">
        <v>0.99729999999999996</v>
      </c>
      <c r="AC21" s="113">
        <f t="shared" si="7"/>
        <v>1</v>
      </c>
      <c r="AD21" s="81" t="s">
        <v>117</v>
      </c>
      <c r="AE21" s="81" t="s">
        <v>238</v>
      </c>
      <c r="AF21" s="7">
        <f>N21</f>
        <v>0.95</v>
      </c>
      <c r="AG21" s="39"/>
      <c r="AH21" s="38">
        <f t="shared" si="8"/>
        <v>0</v>
      </c>
      <c r="AI21" s="62"/>
      <c r="AJ21" s="62"/>
      <c r="AK21" s="7">
        <f t="shared" si="2"/>
        <v>0.95</v>
      </c>
      <c r="AL21" s="39"/>
      <c r="AM21" s="38">
        <f t="shared" si="9"/>
        <v>0</v>
      </c>
      <c r="AN21" s="62"/>
      <c r="AO21" s="62"/>
      <c r="AP21" s="63">
        <f t="shared" si="3"/>
        <v>0.95</v>
      </c>
      <c r="AQ21" s="122">
        <f>(W21*25%)+(AB21*25%)</f>
        <v>0.49932500000000002</v>
      </c>
      <c r="AR21" s="52">
        <f t="shared" si="4"/>
        <v>0.5256052631578948</v>
      </c>
      <c r="AS21" s="81" t="s">
        <v>260</v>
      </c>
    </row>
    <row r="22" spans="1:45" s="9" customFormat="1" ht="90" x14ac:dyDescent="0.25">
      <c r="A22" s="55">
        <v>9</v>
      </c>
      <c r="B22" s="55" t="s">
        <v>49</v>
      </c>
      <c r="C22" s="55" t="s">
        <v>83</v>
      </c>
      <c r="D22" s="55" t="s">
        <v>118</v>
      </c>
      <c r="E22" s="5">
        <f t="shared" si="0"/>
        <v>4.7058823529411764E-2</v>
      </c>
      <c r="F22" s="55" t="s">
        <v>52</v>
      </c>
      <c r="G22" s="55" t="s">
        <v>119</v>
      </c>
      <c r="H22" s="55" t="s">
        <v>120</v>
      </c>
      <c r="I22" s="55"/>
      <c r="J22" s="55" t="s">
        <v>68</v>
      </c>
      <c r="K22" s="55" t="s">
        <v>56</v>
      </c>
      <c r="L22" s="7">
        <v>1</v>
      </c>
      <c r="M22" s="7">
        <v>1</v>
      </c>
      <c r="N22" s="7">
        <v>1</v>
      </c>
      <c r="O22" s="7">
        <v>1</v>
      </c>
      <c r="P22" s="7">
        <v>1</v>
      </c>
      <c r="Q22" s="55" t="s">
        <v>87</v>
      </c>
      <c r="R22" s="12" t="s">
        <v>88</v>
      </c>
      <c r="S22" s="12" t="s">
        <v>121</v>
      </c>
      <c r="T22" s="12" t="s">
        <v>60</v>
      </c>
      <c r="U22" s="12" t="s">
        <v>122</v>
      </c>
      <c r="V22" s="63">
        <f t="shared" si="5"/>
        <v>1</v>
      </c>
      <c r="W22" s="50">
        <v>1</v>
      </c>
      <c r="X22" s="50">
        <v>1</v>
      </c>
      <c r="Y22" s="58" t="s">
        <v>123</v>
      </c>
      <c r="Z22" s="35" t="s">
        <v>116</v>
      </c>
      <c r="AA22" s="107">
        <f t="shared" si="6"/>
        <v>1</v>
      </c>
      <c r="AB22" s="114">
        <v>1.0302</v>
      </c>
      <c r="AC22" s="113">
        <f t="shared" si="7"/>
        <v>1</v>
      </c>
      <c r="AD22" s="81" t="s">
        <v>237</v>
      </c>
      <c r="AE22" s="81" t="s">
        <v>238</v>
      </c>
      <c r="AF22" s="7">
        <f t="shared" si="1"/>
        <v>1</v>
      </c>
      <c r="AG22" s="39"/>
      <c r="AH22" s="38">
        <f t="shared" si="8"/>
        <v>0</v>
      </c>
      <c r="AI22" s="62"/>
      <c r="AJ22" s="62"/>
      <c r="AK22" s="7">
        <f t="shared" si="2"/>
        <v>1</v>
      </c>
      <c r="AL22" s="39"/>
      <c r="AM22" s="38">
        <f t="shared" si="9"/>
        <v>0</v>
      </c>
      <c r="AN22" s="62"/>
      <c r="AO22" s="62"/>
      <c r="AP22" s="63">
        <f t="shared" si="3"/>
        <v>1</v>
      </c>
      <c r="AQ22" s="122">
        <f>(W22*25%)+(AB22*25%)</f>
        <v>0.50754999999999995</v>
      </c>
      <c r="AR22" s="52">
        <f t="shared" si="4"/>
        <v>0.50754999999999995</v>
      </c>
      <c r="AS22" s="81" t="s">
        <v>261</v>
      </c>
    </row>
    <row r="23" spans="1:45" s="9" customFormat="1" ht="135" x14ac:dyDescent="0.25">
      <c r="A23" s="55">
        <v>10</v>
      </c>
      <c r="B23" s="55" t="s">
        <v>49</v>
      </c>
      <c r="C23" s="55" t="s">
        <v>83</v>
      </c>
      <c r="D23" s="55" t="s">
        <v>124</v>
      </c>
      <c r="E23" s="5">
        <f t="shared" si="0"/>
        <v>4.7058823529411764E-2</v>
      </c>
      <c r="F23" s="55" t="s">
        <v>52</v>
      </c>
      <c r="G23" s="55" t="s">
        <v>125</v>
      </c>
      <c r="H23" s="55" t="s">
        <v>126</v>
      </c>
      <c r="I23" s="55"/>
      <c r="J23" s="55" t="s">
        <v>68</v>
      </c>
      <c r="K23" s="55" t="s">
        <v>56</v>
      </c>
      <c r="L23" s="10">
        <v>0.95</v>
      </c>
      <c r="M23" s="10">
        <v>0.95</v>
      </c>
      <c r="N23" s="10">
        <v>0.95</v>
      </c>
      <c r="O23" s="10">
        <v>0.95</v>
      </c>
      <c r="P23" s="7">
        <v>0.95</v>
      </c>
      <c r="Q23" s="55" t="s">
        <v>87</v>
      </c>
      <c r="R23" s="55" t="s">
        <v>127</v>
      </c>
      <c r="S23" s="12" t="s">
        <v>121</v>
      </c>
      <c r="T23" s="12" t="s">
        <v>60</v>
      </c>
      <c r="U23" s="12" t="s">
        <v>122</v>
      </c>
      <c r="V23" s="63">
        <f t="shared" si="5"/>
        <v>0.95</v>
      </c>
      <c r="W23" s="50">
        <v>0.95</v>
      </c>
      <c r="X23" s="50">
        <v>1</v>
      </c>
      <c r="Y23" s="58" t="s">
        <v>128</v>
      </c>
      <c r="Z23" s="35" t="s">
        <v>116</v>
      </c>
      <c r="AA23" s="107">
        <f t="shared" si="6"/>
        <v>0.95</v>
      </c>
      <c r="AB23" s="116">
        <v>0.7</v>
      </c>
      <c r="AC23" s="113">
        <f t="shared" si="7"/>
        <v>0.73684210526315785</v>
      </c>
      <c r="AD23" s="58" t="s">
        <v>129</v>
      </c>
      <c r="AE23" s="82" t="s">
        <v>116</v>
      </c>
      <c r="AF23" s="7">
        <f t="shared" si="1"/>
        <v>0.95</v>
      </c>
      <c r="AG23" s="39"/>
      <c r="AH23" s="38">
        <f t="shared" si="8"/>
        <v>0</v>
      </c>
      <c r="AI23" s="62"/>
      <c r="AJ23" s="62"/>
      <c r="AK23" s="7">
        <f t="shared" si="2"/>
        <v>0.95</v>
      </c>
      <c r="AL23" s="39"/>
      <c r="AM23" s="38">
        <f t="shared" si="9"/>
        <v>0</v>
      </c>
      <c r="AN23" s="62"/>
      <c r="AO23" s="62"/>
      <c r="AP23" s="63">
        <f t="shared" si="3"/>
        <v>0.95</v>
      </c>
      <c r="AQ23" s="68">
        <f>(W23*25%)+(AB23*25%)</f>
        <v>0.41249999999999998</v>
      </c>
      <c r="AR23" s="52">
        <f t="shared" si="4"/>
        <v>0.43421052631578949</v>
      </c>
      <c r="AS23" s="75" t="s">
        <v>257</v>
      </c>
    </row>
    <row r="24" spans="1:45" s="9" customFormat="1" ht="75" x14ac:dyDescent="0.25">
      <c r="A24" s="55">
        <v>11</v>
      </c>
      <c r="B24" s="55" t="s">
        <v>49</v>
      </c>
      <c r="C24" s="55" t="s">
        <v>130</v>
      </c>
      <c r="D24" s="55" t="s">
        <v>131</v>
      </c>
      <c r="E24" s="5">
        <f t="shared" si="0"/>
        <v>4.7058823529411764E-2</v>
      </c>
      <c r="F24" s="55" t="s">
        <v>75</v>
      </c>
      <c r="G24" s="55" t="s">
        <v>132</v>
      </c>
      <c r="H24" s="55" t="s">
        <v>133</v>
      </c>
      <c r="I24" s="55"/>
      <c r="J24" s="55" t="s">
        <v>134</v>
      </c>
      <c r="K24" s="55" t="s">
        <v>135</v>
      </c>
      <c r="L24" s="13">
        <v>1440</v>
      </c>
      <c r="M24" s="13">
        <v>1440</v>
      </c>
      <c r="N24" s="13">
        <v>1440</v>
      </c>
      <c r="O24" s="13">
        <v>1440</v>
      </c>
      <c r="P24" s="14">
        <f t="shared" ref="P24:P30" si="10">SUM(L24:O24)</f>
        <v>5760</v>
      </c>
      <c r="Q24" s="55" t="s">
        <v>87</v>
      </c>
      <c r="R24" s="55" t="s">
        <v>136</v>
      </c>
      <c r="S24" s="55" t="s">
        <v>137</v>
      </c>
      <c r="T24" s="55" t="s">
        <v>60</v>
      </c>
      <c r="U24" s="55" t="s">
        <v>137</v>
      </c>
      <c r="V24" s="48">
        <f t="shared" si="5"/>
        <v>1440</v>
      </c>
      <c r="W24" s="49">
        <v>38</v>
      </c>
      <c r="X24" s="50">
        <f>W24/V24</f>
        <v>2.6388888888888889E-2</v>
      </c>
      <c r="Y24" s="58" t="s">
        <v>138</v>
      </c>
      <c r="Z24" s="35" t="s">
        <v>139</v>
      </c>
      <c r="AA24" s="104">
        <f t="shared" si="6"/>
        <v>1440</v>
      </c>
      <c r="AB24" s="117">
        <v>2529</v>
      </c>
      <c r="AC24" s="113">
        <f t="shared" si="7"/>
        <v>1</v>
      </c>
      <c r="AD24" s="74" t="s">
        <v>141</v>
      </c>
      <c r="AE24" s="58" t="s">
        <v>140</v>
      </c>
      <c r="AF24" s="13">
        <f t="shared" si="1"/>
        <v>1440</v>
      </c>
      <c r="AG24" s="40"/>
      <c r="AH24" s="38">
        <f t="shared" si="8"/>
        <v>0</v>
      </c>
      <c r="AI24" s="62"/>
      <c r="AJ24" s="62"/>
      <c r="AK24" s="15">
        <f t="shared" si="2"/>
        <v>1440</v>
      </c>
      <c r="AL24" s="40"/>
      <c r="AM24" s="38">
        <f t="shared" si="9"/>
        <v>0</v>
      </c>
      <c r="AN24" s="62"/>
      <c r="AO24" s="62"/>
      <c r="AP24" s="48">
        <f t="shared" si="3"/>
        <v>5760</v>
      </c>
      <c r="AQ24" s="47">
        <f t="shared" ref="AQ24:AQ30" si="11">AB24+W24</f>
        <v>2567</v>
      </c>
      <c r="AR24" s="52">
        <f t="shared" si="4"/>
        <v>0.44565972222222222</v>
      </c>
      <c r="AS24" s="74" t="s">
        <v>251</v>
      </c>
    </row>
    <row r="25" spans="1:45" s="9" customFormat="1" ht="75" x14ac:dyDescent="0.25">
      <c r="A25" s="55">
        <v>12</v>
      </c>
      <c r="B25" s="55" t="s">
        <v>49</v>
      </c>
      <c r="C25" s="55" t="s">
        <v>130</v>
      </c>
      <c r="D25" s="55" t="s">
        <v>142</v>
      </c>
      <c r="E25" s="5">
        <f t="shared" si="0"/>
        <v>4.7058823529411764E-2</v>
      </c>
      <c r="F25" s="55" t="s">
        <v>52</v>
      </c>
      <c r="G25" s="55" t="s">
        <v>143</v>
      </c>
      <c r="H25" s="55" t="s">
        <v>144</v>
      </c>
      <c r="I25" s="55"/>
      <c r="J25" s="55" t="s">
        <v>134</v>
      </c>
      <c r="K25" s="55" t="s">
        <v>136</v>
      </c>
      <c r="L25" s="13">
        <v>540</v>
      </c>
      <c r="M25" s="13">
        <v>540</v>
      </c>
      <c r="N25" s="13">
        <v>540</v>
      </c>
      <c r="O25" s="13">
        <v>540</v>
      </c>
      <c r="P25" s="14">
        <f t="shared" si="10"/>
        <v>2160</v>
      </c>
      <c r="Q25" s="55" t="s">
        <v>87</v>
      </c>
      <c r="R25" s="55" t="s">
        <v>145</v>
      </c>
      <c r="S25" s="55" t="s">
        <v>137</v>
      </c>
      <c r="T25" s="55" t="s">
        <v>60</v>
      </c>
      <c r="U25" s="55" t="s">
        <v>137</v>
      </c>
      <c r="V25" s="48">
        <f t="shared" si="5"/>
        <v>540</v>
      </c>
      <c r="W25" s="49">
        <v>1</v>
      </c>
      <c r="X25" s="50">
        <f>W25/V25</f>
        <v>1.8518518518518519E-3</v>
      </c>
      <c r="Y25" s="58" t="s">
        <v>146</v>
      </c>
      <c r="Z25" s="35" t="s">
        <v>147</v>
      </c>
      <c r="AA25" s="104">
        <f t="shared" si="6"/>
        <v>540</v>
      </c>
      <c r="AB25" s="117">
        <v>716</v>
      </c>
      <c r="AC25" s="113">
        <f t="shared" si="7"/>
        <v>1</v>
      </c>
      <c r="AD25" s="75" t="s">
        <v>148</v>
      </c>
      <c r="AE25" s="58" t="s">
        <v>140</v>
      </c>
      <c r="AF25" s="13">
        <f t="shared" si="1"/>
        <v>540</v>
      </c>
      <c r="AG25" s="40"/>
      <c r="AH25" s="38">
        <f t="shared" si="8"/>
        <v>0</v>
      </c>
      <c r="AI25" s="62"/>
      <c r="AJ25" s="62"/>
      <c r="AK25" s="15">
        <f t="shared" si="2"/>
        <v>540</v>
      </c>
      <c r="AL25" s="40"/>
      <c r="AM25" s="38">
        <f t="shared" si="9"/>
        <v>0</v>
      </c>
      <c r="AN25" s="62"/>
      <c r="AO25" s="62"/>
      <c r="AP25" s="48">
        <f t="shared" si="3"/>
        <v>2160</v>
      </c>
      <c r="AQ25" s="47">
        <f t="shared" si="11"/>
        <v>717</v>
      </c>
      <c r="AR25" s="52">
        <f t="shared" si="4"/>
        <v>0.33194444444444443</v>
      </c>
      <c r="AS25" s="75" t="s">
        <v>252</v>
      </c>
    </row>
    <row r="26" spans="1:45" s="9" customFormat="1" ht="60" x14ac:dyDescent="0.25">
      <c r="A26" s="55">
        <v>13</v>
      </c>
      <c r="B26" s="55" t="s">
        <v>49</v>
      </c>
      <c r="C26" s="55" t="s">
        <v>130</v>
      </c>
      <c r="D26" s="55" t="s">
        <v>149</v>
      </c>
      <c r="E26" s="5">
        <f t="shared" si="0"/>
        <v>4.7058823529411764E-2</v>
      </c>
      <c r="F26" s="55" t="s">
        <v>52</v>
      </c>
      <c r="G26" s="55" t="s">
        <v>150</v>
      </c>
      <c r="H26" s="55" t="s">
        <v>151</v>
      </c>
      <c r="I26" s="55"/>
      <c r="J26" s="55" t="s">
        <v>134</v>
      </c>
      <c r="K26" s="55" t="s">
        <v>145</v>
      </c>
      <c r="L26" s="8">
        <v>25</v>
      </c>
      <c r="M26" s="8">
        <v>36</v>
      </c>
      <c r="N26" s="8">
        <v>34</v>
      </c>
      <c r="O26" s="8">
        <v>25</v>
      </c>
      <c r="P26" s="14">
        <f t="shared" si="10"/>
        <v>120</v>
      </c>
      <c r="Q26" s="55" t="s">
        <v>87</v>
      </c>
      <c r="R26" s="55" t="s">
        <v>152</v>
      </c>
      <c r="S26" s="55" t="s">
        <v>153</v>
      </c>
      <c r="T26" s="55" t="s">
        <v>60</v>
      </c>
      <c r="U26" s="55" t="s">
        <v>153</v>
      </c>
      <c r="V26" s="48">
        <f t="shared" si="5"/>
        <v>25</v>
      </c>
      <c r="W26" s="49">
        <v>1</v>
      </c>
      <c r="X26" s="50">
        <v>0.04</v>
      </c>
      <c r="Y26" s="58" t="s">
        <v>154</v>
      </c>
      <c r="Z26" s="35" t="s">
        <v>155</v>
      </c>
      <c r="AA26" s="104">
        <f t="shared" si="6"/>
        <v>36</v>
      </c>
      <c r="AB26" s="117">
        <v>38</v>
      </c>
      <c r="AC26" s="113">
        <f t="shared" si="7"/>
        <v>1</v>
      </c>
      <c r="AD26" s="75" t="s">
        <v>156</v>
      </c>
      <c r="AE26" s="83" t="s">
        <v>155</v>
      </c>
      <c r="AF26" s="13">
        <f t="shared" si="1"/>
        <v>34</v>
      </c>
      <c r="AG26" s="40"/>
      <c r="AH26" s="38">
        <f t="shared" si="8"/>
        <v>0</v>
      </c>
      <c r="AI26" s="62"/>
      <c r="AJ26" s="62"/>
      <c r="AK26" s="15">
        <f t="shared" si="2"/>
        <v>25</v>
      </c>
      <c r="AL26" s="40"/>
      <c r="AM26" s="38">
        <f t="shared" si="9"/>
        <v>0</v>
      </c>
      <c r="AN26" s="62"/>
      <c r="AO26" s="62"/>
      <c r="AP26" s="48">
        <f t="shared" si="3"/>
        <v>120</v>
      </c>
      <c r="AQ26" s="47">
        <f t="shared" si="11"/>
        <v>39</v>
      </c>
      <c r="AR26" s="52">
        <f t="shared" si="4"/>
        <v>0.32500000000000001</v>
      </c>
      <c r="AS26" s="75" t="s">
        <v>253</v>
      </c>
    </row>
    <row r="27" spans="1:45" s="9" customFormat="1" ht="75" x14ac:dyDescent="0.25">
      <c r="A27" s="55">
        <v>14</v>
      </c>
      <c r="B27" s="55" t="s">
        <v>49</v>
      </c>
      <c r="C27" s="55" t="s">
        <v>130</v>
      </c>
      <c r="D27" s="55" t="s">
        <v>157</v>
      </c>
      <c r="E27" s="5">
        <f t="shared" si="0"/>
        <v>4.7058823529411764E-2</v>
      </c>
      <c r="F27" s="55" t="s">
        <v>75</v>
      </c>
      <c r="G27" s="55" t="s">
        <v>158</v>
      </c>
      <c r="H27" s="55" t="s">
        <v>159</v>
      </c>
      <c r="I27" s="55"/>
      <c r="J27" s="55" t="s">
        <v>134</v>
      </c>
      <c r="K27" s="55" t="s">
        <v>152</v>
      </c>
      <c r="L27" s="8">
        <v>46</v>
      </c>
      <c r="M27" s="8">
        <v>72</v>
      </c>
      <c r="N27" s="8">
        <v>72</v>
      </c>
      <c r="O27" s="8">
        <v>47</v>
      </c>
      <c r="P27" s="14">
        <f t="shared" si="10"/>
        <v>237</v>
      </c>
      <c r="Q27" s="55" t="s">
        <v>87</v>
      </c>
      <c r="R27" s="55" t="s">
        <v>160</v>
      </c>
      <c r="S27" s="55" t="s">
        <v>153</v>
      </c>
      <c r="T27" s="55" t="s">
        <v>60</v>
      </c>
      <c r="U27" s="55" t="s">
        <v>153</v>
      </c>
      <c r="V27" s="48">
        <f t="shared" si="5"/>
        <v>46</v>
      </c>
      <c r="W27" s="49">
        <v>10</v>
      </c>
      <c r="X27" s="50">
        <v>0.22</v>
      </c>
      <c r="Y27" s="58" t="s">
        <v>161</v>
      </c>
      <c r="Z27" s="35" t="s">
        <v>155</v>
      </c>
      <c r="AA27" s="104">
        <f t="shared" si="6"/>
        <v>72</v>
      </c>
      <c r="AB27" s="117">
        <v>153</v>
      </c>
      <c r="AC27" s="113">
        <f t="shared" si="7"/>
        <v>1</v>
      </c>
      <c r="AD27" s="75" t="s">
        <v>162</v>
      </c>
      <c r="AE27" s="84" t="s">
        <v>155</v>
      </c>
      <c r="AF27" s="13">
        <f t="shared" si="1"/>
        <v>72</v>
      </c>
      <c r="AG27" s="40"/>
      <c r="AH27" s="38">
        <f t="shared" si="8"/>
        <v>0</v>
      </c>
      <c r="AI27" s="62"/>
      <c r="AJ27" s="62"/>
      <c r="AK27" s="15">
        <f t="shared" si="2"/>
        <v>47</v>
      </c>
      <c r="AL27" s="40"/>
      <c r="AM27" s="38">
        <f t="shared" si="9"/>
        <v>0</v>
      </c>
      <c r="AN27" s="62"/>
      <c r="AO27" s="62"/>
      <c r="AP27" s="48">
        <f t="shared" si="3"/>
        <v>237</v>
      </c>
      <c r="AQ27" s="47">
        <f t="shared" si="11"/>
        <v>163</v>
      </c>
      <c r="AR27" s="52">
        <f t="shared" si="4"/>
        <v>0.68776371308016881</v>
      </c>
      <c r="AS27" s="75" t="s">
        <v>239</v>
      </c>
    </row>
    <row r="28" spans="1:45" s="9" customFormat="1" ht="90" x14ac:dyDescent="0.25">
      <c r="A28" s="55">
        <v>15</v>
      </c>
      <c r="B28" s="41" t="s">
        <v>49</v>
      </c>
      <c r="C28" s="41" t="s">
        <v>130</v>
      </c>
      <c r="D28" s="41" t="s">
        <v>163</v>
      </c>
      <c r="E28" s="42">
        <f t="shared" si="0"/>
        <v>4.7058823529411764E-2</v>
      </c>
      <c r="F28" s="41" t="s">
        <v>75</v>
      </c>
      <c r="G28" s="41" t="s">
        <v>164</v>
      </c>
      <c r="H28" s="41" t="s">
        <v>165</v>
      </c>
      <c r="I28" s="41"/>
      <c r="J28" s="41" t="s">
        <v>134</v>
      </c>
      <c r="K28" s="41" t="s">
        <v>166</v>
      </c>
      <c r="L28" s="41">
        <v>10</v>
      </c>
      <c r="M28" s="41">
        <v>15</v>
      </c>
      <c r="N28" s="41">
        <v>15</v>
      </c>
      <c r="O28" s="41">
        <v>10</v>
      </c>
      <c r="P28" s="43">
        <f t="shared" si="10"/>
        <v>50</v>
      </c>
      <c r="Q28" s="41" t="s">
        <v>87</v>
      </c>
      <c r="R28" s="41" t="s">
        <v>160</v>
      </c>
      <c r="S28" s="41" t="s">
        <v>167</v>
      </c>
      <c r="T28" s="41" t="s">
        <v>60</v>
      </c>
      <c r="U28" s="41" t="s">
        <v>160</v>
      </c>
      <c r="V28" s="48">
        <f t="shared" si="5"/>
        <v>10</v>
      </c>
      <c r="W28" s="49">
        <v>20</v>
      </c>
      <c r="X28" s="50">
        <v>1</v>
      </c>
      <c r="Y28" s="58" t="s">
        <v>168</v>
      </c>
      <c r="Z28" s="44" t="s">
        <v>169</v>
      </c>
      <c r="AA28" s="104">
        <f t="shared" si="6"/>
        <v>15</v>
      </c>
      <c r="AB28" s="117">
        <v>16</v>
      </c>
      <c r="AC28" s="113">
        <f t="shared" si="7"/>
        <v>1</v>
      </c>
      <c r="AD28" s="58" t="s">
        <v>170</v>
      </c>
      <c r="AE28" s="58" t="s">
        <v>171</v>
      </c>
      <c r="AF28" s="15">
        <f t="shared" si="1"/>
        <v>15</v>
      </c>
      <c r="AG28" s="45"/>
      <c r="AH28" s="46">
        <f t="shared" si="8"/>
        <v>0</v>
      </c>
      <c r="AI28" s="41"/>
      <c r="AJ28" s="41"/>
      <c r="AK28" s="15">
        <f t="shared" si="2"/>
        <v>10</v>
      </c>
      <c r="AL28" s="45"/>
      <c r="AM28" s="46">
        <f t="shared" si="9"/>
        <v>0</v>
      </c>
      <c r="AN28" s="41"/>
      <c r="AO28" s="41"/>
      <c r="AP28" s="48">
        <f t="shared" si="3"/>
        <v>50</v>
      </c>
      <c r="AQ28" s="47">
        <f t="shared" si="11"/>
        <v>36</v>
      </c>
      <c r="AR28" s="52">
        <f t="shared" si="4"/>
        <v>0.72</v>
      </c>
      <c r="AS28" s="75" t="s">
        <v>254</v>
      </c>
    </row>
    <row r="29" spans="1:45" s="9" customFormat="1" ht="210" x14ac:dyDescent="0.25">
      <c r="A29" s="55">
        <v>16</v>
      </c>
      <c r="B29" s="55" t="s">
        <v>49</v>
      </c>
      <c r="C29" s="55" t="s">
        <v>130</v>
      </c>
      <c r="D29" s="55" t="s">
        <v>172</v>
      </c>
      <c r="E29" s="5">
        <f t="shared" si="0"/>
        <v>4.7058823529411764E-2</v>
      </c>
      <c r="F29" s="55" t="s">
        <v>75</v>
      </c>
      <c r="G29" s="55" t="s">
        <v>173</v>
      </c>
      <c r="H29" s="55" t="s">
        <v>174</v>
      </c>
      <c r="I29" s="55"/>
      <c r="J29" s="55" t="s">
        <v>134</v>
      </c>
      <c r="K29" s="55" t="s">
        <v>166</v>
      </c>
      <c r="L29" s="8">
        <v>16</v>
      </c>
      <c r="M29" s="8">
        <v>24</v>
      </c>
      <c r="N29" s="8">
        <v>24</v>
      </c>
      <c r="O29" s="8">
        <v>24</v>
      </c>
      <c r="P29" s="14">
        <f t="shared" si="10"/>
        <v>88</v>
      </c>
      <c r="Q29" s="55" t="s">
        <v>87</v>
      </c>
      <c r="R29" s="55" t="s">
        <v>160</v>
      </c>
      <c r="S29" s="55" t="s">
        <v>167</v>
      </c>
      <c r="T29" s="55" t="s">
        <v>60</v>
      </c>
      <c r="U29" s="55" t="s">
        <v>160</v>
      </c>
      <c r="V29" s="48">
        <f t="shared" si="5"/>
        <v>16</v>
      </c>
      <c r="W29" s="49">
        <v>58</v>
      </c>
      <c r="X29" s="50">
        <v>1</v>
      </c>
      <c r="Y29" s="58" t="s">
        <v>175</v>
      </c>
      <c r="Z29" s="35" t="s">
        <v>169</v>
      </c>
      <c r="AA29" s="104">
        <f t="shared" si="6"/>
        <v>24</v>
      </c>
      <c r="AB29" s="117">
        <v>59</v>
      </c>
      <c r="AC29" s="113">
        <f t="shared" si="7"/>
        <v>1</v>
      </c>
      <c r="AD29" s="58" t="s">
        <v>176</v>
      </c>
      <c r="AE29" s="58" t="s">
        <v>171</v>
      </c>
      <c r="AF29" s="13">
        <f t="shared" si="1"/>
        <v>24</v>
      </c>
      <c r="AG29" s="40"/>
      <c r="AH29" s="38">
        <f t="shared" si="8"/>
        <v>0</v>
      </c>
      <c r="AI29" s="62"/>
      <c r="AJ29" s="62"/>
      <c r="AK29" s="15">
        <f t="shared" si="2"/>
        <v>24</v>
      </c>
      <c r="AL29" s="40"/>
      <c r="AM29" s="38">
        <f t="shared" si="9"/>
        <v>0</v>
      </c>
      <c r="AN29" s="62"/>
      <c r="AO29" s="62"/>
      <c r="AP29" s="48">
        <f t="shared" si="3"/>
        <v>88</v>
      </c>
      <c r="AQ29" s="47">
        <f t="shared" si="11"/>
        <v>117</v>
      </c>
      <c r="AR29" s="52">
        <f t="shared" si="4"/>
        <v>1</v>
      </c>
      <c r="AS29" s="75" t="s">
        <v>255</v>
      </c>
    </row>
    <row r="30" spans="1:45" s="9" customFormat="1" ht="90" x14ac:dyDescent="0.25">
      <c r="A30" s="55">
        <v>17</v>
      </c>
      <c r="B30" s="55" t="s">
        <v>49</v>
      </c>
      <c r="C30" s="55" t="s">
        <v>130</v>
      </c>
      <c r="D30" s="55" t="s">
        <v>177</v>
      </c>
      <c r="E30" s="5">
        <f>+((1/17)*80%)/100%</f>
        <v>4.7058823529411764E-2</v>
      </c>
      <c r="F30" s="55" t="s">
        <v>75</v>
      </c>
      <c r="G30" s="55" t="s">
        <v>178</v>
      </c>
      <c r="H30" s="54" t="s">
        <v>179</v>
      </c>
      <c r="I30" s="54"/>
      <c r="J30" s="54" t="s">
        <v>134</v>
      </c>
      <c r="K30" s="54" t="s">
        <v>166</v>
      </c>
      <c r="L30" s="54">
        <v>8</v>
      </c>
      <c r="M30" s="54">
        <v>9</v>
      </c>
      <c r="N30" s="54">
        <v>9</v>
      </c>
      <c r="O30" s="54">
        <v>8</v>
      </c>
      <c r="P30" s="47">
        <f t="shared" si="10"/>
        <v>34</v>
      </c>
      <c r="Q30" s="54" t="s">
        <v>87</v>
      </c>
      <c r="R30" s="54" t="s">
        <v>160</v>
      </c>
      <c r="S30" s="54" t="s">
        <v>167</v>
      </c>
      <c r="T30" s="54" t="s">
        <v>60</v>
      </c>
      <c r="U30" s="54" t="s">
        <v>160</v>
      </c>
      <c r="V30" s="48">
        <f t="shared" si="5"/>
        <v>8</v>
      </c>
      <c r="W30" s="49">
        <v>4</v>
      </c>
      <c r="X30" s="50">
        <v>0.5</v>
      </c>
      <c r="Y30" s="58" t="s">
        <v>180</v>
      </c>
      <c r="Z30" s="49" t="s">
        <v>169</v>
      </c>
      <c r="AA30" s="104">
        <f t="shared" si="6"/>
        <v>9</v>
      </c>
      <c r="AB30" s="117">
        <v>22</v>
      </c>
      <c r="AC30" s="113">
        <f t="shared" si="7"/>
        <v>1</v>
      </c>
      <c r="AD30" s="58" t="s">
        <v>240</v>
      </c>
      <c r="AE30" s="58" t="s">
        <v>171</v>
      </c>
      <c r="AF30" s="48">
        <f t="shared" si="1"/>
        <v>9</v>
      </c>
      <c r="AG30" s="51"/>
      <c r="AH30" s="52">
        <f t="shared" si="8"/>
        <v>0</v>
      </c>
      <c r="AI30" s="61"/>
      <c r="AJ30" s="61"/>
      <c r="AK30" s="48">
        <f t="shared" si="2"/>
        <v>8</v>
      </c>
      <c r="AL30" s="51"/>
      <c r="AM30" s="52">
        <f t="shared" si="9"/>
        <v>0</v>
      </c>
      <c r="AN30" s="61"/>
      <c r="AO30" s="61"/>
      <c r="AP30" s="48">
        <f t="shared" si="3"/>
        <v>34</v>
      </c>
      <c r="AQ30" s="47">
        <f t="shared" si="11"/>
        <v>26</v>
      </c>
      <c r="AR30" s="52">
        <f t="shared" si="4"/>
        <v>0.76470588235294112</v>
      </c>
      <c r="AS30" s="75" t="s">
        <v>256</v>
      </c>
    </row>
    <row r="31" spans="1:45" s="19" customFormat="1" ht="15.75" x14ac:dyDescent="0.25">
      <c r="A31" s="55">
        <v>18</v>
      </c>
      <c r="B31" s="16"/>
      <c r="C31" s="16"/>
      <c r="D31" s="17" t="s">
        <v>181</v>
      </c>
      <c r="E31" s="18">
        <f>SUM(E14:E30)</f>
        <v>0.80000000000000027</v>
      </c>
      <c r="F31" s="16"/>
      <c r="G31" s="16"/>
      <c r="H31" s="16"/>
      <c r="I31" s="16"/>
      <c r="J31" s="16"/>
      <c r="K31" s="16"/>
      <c r="L31" s="18"/>
      <c r="M31" s="18"/>
      <c r="N31" s="18"/>
      <c r="O31" s="18"/>
      <c r="P31" s="18"/>
      <c r="Q31" s="16"/>
      <c r="R31" s="16"/>
      <c r="S31" s="16"/>
      <c r="T31" s="16"/>
      <c r="U31" s="16"/>
      <c r="V31" s="89"/>
      <c r="W31" s="89"/>
      <c r="X31" s="89">
        <f>AVERAGE(X14:X30)*80%</f>
        <v>0.48410172839506177</v>
      </c>
      <c r="Y31" s="85"/>
      <c r="Z31" s="85"/>
      <c r="AA31" s="118"/>
      <c r="AB31" s="118"/>
      <c r="AC31" s="118">
        <f>AVERAGE(AC14:AC30)*80%</f>
        <v>0.75270877192982466</v>
      </c>
      <c r="AD31" s="86"/>
      <c r="AE31" s="86"/>
      <c r="AF31" s="87"/>
      <c r="AG31" s="87"/>
      <c r="AH31" s="87" t="e">
        <f>AVERAGE(AH14:AH30)*80%</f>
        <v>#DIV/0!</v>
      </c>
      <c r="AI31" s="88"/>
      <c r="AJ31" s="88"/>
      <c r="AK31" s="87"/>
      <c r="AL31" s="87"/>
      <c r="AM31" s="87">
        <f>AVERAGE(AM14:AM30)*80%</f>
        <v>0</v>
      </c>
      <c r="AN31" s="88"/>
      <c r="AO31" s="88"/>
      <c r="AP31" s="89"/>
      <c r="AQ31" s="89"/>
      <c r="AR31" s="89">
        <f>AVERAGE(AR14:AR30)*80%</f>
        <v>0.38091228436713087</v>
      </c>
      <c r="AS31" s="90"/>
    </row>
    <row r="32" spans="1:45" ht="128.25" customHeight="1" x14ac:dyDescent="0.25">
      <c r="A32" s="55">
        <v>19</v>
      </c>
      <c r="B32" s="20" t="s">
        <v>182</v>
      </c>
      <c r="C32" s="20" t="s">
        <v>183</v>
      </c>
      <c r="D32" s="20" t="s">
        <v>184</v>
      </c>
      <c r="E32" s="21">
        <v>0.04</v>
      </c>
      <c r="F32" s="20" t="s">
        <v>185</v>
      </c>
      <c r="G32" s="20" t="s">
        <v>186</v>
      </c>
      <c r="H32" s="20" t="s">
        <v>187</v>
      </c>
      <c r="I32" s="20"/>
      <c r="J32" s="22" t="s">
        <v>188</v>
      </c>
      <c r="K32" s="22" t="s">
        <v>189</v>
      </c>
      <c r="L32" s="23">
        <v>0</v>
      </c>
      <c r="M32" s="23">
        <v>0.8</v>
      </c>
      <c r="N32" s="23">
        <v>0</v>
      </c>
      <c r="O32" s="23">
        <v>0.8</v>
      </c>
      <c r="P32" s="23">
        <v>0.8</v>
      </c>
      <c r="Q32" s="20" t="s">
        <v>87</v>
      </c>
      <c r="R32" s="20" t="s">
        <v>190</v>
      </c>
      <c r="S32" s="20" t="s">
        <v>191</v>
      </c>
      <c r="T32" s="20" t="s">
        <v>192</v>
      </c>
      <c r="U32" s="20" t="s">
        <v>193</v>
      </c>
      <c r="V32" s="65" t="s">
        <v>62</v>
      </c>
      <c r="W32" s="105" t="s">
        <v>62</v>
      </c>
      <c r="X32" s="105" t="s">
        <v>62</v>
      </c>
      <c r="Y32" s="20" t="s">
        <v>63</v>
      </c>
      <c r="Z32" s="20" t="s">
        <v>62</v>
      </c>
      <c r="AA32" s="108">
        <f t="shared" si="6"/>
        <v>0.8</v>
      </c>
      <c r="AB32" s="119">
        <v>0.51</v>
      </c>
      <c r="AC32" s="119">
        <f t="shared" si="7"/>
        <v>0.63749999999999996</v>
      </c>
      <c r="AD32" s="76" t="s">
        <v>241</v>
      </c>
      <c r="AE32" s="76" t="s">
        <v>242</v>
      </c>
      <c r="AF32" s="21">
        <f t="shared" si="1"/>
        <v>0</v>
      </c>
      <c r="AG32" s="20"/>
      <c r="AH32" s="20"/>
      <c r="AI32" s="20"/>
      <c r="AJ32" s="20"/>
      <c r="AK32" s="21">
        <f t="shared" si="2"/>
        <v>0.8</v>
      </c>
      <c r="AL32" s="24"/>
      <c r="AM32" s="20"/>
      <c r="AN32" s="20"/>
      <c r="AO32" s="20"/>
      <c r="AP32" s="69">
        <f t="shared" si="3"/>
        <v>0.8</v>
      </c>
      <c r="AQ32" s="70">
        <f>AB32*50%</f>
        <v>0.255</v>
      </c>
      <c r="AR32" s="80">
        <f t="shared" si="4"/>
        <v>0.31874999999999998</v>
      </c>
      <c r="AS32" s="76" t="s">
        <v>241</v>
      </c>
    </row>
    <row r="33" spans="1:45" ht="120" x14ac:dyDescent="0.25">
      <c r="A33" s="55">
        <v>20</v>
      </c>
      <c r="B33" s="20" t="s">
        <v>182</v>
      </c>
      <c r="C33" s="20" t="s">
        <v>183</v>
      </c>
      <c r="D33" s="20" t="s">
        <v>194</v>
      </c>
      <c r="E33" s="21">
        <v>0.04</v>
      </c>
      <c r="F33" s="20" t="s">
        <v>185</v>
      </c>
      <c r="G33" s="20" t="s">
        <v>195</v>
      </c>
      <c r="H33" s="20" t="s">
        <v>196</v>
      </c>
      <c r="I33" s="20"/>
      <c r="J33" s="22" t="s">
        <v>188</v>
      </c>
      <c r="K33" s="22" t="s">
        <v>197</v>
      </c>
      <c r="L33" s="25">
        <v>1</v>
      </c>
      <c r="M33" s="26">
        <v>1</v>
      </c>
      <c r="N33" s="26">
        <v>1</v>
      </c>
      <c r="O33" s="26">
        <v>1</v>
      </c>
      <c r="P33" s="26">
        <v>1</v>
      </c>
      <c r="Q33" s="20" t="s">
        <v>87</v>
      </c>
      <c r="R33" s="20" t="s">
        <v>198</v>
      </c>
      <c r="S33" s="20" t="s">
        <v>199</v>
      </c>
      <c r="T33" s="20" t="s">
        <v>200</v>
      </c>
      <c r="U33" s="20" t="s">
        <v>201</v>
      </c>
      <c r="V33" s="65">
        <f>L33</f>
        <v>1</v>
      </c>
      <c r="W33" s="69">
        <v>0.5</v>
      </c>
      <c r="X33" s="69">
        <v>0.5</v>
      </c>
      <c r="Y33" s="20" t="s">
        <v>202</v>
      </c>
      <c r="Z33" s="20"/>
      <c r="AA33" s="108">
        <f t="shared" si="6"/>
        <v>1</v>
      </c>
      <c r="AB33" s="119">
        <v>1</v>
      </c>
      <c r="AC33" s="119">
        <f t="shared" si="7"/>
        <v>1</v>
      </c>
      <c r="AD33" s="76" t="s">
        <v>262</v>
      </c>
      <c r="AE33" s="76" t="s">
        <v>243</v>
      </c>
      <c r="AF33" s="21">
        <f t="shared" si="1"/>
        <v>1</v>
      </c>
      <c r="AG33" s="20"/>
      <c r="AH33" s="20"/>
      <c r="AI33" s="20"/>
      <c r="AJ33" s="20"/>
      <c r="AK33" s="21">
        <f t="shared" si="2"/>
        <v>1</v>
      </c>
      <c r="AL33" s="24"/>
      <c r="AM33" s="20"/>
      <c r="AN33" s="20"/>
      <c r="AO33" s="20"/>
      <c r="AP33" s="69">
        <f t="shared" si="3"/>
        <v>1</v>
      </c>
      <c r="AQ33" s="80">
        <f>(W33*25%)+(AB33*25%)</f>
        <v>0.375</v>
      </c>
      <c r="AR33" s="80">
        <f t="shared" si="4"/>
        <v>0.375</v>
      </c>
      <c r="AS33" s="76" t="s">
        <v>262</v>
      </c>
    </row>
    <row r="34" spans="1:45" ht="120" x14ac:dyDescent="0.25">
      <c r="A34" s="55">
        <v>21</v>
      </c>
      <c r="B34" s="20" t="s">
        <v>182</v>
      </c>
      <c r="C34" s="20" t="s">
        <v>203</v>
      </c>
      <c r="D34" s="20" t="s">
        <v>204</v>
      </c>
      <c r="E34" s="21">
        <v>0.04</v>
      </c>
      <c r="F34" s="20" t="s">
        <v>185</v>
      </c>
      <c r="G34" s="20" t="s">
        <v>205</v>
      </c>
      <c r="H34" s="20" t="s">
        <v>206</v>
      </c>
      <c r="I34" s="20"/>
      <c r="J34" s="22" t="s">
        <v>188</v>
      </c>
      <c r="K34" s="22" t="s">
        <v>207</v>
      </c>
      <c r="L34" s="25">
        <v>0</v>
      </c>
      <c r="M34" s="26">
        <v>1</v>
      </c>
      <c r="N34" s="26">
        <v>1</v>
      </c>
      <c r="O34" s="26">
        <v>1</v>
      </c>
      <c r="P34" s="26">
        <v>1</v>
      </c>
      <c r="Q34" s="20" t="s">
        <v>87</v>
      </c>
      <c r="R34" s="20" t="s">
        <v>208</v>
      </c>
      <c r="S34" s="20" t="s">
        <v>209</v>
      </c>
      <c r="T34" s="20" t="s">
        <v>210</v>
      </c>
      <c r="U34" s="20" t="s">
        <v>211</v>
      </c>
      <c r="V34" s="65" t="s">
        <v>62</v>
      </c>
      <c r="W34" s="105" t="s">
        <v>62</v>
      </c>
      <c r="X34" s="105" t="s">
        <v>62</v>
      </c>
      <c r="Y34" s="20" t="s">
        <v>63</v>
      </c>
      <c r="Z34" s="20" t="s">
        <v>62</v>
      </c>
      <c r="AA34" s="108">
        <f t="shared" si="6"/>
        <v>1</v>
      </c>
      <c r="AB34" s="119">
        <v>0.95650000000000002</v>
      </c>
      <c r="AC34" s="119">
        <f t="shared" si="7"/>
        <v>0.95650000000000002</v>
      </c>
      <c r="AD34" s="76" t="s">
        <v>244</v>
      </c>
      <c r="AE34" s="76" t="s">
        <v>245</v>
      </c>
      <c r="AF34" s="21">
        <f t="shared" si="1"/>
        <v>1</v>
      </c>
      <c r="AG34" s="20"/>
      <c r="AH34" s="20"/>
      <c r="AI34" s="20"/>
      <c r="AJ34" s="20"/>
      <c r="AK34" s="21">
        <f t="shared" si="2"/>
        <v>1</v>
      </c>
      <c r="AL34" s="24"/>
      <c r="AM34" s="20"/>
      <c r="AN34" s="20"/>
      <c r="AO34" s="20"/>
      <c r="AP34" s="69">
        <f t="shared" si="3"/>
        <v>1</v>
      </c>
      <c r="AQ34" s="70">
        <f>AB34*33.3%</f>
        <v>0.31851449999999998</v>
      </c>
      <c r="AR34" s="80">
        <f t="shared" si="4"/>
        <v>0.31851449999999998</v>
      </c>
      <c r="AS34" s="76" t="s">
        <v>244</v>
      </c>
    </row>
    <row r="35" spans="1:45" ht="105" x14ac:dyDescent="0.25">
      <c r="A35" s="55">
        <v>22</v>
      </c>
      <c r="B35" s="20" t="s">
        <v>182</v>
      </c>
      <c r="C35" s="20" t="s">
        <v>183</v>
      </c>
      <c r="D35" s="20" t="s">
        <v>212</v>
      </c>
      <c r="E35" s="21">
        <v>0.04</v>
      </c>
      <c r="F35" s="20" t="s">
        <v>185</v>
      </c>
      <c r="G35" s="20" t="s">
        <v>213</v>
      </c>
      <c r="H35" s="20" t="s">
        <v>214</v>
      </c>
      <c r="I35" s="20"/>
      <c r="J35" s="22" t="s">
        <v>188</v>
      </c>
      <c r="K35" s="22" t="s">
        <v>215</v>
      </c>
      <c r="L35" s="25">
        <v>0</v>
      </c>
      <c r="M35" s="26">
        <v>1</v>
      </c>
      <c r="N35" s="26">
        <v>1</v>
      </c>
      <c r="O35" s="26">
        <v>0</v>
      </c>
      <c r="P35" s="26">
        <v>1</v>
      </c>
      <c r="Q35" s="20" t="s">
        <v>87</v>
      </c>
      <c r="R35" s="20" t="s">
        <v>216</v>
      </c>
      <c r="S35" s="20" t="s">
        <v>217</v>
      </c>
      <c r="T35" s="20" t="s">
        <v>200</v>
      </c>
      <c r="U35" s="20" t="s">
        <v>217</v>
      </c>
      <c r="V35" s="65" t="s">
        <v>62</v>
      </c>
      <c r="W35" s="105" t="s">
        <v>62</v>
      </c>
      <c r="X35" s="105" t="s">
        <v>62</v>
      </c>
      <c r="Y35" s="20" t="s">
        <v>63</v>
      </c>
      <c r="Z35" s="20" t="s">
        <v>62</v>
      </c>
      <c r="AA35" s="108">
        <f t="shared" si="6"/>
        <v>1</v>
      </c>
      <c r="AB35" s="108">
        <f t="shared" si="6"/>
        <v>1</v>
      </c>
      <c r="AC35" s="119">
        <f t="shared" si="7"/>
        <v>1</v>
      </c>
      <c r="AD35" s="76" t="s">
        <v>246</v>
      </c>
      <c r="AE35" s="79" t="s">
        <v>247</v>
      </c>
      <c r="AF35" s="21">
        <f t="shared" si="1"/>
        <v>1</v>
      </c>
      <c r="AG35" s="20"/>
      <c r="AH35" s="20"/>
      <c r="AI35" s="20"/>
      <c r="AJ35" s="20"/>
      <c r="AK35" s="21">
        <f t="shared" si="2"/>
        <v>0</v>
      </c>
      <c r="AL35" s="24"/>
      <c r="AM35" s="20"/>
      <c r="AN35" s="20"/>
      <c r="AO35" s="20"/>
      <c r="AP35" s="69">
        <f t="shared" si="3"/>
        <v>1</v>
      </c>
      <c r="AQ35" s="70">
        <v>0.5</v>
      </c>
      <c r="AR35" s="80">
        <f t="shared" si="4"/>
        <v>0.5</v>
      </c>
      <c r="AS35" s="76" t="s">
        <v>246</v>
      </c>
    </row>
    <row r="36" spans="1:45" ht="120" x14ac:dyDescent="0.25">
      <c r="A36" s="20">
        <v>5</v>
      </c>
      <c r="B36" s="20" t="s">
        <v>218</v>
      </c>
      <c r="C36" s="20" t="s">
        <v>219</v>
      </c>
      <c r="D36" s="20" t="s">
        <v>220</v>
      </c>
      <c r="E36" s="21">
        <v>0.04</v>
      </c>
      <c r="F36" s="20" t="s">
        <v>185</v>
      </c>
      <c r="G36" s="20" t="s">
        <v>221</v>
      </c>
      <c r="H36" s="20" t="s">
        <v>222</v>
      </c>
      <c r="I36" s="20"/>
      <c r="J36" s="22" t="s">
        <v>223</v>
      </c>
      <c r="K36" s="22" t="s">
        <v>224</v>
      </c>
      <c r="L36" s="23">
        <v>0.33</v>
      </c>
      <c r="M36" s="23">
        <v>0.67</v>
      </c>
      <c r="N36" s="23">
        <v>1</v>
      </c>
      <c r="O36" s="23">
        <v>0</v>
      </c>
      <c r="P36" s="23">
        <v>1</v>
      </c>
      <c r="Q36" s="20" t="s">
        <v>87</v>
      </c>
      <c r="R36" s="20" t="s">
        <v>225</v>
      </c>
      <c r="S36" s="20" t="s">
        <v>226</v>
      </c>
      <c r="T36" s="20" t="s">
        <v>227</v>
      </c>
      <c r="U36" s="20" t="s">
        <v>226</v>
      </c>
      <c r="V36" s="65">
        <f>L36</f>
        <v>0.33</v>
      </c>
      <c r="W36" s="70">
        <v>0.91869999999999996</v>
      </c>
      <c r="X36" s="70">
        <v>0.91869999999999996</v>
      </c>
      <c r="Y36" s="20" t="s">
        <v>228</v>
      </c>
      <c r="Z36" s="20" t="s">
        <v>229</v>
      </c>
      <c r="AA36" s="108">
        <f t="shared" si="6"/>
        <v>0.67</v>
      </c>
      <c r="AB36" s="119">
        <v>0.92800000000000005</v>
      </c>
      <c r="AC36" s="119">
        <f t="shared" si="7"/>
        <v>1</v>
      </c>
      <c r="AD36" s="76" t="s">
        <v>230</v>
      </c>
      <c r="AE36" s="76" t="s">
        <v>249</v>
      </c>
      <c r="AF36" s="21">
        <f t="shared" si="1"/>
        <v>1</v>
      </c>
      <c r="AG36" s="20"/>
      <c r="AH36" s="20"/>
      <c r="AI36" s="20"/>
      <c r="AJ36" s="20"/>
      <c r="AK36" s="21">
        <f t="shared" si="2"/>
        <v>0</v>
      </c>
      <c r="AL36" s="24"/>
      <c r="AM36" s="20"/>
      <c r="AN36" s="20"/>
      <c r="AO36" s="20"/>
      <c r="AP36" s="69">
        <f t="shared" si="3"/>
        <v>1</v>
      </c>
      <c r="AQ36" s="70">
        <v>0.92800000000000005</v>
      </c>
      <c r="AR36" s="80">
        <f t="shared" si="4"/>
        <v>0.92800000000000005</v>
      </c>
      <c r="AS36" s="76" t="s">
        <v>230</v>
      </c>
    </row>
    <row r="37" spans="1:45" s="19" customFormat="1" ht="15.75" x14ac:dyDescent="0.25">
      <c r="A37" s="16"/>
      <c r="B37" s="16"/>
      <c r="C37" s="16"/>
      <c r="D37" s="27" t="s">
        <v>231</v>
      </c>
      <c r="E37" s="28">
        <f>SUM(E32:E36)</f>
        <v>0.2</v>
      </c>
      <c r="F37" s="27"/>
      <c r="G37" s="27"/>
      <c r="H37" s="27"/>
      <c r="I37" s="27"/>
      <c r="J37" s="27"/>
      <c r="K37" s="27"/>
      <c r="L37" s="29">
        <f>AVERAGE(L33:L36)</f>
        <v>0.33250000000000002</v>
      </c>
      <c r="M37" s="29">
        <f>AVERAGE(M33:M36)</f>
        <v>0.91749999999999998</v>
      </c>
      <c r="N37" s="29">
        <f>AVERAGE(N33:N36)</f>
        <v>1</v>
      </c>
      <c r="O37" s="29">
        <f>AVERAGE(O33:O36)</f>
        <v>0.5</v>
      </c>
      <c r="P37" s="29">
        <f>AVERAGE(P33:P36)</f>
        <v>1</v>
      </c>
      <c r="Q37" s="27"/>
      <c r="R37" s="16"/>
      <c r="S37" s="16"/>
      <c r="T37" s="16"/>
      <c r="U37" s="16"/>
      <c r="V37" s="91"/>
      <c r="W37" s="91"/>
      <c r="X37" s="89">
        <f>AVERAGE(X32:X36)*20%</f>
        <v>0.14187</v>
      </c>
      <c r="Y37" s="85"/>
      <c r="Z37" s="85"/>
      <c r="AA37" s="109"/>
      <c r="AB37" s="109"/>
      <c r="AC37" s="120">
        <f>AVERAGE(AC32:AC36)*20%</f>
        <v>0.18375999999999998</v>
      </c>
      <c r="AD37" s="93"/>
      <c r="AE37" s="93"/>
      <c r="AF37" s="94"/>
      <c r="AG37" s="94"/>
      <c r="AH37" s="85"/>
      <c r="AI37" s="85"/>
      <c r="AJ37" s="85"/>
      <c r="AK37" s="94"/>
      <c r="AL37" s="94"/>
      <c r="AM37" s="85"/>
      <c r="AN37" s="85"/>
      <c r="AO37" s="85"/>
      <c r="AP37" s="91"/>
      <c r="AQ37" s="91"/>
      <c r="AR37" s="92">
        <f>AVERAGE(AR32:AR36)*20%</f>
        <v>9.7610580000000002E-2</v>
      </c>
      <c r="AS37" s="90"/>
    </row>
    <row r="38" spans="1:45" s="34" customFormat="1" ht="18.75" x14ac:dyDescent="0.3">
      <c r="A38" s="30"/>
      <c r="B38" s="30"/>
      <c r="C38" s="30"/>
      <c r="D38" s="31" t="s">
        <v>232</v>
      </c>
      <c r="E38" s="32">
        <f>E37+E31</f>
        <v>1.0000000000000002</v>
      </c>
      <c r="F38" s="30"/>
      <c r="G38" s="30"/>
      <c r="H38" s="30"/>
      <c r="I38" s="30"/>
      <c r="J38" s="30"/>
      <c r="K38" s="30"/>
      <c r="L38" s="33">
        <f>L37*$E$37</f>
        <v>6.6500000000000004E-2</v>
      </c>
      <c r="M38" s="33">
        <f>M37*$E$37</f>
        <v>0.1835</v>
      </c>
      <c r="N38" s="33">
        <f>N37*$E$37</f>
        <v>0.2</v>
      </c>
      <c r="O38" s="33">
        <f>O37*$E$37</f>
        <v>0.1</v>
      </c>
      <c r="P38" s="33">
        <f>P37*$E$37</f>
        <v>0.2</v>
      </c>
      <c r="Q38" s="30"/>
      <c r="R38" s="30"/>
      <c r="S38" s="30"/>
      <c r="T38" s="30"/>
      <c r="U38" s="30"/>
      <c r="V38" s="96"/>
      <c r="W38" s="96"/>
      <c r="X38" s="106">
        <f>X31+X37</f>
        <v>0.62597172839506177</v>
      </c>
      <c r="Y38" s="95"/>
      <c r="Z38" s="95"/>
      <c r="AA38" s="110"/>
      <c r="AB38" s="110"/>
      <c r="AC38" s="121">
        <f>AC31+AC37</f>
        <v>0.93646877192982458</v>
      </c>
      <c r="AD38" s="98"/>
      <c r="AE38" s="98"/>
      <c r="AF38" s="99"/>
      <c r="AG38" s="99"/>
      <c r="AH38" s="95"/>
      <c r="AI38" s="95"/>
      <c r="AJ38" s="95"/>
      <c r="AK38" s="99"/>
      <c r="AL38" s="99"/>
      <c r="AM38" s="95"/>
      <c r="AN38" s="95"/>
      <c r="AO38" s="95"/>
      <c r="AP38" s="96"/>
      <c r="AQ38" s="96"/>
      <c r="AR38" s="97">
        <f>AR31+AR37</f>
        <v>0.47852286436713087</v>
      </c>
      <c r="AS38" s="100"/>
    </row>
  </sheetData>
  <sheetProtection formatColumns="0" formatRows="0"/>
  <mergeCells count="25">
    <mergeCell ref="A11:B12"/>
    <mergeCell ref="C11:C13"/>
    <mergeCell ref="D11:P12"/>
    <mergeCell ref="A1:K1"/>
    <mergeCell ref="L1:P1"/>
    <mergeCell ref="A2:P2"/>
    <mergeCell ref="A4:B8"/>
    <mergeCell ref="C4:D8"/>
    <mergeCell ref="H9:K9"/>
    <mergeCell ref="AP11:AS11"/>
    <mergeCell ref="AP12:AS12"/>
    <mergeCell ref="V11:Z11"/>
    <mergeCell ref="F4:K4"/>
    <mergeCell ref="H5:K5"/>
    <mergeCell ref="H6:K6"/>
    <mergeCell ref="H7:K7"/>
    <mergeCell ref="H8:K8"/>
    <mergeCell ref="Q11:U12"/>
    <mergeCell ref="V12:Z12"/>
    <mergeCell ref="AA12:AE12"/>
    <mergeCell ref="AF12:AJ12"/>
    <mergeCell ref="AK12:AO12"/>
    <mergeCell ref="AK11:AO11"/>
    <mergeCell ref="AF11:AJ11"/>
    <mergeCell ref="AA11:AE11"/>
  </mergeCells>
  <phoneticPr fontId="4" type="noConversion"/>
  <dataValidations count="3">
    <dataValidation allowBlank="1" showInputMessage="1" showErrorMessage="1" error="Escriba un texto " promptTitle="Cualquier contenido" sqref="F14:F30"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AS25:AS30 Y16:Y30 AS19 AD19 Y32:Y36 AS23 AD25:AD27" xr:uid="{00000000-0002-0000-0000-000001000000}">
      <formula1>2500</formula1>
    </dataValidation>
    <dataValidation type="textLength" operator="lessThanOrEqual" allowBlank="1" showInputMessage="1" showErrorMessage="1" error="Por favor ingresar menos de 2.500 caracteres, incluyendo espacios." sqref="AQ17 AQ36 W16:X30 W32:X36 Z32:Z36 Z16:Z30" xr:uid="{00000000-0002-0000-0000-000002000000}">
      <formula1>2500</formula1>
    </dataValidation>
  </dataValidations>
  <pageMargins left="0.7" right="0.7" top="0.75" bottom="0.75" header="0.3" footer="0.3"/>
  <pageSetup paperSize="9" scale="43" orientation="portrait" r:id="rId1"/>
  <colBreaks count="1" manualBreakCount="1">
    <brk id="12" max="1048575" man="1"/>
  </colBreaks>
  <ignoredErrors>
    <ignoredError sqref="M37:P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Ciudad Bolivar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2021-08-26T19:38:28Z</dcterms:modified>
  <cp:category/>
  <cp:contentStatus/>
</cp:coreProperties>
</file>