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OTROS DOCUMENTOS/II TRIMESTRE/PUBLICACIONES AL (AJUSTES FINALES)/"/>
    </mc:Choice>
  </mc:AlternateContent>
  <xr:revisionPtr revIDLastSave="25" documentId="8_{50ABDDAC-431A-4935-8221-C1F3211691FB}" xr6:coauthVersionLast="47" xr6:coauthVersionMax="47" xr10:uidLastSave="{23D7B0E5-D926-463F-ABD7-546467524A97}"/>
  <workbookProtection lockStructure="1"/>
  <bookViews>
    <workbookView xWindow="-120" yWindow="-120" windowWidth="29040" windowHeight="15840" xr2:uid="{00000000-000D-0000-FFFF-FFFF00000000}"/>
  </bookViews>
  <sheets>
    <sheet name="2021 La Candelaria"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4" i="1" l="1"/>
  <c r="AQ23" i="1"/>
  <c r="AQ22" i="1"/>
  <c r="AQ35" i="1"/>
  <c r="AQ33" i="1"/>
  <c r="AP37" i="1"/>
  <c r="AR37" i="1" s="1"/>
  <c r="AK37" i="1"/>
  <c r="AF37" i="1"/>
  <c r="AQ36" i="1"/>
  <c r="AP36" i="1"/>
  <c r="AK36" i="1"/>
  <c r="AF36" i="1"/>
  <c r="AP35" i="1"/>
  <c r="AK35" i="1"/>
  <c r="AF35" i="1"/>
  <c r="AP34" i="1"/>
  <c r="AK34" i="1"/>
  <c r="AF34" i="1"/>
  <c r="AP33" i="1"/>
  <c r="AK33" i="1"/>
  <c r="AF33" i="1"/>
  <c r="AQ28" i="1"/>
  <c r="AQ29" i="1"/>
  <c r="AQ30" i="1"/>
  <c r="AQ31" i="1"/>
  <c r="AQ25" i="1"/>
  <c r="AR34" i="1" l="1"/>
  <c r="AR36" i="1"/>
  <c r="AR35" i="1"/>
  <c r="AR33" i="1"/>
  <c r="AQ27" i="1"/>
  <c r="AQ26" i="1"/>
  <c r="X38" i="1"/>
  <c r="AA34" i="1"/>
  <c r="AC34" i="1" s="1"/>
  <c r="V34" i="1"/>
  <c r="AA37" i="1"/>
  <c r="AC37" i="1" s="1"/>
  <c r="V37" i="1"/>
  <c r="AA36" i="1"/>
  <c r="AC36" i="1" s="1"/>
  <c r="AA35" i="1"/>
  <c r="AC35" i="1" s="1"/>
  <c r="AA33" i="1"/>
  <c r="AC33" i="1" s="1"/>
  <c r="W24" i="1"/>
  <c r="AQ24" i="1" s="1"/>
  <c r="AP16" i="1"/>
  <c r="AR16" i="1" s="1"/>
  <c r="AK16" i="1"/>
  <c r="AM16" i="1" s="1"/>
  <c r="AF16" i="1"/>
  <c r="AH16" i="1" s="1"/>
  <c r="AP15" i="1"/>
  <c r="AR15" i="1" s="1"/>
  <c r="AK15" i="1"/>
  <c r="AM15" i="1" s="1"/>
  <c r="AF15" i="1"/>
  <c r="AH15" i="1" s="1"/>
  <c r="AC15" i="1"/>
  <c r="E30" i="1"/>
  <c r="E29" i="1"/>
  <c r="E28" i="1"/>
  <c r="E27" i="1"/>
  <c r="E26" i="1"/>
  <c r="E25" i="1"/>
  <c r="E24" i="1"/>
  <c r="E23" i="1"/>
  <c r="E22" i="1"/>
  <c r="E21" i="1"/>
  <c r="E20" i="1"/>
  <c r="E19" i="1"/>
  <c r="E18" i="1"/>
  <c r="E17" i="1"/>
  <c r="E16" i="1"/>
  <c r="E15" i="1"/>
  <c r="E31" i="1"/>
  <c r="P31" i="1"/>
  <c r="P30" i="1"/>
  <c r="P29" i="1"/>
  <c r="P28" i="1"/>
  <c r="P27" i="1"/>
  <c r="P26" i="1"/>
  <c r="P25" i="1"/>
  <c r="L38" i="1"/>
  <c r="L39" i="1" s="1"/>
  <c r="P38" i="1"/>
  <c r="O38" i="1"/>
  <c r="N38" i="1"/>
  <c r="M38" i="1"/>
  <c r="AP31" i="1"/>
  <c r="AR31" i="1" s="1"/>
  <c r="AP30" i="1"/>
  <c r="AR30" i="1" s="1"/>
  <c r="AP29" i="1"/>
  <c r="AR29" i="1" s="1"/>
  <c r="AP28" i="1"/>
  <c r="AR28" i="1" s="1"/>
  <c r="AP27" i="1"/>
  <c r="AR27" i="1" s="1"/>
  <c r="AP26" i="1"/>
  <c r="AP25" i="1"/>
  <c r="AR25" i="1" s="1"/>
  <c r="AP24" i="1"/>
  <c r="AP23" i="1"/>
  <c r="AR23" i="1" s="1"/>
  <c r="AP22" i="1"/>
  <c r="AR22" i="1" s="1"/>
  <c r="AP21" i="1"/>
  <c r="AR21" i="1" s="1"/>
  <c r="AP20" i="1"/>
  <c r="AR20" i="1" s="1"/>
  <c r="AP19" i="1"/>
  <c r="AR19" i="1" s="1"/>
  <c r="AP18" i="1"/>
  <c r="AR18" i="1" s="1"/>
  <c r="AP17" i="1"/>
  <c r="AR17" i="1" s="1"/>
  <c r="AK31" i="1"/>
  <c r="AM31" i="1" s="1"/>
  <c r="AK30" i="1"/>
  <c r="AM30"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F31" i="1"/>
  <c r="AH31" i="1" s="1"/>
  <c r="AF30" i="1"/>
  <c r="AH30" i="1" s="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A31" i="1"/>
  <c r="AC31" i="1" s="1"/>
  <c r="AA30" i="1"/>
  <c r="AC30"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V31" i="1"/>
  <c r="V30" i="1"/>
  <c r="V29" i="1"/>
  <c r="V28" i="1"/>
  <c r="X28" i="1" s="1"/>
  <c r="V27" i="1"/>
  <c r="X27" i="1" s="1"/>
  <c r="V26" i="1"/>
  <c r="V25" i="1"/>
  <c r="X25" i="1" s="1"/>
  <c r="V24" i="1"/>
  <c r="V23" i="1"/>
  <c r="V22" i="1"/>
  <c r="X22" i="1" s="1"/>
  <c r="V21" i="1"/>
  <c r="V20" i="1"/>
  <c r="V19" i="1"/>
  <c r="V18" i="1"/>
  <c r="X18" i="1" s="1"/>
  <c r="V17" i="1"/>
  <c r="E38" i="1"/>
  <c r="O39" i="1"/>
  <c r="E32" i="1" l="1"/>
  <c r="E39" i="1" s="1"/>
  <c r="AH32" i="1"/>
  <c r="AR26" i="1"/>
  <c r="P39" i="1"/>
  <c r="AR24" i="1"/>
  <c r="AR32" i="1" s="1"/>
  <c r="AR39" i="1" s="1"/>
  <c r="AR38" i="1"/>
  <c r="M39" i="1"/>
  <c r="AC38" i="1"/>
  <c r="AC39" i="1" s="1"/>
  <c r="N39" i="1"/>
  <c r="AC32" i="1"/>
  <c r="AM32" i="1"/>
  <c r="X24" i="1"/>
  <c r="X32" i="1" s="1"/>
  <c r="X39" i="1" s="1"/>
</calcChain>
</file>

<file path=xl/sharedStrings.xml><?xml version="1.0" encoding="utf-8"?>
<sst xmlns="http://schemas.openxmlformats.org/spreadsheetml/2006/main" count="493" uniqueCount="270">
  <si>
    <t>ALCALDÍA LOCAL DE LA CANDELARIA</t>
  </si>
  <si>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</si>
  <si>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</si>
  <si>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</si>
  <si>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</si>
  <si>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</si>
  <si>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</si>
  <si>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</si>
  <si>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</si>
  <si>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17 de marzo de 2021</t>
  </si>
  <si>
    <t>Publicación del plan de gestión aprobado. Caso HOLA:  162269</t>
  </si>
  <si>
    <t>28 de abril de 2021</t>
  </si>
  <si>
    <t>Para el primer trimestre de la vigencia 2021, el plan de gestión de la Alcaldía Local alcanzó un nivel de desempeño del 82% de acuerdo con lo programado, y del 30%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</si>
  <si>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</si>
  <si>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</si>
  <si>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</si>
  <si>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</si>
  <si>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</si>
  <si>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</si>
  <si>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</si>
  <si>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</si>
  <si>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</si>
  <si>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</si>
  <si>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</si>
  <si>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</si>
  <si>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</si>
  <si>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</si>
  <si>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</si>
  <si>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</si>
  <si>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</si>
  <si>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</si>
  <si>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</si>
  <si>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</si>
  <si>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</si>
  <si>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</si>
  <si>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</si>
  <si>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</si>
  <si>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</si>
  <si>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</si>
  <si>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</si>
  <si>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</si>
  <si>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</si>
  <si>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</si>
  <si>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</si>
  <si>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</si>
  <si>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</si>
  <si>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</si>
  <si>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</si>
  <si>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</si>
  <si>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</si>
  <si>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</si>
  <si>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</si>
  <si>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indexed="8"/>
        <rFont val="Calibri Light"/>
        <family val="2"/>
      </rPr>
      <t>10%</t>
    </r>
    <r>
      <rPr>
        <sz val="11"/>
        <color indexed="8"/>
        <rFont val="Calibri Light"/>
        <family val="2"/>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</si>
  <si>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</si>
  <si>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</si>
  <si>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</si>
  <si>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</si>
  <si>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</si>
  <si>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</si>
  <si>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</si>
  <si>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</si>
  <si>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</si>
  <si>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</si>
  <si>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</si>
  <si>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</si>
  <si>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</si>
  <si>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</si>
  <si>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</si>
  <si>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</si>
  <si>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</si>
  <si>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</si>
  <si>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</si>
  <si>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</si>
  <si>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II Trimestre de 2021</t>
  </si>
  <si>
    <t>En esta meta no se reporta avance toda vez, que la meta está programada para el último trimestre de 2021.</t>
  </si>
  <si>
    <r>
      <t xml:space="preserve">3. Lograr que el </t>
    </r>
    <r>
      <rPr>
        <b/>
        <sz val="11"/>
        <color indexed="8"/>
        <rFont val="Calibri Light"/>
        <family val="2"/>
      </rPr>
      <t xml:space="preserve">100% </t>
    </r>
    <r>
      <rPr>
        <sz val="11"/>
        <color indexed="8"/>
        <rFont val="Calibri Light"/>
        <family val="2"/>
      </rPr>
      <t xml:space="preserve"> de las propuestas ganadoras de  presupuestos participativos (Fase II) cuenten con todos los recursos comprometidos en la vigencia.</t>
    </r>
  </si>
  <si>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</si>
  <si>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</si>
  <si>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</si>
  <si>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</si>
  <si>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</si>
  <si>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</si>
  <si>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Actualmente se está llevando a cabo la formulación toda vez que la contratación de formuladores se dio en el mes de Marzo, se tiene previsto iniciar ejecución durante junio de 2021.  De igual forma, es de resaltar que los 5 temas resultado de los presupuestos participativos fase II, los DTS y los criterios de viabilidad y elegibilidad depende de la aprobación por parte de sectores como ambiente, Secretaria de la Mujer, Secretaría de Intergracion Social, Secretaria de Desarrollo Economico y la Secretaria de Gobierno.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</si>
  <si>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 xml:space="preserve">Actas de Mesas de Formulación con los promotores de las propuestas priorizadas. </t>
  </si>
  <si>
    <t>Gestión corporativa institucional (local)</t>
  </si>
  <si>
    <r>
      <t xml:space="preserve">4. Girar mínimo el </t>
    </r>
    <r>
      <rPr>
        <b/>
        <sz val="11"/>
        <color indexed="8"/>
        <rFont val="Calibri Light"/>
        <family val="2"/>
      </rPr>
      <t>60%</t>
    </r>
    <r>
      <rPr>
        <sz val="11"/>
        <color indexed="8"/>
        <rFont val="Calibri Light"/>
        <family val="2"/>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</si>
  <si>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</si>
  <si>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</si>
  <si>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</si>
  <si>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</si>
  <si>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</si>
  <si>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</si>
  <si>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De conformidad con el reporte realizado por la DGDL y conforme al informe de ejecucion del presupuesto de gastos e ingresos que arroja el sistema presupuestal BOGDATA la alcaldia local cumplió un 90,2% de lo programado en el trimestre</t>
  </si>
  <si>
    <t>Reporte de la DGDL y informe de ejecucion-nforme de ejecucion del presupuesto de gastos e ingresos que arroja el sistema presupuestal BOGDATA</t>
  </si>
  <si>
    <t>La Alcaldía Local La Candelaria giró $2.008.424.255 del presupuesto comprometido constituido como obligaciones por pagar de la vigencia 2020, equivalente a $5.179.129.937, lo cual corresponde a un nivel de ejecución del 38,78%.</t>
  </si>
  <si>
    <r>
      <t>5. Girar mínimo el </t>
    </r>
    <r>
      <rPr>
        <b/>
        <sz val="11"/>
        <color indexed="8"/>
        <rFont val="Calibri Light"/>
        <family val="2"/>
      </rPr>
      <t xml:space="preserve"> 60% </t>
    </r>
    <r>
      <rPr>
        <sz val="11"/>
        <color indexed="8"/>
        <rFont val="Calibri Light"/>
        <family val="2"/>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</si>
  <si>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</si>
  <si>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</si>
  <si>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De conformidad con el reporte realizado por la DGDL y conforme al informe de ejecucion del presupuesto de gastos e ingresos que arroja el sistema presupuestal BOGDATA la alcaldia local cumplió con lo programado en el trimestre</t>
  </si>
  <si>
    <t>Para el II Trimestre de 2021, la Alcaldía Local La Candelaria ha girado $3.654.348.472del presupuesto comprometido constituido como obligaciones por pagar de la vigencia 2019 y anteriores, equivalente a $5.037.172.913, lo que representa un nivel de ejecución del 72,55%.</t>
  </si>
  <si>
    <r>
      <t xml:space="preserve">6. Comprometer mínimo el </t>
    </r>
    <r>
      <rPr>
        <b/>
        <sz val="11"/>
        <color indexed="8"/>
        <rFont val="Calibri Light"/>
        <family val="2"/>
      </rPr>
      <t>25%</t>
    </r>
    <r>
      <rPr>
        <sz val="11"/>
        <color indexed="8"/>
        <rFont val="Calibri Light"/>
        <family val="2"/>
      </rPr>
      <t xml:space="preserve"> al 30 de junio y el </t>
    </r>
    <r>
      <rPr>
        <b/>
        <sz val="11"/>
        <color indexed="8"/>
        <rFont val="Calibri Light"/>
        <family val="2"/>
      </rPr>
      <t>95%</t>
    </r>
    <r>
      <rPr>
        <sz val="11"/>
        <color indexed="8"/>
        <rFont val="Calibri Light"/>
        <family val="2"/>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</si>
  <si>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</si>
  <si>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</si>
  <si>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</si>
  <si>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De conformidad con el reporte realizado por la DGDL y conforme al informe de ejecucion del presupuesto de gastos e ingresos que arroja el sistema presupuestal BOGDATA la alcaldia local cumplió en un 35% lo programado en el trimestre</t>
  </si>
  <si>
    <t>Para el II Trimestre de 2021, la Alcaldía Local de La Candelaria comprometió $5.998.837.322 de los $10.711.313.000 asignados como presupuesto de inversión directa de la vigencia 2021, lo que representa un nivel de ejecución del 56%.</t>
  </si>
  <si>
    <r>
      <t xml:space="preserve">7. Girar mínimo el </t>
    </r>
    <r>
      <rPr>
        <b/>
        <sz val="11"/>
        <color indexed="8"/>
        <rFont val="Calibri Light"/>
        <family val="2"/>
      </rPr>
      <t>40% </t>
    </r>
    <r>
      <rPr>
        <sz val="11"/>
        <color indexed="8"/>
        <rFont val="Calibri Light"/>
        <family val="2"/>
      </rPr>
      <t>del presupuesto total  disponible de inversión directa de la vigencia</t>
    </r>
  </si>
  <si>
    <t>Porcentaje de giros acumulados</t>
  </si>
  <si>
    <t>(Giros acumulados de inversión directa/Presupuesto disponible de inversión directa de la vigencia)*100</t>
  </si>
  <si>
    <t>De conformidad con el reporte realizado por la DGDL y conforme al informe de ejecucion del presupuesto de gastos e ingresos que arroja el sistema presupuestal BOGDATA la alcaldia local cumplió un 591% de lo programado en el trimestre</t>
  </si>
  <si>
    <t xml:space="preserve">La Alcaldía Local de La Candelaria giró $2.490.204.469 de los $10.711.313.000 asignados como depuesto disponible de inversión directa de la vigencia, lo que representa un nivel de ejecución acumulado del 23,25%. </t>
  </si>
  <si>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</si>
  <si>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</si>
  <si>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</si>
  <si>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</si>
  <si>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</si>
  <si>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 xml:space="preserve">De acuerdo a reporte de la DGDL y la informacion en el aplicativo la Alcaldia Local logró registrar el 84,7% de los contratos publicados en la plataforma SECOP I y II de la vigencia. </t>
  </si>
  <si>
    <t>Reporte de la DGDL y soporte anexo pantallazos SIPSE</t>
  </si>
  <si>
    <t xml:space="preserve">De acuerdo a reporte de la DGDL y la informacion en el aplicativo la Alcaldia Local logró registrar el 92,63% de los contratos publicados en la plataforma SECOP I y II de la vigencia. </t>
  </si>
  <si>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</si>
  <si>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</si>
  <si>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</si>
  <si>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</si>
  <si>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</si>
  <si>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De acuerdo a reporte de la DGDL y la informacion en el aplicativo la Alcaldia Local logró registrar el 98,4% de los contratos y estan en estado de ejecucion.</t>
  </si>
  <si>
    <t>De acuerdo a reporte de la DGDL y la informacion en el aplicativo la Alcaldia Local logró registrar el 100% de los contratos y estan en estado de ejecucion.</t>
  </si>
  <si>
    <r>
      <t xml:space="preserve">10. 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</si>
  <si>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</si>
  <si>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</si>
  <si>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</si>
  <si>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 xml:space="preserve">El aplicativo se encuentra actualizado en un 89% conforme  la información en los módulos y funcionalidades en producción de SIPSE Local </t>
  </si>
  <si>
    <t>SOPORTE ANEXO PANTALLAZOS SIPSE</t>
  </si>
  <si>
    <t xml:space="preserve">El aplicativo se encuentra actualizado en un 100% conforme  la información en los módulos y funcionalidades en producción de SIPSE Local </t>
  </si>
  <si>
    <t>Inspección, vigilancia y control</t>
  </si>
  <si>
    <r>
      <t xml:space="preserve">11. Impulsar procesalmente (avocar, rechazar, enviar al competente y todo lo que derive del desarrollo de la actuación), </t>
    </r>
    <r>
      <rPr>
        <b/>
        <sz val="11"/>
        <color indexed="8"/>
        <rFont val="Calibri Light"/>
        <family val="2"/>
      </rPr>
      <t xml:space="preserve">1.440 </t>
    </r>
    <r>
      <rPr>
        <sz val="11"/>
        <color indexed="8"/>
        <rFont val="Calibri Light"/>
        <family val="2"/>
      </rPr>
      <t>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</si>
  <si>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</si>
  <si>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</si>
  <si>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</si>
  <si>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</si>
  <si>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Fallos de fondo</t>
  </si>
  <si>
    <t>Aplicativo ARCO</t>
  </si>
  <si>
    <t>De acuerdo al reporte de la DGP, se logro realizar 240 impulsos registrados en el aplicativo ARCO.</t>
  </si>
  <si>
    <t>Solicitud de caso HOLA para entrega del estado de reporte de ARCO y reporte de la DGP</t>
  </si>
  <si>
    <t>Reporte ARCO</t>
  </si>
  <si>
    <r>
      <t xml:space="preserve">12. Proferir </t>
    </r>
    <r>
      <rPr>
        <b/>
        <sz val="11"/>
        <color indexed="8"/>
        <rFont val="Calibri Light"/>
        <family val="2"/>
      </rPr>
      <t>720</t>
    </r>
    <r>
      <rPr>
        <sz val="11"/>
        <color indexed="8"/>
        <rFont val="Calibri Light"/>
        <family val="2"/>
      </rPr>
      <t xml:space="preserve"> de fallos en primera instancia sobre los expedientes a cargo de las inspecciones de policía</t>
    </r>
  </si>
  <si>
    <t>Fallos de fondo en primera instancia proferidos</t>
  </si>
  <si>
    <t>Número de Fallos de fondo en primera instancia proferidos</t>
  </si>
  <si>
    <t>Actuaciones administrativas terminadas</t>
  </si>
  <si>
    <t>De acuerdo al reporte de la DGP, se logro realizar 213 fallos de fondo registrados en el aplicativo ARCO.</t>
  </si>
  <si>
    <t>De acuerdo al reporte de la DGP, se logro realizar 140 fallos de fondo registrados en el aplicativo ARCO.</t>
  </si>
  <si>
    <r>
      <t xml:space="preserve">13. Terminar (archivar), </t>
    </r>
    <r>
      <rPr>
        <b/>
        <sz val="11"/>
        <color indexed="8"/>
        <rFont val="Calibri Light"/>
        <family val="2"/>
      </rPr>
      <t xml:space="preserve">22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</si>
  <si>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</si>
  <si>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</si>
  <si>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 por vía gubernativa</t>
  </si>
  <si>
    <t>Aplicativo Si Actúa I</t>
  </si>
  <si>
    <t xml:space="preserve">De conformidad con la informacion reportada en SI ACTUA se logró terminar 2 actuaciones administrativas </t>
  </si>
  <si>
    <t>Soporte ANEXO PANTALLAZO SI ACTUA</t>
  </si>
  <si>
    <t xml:space="preserve">De conformidad con la informacion reportada en SI ACTUA se logró terminar 6 actuaciones administrativas </t>
  </si>
  <si>
    <t>Soporte ANEXO PANTALLAZO SI ACTUA Reporte DGP</t>
  </si>
  <si>
    <r>
      <t xml:space="preserve">14. Terminar </t>
    </r>
    <r>
      <rPr>
        <b/>
        <sz val="11"/>
        <color indexed="8"/>
        <rFont val="Calibri Light"/>
        <family val="2"/>
      </rPr>
      <t>9</t>
    </r>
    <r>
      <rPr>
        <sz val="11"/>
        <color indexed="8"/>
        <rFont val="Calibri Light"/>
        <family val="2"/>
      </rPr>
      <t xml:space="preserve"> actuaciones administrativas en primera instancia</t>
    </r>
  </si>
  <si>
    <t>Actuaciones Administrativas terminadas hasta la primera instancia</t>
  </si>
  <si>
    <t>Número de Actuaciones Administrativas terminadas hasta la primera instancia</t>
  </si>
  <si>
    <t>Acta de asistencia e informe del operativo</t>
  </si>
  <si>
    <t>De conformidad con la informacion reportada en SI ACTUA no se logró terminar actuaciones administrativas en primera instancia</t>
  </si>
  <si>
    <t>Soporte ANEXO PANTALLAZO SI ACTUA-acta de resolucion</t>
  </si>
  <si>
    <t>De conformidad con la informacion reportada en SI ACTUA  se logró terminar 4 actuaciones administrativas en primera instancia</t>
  </si>
  <si>
    <t>Soporte ANEXO PANTALLAZO SI ACTUA- Reporte DGP</t>
  </si>
  <si>
    <r>
      <t xml:space="preserve">15. Realizar </t>
    </r>
    <r>
      <rPr>
        <b/>
        <sz val="11"/>
        <color indexed="8"/>
        <rFont val="Calibri Light"/>
        <family val="2"/>
      </rPr>
      <t>60</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</si>
  <si>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</si>
  <si>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</si>
  <si>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</si>
  <si>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Registros operativos Alcaldía Local</t>
  </si>
  <si>
    <t>Se realizaron 16 operativos de espacio publico como consta en las actas</t>
  </si>
  <si>
    <t>Actas de operativoa espacio publico</t>
  </si>
  <si>
    <t>Se realizaron 15 operativos de espacio publico como consta en las actas</t>
  </si>
  <si>
    <r>
      <t xml:space="preserve">16. Realizar </t>
    </r>
    <r>
      <rPr>
        <b/>
        <sz val="11"/>
        <color indexed="8"/>
        <rFont val="Calibri Light"/>
        <family val="2"/>
      </rPr>
      <t>60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</si>
  <si>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</si>
  <si>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</si>
  <si>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Se realizaron 25 operativos de actividad economica como consta en las actas.</t>
  </si>
  <si>
    <t>Actas de operativos de actividad economica</t>
  </si>
  <si>
    <t>Se realizaron 13 operativos de actividad economica como consta en las actas.</t>
  </si>
  <si>
    <r>
      <t xml:space="preserve">17. Realizar </t>
    </r>
    <r>
      <rPr>
        <b/>
        <sz val="11"/>
        <color indexed="8"/>
        <rFont val="Calibri Light"/>
        <family val="2"/>
      </rPr>
      <t xml:space="preserve">34 </t>
    </r>
    <r>
      <rPr>
        <sz val="11"/>
        <color indexed="8"/>
        <rFont val="Calibri Light"/>
        <family val="2"/>
      </rPr>
      <t xml:space="preserve">operativos de inspección, vigilancia y control en materia de obras y urbanismo </t>
    </r>
  </si>
  <si>
    <t>Acciones de control u operativos en materia de obras y urbanismo realizadas</t>
  </si>
  <si>
    <t>Número de Acciones de control u operativos en materia de obras y urbanismo realizadas</t>
  </si>
  <si>
    <t>Se realizaron 16 operativos de obras y urbanismo como consta en las actas.</t>
  </si>
  <si>
    <t>Actas de operativos de obras y urbanismo</t>
  </si>
  <si>
    <t>Se realizaron 9 operativos de obras y urbanismo como consta en las actas.</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</si>
  <si>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</si>
  <si>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</si>
  <si>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</si>
  <si>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</si>
  <si>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</si>
  <si>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</si>
  <si>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</si>
  <si>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</si>
  <si>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</si>
  <si>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</si>
  <si>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</si>
  <si>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</si>
  <si>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</si>
  <si>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</si>
  <si>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</si>
  <si>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</si>
  <si>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</si>
  <si>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</si>
  <si>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</si>
  <si>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</si>
  <si>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</si>
  <si>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tiene 4 acciones de mejora vencidas para el I Trimestre de 2021</t>
  </si>
  <si>
    <t>Reporte MIMEC</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</si>
  <si>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</si>
  <si>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</si>
  <si>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</si>
  <si>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</si>
  <si>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</si>
  <si>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</si>
  <si>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</si>
  <si>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</si>
  <si>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</si>
  <si>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</si>
  <si>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</si>
  <si>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</si>
  <si>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</si>
  <si>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</si>
  <si>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</si>
  <si>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</si>
  <si>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</si>
  <si>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</si>
  <si>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</si>
  <si>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</si>
  <si>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</si>
  <si>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</si>
  <si>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</si>
  <si>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</si>
  <si>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</si>
  <si>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La localidad ha dado respuesta a 4.104 requerimientos ciudadanos de las vigencias 2017 a 2020</t>
  </si>
  <si>
    <t xml:space="preserve">La Localidad de Candelaria ha atendido 4087 requerimientos ciudadanos, de los 4116 recibidos, lo que representa un 99,3% de gestión frente a la meta prevista. </t>
  </si>
  <si>
    <t>Total metas transversales (20%)</t>
  </si>
  <si>
    <t xml:space="preserve">Total plan de gestión </t>
  </si>
  <si>
    <t>30 de julio de 2021</t>
  </si>
  <si>
    <t>Reporte de ejecución de la meta aportado por la DGDL proveniente de la MUSI</t>
  </si>
  <si>
    <t>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0,8%</t>
  </si>
  <si>
    <t xml:space="preserve">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0,8%
Nota: se ajusta la programación de la meta para el II Trimestre de 2021, dado que la información disponible corresponde al I Trimestre. </t>
  </si>
  <si>
    <t>La Alcaldía Local de La Candelaria logró la ejecución de 0 propuestas ganadoras de presupuestos participativos (Fase II), de las 16 propuestas ganadoras.
Sin embargo, la alcaldía local informa que de las 24 propuestas ganadoras de la Localidad, con corte a 30 de junio se ejecutaron recursos de una de ellas, la cual hace parte del componente de transformación productiva del proyecto 1628 "La Candelaria productiva y resiliente" cuyo objeto es realizar talleres de formación empresarial y una feria empresarial para emprendimientos y/o mipymes de la población Afrodescendiente de la localidad de La Candelaria</t>
  </si>
  <si>
    <t>Reporte de ejecución presupuestal BOGDATA corte 30-06-2021
Reporte de seguimiento presentado por la Dirección para la Gestión del Desarrollo Local</t>
  </si>
  <si>
    <t>La Alcaldía Local de La Candelaria logró la ejecución de 0 propuestas ganadoras de presupuestos participativos (Fase II), de las 16 propuestas ganadoras.</t>
  </si>
  <si>
    <t>De acuerdo al reporte de la DGP, se logro realizar 223 impulsos registrados en el aplicativo ARCO.</t>
  </si>
  <si>
    <t>La alcaldía local de La Candelaria impulsó procesalmente 463 expedientes a cargo de las inspecciones de policía.</t>
  </si>
  <si>
    <t>La alcaldía local de La Candelaria profirió 353 fallos en primera instancia sobre los expedientes a cargo de las inspecciones de policía.</t>
  </si>
  <si>
    <t>La alcaldía local de La Candelaria terminó 8 actuaciones administrativas, lo que representa un resultado de 36,36% para el periodo</t>
  </si>
  <si>
    <t>Se realizaron 31  operativos de espacio publico para el segundo trimestre, como consta en las actas. Cumplimiento acumulado de 51,67% de la meta.</t>
  </si>
  <si>
    <t>Se realizaron 38 operativos de actividad economica en el segundo trimestre, como consta en las actas.</t>
  </si>
  <si>
    <t>Se realizaron 25 operativos de obras y urbanismo en el segundo trimestre, como consta en las actas.</t>
  </si>
  <si>
    <t xml:space="preserve">Implementación del Sistema de Gestión Ambiental en un porcentaje de 63%, resultados obtenidos de la inspección ambiental realizada el 13 de mayo de 2021, empleando el formato: PLE-PIN-F012 Formato inspecciones ambientales para verificación de implementación del plan institucional de gestión ambiental.
Para el segundo semestre del 2021 se obtuvo esta puntuación en la inspección ambiental realizada por la OAP, debido a que se está articulando entre el Plan Institucional de Gestión Ambiental y el Sistema de Gestión Ambiental, pasando de un 34% en el 2020 a un 63% en el 2021. </t>
  </si>
  <si>
    <t xml:space="preserve">Reportes MIMEC - SIG remitido por la OAP </t>
  </si>
  <si>
    <t>Página web de la alcaldía local con la información actualizada al 96% 
10.7 Registro de Publicación Chapinero 
http://www.chapinero.gov.co/tabla_archivos/107-registro-publicacion-chapinero</t>
  </si>
  <si>
    <t xml:space="preserve">La alcaldía local participó en la capacitación sobre innovación y gestión del conocimiento brindada por la Oficina Asesora de Planeación, así como otras reuniones y capacitaciones dictadas por la DGTH y la OAP. </t>
  </si>
  <si>
    <t xml:space="preserve">Listado de asistencia 
Video de la reunión 
Presentación </t>
  </si>
  <si>
    <t>Reporte de atención de requerimientos ciudadanos Subsecretaría de Gestión Institucional
Reporte Aplicativo CRONOS</t>
  </si>
  <si>
    <t>Implementación del Sistema de Gestión Ambiental en un porcentaje de 68%, resultados obtenidos de la inspección ambiental realizada el 21 de abril de 2021, empleando el formato: PLE-PIN-F012 Formato inspecciones ambientales para verificación de implementación del plan institucional de gestión ambiental.</t>
  </si>
  <si>
    <t>Reporte de cumplimiento de la gestión ambiental OAP</t>
  </si>
  <si>
    <t>La Alcaldía Local La Candelaria ha cumplido con 115 de los 115 requisitos de publicación de información en su página web, de acuerdo con lo previsto en la Ley 1712 de 2014, según lo informado por la Oficina Asesora de Comunicaciones de la SDG mediante memorando No. 20211400241773, lo que representa un avance del 100% para el II Trimestre de 2021.
Durante el segundo trimestre se realizó la actualización de la página web y sus diferentes secciones. La actualización de la misma se realizó tanto con la creación de contenidos de valor como comunicados de prensa como los documentos que fueron remitidos por los diferentes líderes de la Alcaldía para cumplir con el objetivo de mantener a la comunidad actualizada en las acciones realizadas y también cumplir con los estándares de transparencia.</t>
  </si>
  <si>
    <t>La Alcaldía Local La Candelaria ha cumplido con 115 de los 115 requisitos de publicación de información en su página web, de acuerdo con lo previsto en la Ley 1712 de 2014, según lo informado por la Oficina Asesora de Comunicaciones de la SDG mediante memorando No. 20211400241773, lo que representa un avance del 100% para el II Trimestre de 2021.</t>
  </si>
  <si>
    <t>Para el segundo trimestre de la vigencia 2021, el plan de gestión de la Alcaldía Local alcanzó un nivel de desempeño del 87,77% de acuerdo con lo programado, y del 54,56% acumulado para la vigencia.</t>
  </si>
  <si>
    <t>La Alcaldía Local de La Candelaria ha registrado 88 contratos de los 95 contratos publicados en la plataforma SECOP I y II, lo que representa un nivel de cumplimiento del 46,67% para el periodo.</t>
  </si>
  <si>
    <t>La Alcaldía Local de La Candelaria ha registrado 88 contratos en SIPSE Local en estado ejecución de los 88 contratos registrados en SIPSE Local, lo que equivale a  un avance acumulado del 49,6%.</t>
  </si>
  <si>
    <t>El aplicativo se encuentra actualizado en un 100% para el II Trimestre en el acumulado para la vigencia, conforme  la información en los módulos y funcionalidades en producción de SIPSE Local,  lo que equivale a  un avance acumulado del 48,61%.</t>
  </si>
  <si>
    <t xml:space="preserve">El porcentaje que muestra el avance en el cierre o cumplimiento de acciones  en aplicativo MIMEC para los planes de mejora en ejecución y según las evidencias aportadas por la localidad. </t>
  </si>
  <si>
    <t>24 de agosto de 2021</t>
  </si>
  <si>
    <t>Se realiza ajuste al reporte de la meta transversal de acciones de mejora, de acuerdo con los soportes suministrados por la Alcaldía Local y el registro disponible en MIMEC. Se corrige avance acumulado de las metas 8, 9 y 10. El desempeño para el II Trimestre de 2021 es del 89,44% y del 47,56%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</si>
</sst>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5" x14ac:knownFonts="1">
    <font>
      <sz val="11"/>
      <color theme="1"/>
      <name val="Calibri"/>
      <family val="2"/>
      <scheme val="minor"/>
    </font>
    <font>
      <sz val="11"/>
      <color indexed="8"/>
      <name val="Calibri Light"/>
      <family val="2"/>
    </font>
    <font>
      <b/>
      <sz val="11"/>
      <color indexed="8"/>
      <name val="Calibri Light"/>
      <family val="2"/>
    </font>
    <font>
      <sz val="8"/>
      <name val="Calibri"/>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1"/>
      <color rgb="FF000000"/>
      <name val="Calibri Light"/>
      <family val="2"/>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1" fontId="4" fillId="0" borderId="0" applyFont="0" applyFill="0" applyBorder="0" applyAlignment="0" applyProtection="0"/>
    <xf numFmtId="9" fontId="4" fillId="0" borderId="0" applyFont="0" applyFill="0" applyBorder="0" applyAlignment="0" applyProtection="0"/>
  </cellStyleXfs>
  <cellXfs count="126">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2" borderId="1" xfId="0" applyFont="1" applyFill="1" applyBorder="1" applyAlignment="1" applyProtection="1">
      <alignment wrapText="1"/>
      <protection hidden="1"/>
    </xf>
    <xf numFmtId="10" fontId="5" fillId="0" borderId="1" xfId="2" applyNumberFormat="1" applyFont="1" applyBorder="1" applyAlignment="1" applyProtection="1">
      <alignment horizontal="right" vertical="top" wrapText="1"/>
      <protection hidden="1"/>
    </xf>
    <xf numFmtId="10"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9" fontId="5" fillId="0" borderId="1" xfId="2" applyFont="1" applyBorder="1" applyAlignment="1" applyProtection="1">
      <alignment horizontal="left" vertical="top" wrapText="1"/>
      <protection hidden="1"/>
    </xf>
    <xf numFmtId="0" fontId="7" fillId="0" borderId="1" xfId="0" applyFont="1" applyBorder="1" applyAlignment="1" applyProtection="1">
      <alignment horizontal="left" vertical="top" wrapText="1"/>
      <protection hidden="1"/>
    </xf>
    <xf numFmtId="41" fontId="5" fillId="0" borderId="1" xfId="1" applyFont="1" applyBorder="1" applyAlignment="1" applyProtection="1">
      <alignment horizontal="left" vertical="top" wrapText="1"/>
      <protection hidden="1"/>
    </xf>
    <xf numFmtId="41" fontId="5" fillId="0" borderId="1" xfId="0" applyNumberFormat="1" applyFont="1" applyBorder="1" applyAlignment="1" applyProtection="1">
      <alignment horizontal="left" vertical="top" wrapText="1"/>
      <protection hidden="1"/>
    </xf>
    <xf numFmtId="0" fontId="5" fillId="0" borderId="1" xfId="0" applyFont="1" applyBorder="1" applyAlignment="1" applyProtection="1">
      <alignment horizontal="right" vertical="top"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protection hidden="1"/>
    </xf>
    <xf numFmtId="9" fontId="9" fillId="2" borderId="1" xfId="2" applyFont="1" applyFill="1" applyBorder="1" applyAlignment="1" applyProtection="1">
      <alignment wrapText="1"/>
      <protection hidden="1"/>
    </xf>
    <xf numFmtId="0" fontId="10" fillId="0" borderId="1" xfId="0" applyFont="1" applyBorder="1" applyAlignment="1" applyProtection="1">
      <alignment horizontal="left" vertical="top" wrapText="1"/>
      <protection hidden="1"/>
    </xf>
    <xf numFmtId="9" fontId="10" fillId="0" borderId="1" xfId="0" applyNumberFormat="1" applyFont="1" applyBorder="1" applyAlignment="1" applyProtection="1">
      <alignment horizontal="right" vertical="top" wrapText="1"/>
      <protection hidden="1"/>
    </xf>
    <xf numFmtId="0" fontId="10" fillId="3" borderId="1" xfId="0" applyFont="1" applyFill="1" applyBorder="1" applyAlignment="1" applyProtection="1">
      <alignment horizontal="left" vertical="top" wrapText="1"/>
      <protection hidden="1"/>
    </xf>
    <xf numFmtId="9" fontId="10" fillId="3" borderId="1" xfId="0" applyNumberFormat="1" applyFont="1" applyFill="1" applyBorder="1" applyAlignment="1" applyProtection="1">
      <alignment horizontal="right" vertical="top" wrapText="1"/>
      <protection hidden="1"/>
    </xf>
    <xf numFmtId="9" fontId="10" fillId="3" borderId="1" xfId="2" applyNumberFormat="1" applyFont="1" applyFill="1" applyBorder="1" applyAlignment="1" applyProtection="1">
      <alignment horizontal="right" vertical="top" wrapText="1"/>
      <protection hidden="1"/>
    </xf>
    <xf numFmtId="9" fontId="10" fillId="3" borderId="1" xfId="2" applyFont="1" applyFill="1" applyBorder="1" applyAlignment="1" applyProtection="1">
      <alignment horizontal="right" vertical="top" wrapText="1"/>
      <protection hidden="1"/>
    </xf>
    <xf numFmtId="0" fontId="11" fillId="2" borderId="1" xfId="0" applyFont="1" applyFill="1" applyBorder="1" applyAlignment="1" applyProtection="1">
      <alignment wrapText="1"/>
      <protection hidden="1"/>
    </xf>
    <xf numFmtId="9" fontId="11" fillId="2" borderId="1" xfId="2" applyFont="1" applyFill="1" applyBorder="1" applyAlignment="1" applyProtection="1">
      <alignment wrapText="1"/>
      <protection hidden="1"/>
    </xf>
    <xf numFmtId="9" fontId="11" fillId="2" borderId="1" xfId="0" applyNumberFormat="1" applyFont="1" applyFill="1" applyBorder="1" applyAlignment="1" applyProtection="1">
      <alignment wrapText="1"/>
      <protection hidden="1"/>
    </xf>
    <xf numFmtId="0" fontId="12" fillId="4" borderId="1" xfId="0" applyFont="1" applyFill="1" applyBorder="1" applyAlignment="1" applyProtection="1">
      <alignment wrapText="1"/>
      <protection hidden="1"/>
    </xf>
    <xf numFmtId="0" fontId="13" fillId="4" borderId="1" xfId="0" applyFont="1" applyFill="1" applyBorder="1" applyAlignment="1" applyProtection="1">
      <alignment wrapText="1"/>
      <protection hidden="1"/>
    </xf>
    <xf numFmtId="9" fontId="13" fillId="4" borderId="1" xfId="2" applyFont="1" applyFill="1" applyBorder="1" applyAlignment="1" applyProtection="1">
      <alignment wrapText="1"/>
      <protection hidden="1"/>
    </xf>
    <xf numFmtId="9" fontId="12" fillId="4" borderId="1" xfId="2" applyFont="1" applyFill="1" applyBorder="1" applyAlignment="1" applyProtection="1">
      <alignment wrapText="1"/>
      <protection hidden="1"/>
    </xf>
    <xf numFmtId="0" fontId="6" fillId="5" borderId="1" xfId="0" applyFont="1" applyFill="1" applyBorder="1" applyAlignment="1" applyProtection="1">
      <alignment horizontal="center" vertical="center" wrapText="1"/>
      <protection hidden="1"/>
    </xf>
    <xf numFmtId="9" fontId="5" fillId="0" borderId="1" xfId="0" applyNumberFormat="1" applyFont="1" applyBorder="1" applyAlignment="1" applyProtection="1">
      <alignment horizontal="right" vertical="top" wrapText="1"/>
      <protection hidden="1"/>
    </xf>
    <xf numFmtId="0" fontId="5" fillId="0" borderId="0" xfId="0" applyFont="1" applyAlignment="1" applyProtection="1">
      <alignment horizontal="left" vertical="top" wrapText="1"/>
      <protection hidden="1"/>
    </xf>
    <xf numFmtId="41" fontId="5" fillId="0" borderId="1" xfId="1" applyFont="1" applyBorder="1" applyAlignment="1" applyProtection="1">
      <alignment vertical="top" wrapText="1"/>
      <protection hidden="1"/>
    </xf>
    <xf numFmtId="41" fontId="5" fillId="0" borderId="1" xfId="1" applyFont="1" applyBorder="1" applyAlignment="1" applyProtection="1">
      <alignment horizontal="right" vertical="top" wrapText="1"/>
      <protection hidden="1"/>
    </xf>
    <xf numFmtId="0" fontId="8" fillId="0" borderId="0" xfId="0" applyFont="1" applyAlignment="1" applyProtection="1">
      <alignment wrapText="1"/>
      <protection hidden="1"/>
    </xf>
    <xf numFmtId="0" fontId="12" fillId="0" borderId="0" xfId="0" applyFont="1" applyAlignment="1" applyProtection="1">
      <alignment wrapText="1"/>
      <protection hidden="1"/>
    </xf>
    <xf numFmtId="0" fontId="6" fillId="6"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5" fillId="0" borderId="0" xfId="0" applyFont="1" applyAlignment="1" applyProtection="1">
      <alignment vertical="top" wrapText="1"/>
      <protection hidden="1"/>
    </xf>
    <xf numFmtId="9" fontId="9" fillId="2" borderId="1" xfId="2" applyFont="1" applyFill="1" applyBorder="1" applyAlignment="1" applyProtection="1">
      <alignment vertical="top" wrapText="1"/>
      <protection hidden="1"/>
    </xf>
    <xf numFmtId="0" fontId="8" fillId="2" borderId="1" xfId="0" applyFont="1" applyFill="1" applyBorder="1" applyAlignment="1" applyProtection="1">
      <alignment vertical="top" wrapText="1"/>
      <protection hidden="1"/>
    </xf>
    <xf numFmtId="9" fontId="9" fillId="2" borderId="1" xfId="2" applyFont="1" applyFill="1" applyBorder="1" applyAlignment="1" applyProtection="1">
      <alignment horizontal="right" vertical="top" wrapText="1"/>
      <protection hidden="1"/>
    </xf>
    <xf numFmtId="9" fontId="11" fillId="2" borderId="1" xfId="0" applyNumberFormat="1" applyFont="1" applyFill="1" applyBorder="1" applyAlignment="1" applyProtection="1">
      <alignment vertical="top" wrapText="1"/>
      <protection hidden="1"/>
    </xf>
    <xf numFmtId="9" fontId="11" fillId="2" borderId="1" xfId="0" applyNumberFormat="1" applyFont="1" applyFill="1" applyBorder="1" applyAlignment="1" applyProtection="1">
      <alignment horizontal="right" vertical="top" wrapText="1"/>
      <protection hidden="1"/>
    </xf>
    <xf numFmtId="9" fontId="12" fillId="4" borderId="1" xfId="2" applyFont="1" applyFill="1" applyBorder="1" applyAlignment="1" applyProtection="1">
      <alignment vertical="top" wrapText="1"/>
      <protection hidden="1"/>
    </xf>
    <xf numFmtId="0" fontId="12" fillId="4" borderId="1" xfId="0" applyFont="1" applyFill="1" applyBorder="1" applyAlignment="1" applyProtection="1">
      <alignment vertical="top" wrapText="1"/>
      <protection hidden="1"/>
    </xf>
    <xf numFmtId="9" fontId="12" fillId="4" borderId="1" xfId="2" applyFont="1" applyFill="1" applyBorder="1" applyAlignment="1" applyProtection="1">
      <alignment horizontal="right" vertical="top" wrapText="1"/>
      <protection hidden="1"/>
    </xf>
    <xf numFmtId="0" fontId="5" fillId="0" borderId="0" xfId="0" applyFont="1" applyAlignment="1" applyProtection="1">
      <alignment horizontal="justify" vertical="top" wrapText="1"/>
      <protection hidden="1"/>
    </xf>
    <xf numFmtId="0" fontId="5" fillId="0" borderId="1" xfId="0" applyFont="1" applyBorder="1" applyAlignment="1" applyProtection="1">
      <alignment horizontal="justify" vertical="top" wrapText="1"/>
      <protection locked="0"/>
    </xf>
    <xf numFmtId="0" fontId="14" fillId="0" borderId="1" xfId="0" applyFont="1" applyBorder="1" applyAlignment="1" applyProtection="1">
      <alignment horizontal="justify" vertical="top" wrapText="1"/>
      <protection locked="0"/>
    </xf>
    <xf numFmtId="0" fontId="8" fillId="2" borderId="1" xfId="0" applyFont="1" applyFill="1" applyBorder="1" applyAlignment="1" applyProtection="1">
      <alignment horizontal="justify" vertical="top" wrapText="1"/>
      <protection hidden="1"/>
    </xf>
    <xf numFmtId="0" fontId="10" fillId="0" borderId="1" xfId="0" applyFont="1" applyBorder="1" applyAlignment="1" applyProtection="1">
      <alignment horizontal="justify" vertical="top" wrapText="1"/>
      <protection hidden="1"/>
    </xf>
    <xf numFmtId="0" fontId="12" fillId="4" borderId="1" xfId="0" applyFont="1" applyFill="1" applyBorder="1" applyAlignment="1" applyProtection="1">
      <alignment horizontal="justify" vertical="top" wrapText="1"/>
      <protection hidden="1"/>
    </xf>
    <xf numFmtId="0" fontId="5" fillId="0" borderId="1" xfId="0" applyFont="1" applyBorder="1" applyAlignment="1" applyProtection="1">
      <alignment horizontal="justify" vertical="top" wrapText="1"/>
      <protection hidden="1"/>
    </xf>
    <xf numFmtId="9" fontId="5" fillId="0" borderId="1" xfId="0" applyNumberFormat="1" applyFont="1" applyBorder="1" applyAlignment="1" applyProtection="1">
      <alignment horizontal="center" vertical="top" wrapText="1"/>
      <protection hidden="1"/>
    </xf>
    <xf numFmtId="9" fontId="5" fillId="0" borderId="1" xfId="0" applyNumberFormat="1" applyFont="1" applyBorder="1" applyAlignment="1" applyProtection="1">
      <alignment horizontal="justify" vertical="top" wrapText="1"/>
      <protection hidden="1"/>
    </xf>
    <xf numFmtId="10" fontId="5" fillId="0" borderId="1" xfId="0" applyNumberFormat="1" applyFont="1" applyBorder="1" applyAlignment="1" applyProtection="1">
      <alignment horizontal="right" vertical="top" wrapText="1"/>
      <protection locked="0"/>
    </xf>
    <xf numFmtId="9" fontId="5" fillId="0" borderId="1" xfId="2" applyNumberFormat="1" applyFont="1" applyBorder="1" applyAlignment="1" applyProtection="1">
      <alignment horizontal="right" vertical="top" wrapText="1"/>
      <protection hidden="1"/>
    </xf>
    <xf numFmtId="0" fontId="5" fillId="0" borderId="0" xfId="0" applyFont="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locked="0"/>
    </xf>
    <xf numFmtId="10" fontId="5" fillId="0" borderId="1" xfId="0" applyNumberFormat="1" applyFont="1" applyBorder="1" applyAlignment="1" applyProtection="1">
      <alignment horizontal="center" vertical="top" wrapText="1"/>
      <protection locked="0"/>
    </xf>
    <xf numFmtId="164" fontId="5" fillId="0" borderId="1" xfId="0" applyNumberFormat="1"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41" fontId="5" fillId="0" borderId="1" xfId="1" applyFont="1" applyBorder="1" applyAlignment="1" applyProtection="1">
      <alignment horizontal="center" vertical="top" wrapText="1"/>
      <protection hidden="1"/>
    </xf>
    <xf numFmtId="9" fontId="9" fillId="2" borderId="1" xfId="2" applyFont="1" applyFill="1" applyBorder="1" applyAlignment="1" applyProtection="1">
      <alignment horizontal="center" vertical="top" wrapText="1"/>
      <protection hidden="1"/>
    </xf>
    <xf numFmtId="9" fontId="10" fillId="0" borderId="1" xfId="2" applyFont="1" applyBorder="1" applyAlignment="1" applyProtection="1">
      <alignment horizontal="center" vertical="top" wrapText="1"/>
      <protection hidden="1"/>
    </xf>
    <xf numFmtId="0" fontId="10" fillId="0" borderId="1" xfId="0" applyFont="1" applyBorder="1" applyAlignment="1" applyProtection="1">
      <alignment horizontal="center" vertical="top" wrapText="1"/>
      <protection hidden="1"/>
    </xf>
    <xf numFmtId="9" fontId="11" fillId="2" borderId="1" xfId="0" applyNumberFormat="1" applyFont="1" applyFill="1" applyBorder="1" applyAlignment="1" applyProtection="1">
      <alignment horizontal="center" vertical="top" wrapText="1"/>
      <protection hidden="1"/>
    </xf>
    <xf numFmtId="9" fontId="12" fillId="4" borderId="1" xfId="2" applyFont="1" applyFill="1" applyBorder="1" applyAlignment="1" applyProtection="1">
      <alignment horizontal="center" vertical="top" wrapText="1"/>
      <protection hidden="1"/>
    </xf>
    <xf numFmtId="9" fontId="10" fillId="0" borderId="1" xfId="0" applyNumberFormat="1" applyFont="1" applyBorder="1" applyAlignment="1" applyProtection="1">
      <alignment horizontal="center" vertical="top" wrapText="1"/>
      <protection hidden="1"/>
    </xf>
    <xf numFmtId="0" fontId="5" fillId="0" borderId="0" xfId="0" applyFont="1" applyAlignment="1" applyProtection="1">
      <alignment horizontal="right" vertical="top" wrapText="1"/>
      <protection hidden="1"/>
    </xf>
    <xf numFmtId="10" fontId="10" fillId="0" borderId="1" xfId="0" applyNumberFormat="1" applyFont="1" applyBorder="1" applyAlignment="1" applyProtection="1">
      <alignment horizontal="center" vertical="top" wrapText="1"/>
      <protection hidden="1"/>
    </xf>
    <xf numFmtId="9" fontId="13" fillId="4" borderId="1" xfId="0" applyNumberFormat="1" applyFont="1" applyFill="1" applyBorder="1" applyAlignment="1" applyProtection="1">
      <alignment horizontal="center" vertical="top" wrapText="1"/>
      <protection hidden="1"/>
    </xf>
    <xf numFmtId="9" fontId="5" fillId="0" borderId="1" xfId="0" applyNumberFormat="1" applyFont="1" applyBorder="1" applyAlignment="1">
      <alignment horizontal="right" vertical="top" wrapText="1"/>
    </xf>
    <xf numFmtId="10" fontId="5" fillId="0" borderId="1" xfId="2" applyNumberFormat="1" applyFont="1" applyBorder="1" applyAlignment="1">
      <alignment horizontal="center" vertical="top" wrapText="1"/>
    </xf>
    <xf numFmtId="0" fontId="5" fillId="0" borderId="1" xfId="0" applyFont="1" applyBorder="1" applyAlignment="1">
      <alignment horizontal="right" vertical="top" wrapText="1"/>
    </xf>
    <xf numFmtId="1" fontId="5" fillId="0" borderId="1" xfId="0" applyNumberFormat="1" applyFont="1" applyBorder="1" applyAlignment="1">
      <alignment horizontal="right" vertical="top" wrapText="1"/>
    </xf>
    <xf numFmtId="9" fontId="9" fillId="2" borderId="1" xfId="2" applyFont="1" applyFill="1" applyBorder="1" applyAlignment="1">
      <alignment horizontal="center" vertical="top" wrapText="1"/>
    </xf>
    <xf numFmtId="0" fontId="6" fillId="2"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4" borderId="1" xfId="0" applyFont="1" applyFill="1" applyBorder="1" applyAlignment="1" applyProtection="1">
      <alignment horizontal="center" vertical="center" wrapText="1"/>
      <protection hidden="1"/>
    </xf>
    <xf numFmtId="1" fontId="5" fillId="0" borderId="1" xfId="0" applyNumberFormat="1" applyFont="1" applyBorder="1" applyAlignment="1" applyProtection="1">
      <alignment horizontal="right" vertical="top" wrapText="1"/>
      <protection hidden="1"/>
    </xf>
    <xf numFmtId="0" fontId="5" fillId="0" borderId="1" xfId="0" applyFont="1" applyBorder="1" applyAlignment="1" applyProtection="1">
      <alignment horizontal="center" vertical="center" wrapText="1"/>
      <protection hidden="1"/>
    </xf>
    <xf numFmtId="164" fontId="5" fillId="0" borderId="1" xfId="0" applyNumberFormat="1" applyFont="1" applyBorder="1" applyAlignment="1" applyProtection="1">
      <alignment horizontal="right" vertical="top" wrapText="1"/>
      <protection hidden="1"/>
    </xf>
    <xf numFmtId="10" fontId="9" fillId="2" borderId="1" xfId="2" applyNumberFormat="1" applyFont="1" applyFill="1" applyBorder="1" applyAlignment="1">
      <alignment horizontal="center" vertical="top" wrapText="1"/>
    </xf>
    <xf numFmtId="10" fontId="10" fillId="0" borderId="1" xfId="2" applyNumberFormat="1" applyFont="1" applyBorder="1" applyAlignment="1" applyProtection="1">
      <alignment horizontal="center" vertical="top" wrapText="1"/>
      <protection hidden="1"/>
    </xf>
    <xf numFmtId="10" fontId="9" fillId="2" borderId="1" xfId="2" applyNumberFormat="1" applyFont="1" applyFill="1" applyBorder="1" applyAlignment="1" applyProtection="1">
      <alignment horizontal="center" vertical="top" wrapText="1"/>
      <protection hidden="1"/>
    </xf>
    <xf numFmtId="10" fontId="13" fillId="4" borderId="1" xfId="0" applyNumberFormat="1" applyFont="1" applyFill="1" applyBorder="1" applyAlignment="1" applyProtection="1">
      <alignment horizontal="center" vertical="top" wrapText="1"/>
      <protection hidden="1"/>
    </xf>
    <xf numFmtId="0" fontId="6" fillId="7" borderId="1" xfId="0" applyFont="1" applyFill="1" applyBorder="1" applyAlignment="1" applyProtection="1">
      <alignment horizontal="justify" vertical="center" wrapText="1"/>
      <protection hidden="1"/>
    </xf>
    <xf numFmtId="0" fontId="0" fillId="0" borderId="1" xfId="0" applyBorder="1" applyAlignment="1">
      <alignment horizontal="justify" vertical="top" wrapText="1"/>
    </xf>
    <xf numFmtId="0" fontId="5" fillId="0" borderId="1" xfId="0" applyFont="1" applyBorder="1" applyAlignment="1">
      <alignment horizontal="justify" vertical="top" wrapText="1"/>
    </xf>
    <xf numFmtId="0" fontId="6" fillId="5" borderId="1" xfId="0" applyFont="1" applyFill="1" applyBorder="1" applyAlignment="1" applyProtection="1">
      <alignment horizontal="justify" vertical="center" wrapText="1"/>
      <protection hidden="1"/>
    </xf>
    <xf numFmtId="164" fontId="5" fillId="0" borderId="1" xfId="0" applyNumberFormat="1" applyFont="1" applyBorder="1" applyAlignment="1" applyProtection="1">
      <alignment horizontal="center" vertical="top" wrapText="1"/>
      <protection hidden="1"/>
    </xf>
    <xf numFmtId="9" fontId="5" fillId="0" borderId="1" xfId="0" applyNumberFormat="1" applyFont="1" applyBorder="1" applyAlignment="1">
      <alignment horizontal="center" vertical="top" wrapText="1"/>
    </xf>
    <xf numFmtId="10" fontId="5" fillId="0" borderId="1" xfId="0" applyNumberFormat="1" applyFont="1" applyBorder="1" applyAlignment="1">
      <alignment horizontal="center" vertical="top" wrapText="1"/>
    </xf>
    <xf numFmtId="1" fontId="5" fillId="0" borderId="1" xfId="0" applyNumberFormat="1" applyFont="1" applyBorder="1" applyAlignment="1">
      <alignment horizontal="center" vertical="top" wrapText="1"/>
    </xf>
    <xf numFmtId="0" fontId="5" fillId="0" borderId="1" xfId="0" applyFont="1" applyBorder="1" applyAlignment="1" applyProtection="1">
      <alignment horizontal="center" vertical="top" wrapText="1"/>
      <protection hidden="1"/>
    </xf>
    <xf numFmtId="0" fontId="5" fillId="0" borderId="1" xfId="0" applyFont="1" applyBorder="1" applyAlignment="1" applyProtection="1">
      <alignment horizontal="center" vertical="center" wrapText="1"/>
      <protection hidden="1"/>
    </xf>
    <xf numFmtId="0" fontId="6" fillId="3" borderId="0"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left" vertical="top" wrapText="1"/>
      <protection hidden="1"/>
    </xf>
    <xf numFmtId="0" fontId="5" fillId="3" borderId="0" xfId="0" applyFont="1" applyFill="1" applyAlignment="1" applyProtection="1">
      <alignment wrapText="1"/>
      <protection hidden="1"/>
    </xf>
    <xf numFmtId="0" fontId="5" fillId="3" borderId="0"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justify" vertical="center" wrapText="1"/>
      <protection hidden="1"/>
    </xf>
    <xf numFmtId="0" fontId="5" fillId="3" borderId="0" xfId="0" applyFont="1" applyFill="1" applyAlignment="1" applyProtection="1">
      <alignment horizontal="center" vertical="top" wrapText="1"/>
      <protection hidden="1"/>
    </xf>
    <xf numFmtId="0" fontId="5" fillId="3" borderId="0" xfId="0" applyFont="1" applyFill="1" applyAlignment="1" applyProtection="1">
      <alignment horizontal="justify" vertical="top" wrapText="1"/>
      <protection hidden="1"/>
    </xf>
    <xf numFmtId="0" fontId="5" fillId="3" borderId="0" xfId="0" applyFont="1" applyFill="1" applyAlignment="1" applyProtection="1">
      <alignment vertical="top" wrapText="1"/>
      <protection hidden="1"/>
    </xf>
    <xf numFmtId="0" fontId="5" fillId="3" borderId="0" xfId="0" applyFont="1" applyFill="1" applyAlignment="1" applyProtection="1">
      <alignment horizontal="right" vertical="top" wrapText="1"/>
      <protection hidden="1"/>
    </xf>
    <xf numFmtId="0" fontId="6" fillId="5" borderId="2" xfId="0" applyFont="1" applyFill="1" applyBorder="1" applyAlignment="1" applyProtection="1">
      <alignment horizontal="center" vertical="top" wrapText="1"/>
      <protection hidden="1"/>
    </xf>
    <xf numFmtId="0" fontId="6" fillId="5" borderId="3" xfId="0" applyFont="1" applyFill="1" applyBorder="1" applyAlignment="1" applyProtection="1">
      <alignment horizontal="center" vertical="top" wrapText="1"/>
      <protection hidden="1"/>
    </xf>
    <xf numFmtId="0" fontId="6" fillId="5" borderId="4" xfId="0" applyFont="1" applyFill="1" applyBorder="1" applyAlignment="1" applyProtection="1">
      <alignment horizontal="center" vertical="top" wrapText="1"/>
      <protection hidden="1"/>
    </xf>
    <xf numFmtId="0" fontId="6" fillId="6" borderId="1" xfId="0" applyFont="1" applyFill="1" applyBorder="1" applyAlignment="1" applyProtection="1">
      <alignment horizontal="center" vertical="top" wrapText="1"/>
      <protection hidden="1"/>
    </xf>
    <xf numFmtId="0" fontId="6" fillId="2"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1" xfId="0" applyFont="1" applyBorder="1" applyAlignment="1" applyProtection="1">
      <alignment horizontal="justify" vertical="center" wrapText="1"/>
      <protection hidden="1"/>
    </xf>
    <xf numFmtId="0" fontId="6" fillId="4"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top" wrapText="1"/>
      <protection hidden="1"/>
    </xf>
    <xf numFmtId="0" fontId="6" fillId="8" borderId="1" xfId="0" applyFont="1" applyFill="1" applyBorder="1" applyAlignment="1" applyProtection="1">
      <alignment horizontal="center" vertical="top" wrapText="1"/>
      <protection hidden="1"/>
    </xf>
    <xf numFmtId="0" fontId="6" fillId="9" borderId="1" xfId="0" applyFont="1" applyFill="1" applyBorder="1" applyAlignment="1" applyProtection="1">
      <alignment horizontal="center" vertical="top" wrapText="1"/>
      <protection hidden="1"/>
    </xf>
    <xf numFmtId="0" fontId="6"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0" borderId="5"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228600</xdr:colOff>
      <xdr:row>0</xdr:row>
      <xdr:rowOff>742950</xdr:rowOff>
    </xdr:to>
    <xdr:pic>
      <xdr:nvPicPr>
        <xdr:cNvPr id="1031" name="Imagen 1">
          <a:extLst>
            <a:ext uri="{FF2B5EF4-FFF2-40B4-BE49-F238E27FC236}">
              <a16:creationId xmlns:a16="http://schemas.microsoft.com/office/drawing/2014/main" id="{1213A3B7-7FCC-414F-9540-2AF635FF7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9"/>
  <sheetViews>
    <sheetView showGridLines="0" tabSelected="1" topLeftCell="A2" zoomScaleNormal="100" workbookViewId="0">
      <selection activeCell="H9" sqref="H9:K9"/>
    </sheetView>
  </sheetViews>
  <sheetFormatPr baseColWidth="10" defaultColWidth="10.85546875" defaultRowHeight="15" zeroHeight="1" x14ac:dyDescent="0.25"/>
  <cols>
    <col min="1" max="1" width="5.140625" style="1" customWidth="1"/>
    <col min="2" max="2" width="25.5703125" style="1" customWidth="1"/>
    <col min="3" max="3" width="13.85546875" style="1" customWidth="1"/>
    <col min="4" max="4" width="42.140625" style="1" customWidth="1"/>
    <col min="5" max="5" width="15.5703125" style="1" customWidth="1"/>
    <col min="6" max="6" width="18.5703125" style="1" customWidth="1"/>
    <col min="7" max="7" width="19.4257812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2" width="18.42578125" style="59" customWidth="1"/>
    <col min="23" max="24" width="16.5703125" style="59" customWidth="1"/>
    <col min="25" max="25" width="54.28515625" style="48" customWidth="1"/>
    <col min="26" max="26" width="30" style="48" customWidth="1"/>
    <col min="27" max="28" width="16.5703125" style="59" customWidth="1"/>
    <col min="29" max="29" width="16.5703125" style="39" customWidth="1"/>
    <col min="30" max="30" width="52.28515625" style="48" customWidth="1"/>
    <col min="31" max="31" width="40" style="48" customWidth="1"/>
    <col min="32" max="41" width="16.5703125" style="39" hidden="1" customWidth="1"/>
    <col min="42" max="42" width="18.85546875" style="71" bestFit="1" customWidth="1"/>
    <col min="43" max="43" width="16.5703125" style="71" customWidth="1"/>
    <col min="44" max="44" width="21.5703125" style="71" customWidth="1"/>
    <col min="45" max="45" width="48.28515625" style="48" customWidth="1"/>
    <col min="46" max="16384" width="10.85546875" style="1"/>
  </cols>
  <sheetData>
    <row r="1" spans="1:45" ht="70.5" customHeight="1" x14ac:dyDescent="0.25">
      <c r="A1" s="121" t="s">
        <v>0</v>
      </c>
      <c r="B1" s="122"/>
      <c r="C1" s="122"/>
      <c r="D1" s="122"/>
      <c r="E1" s="122"/>
      <c r="F1" s="122"/>
      <c r="G1" s="122"/>
      <c r="H1" s="122"/>
      <c r="I1" s="122"/>
      <c r="J1" s="122"/>
      <c r="K1" s="122"/>
      <c r="L1" s="123" t="s">
        <v>1</v>
      </c>
      <c r="M1" s="123"/>
      <c r="N1" s="123"/>
      <c r="O1" s="123"/>
      <c r="P1" s="123"/>
    </row>
    <row r="2" spans="1:45" s="2" customFormat="1" ht="23.45" customHeight="1" x14ac:dyDescent="0.25">
      <c r="A2" s="124" t="s">
        <v>2</v>
      </c>
      <c r="B2" s="125"/>
      <c r="C2" s="125"/>
      <c r="D2" s="125"/>
      <c r="E2" s="125"/>
      <c r="F2" s="125"/>
      <c r="G2" s="125"/>
      <c r="H2" s="125"/>
      <c r="I2" s="125"/>
      <c r="J2" s="125"/>
      <c r="K2" s="125"/>
      <c r="L2" s="125"/>
      <c r="M2" s="125"/>
      <c r="N2" s="125"/>
      <c r="O2" s="125"/>
      <c r="P2" s="125"/>
      <c r="V2" s="59"/>
      <c r="W2" s="59"/>
      <c r="X2" s="59"/>
      <c r="Y2" s="48"/>
      <c r="Z2" s="48"/>
      <c r="AA2" s="59"/>
      <c r="AB2" s="59"/>
      <c r="AC2" s="39"/>
      <c r="AD2" s="48"/>
      <c r="AE2" s="48"/>
      <c r="AF2" s="39"/>
      <c r="AG2" s="39"/>
      <c r="AH2" s="39"/>
      <c r="AI2" s="39"/>
      <c r="AJ2" s="39"/>
      <c r="AK2" s="39"/>
      <c r="AL2" s="39"/>
      <c r="AM2" s="39"/>
      <c r="AN2" s="39"/>
      <c r="AO2" s="39"/>
      <c r="AP2" s="71"/>
      <c r="AQ2" s="71"/>
      <c r="AR2" s="71"/>
      <c r="AS2" s="48"/>
    </row>
    <row r="3" spans="1:45" x14ac:dyDescent="0.25"/>
    <row r="4" spans="1:45" ht="29.1" customHeight="1" x14ac:dyDescent="0.25">
      <c r="A4" s="113" t="s">
        <v>3</v>
      </c>
      <c r="B4" s="113"/>
      <c r="C4" s="123" t="s">
        <v>4</v>
      </c>
      <c r="D4" s="123"/>
      <c r="F4" s="113" t="s">
        <v>5</v>
      </c>
      <c r="G4" s="113"/>
      <c r="H4" s="113"/>
      <c r="I4" s="113"/>
      <c r="J4" s="113"/>
      <c r="K4" s="113"/>
    </row>
    <row r="5" spans="1:45" x14ac:dyDescent="0.25">
      <c r="A5" s="113"/>
      <c r="B5" s="113"/>
      <c r="C5" s="123"/>
      <c r="D5" s="123"/>
      <c r="F5" s="3" t="s">
        <v>6</v>
      </c>
      <c r="G5" s="3" t="s">
        <v>7</v>
      </c>
      <c r="H5" s="114" t="s">
        <v>8</v>
      </c>
      <c r="I5" s="114"/>
      <c r="J5" s="114"/>
      <c r="K5" s="114"/>
    </row>
    <row r="6" spans="1:45" x14ac:dyDescent="0.25">
      <c r="A6" s="113"/>
      <c r="B6" s="113"/>
      <c r="C6" s="123"/>
      <c r="D6" s="123"/>
      <c r="F6" s="80">
        <v>1</v>
      </c>
      <c r="G6" s="80" t="s">
        <v>9</v>
      </c>
      <c r="H6" s="115" t="s">
        <v>10</v>
      </c>
      <c r="I6" s="115"/>
      <c r="J6" s="115"/>
      <c r="K6" s="115"/>
    </row>
    <row r="7" spans="1:45" ht="197.25" customHeight="1" x14ac:dyDescent="0.25">
      <c r="A7" s="113"/>
      <c r="B7" s="113"/>
      <c r="C7" s="123"/>
      <c r="D7" s="123"/>
      <c r="F7" s="80">
        <v>2</v>
      </c>
      <c r="G7" s="80" t="s">
        <v>11</v>
      </c>
      <c r="H7" s="116" t="s">
        <v>12</v>
      </c>
      <c r="I7" s="116"/>
      <c r="J7" s="116"/>
      <c r="K7" s="116"/>
    </row>
    <row r="8" spans="1:45" ht="69" customHeight="1" x14ac:dyDescent="0.25">
      <c r="A8" s="113"/>
      <c r="B8" s="113"/>
      <c r="C8" s="123"/>
      <c r="D8" s="123"/>
      <c r="F8" s="84">
        <v>3</v>
      </c>
      <c r="G8" s="84" t="s">
        <v>239</v>
      </c>
      <c r="H8" s="116" t="s">
        <v>263</v>
      </c>
      <c r="I8" s="116"/>
      <c r="J8" s="116"/>
      <c r="K8" s="116"/>
    </row>
    <row r="9" spans="1:45" s="102" customFormat="1" ht="99" customHeight="1" x14ac:dyDescent="0.25">
      <c r="A9" s="100"/>
      <c r="B9" s="100"/>
      <c r="C9" s="101"/>
      <c r="D9" s="101"/>
      <c r="F9" s="99">
        <v>4</v>
      </c>
      <c r="G9" s="99" t="s">
        <v>268</v>
      </c>
      <c r="H9" s="116" t="s">
        <v>269</v>
      </c>
      <c r="I9" s="116"/>
      <c r="J9" s="116"/>
      <c r="K9" s="116"/>
      <c r="V9" s="105"/>
      <c r="W9" s="105"/>
      <c r="X9" s="105"/>
      <c r="Y9" s="106"/>
      <c r="Z9" s="106"/>
      <c r="AA9" s="105"/>
      <c r="AB9" s="105"/>
      <c r="AC9" s="107"/>
      <c r="AD9" s="106"/>
      <c r="AE9" s="106"/>
      <c r="AF9" s="107"/>
      <c r="AG9" s="107"/>
      <c r="AH9" s="107"/>
      <c r="AI9" s="107"/>
      <c r="AJ9" s="107"/>
      <c r="AK9" s="107"/>
      <c r="AL9" s="107"/>
      <c r="AM9" s="107"/>
      <c r="AN9" s="107"/>
      <c r="AO9" s="107"/>
      <c r="AP9" s="108"/>
      <c r="AQ9" s="108"/>
      <c r="AR9" s="108"/>
      <c r="AS9" s="106"/>
    </row>
    <row r="10" spans="1:45" s="102" customFormat="1" x14ac:dyDescent="0.25">
      <c r="A10" s="100"/>
      <c r="B10" s="100"/>
      <c r="C10" s="101"/>
      <c r="D10" s="101"/>
      <c r="F10" s="103"/>
      <c r="G10" s="103"/>
      <c r="H10" s="104"/>
      <c r="I10" s="104"/>
      <c r="J10" s="104"/>
      <c r="K10" s="104"/>
      <c r="V10" s="105"/>
      <c r="W10" s="105"/>
      <c r="X10" s="105"/>
      <c r="Y10" s="106"/>
      <c r="Z10" s="106"/>
      <c r="AA10" s="105"/>
      <c r="AB10" s="105"/>
      <c r="AC10" s="107"/>
      <c r="AD10" s="106"/>
      <c r="AE10" s="106"/>
      <c r="AF10" s="107"/>
      <c r="AG10" s="107"/>
      <c r="AH10" s="107"/>
      <c r="AI10" s="107"/>
      <c r="AJ10" s="107"/>
      <c r="AK10" s="107"/>
      <c r="AL10" s="107"/>
      <c r="AM10" s="107"/>
      <c r="AN10" s="107"/>
      <c r="AO10" s="107"/>
      <c r="AP10" s="108"/>
      <c r="AQ10" s="108"/>
      <c r="AR10" s="108"/>
      <c r="AS10" s="106"/>
    </row>
    <row r="11" spans="1:45" x14ac:dyDescent="0.25"/>
    <row r="12" spans="1:45" ht="14.45" customHeight="1" x14ac:dyDescent="0.25">
      <c r="A12" s="113" t="s">
        <v>13</v>
      </c>
      <c r="B12" s="113"/>
      <c r="C12" s="113" t="s">
        <v>14</v>
      </c>
      <c r="D12" s="113" t="s">
        <v>15</v>
      </c>
      <c r="E12" s="113"/>
      <c r="F12" s="113"/>
      <c r="G12" s="113"/>
      <c r="H12" s="113"/>
      <c r="I12" s="113"/>
      <c r="J12" s="113"/>
      <c r="K12" s="113"/>
      <c r="L12" s="113"/>
      <c r="M12" s="113"/>
      <c r="N12" s="113"/>
      <c r="O12" s="113"/>
      <c r="P12" s="113"/>
      <c r="Q12" s="117" t="s">
        <v>16</v>
      </c>
      <c r="R12" s="117"/>
      <c r="S12" s="117"/>
      <c r="T12" s="117"/>
      <c r="U12" s="117"/>
      <c r="V12" s="112" t="s">
        <v>17</v>
      </c>
      <c r="W12" s="112"/>
      <c r="X12" s="112"/>
      <c r="Y12" s="112"/>
      <c r="Z12" s="112"/>
      <c r="AA12" s="118" t="s">
        <v>17</v>
      </c>
      <c r="AB12" s="118"/>
      <c r="AC12" s="118"/>
      <c r="AD12" s="118"/>
      <c r="AE12" s="118"/>
      <c r="AF12" s="119" t="s">
        <v>17</v>
      </c>
      <c r="AG12" s="119"/>
      <c r="AH12" s="119"/>
      <c r="AI12" s="119"/>
      <c r="AJ12" s="119"/>
      <c r="AK12" s="120" t="s">
        <v>17</v>
      </c>
      <c r="AL12" s="120"/>
      <c r="AM12" s="120"/>
      <c r="AN12" s="120"/>
      <c r="AO12" s="120"/>
      <c r="AP12" s="109" t="s">
        <v>18</v>
      </c>
      <c r="AQ12" s="110"/>
      <c r="AR12" s="110"/>
      <c r="AS12" s="111"/>
    </row>
    <row r="13" spans="1:45" ht="14.45" customHeight="1" x14ac:dyDescent="0.25">
      <c r="A13" s="113"/>
      <c r="B13" s="113"/>
      <c r="C13" s="113"/>
      <c r="D13" s="113"/>
      <c r="E13" s="113"/>
      <c r="F13" s="113"/>
      <c r="G13" s="113"/>
      <c r="H13" s="113"/>
      <c r="I13" s="113"/>
      <c r="J13" s="113"/>
      <c r="K13" s="113"/>
      <c r="L13" s="113"/>
      <c r="M13" s="113"/>
      <c r="N13" s="113"/>
      <c r="O13" s="113"/>
      <c r="P13" s="113"/>
      <c r="Q13" s="117"/>
      <c r="R13" s="117"/>
      <c r="S13" s="117"/>
      <c r="T13" s="117"/>
      <c r="U13" s="117"/>
      <c r="V13" s="112" t="s">
        <v>19</v>
      </c>
      <c r="W13" s="112"/>
      <c r="X13" s="112"/>
      <c r="Y13" s="112"/>
      <c r="Z13" s="112"/>
      <c r="AA13" s="118" t="s">
        <v>20</v>
      </c>
      <c r="AB13" s="118"/>
      <c r="AC13" s="118"/>
      <c r="AD13" s="118"/>
      <c r="AE13" s="118"/>
      <c r="AF13" s="119" t="s">
        <v>21</v>
      </c>
      <c r="AG13" s="119"/>
      <c r="AH13" s="119"/>
      <c r="AI13" s="119"/>
      <c r="AJ13" s="119"/>
      <c r="AK13" s="120" t="s">
        <v>22</v>
      </c>
      <c r="AL13" s="120"/>
      <c r="AM13" s="120"/>
      <c r="AN13" s="120"/>
      <c r="AO13" s="120"/>
      <c r="AP13" s="109" t="s">
        <v>23</v>
      </c>
      <c r="AQ13" s="110"/>
      <c r="AR13" s="110"/>
      <c r="AS13" s="111"/>
    </row>
    <row r="14" spans="1:45" ht="60" x14ac:dyDescent="0.25">
      <c r="A14" s="79" t="s">
        <v>24</v>
      </c>
      <c r="B14" s="79" t="s">
        <v>25</v>
      </c>
      <c r="C14" s="113"/>
      <c r="D14" s="79" t="s">
        <v>26</v>
      </c>
      <c r="E14" s="79" t="s">
        <v>27</v>
      </c>
      <c r="F14" s="79" t="s">
        <v>28</v>
      </c>
      <c r="G14" s="79" t="s">
        <v>29</v>
      </c>
      <c r="H14" s="79" t="s">
        <v>30</v>
      </c>
      <c r="I14" s="79" t="s">
        <v>31</v>
      </c>
      <c r="J14" s="79" t="s">
        <v>32</v>
      </c>
      <c r="K14" s="79" t="s">
        <v>33</v>
      </c>
      <c r="L14" s="79" t="s">
        <v>34</v>
      </c>
      <c r="M14" s="79" t="s">
        <v>35</v>
      </c>
      <c r="N14" s="79" t="s">
        <v>36</v>
      </c>
      <c r="O14" s="79" t="s">
        <v>37</v>
      </c>
      <c r="P14" s="79" t="s">
        <v>38</v>
      </c>
      <c r="Q14" s="82" t="s">
        <v>39</v>
      </c>
      <c r="R14" s="82" t="s">
        <v>40</v>
      </c>
      <c r="S14" s="82" t="s">
        <v>41</v>
      </c>
      <c r="T14" s="82" t="s">
        <v>42</v>
      </c>
      <c r="U14" s="82" t="s">
        <v>43</v>
      </c>
      <c r="V14" s="35" t="s">
        <v>44</v>
      </c>
      <c r="W14" s="35" t="s">
        <v>45</v>
      </c>
      <c r="X14" s="35" t="s">
        <v>46</v>
      </c>
      <c r="Y14" s="35" t="s">
        <v>47</v>
      </c>
      <c r="Z14" s="35" t="s">
        <v>48</v>
      </c>
      <c r="AA14" s="36" t="s">
        <v>44</v>
      </c>
      <c r="AB14" s="36" t="s">
        <v>45</v>
      </c>
      <c r="AC14" s="36" t="s">
        <v>46</v>
      </c>
      <c r="AD14" s="90" t="s">
        <v>47</v>
      </c>
      <c r="AE14" s="90" t="s">
        <v>48</v>
      </c>
      <c r="AF14" s="37" t="s">
        <v>44</v>
      </c>
      <c r="AG14" s="37" t="s">
        <v>45</v>
      </c>
      <c r="AH14" s="37" t="s">
        <v>46</v>
      </c>
      <c r="AI14" s="37" t="s">
        <v>47</v>
      </c>
      <c r="AJ14" s="37" t="s">
        <v>48</v>
      </c>
      <c r="AK14" s="38" t="s">
        <v>44</v>
      </c>
      <c r="AL14" s="38" t="s">
        <v>45</v>
      </c>
      <c r="AM14" s="38" t="s">
        <v>46</v>
      </c>
      <c r="AN14" s="38" t="s">
        <v>47</v>
      </c>
      <c r="AO14" s="38" t="s">
        <v>48</v>
      </c>
      <c r="AP14" s="28" t="s">
        <v>44</v>
      </c>
      <c r="AQ14" s="28" t="s">
        <v>45</v>
      </c>
      <c r="AR14" s="28" t="s">
        <v>46</v>
      </c>
      <c r="AS14" s="93" t="s">
        <v>49</v>
      </c>
    </row>
    <row r="15" spans="1:45" s="30" customFormat="1" ht="274.5" customHeight="1" x14ac:dyDescent="0.25">
      <c r="A15" s="81">
        <v>4</v>
      </c>
      <c r="B15" s="81" t="s">
        <v>50</v>
      </c>
      <c r="C15" s="81" t="s">
        <v>51</v>
      </c>
      <c r="D15" s="81" t="s">
        <v>52</v>
      </c>
      <c r="E15" s="4">
        <f t="shared" ref="E15:E30" si="0">+((1/17)*80%)/100%</f>
        <v>4.7058823529411764E-2</v>
      </c>
      <c r="F15" s="81" t="s">
        <v>53</v>
      </c>
      <c r="G15" s="81" t="s">
        <v>54</v>
      </c>
      <c r="H15" s="81" t="s">
        <v>55</v>
      </c>
      <c r="I15" s="5">
        <v>6.6000000000000003E-2</v>
      </c>
      <c r="J15" s="81" t="s">
        <v>56</v>
      </c>
      <c r="K15" s="81" t="s">
        <v>57</v>
      </c>
      <c r="L15" s="6">
        <v>0</v>
      </c>
      <c r="M15" s="6">
        <v>0.02</v>
      </c>
      <c r="N15" s="6">
        <v>0.06</v>
      </c>
      <c r="O15" s="6">
        <v>0.1</v>
      </c>
      <c r="P15" s="6">
        <v>0.1</v>
      </c>
      <c r="Q15" s="81" t="s">
        <v>58</v>
      </c>
      <c r="R15" s="81" t="s">
        <v>59</v>
      </c>
      <c r="S15" s="81" t="s">
        <v>60</v>
      </c>
      <c r="T15" s="81" t="s">
        <v>61</v>
      </c>
      <c r="U15" s="81" t="s">
        <v>62</v>
      </c>
      <c r="V15" s="55" t="s">
        <v>63</v>
      </c>
      <c r="W15" s="55" t="s">
        <v>63</v>
      </c>
      <c r="X15" s="55" t="s">
        <v>63</v>
      </c>
      <c r="Y15" s="56" t="s">
        <v>64</v>
      </c>
      <c r="Z15" s="56" t="s">
        <v>63</v>
      </c>
      <c r="AA15" s="94">
        <v>8.0000000000000002E-3</v>
      </c>
      <c r="AB15" s="94">
        <v>8.0000000000000002E-3</v>
      </c>
      <c r="AC15" s="75">
        <f>IF(AB15/AA15&gt;100%,100%,AB15/AA15)</f>
        <v>1</v>
      </c>
      <c r="AD15" s="91" t="s">
        <v>242</v>
      </c>
      <c r="AE15" s="91" t="s">
        <v>240</v>
      </c>
      <c r="AF15" s="29">
        <f>N15</f>
        <v>0.06</v>
      </c>
      <c r="AG15" s="74"/>
      <c r="AH15" s="75">
        <f>IF(AG15/AF15&gt;100%,100%,AG15/AF15)</f>
        <v>0</v>
      </c>
      <c r="AI15" s="81"/>
      <c r="AJ15" s="81"/>
      <c r="AK15" s="29">
        <f>O15</f>
        <v>0.1</v>
      </c>
      <c r="AL15" s="74"/>
      <c r="AM15" s="75">
        <f>IF(AL15/AK15&gt;100%,100%,AL15/AK15)</f>
        <v>0</v>
      </c>
      <c r="AN15" s="81"/>
      <c r="AO15" s="81"/>
      <c r="AP15" s="29">
        <f>P15</f>
        <v>0.1</v>
      </c>
      <c r="AQ15" s="85">
        <v>8.0000000000000002E-3</v>
      </c>
      <c r="AR15" s="75">
        <f>IF(AQ15/AP15&gt;100%,100%,AQ15/AP15)</f>
        <v>0.08</v>
      </c>
      <c r="AS15" s="91" t="s">
        <v>241</v>
      </c>
    </row>
    <row r="16" spans="1:45" s="30" customFormat="1" ht="120" customHeight="1" x14ac:dyDescent="0.25">
      <c r="A16" s="81">
        <v>4</v>
      </c>
      <c r="B16" s="81" t="s">
        <v>50</v>
      </c>
      <c r="C16" s="81" t="s">
        <v>51</v>
      </c>
      <c r="D16" s="81" t="s">
        <v>65</v>
      </c>
      <c r="E16" s="4">
        <f t="shared" si="0"/>
        <v>4.7058823529411764E-2</v>
      </c>
      <c r="F16" s="81" t="s">
        <v>53</v>
      </c>
      <c r="G16" s="81" t="s">
        <v>66</v>
      </c>
      <c r="H16" s="81" t="s">
        <v>67</v>
      </c>
      <c r="I16" s="81" t="s">
        <v>68</v>
      </c>
      <c r="J16" s="81" t="s">
        <v>69</v>
      </c>
      <c r="K16" s="81" t="s">
        <v>57</v>
      </c>
      <c r="L16" s="6">
        <v>0</v>
      </c>
      <c r="M16" s="6">
        <v>0</v>
      </c>
      <c r="N16" s="6">
        <v>0</v>
      </c>
      <c r="O16" s="6">
        <v>0.15</v>
      </c>
      <c r="P16" s="6">
        <v>0.15</v>
      </c>
      <c r="Q16" s="81" t="s">
        <v>58</v>
      </c>
      <c r="R16" s="81" t="s">
        <v>70</v>
      </c>
      <c r="S16" s="81" t="s">
        <v>71</v>
      </c>
      <c r="T16" s="81" t="s">
        <v>61</v>
      </c>
      <c r="U16" s="81" t="s">
        <v>72</v>
      </c>
      <c r="V16" s="55" t="s">
        <v>63</v>
      </c>
      <c r="W16" s="55" t="s">
        <v>63</v>
      </c>
      <c r="X16" s="55" t="s">
        <v>63</v>
      </c>
      <c r="Y16" s="56" t="s">
        <v>64</v>
      </c>
      <c r="Z16" s="56" t="s">
        <v>63</v>
      </c>
      <c r="AA16" s="55" t="s">
        <v>63</v>
      </c>
      <c r="AB16" s="55" t="s">
        <v>63</v>
      </c>
      <c r="AC16" s="29" t="s">
        <v>63</v>
      </c>
      <c r="AD16" s="56" t="s">
        <v>73</v>
      </c>
      <c r="AE16" s="56" t="s">
        <v>63</v>
      </c>
      <c r="AF16" s="29">
        <f>N16</f>
        <v>0</v>
      </c>
      <c r="AG16" s="74">
        <v>0</v>
      </c>
      <c r="AH16" s="75" t="e">
        <f>IF(AG16/AF16&gt;100%,100%,AG16/AF16)</f>
        <v>#DIV/0!</v>
      </c>
      <c r="AI16" s="81"/>
      <c r="AJ16" s="81"/>
      <c r="AK16" s="29">
        <f>O16</f>
        <v>0.15</v>
      </c>
      <c r="AL16" s="74">
        <v>0</v>
      </c>
      <c r="AM16" s="75">
        <f>IF(AL16/AK16&gt;100%,100%,AL16/AK16)</f>
        <v>0</v>
      </c>
      <c r="AN16" s="81"/>
      <c r="AO16" s="81"/>
      <c r="AP16" s="29">
        <f>P16</f>
        <v>0.15</v>
      </c>
      <c r="AQ16" s="29">
        <v>0</v>
      </c>
      <c r="AR16" s="75">
        <f t="shared" ref="AR16:AR31" si="1">IF(AQ16/AP16&gt;100%,100%,AQ16/AP16)</f>
        <v>0</v>
      </c>
      <c r="AS16" s="56" t="s">
        <v>74</v>
      </c>
    </row>
    <row r="17" spans="1:45" s="30" customFormat="1" ht="225" x14ac:dyDescent="0.25">
      <c r="A17" s="81">
        <v>4</v>
      </c>
      <c r="B17" s="81" t="s">
        <v>50</v>
      </c>
      <c r="C17" s="81" t="s">
        <v>51</v>
      </c>
      <c r="D17" s="81" t="s">
        <v>75</v>
      </c>
      <c r="E17" s="4">
        <f t="shared" si="0"/>
        <v>4.7058823529411764E-2</v>
      </c>
      <c r="F17" s="81" t="s">
        <v>76</v>
      </c>
      <c r="G17" s="81" t="s">
        <v>77</v>
      </c>
      <c r="H17" s="81" t="s">
        <v>78</v>
      </c>
      <c r="I17" s="81" t="s">
        <v>68</v>
      </c>
      <c r="J17" s="81" t="s">
        <v>56</v>
      </c>
      <c r="K17" s="81" t="s">
        <v>57</v>
      </c>
      <c r="L17" s="6">
        <v>0.05</v>
      </c>
      <c r="M17" s="6">
        <v>0.4</v>
      </c>
      <c r="N17" s="6">
        <v>0.8</v>
      </c>
      <c r="O17" s="6">
        <v>1</v>
      </c>
      <c r="P17" s="6">
        <v>1</v>
      </c>
      <c r="Q17" s="81" t="s">
        <v>58</v>
      </c>
      <c r="R17" s="81" t="s">
        <v>79</v>
      </c>
      <c r="S17" s="81" t="s">
        <v>80</v>
      </c>
      <c r="T17" s="81" t="s">
        <v>61</v>
      </c>
      <c r="U17" s="81" t="s">
        <v>81</v>
      </c>
      <c r="V17" s="55">
        <f t="shared" ref="V17:V31" si="2">L17</f>
        <v>0.05</v>
      </c>
      <c r="W17" s="60">
        <v>0</v>
      </c>
      <c r="X17" s="60">
        <v>0</v>
      </c>
      <c r="Y17" s="49" t="s">
        <v>82</v>
      </c>
      <c r="Z17" s="50" t="s">
        <v>83</v>
      </c>
      <c r="AA17" s="55">
        <f t="shared" ref="AA17:AA37" si="3">M17</f>
        <v>0.4</v>
      </c>
      <c r="AB17" s="95">
        <v>0</v>
      </c>
      <c r="AC17" s="75">
        <f t="shared" ref="AC17:AC31" si="4">IF(AB17/AA17&gt;100%,100%,AB17/AA17)</f>
        <v>0</v>
      </c>
      <c r="AD17" s="92" t="s">
        <v>243</v>
      </c>
      <c r="AE17" s="92" t="s">
        <v>244</v>
      </c>
      <c r="AF17" s="29">
        <f t="shared" ref="AF17:AF31" si="5">N17</f>
        <v>0.8</v>
      </c>
      <c r="AG17" s="76"/>
      <c r="AH17" s="75">
        <f t="shared" ref="AH17:AH31" si="6">IF(AG17/AF17&gt;100%,100%,AG17/AF17)</f>
        <v>0</v>
      </c>
      <c r="AI17" s="81"/>
      <c r="AJ17" s="81"/>
      <c r="AK17" s="29">
        <f t="shared" ref="AK17:AK31" si="7">O17</f>
        <v>1</v>
      </c>
      <c r="AL17" s="76"/>
      <c r="AM17" s="75">
        <f t="shared" ref="AM17:AM31" si="8">IF(AL17/AK17&gt;100%,100%,AL17/AK17)</f>
        <v>0</v>
      </c>
      <c r="AN17" s="81"/>
      <c r="AO17" s="81"/>
      <c r="AP17" s="29">
        <f t="shared" ref="AP17:AP31" si="9">P17</f>
        <v>1</v>
      </c>
      <c r="AQ17" s="29">
        <v>0</v>
      </c>
      <c r="AR17" s="75">
        <f t="shared" si="1"/>
        <v>0</v>
      </c>
      <c r="AS17" s="54" t="s">
        <v>245</v>
      </c>
    </row>
    <row r="18" spans="1:45" s="30" customFormat="1" ht="90" x14ac:dyDescent="0.25">
      <c r="A18" s="81">
        <v>4</v>
      </c>
      <c r="B18" s="81" t="s">
        <v>50</v>
      </c>
      <c r="C18" s="81" t="s">
        <v>84</v>
      </c>
      <c r="D18" s="81" t="s">
        <v>85</v>
      </c>
      <c r="E18" s="4">
        <f t="shared" si="0"/>
        <v>4.7058823529411764E-2</v>
      </c>
      <c r="F18" s="81" t="s">
        <v>53</v>
      </c>
      <c r="G18" s="81" t="s">
        <v>86</v>
      </c>
      <c r="H18" s="81" t="s">
        <v>87</v>
      </c>
      <c r="I18" s="6">
        <v>0.5</v>
      </c>
      <c r="J18" s="81" t="s">
        <v>56</v>
      </c>
      <c r="K18" s="81" t="s">
        <v>57</v>
      </c>
      <c r="L18" s="6">
        <v>0.15</v>
      </c>
      <c r="M18" s="6">
        <v>0.3</v>
      </c>
      <c r="N18" s="7">
        <v>0.45</v>
      </c>
      <c r="O18" s="7">
        <v>0.6</v>
      </c>
      <c r="P18" s="7">
        <v>0.6</v>
      </c>
      <c r="Q18" s="81" t="s">
        <v>88</v>
      </c>
      <c r="R18" s="81" t="s">
        <v>89</v>
      </c>
      <c r="S18" s="81" t="s">
        <v>90</v>
      </c>
      <c r="T18" s="81" t="s">
        <v>61</v>
      </c>
      <c r="U18" s="81" t="s">
        <v>91</v>
      </c>
      <c r="V18" s="55">
        <f t="shared" si="2"/>
        <v>0.15</v>
      </c>
      <c r="W18" s="61">
        <v>0.1353</v>
      </c>
      <c r="X18" s="62">
        <f>W18/V18</f>
        <v>0.90200000000000002</v>
      </c>
      <c r="Y18" s="49" t="s">
        <v>92</v>
      </c>
      <c r="Z18" s="49" t="s">
        <v>93</v>
      </c>
      <c r="AA18" s="55">
        <f t="shared" si="3"/>
        <v>0.3</v>
      </c>
      <c r="AB18" s="96">
        <v>0.38779999999999998</v>
      </c>
      <c r="AC18" s="75">
        <f t="shared" si="4"/>
        <v>1</v>
      </c>
      <c r="AD18" s="54" t="s">
        <v>94</v>
      </c>
      <c r="AE18" s="49" t="s">
        <v>93</v>
      </c>
      <c r="AF18" s="29">
        <f t="shared" si="5"/>
        <v>0.45</v>
      </c>
      <c r="AG18" s="76"/>
      <c r="AH18" s="75">
        <f t="shared" si="6"/>
        <v>0</v>
      </c>
      <c r="AI18" s="81"/>
      <c r="AJ18" s="81"/>
      <c r="AK18" s="29">
        <f t="shared" si="7"/>
        <v>0.6</v>
      </c>
      <c r="AL18" s="76"/>
      <c r="AM18" s="75">
        <f t="shared" si="8"/>
        <v>0</v>
      </c>
      <c r="AN18" s="81"/>
      <c r="AO18" s="81"/>
      <c r="AP18" s="29">
        <f t="shared" si="9"/>
        <v>0.6</v>
      </c>
      <c r="AQ18" s="4">
        <v>0.38779999999999998</v>
      </c>
      <c r="AR18" s="75">
        <f t="shared" si="1"/>
        <v>0.64633333333333332</v>
      </c>
      <c r="AS18" s="54" t="s">
        <v>94</v>
      </c>
    </row>
    <row r="19" spans="1:45" s="30" customFormat="1" ht="105" x14ac:dyDescent="0.25">
      <c r="A19" s="81">
        <v>4</v>
      </c>
      <c r="B19" s="81" t="s">
        <v>50</v>
      </c>
      <c r="C19" s="81" t="s">
        <v>84</v>
      </c>
      <c r="D19" s="81" t="s">
        <v>95</v>
      </c>
      <c r="E19" s="4">
        <f t="shared" si="0"/>
        <v>4.7058823529411764E-2</v>
      </c>
      <c r="F19" s="81" t="s">
        <v>53</v>
      </c>
      <c r="G19" s="81" t="s">
        <v>96</v>
      </c>
      <c r="H19" s="81" t="s">
        <v>97</v>
      </c>
      <c r="I19" s="6">
        <v>0.6</v>
      </c>
      <c r="J19" s="81" t="s">
        <v>56</v>
      </c>
      <c r="K19" s="81" t="s">
        <v>57</v>
      </c>
      <c r="L19" s="6">
        <v>0.15</v>
      </c>
      <c r="M19" s="6">
        <v>0.3</v>
      </c>
      <c r="N19" s="7">
        <v>0.45</v>
      </c>
      <c r="O19" s="7">
        <v>0.6</v>
      </c>
      <c r="P19" s="7">
        <v>0.6</v>
      </c>
      <c r="Q19" s="81" t="s">
        <v>88</v>
      </c>
      <c r="R19" s="81" t="s">
        <v>89</v>
      </c>
      <c r="S19" s="81" t="s">
        <v>90</v>
      </c>
      <c r="T19" s="81" t="s">
        <v>61</v>
      </c>
      <c r="U19" s="81" t="s">
        <v>91</v>
      </c>
      <c r="V19" s="55">
        <f t="shared" si="2"/>
        <v>0.15</v>
      </c>
      <c r="W19" s="61">
        <v>0.38469999999999999</v>
      </c>
      <c r="X19" s="62">
        <v>1</v>
      </c>
      <c r="Y19" s="49" t="s">
        <v>98</v>
      </c>
      <c r="Z19" s="49" t="s">
        <v>93</v>
      </c>
      <c r="AA19" s="55">
        <f t="shared" si="3"/>
        <v>0.3</v>
      </c>
      <c r="AB19" s="96">
        <v>0.72550000000000003</v>
      </c>
      <c r="AC19" s="75">
        <f t="shared" si="4"/>
        <v>1</v>
      </c>
      <c r="AD19" s="54" t="s">
        <v>99</v>
      </c>
      <c r="AE19" s="49" t="s">
        <v>93</v>
      </c>
      <c r="AF19" s="29">
        <f t="shared" si="5"/>
        <v>0.45</v>
      </c>
      <c r="AG19" s="76"/>
      <c r="AH19" s="75">
        <f t="shared" si="6"/>
        <v>0</v>
      </c>
      <c r="AI19" s="81"/>
      <c r="AJ19" s="81"/>
      <c r="AK19" s="29">
        <f t="shared" si="7"/>
        <v>0.6</v>
      </c>
      <c r="AL19" s="76"/>
      <c r="AM19" s="75">
        <f t="shared" si="8"/>
        <v>0</v>
      </c>
      <c r="AN19" s="81"/>
      <c r="AO19" s="81"/>
      <c r="AP19" s="29">
        <f t="shared" si="9"/>
        <v>0.6</v>
      </c>
      <c r="AQ19" s="4">
        <v>0.72550000000000003</v>
      </c>
      <c r="AR19" s="75">
        <f t="shared" si="1"/>
        <v>1</v>
      </c>
      <c r="AS19" s="54" t="s">
        <v>99</v>
      </c>
    </row>
    <row r="20" spans="1:45" s="30" customFormat="1" ht="90" x14ac:dyDescent="0.25">
      <c r="A20" s="81">
        <v>4</v>
      </c>
      <c r="B20" s="81" t="s">
        <v>50</v>
      </c>
      <c r="C20" s="81" t="s">
        <v>84</v>
      </c>
      <c r="D20" s="81" t="s">
        <v>100</v>
      </c>
      <c r="E20" s="4">
        <f t="shared" si="0"/>
        <v>4.7058823529411764E-2</v>
      </c>
      <c r="F20" s="81" t="s">
        <v>76</v>
      </c>
      <c r="G20" s="81" t="s">
        <v>101</v>
      </c>
      <c r="H20" s="81" t="s">
        <v>102</v>
      </c>
      <c r="I20" s="81"/>
      <c r="J20" s="81" t="s">
        <v>56</v>
      </c>
      <c r="K20" s="81" t="s">
        <v>57</v>
      </c>
      <c r="L20" s="6">
        <v>0.1</v>
      </c>
      <c r="M20" s="6">
        <v>0.25</v>
      </c>
      <c r="N20" s="6">
        <v>0.65</v>
      </c>
      <c r="O20" s="6">
        <v>0.95</v>
      </c>
      <c r="P20" s="6">
        <v>0.95</v>
      </c>
      <c r="Q20" s="81" t="s">
        <v>88</v>
      </c>
      <c r="R20" s="81" t="s">
        <v>89</v>
      </c>
      <c r="S20" s="81" t="s">
        <v>90</v>
      </c>
      <c r="T20" s="81" t="s">
        <v>61</v>
      </c>
      <c r="U20" s="81" t="s">
        <v>103</v>
      </c>
      <c r="V20" s="55">
        <f t="shared" si="2"/>
        <v>0.1</v>
      </c>
      <c r="W20" s="60">
        <v>0.35</v>
      </c>
      <c r="X20" s="60">
        <v>1</v>
      </c>
      <c r="Y20" s="49" t="s">
        <v>104</v>
      </c>
      <c r="Z20" s="49" t="s">
        <v>93</v>
      </c>
      <c r="AA20" s="55">
        <f t="shared" si="3"/>
        <v>0.25</v>
      </c>
      <c r="AB20" s="96">
        <v>0.56000000000000005</v>
      </c>
      <c r="AC20" s="75">
        <f t="shared" si="4"/>
        <v>1</v>
      </c>
      <c r="AD20" s="54" t="s">
        <v>105</v>
      </c>
      <c r="AE20" s="49" t="s">
        <v>93</v>
      </c>
      <c r="AF20" s="29">
        <f t="shared" si="5"/>
        <v>0.65</v>
      </c>
      <c r="AG20" s="76"/>
      <c r="AH20" s="75">
        <f t="shared" si="6"/>
        <v>0</v>
      </c>
      <c r="AI20" s="81"/>
      <c r="AJ20" s="81"/>
      <c r="AK20" s="29">
        <f t="shared" si="7"/>
        <v>0.95</v>
      </c>
      <c r="AL20" s="76"/>
      <c r="AM20" s="75">
        <f t="shared" si="8"/>
        <v>0</v>
      </c>
      <c r="AN20" s="81"/>
      <c r="AO20" s="81"/>
      <c r="AP20" s="29">
        <f t="shared" si="9"/>
        <v>0.95</v>
      </c>
      <c r="AQ20" s="58">
        <v>0.56000000000000005</v>
      </c>
      <c r="AR20" s="75">
        <f t="shared" si="1"/>
        <v>0.58947368421052637</v>
      </c>
      <c r="AS20" s="54" t="s">
        <v>105</v>
      </c>
    </row>
    <row r="21" spans="1:45" s="30" customFormat="1" ht="90" x14ac:dyDescent="0.25">
      <c r="A21" s="81">
        <v>4</v>
      </c>
      <c r="B21" s="81" t="s">
        <v>50</v>
      </c>
      <c r="C21" s="81" t="s">
        <v>84</v>
      </c>
      <c r="D21" s="81" t="s">
        <v>106</v>
      </c>
      <c r="E21" s="4">
        <f t="shared" si="0"/>
        <v>4.7058823529411764E-2</v>
      </c>
      <c r="F21" s="81" t="s">
        <v>53</v>
      </c>
      <c r="G21" s="81" t="s">
        <v>107</v>
      </c>
      <c r="H21" s="81" t="s">
        <v>108</v>
      </c>
      <c r="I21" s="81"/>
      <c r="J21" s="81" t="s">
        <v>56</v>
      </c>
      <c r="K21" s="81" t="s">
        <v>57</v>
      </c>
      <c r="L21" s="6">
        <v>0.02</v>
      </c>
      <c r="M21" s="6">
        <v>0.1</v>
      </c>
      <c r="N21" s="6">
        <v>0.2</v>
      </c>
      <c r="O21" s="6">
        <v>0.4</v>
      </c>
      <c r="P21" s="6">
        <v>0.4</v>
      </c>
      <c r="Q21" s="81" t="s">
        <v>88</v>
      </c>
      <c r="R21" s="81" t="s">
        <v>89</v>
      </c>
      <c r="S21" s="81" t="s">
        <v>90</v>
      </c>
      <c r="T21" s="81" t="s">
        <v>61</v>
      </c>
      <c r="U21" s="81" t="s">
        <v>103</v>
      </c>
      <c r="V21" s="55">
        <f t="shared" si="2"/>
        <v>0.02</v>
      </c>
      <c r="W21" s="60">
        <v>0.12</v>
      </c>
      <c r="X21" s="60">
        <v>1</v>
      </c>
      <c r="Y21" s="49" t="s">
        <v>109</v>
      </c>
      <c r="Z21" s="49" t="s">
        <v>93</v>
      </c>
      <c r="AA21" s="55">
        <f t="shared" si="3"/>
        <v>0.1</v>
      </c>
      <c r="AB21" s="96">
        <v>0.23250000000000001</v>
      </c>
      <c r="AC21" s="75">
        <f t="shared" si="4"/>
        <v>1</v>
      </c>
      <c r="AD21" s="54" t="s">
        <v>110</v>
      </c>
      <c r="AE21" s="49" t="s">
        <v>93</v>
      </c>
      <c r="AF21" s="29">
        <f t="shared" si="5"/>
        <v>0.2</v>
      </c>
      <c r="AG21" s="76"/>
      <c r="AH21" s="75">
        <f t="shared" si="6"/>
        <v>0</v>
      </c>
      <c r="AI21" s="81"/>
      <c r="AJ21" s="81"/>
      <c r="AK21" s="29">
        <f t="shared" si="7"/>
        <v>0.4</v>
      </c>
      <c r="AL21" s="76"/>
      <c r="AM21" s="75">
        <f t="shared" si="8"/>
        <v>0</v>
      </c>
      <c r="AN21" s="81"/>
      <c r="AO21" s="81"/>
      <c r="AP21" s="29">
        <f t="shared" si="9"/>
        <v>0.4</v>
      </c>
      <c r="AQ21" s="58">
        <v>0.23250000000000001</v>
      </c>
      <c r="AR21" s="75">
        <f t="shared" si="1"/>
        <v>0.58125000000000004</v>
      </c>
      <c r="AS21" s="54" t="s">
        <v>110</v>
      </c>
    </row>
    <row r="22" spans="1:45" s="30" customFormat="1" ht="90" x14ac:dyDescent="0.25">
      <c r="A22" s="81">
        <v>4</v>
      </c>
      <c r="B22" s="81" t="s">
        <v>50</v>
      </c>
      <c r="C22" s="81" t="s">
        <v>84</v>
      </c>
      <c r="D22" s="81" t="s">
        <v>111</v>
      </c>
      <c r="E22" s="4">
        <f t="shared" si="0"/>
        <v>4.7058823529411764E-2</v>
      </c>
      <c r="F22" s="81" t="s">
        <v>76</v>
      </c>
      <c r="G22" s="81" t="s">
        <v>112</v>
      </c>
      <c r="H22" s="81" t="s">
        <v>113</v>
      </c>
      <c r="I22" s="81"/>
      <c r="J22" s="81" t="s">
        <v>69</v>
      </c>
      <c r="K22" s="81" t="s">
        <v>57</v>
      </c>
      <c r="L22" s="6">
        <v>0.95</v>
      </c>
      <c r="M22" s="6">
        <v>0.95</v>
      </c>
      <c r="N22" s="6">
        <v>0.95</v>
      </c>
      <c r="O22" s="6">
        <v>0.95</v>
      </c>
      <c r="P22" s="6">
        <v>0.95</v>
      </c>
      <c r="Q22" s="81" t="s">
        <v>88</v>
      </c>
      <c r="R22" s="81" t="s">
        <v>89</v>
      </c>
      <c r="S22" s="81" t="s">
        <v>114</v>
      </c>
      <c r="T22" s="81" t="s">
        <v>61</v>
      </c>
      <c r="U22" s="8" t="s">
        <v>115</v>
      </c>
      <c r="V22" s="55">
        <f t="shared" si="2"/>
        <v>0.95</v>
      </c>
      <c r="W22" s="61">
        <v>0.84699999999999998</v>
      </c>
      <c r="X22" s="61">
        <f>W22/V22</f>
        <v>0.89157894736842103</v>
      </c>
      <c r="Y22" s="49" t="s">
        <v>116</v>
      </c>
      <c r="Z22" s="49" t="s">
        <v>117</v>
      </c>
      <c r="AA22" s="55">
        <f t="shared" si="3"/>
        <v>0.95</v>
      </c>
      <c r="AB22" s="96">
        <v>0.92630000000000001</v>
      </c>
      <c r="AC22" s="75">
        <f t="shared" si="4"/>
        <v>0.97505263157894739</v>
      </c>
      <c r="AD22" s="49" t="s">
        <v>118</v>
      </c>
      <c r="AE22" s="49" t="s">
        <v>117</v>
      </c>
      <c r="AF22" s="29">
        <f t="shared" si="5"/>
        <v>0.95</v>
      </c>
      <c r="AG22" s="76"/>
      <c r="AH22" s="75">
        <f t="shared" si="6"/>
        <v>0</v>
      </c>
      <c r="AI22" s="81"/>
      <c r="AJ22" s="81"/>
      <c r="AK22" s="29">
        <f t="shared" si="7"/>
        <v>0.95</v>
      </c>
      <c r="AL22" s="76"/>
      <c r="AM22" s="75">
        <f t="shared" si="8"/>
        <v>0</v>
      </c>
      <c r="AN22" s="81"/>
      <c r="AO22" s="81"/>
      <c r="AP22" s="29">
        <f t="shared" si="9"/>
        <v>0.95</v>
      </c>
      <c r="AQ22" s="57">
        <f>(W22*25%)+(AB22*25%)</f>
        <v>0.44332499999999997</v>
      </c>
      <c r="AR22" s="75">
        <f t="shared" si="1"/>
        <v>0.4666578947368421</v>
      </c>
      <c r="AS22" s="49" t="s">
        <v>264</v>
      </c>
    </row>
    <row r="23" spans="1:45" s="30" customFormat="1" ht="90" x14ac:dyDescent="0.25">
      <c r="A23" s="81">
        <v>4</v>
      </c>
      <c r="B23" s="81" t="s">
        <v>50</v>
      </c>
      <c r="C23" s="81" t="s">
        <v>84</v>
      </c>
      <c r="D23" s="81" t="s">
        <v>119</v>
      </c>
      <c r="E23" s="4">
        <f t="shared" si="0"/>
        <v>4.7058823529411764E-2</v>
      </c>
      <c r="F23" s="81" t="s">
        <v>53</v>
      </c>
      <c r="G23" s="81" t="s">
        <v>120</v>
      </c>
      <c r="H23" s="81" t="s">
        <v>121</v>
      </c>
      <c r="I23" s="81"/>
      <c r="J23" s="81" t="s">
        <v>69</v>
      </c>
      <c r="K23" s="81" t="s">
        <v>57</v>
      </c>
      <c r="L23" s="6">
        <v>1</v>
      </c>
      <c r="M23" s="6">
        <v>1</v>
      </c>
      <c r="N23" s="6">
        <v>1</v>
      </c>
      <c r="O23" s="6">
        <v>1</v>
      </c>
      <c r="P23" s="6">
        <v>1</v>
      </c>
      <c r="Q23" s="81" t="s">
        <v>88</v>
      </c>
      <c r="R23" s="8" t="s">
        <v>89</v>
      </c>
      <c r="S23" s="8" t="s">
        <v>122</v>
      </c>
      <c r="T23" s="8" t="s">
        <v>61</v>
      </c>
      <c r="U23" s="8" t="s">
        <v>123</v>
      </c>
      <c r="V23" s="55">
        <f t="shared" si="2"/>
        <v>1</v>
      </c>
      <c r="W23" s="61">
        <v>0.98399999999999999</v>
      </c>
      <c r="X23" s="61">
        <v>0.98399999999999999</v>
      </c>
      <c r="Y23" s="49" t="s">
        <v>124</v>
      </c>
      <c r="Z23" s="49" t="s">
        <v>117</v>
      </c>
      <c r="AA23" s="55">
        <f t="shared" si="3"/>
        <v>1</v>
      </c>
      <c r="AB23" s="95">
        <v>1</v>
      </c>
      <c r="AC23" s="75">
        <f t="shared" si="4"/>
        <v>1</v>
      </c>
      <c r="AD23" s="49" t="s">
        <v>125</v>
      </c>
      <c r="AE23" s="49" t="s">
        <v>117</v>
      </c>
      <c r="AF23" s="29">
        <f t="shared" si="5"/>
        <v>1</v>
      </c>
      <c r="AG23" s="76"/>
      <c r="AH23" s="75">
        <f t="shared" si="6"/>
        <v>0</v>
      </c>
      <c r="AI23" s="81"/>
      <c r="AJ23" s="81"/>
      <c r="AK23" s="29">
        <f t="shared" si="7"/>
        <v>1</v>
      </c>
      <c r="AL23" s="76"/>
      <c r="AM23" s="75">
        <f t="shared" si="8"/>
        <v>0</v>
      </c>
      <c r="AN23" s="81"/>
      <c r="AO23" s="81"/>
      <c r="AP23" s="29">
        <f t="shared" si="9"/>
        <v>1</v>
      </c>
      <c r="AQ23" s="57">
        <f t="shared" ref="AQ23:AQ24" si="10">(W23*25%)+(AB23*25%)</f>
        <v>0.496</v>
      </c>
      <c r="AR23" s="75">
        <f t="shared" si="1"/>
        <v>0.496</v>
      </c>
      <c r="AS23" s="49" t="s">
        <v>265</v>
      </c>
    </row>
    <row r="24" spans="1:45" s="30" customFormat="1" ht="135" x14ac:dyDescent="0.25">
      <c r="A24" s="81">
        <v>4</v>
      </c>
      <c r="B24" s="81" t="s">
        <v>50</v>
      </c>
      <c r="C24" s="81" t="s">
        <v>84</v>
      </c>
      <c r="D24" s="81" t="s">
        <v>126</v>
      </c>
      <c r="E24" s="4">
        <f t="shared" si="0"/>
        <v>4.7058823529411764E-2</v>
      </c>
      <c r="F24" s="81" t="s">
        <v>53</v>
      </c>
      <c r="G24" s="81" t="s">
        <v>127</v>
      </c>
      <c r="H24" s="81" t="s">
        <v>128</v>
      </c>
      <c r="I24" s="81"/>
      <c r="J24" s="81" t="s">
        <v>69</v>
      </c>
      <c r="K24" s="81" t="s">
        <v>57</v>
      </c>
      <c r="L24" s="6">
        <v>0.95</v>
      </c>
      <c r="M24" s="6">
        <v>0.95</v>
      </c>
      <c r="N24" s="6">
        <v>0.95</v>
      </c>
      <c r="O24" s="6">
        <v>0.95</v>
      </c>
      <c r="P24" s="6">
        <v>0.95</v>
      </c>
      <c r="Q24" s="81" t="s">
        <v>88</v>
      </c>
      <c r="R24" s="81" t="s">
        <v>129</v>
      </c>
      <c r="S24" s="8" t="s">
        <v>122</v>
      </c>
      <c r="T24" s="8" t="s">
        <v>61</v>
      </c>
      <c r="U24" s="8" t="s">
        <v>123</v>
      </c>
      <c r="V24" s="55">
        <f t="shared" si="2"/>
        <v>0.95</v>
      </c>
      <c r="W24" s="60">
        <f>61/72</f>
        <v>0.84722222222222221</v>
      </c>
      <c r="X24" s="60">
        <f>W24/V24</f>
        <v>0.89181286549707606</v>
      </c>
      <c r="Y24" s="49" t="s">
        <v>130</v>
      </c>
      <c r="Z24" s="49" t="s">
        <v>131</v>
      </c>
      <c r="AA24" s="55">
        <f t="shared" si="3"/>
        <v>0.95</v>
      </c>
      <c r="AB24" s="95">
        <v>1</v>
      </c>
      <c r="AC24" s="75">
        <f t="shared" si="4"/>
        <v>1</v>
      </c>
      <c r="AD24" s="49" t="s">
        <v>132</v>
      </c>
      <c r="AE24" s="49" t="s">
        <v>131</v>
      </c>
      <c r="AF24" s="29">
        <f t="shared" si="5"/>
        <v>0.95</v>
      </c>
      <c r="AG24" s="76"/>
      <c r="AH24" s="75">
        <f t="shared" si="6"/>
        <v>0</v>
      </c>
      <c r="AI24" s="81"/>
      <c r="AJ24" s="81"/>
      <c r="AK24" s="29">
        <f t="shared" si="7"/>
        <v>0.95</v>
      </c>
      <c r="AL24" s="76"/>
      <c r="AM24" s="75">
        <f t="shared" si="8"/>
        <v>0</v>
      </c>
      <c r="AN24" s="81"/>
      <c r="AO24" s="81"/>
      <c r="AP24" s="29">
        <f t="shared" si="9"/>
        <v>0.95</v>
      </c>
      <c r="AQ24" s="57">
        <f t="shared" si="10"/>
        <v>0.46180555555555558</v>
      </c>
      <c r="AR24" s="75">
        <f t="shared" si="1"/>
        <v>0.48611111111111116</v>
      </c>
      <c r="AS24" s="49" t="s">
        <v>266</v>
      </c>
    </row>
    <row r="25" spans="1:45" s="30" customFormat="1" ht="60" x14ac:dyDescent="0.25">
      <c r="A25" s="81">
        <v>4</v>
      </c>
      <c r="B25" s="81" t="s">
        <v>50</v>
      </c>
      <c r="C25" s="81" t="s">
        <v>133</v>
      </c>
      <c r="D25" s="81" t="s">
        <v>134</v>
      </c>
      <c r="E25" s="4">
        <f t="shared" si="0"/>
        <v>4.7058823529411764E-2</v>
      </c>
      <c r="F25" s="81" t="s">
        <v>76</v>
      </c>
      <c r="G25" s="81" t="s">
        <v>135</v>
      </c>
      <c r="H25" s="81" t="s">
        <v>136</v>
      </c>
      <c r="I25" s="81"/>
      <c r="J25" s="81" t="s">
        <v>137</v>
      </c>
      <c r="K25" s="81" t="s">
        <v>138</v>
      </c>
      <c r="L25" s="9">
        <v>360</v>
      </c>
      <c r="M25" s="9">
        <v>360</v>
      </c>
      <c r="N25" s="9">
        <v>360</v>
      </c>
      <c r="O25" s="9">
        <v>360</v>
      </c>
      <c r="P25" s="10">
        <f t="shared" ref="P25:P31" si="11">SUM(L25:O25)</f>
        <v>1440</v>
      </c>
      <c r="Q25" s="81" t="s">
        <v>88</v>
      </c>
      <c r="R25" s="81" t="s">
        <v>139</v>
      </c>
      <c r="S25" s="81" t="s">
        <v>140</v>
      </c>
      <c r="T25" s="81" t="s">
        <v>61</v>
      </c>
      <c r="U25" s="81" t="s">
        <v>140</v>
      </c>
      <c r="V25" s="64">
        <f t="shared" si="2"/>
        <v>360</v>
      </c>
      <c r="W25" s="63">
        <v>240</v>
      </c>
      <c r="X25" s="60">
        <f>W25/V25</f>
        <v>0.66666666666666663</v>
      </c>
      <c r="Y25" s="49" t="s">
        <v>141</v>
      </c>
      <c r="Z25" s="49" t="s">
        <v>142</v>
      </c>
      <c r="AA25" s="64">
        <f t="shared" si="3"/>
        <v>360</v>
      </c>
      <c r="AB25" s="97">
        <v>223</v>
      </c>
      <c r="AC25" s="75">
        <f t="shared" si="4"/>
        <v>0.61944444444444446</v>
      </c>
      <c r="AD25" s="49" t="s">
        <v>246</v>
      </c>
      <c r="AE25" s="49" t="s">
        <v>143</v>
      </c>
      <c r="AF25" s="9">
        <f t="shared" si="5"/>
        <v>360</v>
      </c>
      <c r="AG25" s="77"/>
      <c r="AH25" s="75">
        <f t="shared" si="6"/>
        <v>0</v>
      </c>
      <c r="AI25" s="81"/>
      <c r="AJ25" s="81"/>
      <c r="AK25" s="31">
        <f t="shared" si="7"/>
        <v>360</v>
      </c>
      <c r="AL25" s="77"/>
      <c r="AM25" s="75">
        <f t="shared" si="8"/>
        <v>0</v>
      </c>
      <c r="AN25" s="81"/>
      <c r="AO25" s="81"/>
      <c r="AP25" s="32">
        <f t="shared" si="9"/>
        <v>1440</v>
      </c>
      <c r="AQ25" s="83">
        <f>W25+AB25</f>
        <v>463</v>
      </c>
      <c r="AR25" s="75">
        <f t="shared" si="1"/>
        <v>0.3215277777777778</v>
      </c>
      <c r="AS25" s="49" t="s">
        <v>247</v>
      </c>
    </row>
    <row r="26" spans="1:45" s="30" customFormat="1" ht="60" x14ac:dyDescent="0.25">
      <c r="A26" s="81">
        <v>4</v>
      </c>
      <c r="B26" s="81" t="s">
        <v>50</v>
      </c>
      <c r="C26" s="81" t="s">
        <v>133</v>
      </c>
      <c r="D26" s="81" t="s">
        <v>144</v>
      </c>
      <c r="E26" s="4">
        <f t="shared" si="0"/>
        <v>4.7058823529411764E-2</v>
      </c>
      <c r="F26" s="81" t="s">
        <v>53</v>
      </c>
      <c r="G26" s="81" t="s">
        <v>145</v>
      </c>
      <c r="H26" s="81" t="s">
        <v>146</v>
      </c>
      <c r="I26" s="81"/>
      <c r="J26" s="81" t="s">
        <v>137</v>
      </c>
      <c r="K26" s="81" t="s">
        <v>139</v>
      </c>
      <c r="L26" s="9">
        <v>180</v>
      </c>
      <c r="M26" s="9">
        <v>180</v>
      </c>
      <c r="N26" s="9">
        <v>180</v>
      </c>
      <c r="O26" s="9">
        <v>180</v>
      </c>
      <c r="P26" s="10">
        <f t="shared" si="11"/>
        <v>720</v>
      </c>
      <c r="Q26" s="81" t="s">
        <v>88</v>
      </c>
      <c r="R26" s="81" t="s">
        <v>147</v>
      </c>
      <c r="S26" s="81" t="s">
        <v>140</v>
      </c>
      <c r="T26" s="81" t="s">
        <v>61</v>
      </c>
      <c r="U26" s="81" t="s">
        <v>140</v>
      </c>
      <c r="V26" s="64">
        <f t="shared" si="2"/>
        <v>180</v>
      </c>
      <c r="W26" s="63">
        <v>213</v>
      </c>
      <c r="X26" s="60">
        <v>1</v>
      </c>
      <c r="Y26" s="49" t="s">
        <v>148</v>
      </c>
      <c r="Z26" s="49" t="s">
        <v>142</v>
      </c>
      <c r="AA26" s="64">
        <f t="shared" si="3"/>
        <v>180</v>
      </c>
      <c r="AB26" s="97">
        <v>140</v>
      </c>
      <c r="AC26" s="75">
        <f t="shared" si="4"/>
        <v>0.77777777777777779</v>
      </c>
      <c r="AD26" s="49" t="s">
        <v>149</v>
      </c>
      <c r="AE26" s="49" t="s">
        <v>143</v>
      </c>
      <c r="AF26" s="9">
        <f t="shared" si="5"/>
        <v>180</v>
      </c>
      <c r="AG26" s="77"/>
      <c r="AH26" s="75">
        <f t="shared" si="6"/>
        <v>0</v>
      </c>
      <c r="AI26" s="81"/>
      <c r="AJ26" s="81"/>
      <c r="AK26" s="31">
        <f t="shared" si="7"/>
        <v>180</v>
      </c>
      <c r="AL26" s="77"/>
      <c r="AM26" s="75">
        <f t="shared" si="8"/>
        <v>0</v>
      </c>
      <c r="AN26" s="81"/>
      <c r="AO26" s="81"/>
      <c r="AP26" s="32">
        <f t="shared" si="9"/>
        <v>720</v>
      </c>
      <c r="AQ26" s="83">
        <f>W26+AB26</f>
        <v>353</v>
      </c>
      <c r="AR26" s="75">
        <f t="shared" si="1"/>
        <v>0.49027777777777776</v>
      </c>
      <c r="AS26" s="49" t="s">
        <v>248</v>
      </c>
    </row>
    <row r="27" spans="1:45" s="30" customFormat="1" ht="60" x14ac:dyDescent="0.25">
      <c r="A27" s="81">
        <v>4</v>
      </c>
      <c r="B27" s="81" t="s">
        <v>50</v>
      </c>
      <c r="C27" s="81" t="s">
        <v>133</v>
      </c>
      <c r="D27" s="81" t="s">
        <v>150</v>
      </c>
      <c r="E27" s="4">
        <f t="shared" si="0"/>
        <v>4.7058823529411764E-2</v>
      </c>
      <c r="F27" s="81" t="s">
        <v>53</v>
      </c>
      <c r="G27" s="81" t="s">
        <v>151</v>
      </c>
      <c r="H27" s="81" t="s">
        <v>152</v>
      </c>
      <c r="I27" s="81"/>
      <c r="J27" s="81" t="s">
        <v>137</v>
      </c>
      <c r="K27" s="81" t="s">
        <v>147</v>
      </c>
      <c r="L27" s="11">
        <v>3</v>
      </c>
      <c r="M27" s="11">
        <v>8</v>
      </c>
      <c r="N27" s="11">
        <v>8</v>
      </c>
      <c r="O27" s="11">
        <v>3</v>
      </c>
      <c r="P27" s="10">
        <f t="shared" si="11"/>
        <v>22</v>
      </c>
      <c r="Q27" s="81" t="s">
        <v>88</v>
      </c>
      <c r="R27" s="81" t="s">
        <v>153</v>
      </c>
      <c r="S27" s="81" t="s">
        <v>154</v>
      </c>
      <c r="T27" s="81" t="s">
        <v>61</v>
      </c>
      <c r="U27" s="81" t="s">
        <v>154</v>
      </c>
      <c r="V27" s="64">
        <f t="shared" si="2"/>
        <v>3</v>
      </c>
      <c r="W27" s="63">
        <v>2</v>
      </c>
      <c r="X27" s="60">
        <f>W27/V27</f>
        <v>0.66666666666666663</v>
      </c>
      <c r="Y27" s="49" t="s">
        <v>155</v>
      </c>
      <c r="Z27" s="49" t="s">
        <v>156</v>
      </c>
      <c r="AA27" s="64">
        <f t="shared" si="3"/>
        <v>8</v>
      </c>
      <c r="AB27" s="97">
        <v>6</v>
      </c>
      <c r="AC27" s="75">
        <f t="shared" si="4"/>
        <v>0.75</v>
      </c>
      <c r="AD27" s="49" t="s">
        <v>157</v>
      </c>
      <c r="AE27" s="49" t="s">
        <v>158</v>
      </c>
      <c r="AF27" s="9">
        <f t="shared" si="5"/>
        <v>8</v>
      </c>
      <c r="AG27" s="77"/>
      <c r="AH27" s="75">
        <f t="shared" si="6"/>
        <v>0</v>
      </c>
      <c r="AI27" s="81"/>
      <c r="AJ27" s="81"/>
      <c r="AK27" s="31">
        <f t="shared" si="7"/>
        <v>3</v>
      </c>
      <c r="AL27" s="77"/>
      <c r="AM27" s="75">
        <f t="shared" si="8"/>
        <v>0</v>
      </c>
      <c r="AN27" s="81"/>
      <c r="AO27" s="81"/>
      <c r="AP27" s="32">
        <f t="shared" si="9"/>
        <v>22</v>
      </c>
      <c r="AQ27" s="83">
        <f>W27+AB27</f>
        <v>8</v>
      </c>
      <c r="AR27" s="75">
        <f t="shared" si="1"/>
        <v>0.36363636363636365</v>
      </c>
      <c r="AS27" s="54" t="s">
        <v>249</v>
      </c>
    </row>
    <row r="28" spans="1:45" s="30" customFormat="1" ht="60" x14ac:dyDescent="0.25">
      <c r="A28" s="81">
        <v>4</v>
      </c>
      <c r="B28" s="81" t="s">
        <v>50</v>
      </c>
      <c r="C28" s="81" t="s">
        <v>133</v>
      </c>
      <c r="D28" s="81" t="s">
        <v>159</v>
      </c>
      <c r="E28" s="4">
        <f t="shared" si="0"/>
        <v>4.7058823529411764E-2</v>
      </c>
      <c r="F28" s="81" t="s">
        <v>76</v>
      </c>
      <c r="G28" s="81" t="s">
        <v>160</v>
      </c>
      <c r="H28" s="81" t="s">
        <v>161</v>
      </c>
      <c r="I28" s="81"/>
      <c r="J28" s="81" t="s">
        <v>137</v>
      </c>
      <c r="K28" s="81" t="s">
        <v>153</v>
      </c>
      <c r="L28" s="11">
        <v>1</v>
      </c>
      <c r="M28" s="11">
        <v>3</v>
      </c>
      <c r="N28" s="11">
        <v>3</v>
      </c>
      <c r="O28" s="11">
        <v>2</v>
      </c>
      <c r="P28" s="10">
        <f t="shared" si="11"/>
        <v>9</v>
      </c>
      <c r="Q28" s="81" t="s">
        <v>88</v>
      </c>
      <c r="R28" s="81" t="s">
        <v>162</v>
      </c>
      <c r="S28" s="81" t="s">
        <v>154</v>
      </c>
      <c r="T28" s="81" t="s">
        <v>61</v>
      </c>
      <c r="U28" s="81" t="s">
        <v>154</v>
      </c>
      <c r="V28" s="64">
        <f t="shared" si="2"/>
        <v>1</v>
      </c>
      <c r="W28" s="63">
        <v>0</v>
      </c>
      <c r="X28" s="60">
        <f>W28/V28</f>
        <v>0</v>
      </c>
      <c r="Y28" s="49" t="s">
        <v>163</v>
      </c>
      <c r="Z28" s="49" t="s">
        <v>164</v>
      </c>
      <c r="AA28" s="64">
        <f t="shared" si="3"/>
        <v>3</v>
      </c>
      <c r="AB28" s="97">
        <v>4</v>
      </c>
      <c r="AC28" s="75">
        <f t="shared" si="4"/>
        <v>1</v>
      </c>
      <c r="AD28" s="49" t="s">
        <v>165</v>
      </c>
      <c r="AE28" s="49" t="s">
        <v>166</v>
      </c>
      <c r="AF28" s="9">
        <f t="shared" si="5"/>
        <v>3</v>
      </c>
      <c r="AG28" s="77"/>
      <c r="AH28" s="75">
        <f t="shared" si="6"/>
        <v>0</v>
      </c>
      <c r="AI28" s="81"/>
      <c r="AJ28" s="81"/>
      <c r="AK28" s="31">
        <f t="shared" si="7"/>
        <v>2</v>
      </c>
      <c r="AL28" s="77"/>
      <c r="AM28" s="75">
        <f t="shared" si="8"/>
        <v>0</v>
      </c>
      <c r="AN28" s="81"/>
      <c r="AO28" s="81"/>
      <c r="AP28" s="32">
        <f t="shared" si="9"/>
        <v>9</v>
      </c>
      <c r="AQ28" s="83">
        <f t="shared" ref="AQ28:AQ31" si="12">W28+AB28</f>
        <v>4</v>
      </c>
      <c r="AR28" s="75">
        <f t="shared" si="1"/>
        <v>0.44444444444444442</v>
      </c>
      <c r="AS28" s="49" t="s">
        <v>165</v>
      </c>
    </row>
    <row r="29" spans="1:45" s="30" customFormat="1" ht="75" x14ac:dyDescent="0.25">
      <c r="A29" s="81">
        <v>4</v>
      </c>
      <c r="B29" s="81" t="s">
        <v>50</v>
      </c>
      <c r="C29" s="81" t="s">
        <v>133</v>
      </c>
      <c r="D29" s="81" t="s">
        <v>167</v>
      </c>
      <c r="E29" s="4">
        <f t="shared" si="0"/>
        <v>4.7058823529411764E-2</v>
      </c>
      <c r="F29" s="81" t="s">
        <v>76</v>
      </c>
      <c r="G29" s="81" t="s">
        <v>168</v>
      </c>
      <c r="H29" s="81" t="s">
        <v>169</v>
      </c>
      <c r="I29" s="81"/>
      <c r="J29" s="81" t="s">
        <v>137</v>
      </c>
      <c r="K29" s="81" t="s">
        <v>170</v>
      </c>
      <c r="L29" s="11">
        <v>15</v>
      </c>
      <c r="M29" s="11">
        <v>15</v>
      </c>
      <c r="N29" s="11">
        <v>15</v>
      </c>
      <c r="O29" s="11">
        <v>15</v>
      </c>
      <c r="P29" s="10">
        <f t="shared" si="11"/>
        <v>60</v>
      </c>
      <c r="Q29" s="81" t="s">
        <v>88</v>
      </c>
      <c r="R29" s="81" t="s">
        <v>162</v>
      </c>
      <c r="S29" s="81" t="s">
        <v>171</v>
      </c>
      <c r="T29" s="81" t="s">
        <v>61</v>
      </c>
      <c r="U29" s="81" t="s">
        <v>162</v>
      </c>
      <c r="V29" s="64">
        <f t="shared" si="2"/>
        <v>15</v>
      </c>
      <c r="W29" s="63">
        <v>16</v>
      </c>
      <c r="X29" s="60">
        <v>1</v>
      </c>
      <c r="Y29" s="49" t="s">
        <v>172</v>
      </c>
      <c r="Z29" s="49" t="s">
        <v>173</v>
      </c>
      <c r="AA29" s="64">
        <f t="shared" si="3"/>
        <v>15</v>
      </c>
      <c r="AB29" s="98">
        <v>15</v>
      </c>
      <c r="AC29" s="75">
        <f t="shared" si="4"/>
        <v>1</v>
      </c>
      <c r="AD29" s="49" t="s">
        <v>174</v>
      </c>
      <c r="AE29" s="49" t="s">
        <v>173</v>
      </c>
      <c r="AF29" s="9">
        <f t="shared" si="5"/>
        <v>15</v>
      </c>
      <c r="AG29" s="77"/>
      <c r="AH29" s="75">
        <f t="shared" si="6"/>
        <v>0</v>
      </c>
      <c r="AI29" s="81"/>
      <c r="AJ29" s="81"/>
      <c r="AK29" s="31">
        <f t="shared" si="7"/>
        <v>15</v>
      </c>
      <c r="AL29" s="77"/>
      <c r="AM29" s="75">
        <f t="shared" si="8"/>
        <v>0</v>
      </c>
      <c r="AN29" s="81"/>
      <c r="AO29" s="81"/>
      <c r="AP29" s="32">
        <f t="shared" si="9"/>
        <v>60</v>
      </c>
      <c r="AQ29" s="83">
        <f t="shared" si="12"/>
        <v>31</v>
      </c>
      <c r="AR29" s="75">
        <f t="shared" si="1"/>
        <v>0.51666666666666672</v>
      </c>
      <c r="AS29" s="49" t="s">
        <v>250</v>
      </c>
    </row>
    <row r="30" spans="1:45" s="30" customFormat="1" ht="60" x14ac:dyDescent="0.25">
      <c r="A30" s="81">
        <v>4</v>
      </c>
      <c r="B30" s="81" t="s">
        <v>50</v>
      </c>
      <c r="C30" s="81" t="s">
        <v>133</v>
      </c>
      <c r="D30" s="81" t="s">
        <v>175</v>
      </c>
      <c r="E30" s="4">
        <f t="shared" si="0"/>
        <v>4.7058823529411764E-2</v>
      </c>
      <c r="F30" s="81" t="s">
        <v>76</v>
      </c>
      <c r="G30" s="81" t="s">
        <v>176</v>
      </c>
      <c r="H30" s="81" t="s">
        <v>177</v>
      </c>
      <c r="I30" s="81"/>
      <c r="J30" s="81" t="s">
        <v>137</v>
      </c>
      <c r="K30" s="81" t="s">
        <v>170</v>
      </c>
      <c r="L30" s="11">
        <v>11</v>
      </c>
      <c r="M30" s="11">
        <v>13</v>
      </c>
      <c r="N30" s="11">
        <v>16</v>
      </c>
      <c r="O30" s="11">
        <v>20</v>
      </c>
      <c r="P30" s="10">
        <f t="shared" si="11"/>
        <v>60</v>
      </c>
      <c r="Q30" s="81" t="s">
        <v>88</v>
      </c>
      <c r="R30" s="81" t="s">
        <v>162</v>
      </c>
      <c r="S30" s="81" t="s">
        <v>171</v>
      </c>
      <c r="T30" s="81" t="s">
        <v>61</v>
      </c>
      <c r="U30" s="81" t="s">
        <v>162</v>
      </c>
      <c r="V30" s="64">
        <f t="shared" si="2"/>
        <v>11</v>
      </c>
      <c r="W30" s="63">
        <v>25</v>
      </c>
      <c r="X30" s="60">
        <v>1</v>
      </c>
      <c r="Y30" s="49" t="s">
        <v>178</v>
      </c>
      <c r="Z30" s="49" t="s">
        <v>179</v>
      </c>
      <c r="AA30" s="64">
        <f t="shared" si="3"/>
        <v>13</v>
      </c>
      <c r="AB30" s="98">
        <v>13</v>
      </c>
      <c r="AC30" s="75">
        <f t="shared" si="4"/>
        <v>1</v>
      </c>
      <c r="AD30" s="49" t="s">
        <v>180</v>
      </c>
      <c r="AE30" s="49" t="s">
        <v>179</v>
      </c>
      <c r="AF30" s="9">
        <f t="shared" si="5"/>
        <v>16</v>
      </c>
      <c r="AG30" s="77"/>
      <c r="AH30" s="75">
        <f t="shared" si="6"/>
        <v>0</v>
      </c>
      <c r="AI30" s="81"/>
      <c r="AJ30" s="81"/>
      <c r="AK30" s="31">
        <f t="shared" si="7"/>
        <v>20</v>
      </c>
      <c r="AL30" s="77"/>
      <c r="AM30" s="75">
        <f t="shared" si="8"/>
        <v>0</v>
      </c>
      <c r="AN30" s="81"/>
      <c r="AO30" s="81"/>
      <c r="AP30" s="32">
        <f t="shared" si="9"/>
        <v>60</v>
      </c>
      <c r="AQ30" s="83">
        <f t="shared" si="12"/>
        <v>38</v>
      </c>
      <c r="AR30" s="75">
        <f t="shared" si="1"/>
        <v>0.6333333333333333</v>
      </c>
      <c r="AS30" s="49" t="s">
        <v>251</v>
      </c>
    </row>
    <row r="31" spans="1:45" s="30" customFormat="1" ht="60" x14ac:dyDescent="0.25">
      <c r="A31" s="81">
        <v>4</v>
      </c>
      <c r="B31" s="81" t="s">
        <v>50</v>
      </c>
      <c r="C31" s="81" t="s">
        <v>133</v>
      </c>
      <c r="D31" s="81" t="s">
        <v>181</v>
      </c>
      <c r="E31" s="4">
        <f>+((1/17)*80%)/100%</f>
        <v>4.7058823529411764E-2</v>
      </c>
      <c r="F31" s="81" t="s">
        <v>76</v>
      </c>
      <c r="G31" s="81" t="s">
        <v>182</v>
      </c>
      <c r="H31" s="81" t="s">
        <v>183</v>
      </c>
      <c r="I31" s="81"/>
      <c r="J31" s="81" t="s">
        <v>137</v>
      </c>
      <c r="K31" s="81" t="s">
        <v>170</v>
      </c>
      <c r="L31" s="11">
        <v>8</v>
      </c>
      <c r="M31" s="11">
        <v>9</v>
      </c>
      <c r="N31" s="11">
        <v>9</v>
      </c>
      <c r="O31" s="11">
        <v>8</v>
      </c>
      <c r="P31" s="10">
        <f t="shared" si="11"/>
        <v>34</v>
      </c>
      <c r="Q31" s="81" t="s">
        <v>88</v>
      </c>
      <c r="R31" s="81" t="s">
        <v>162</v>
      </c>
      <c r="S31" s="81" t="s">
        <v>171</v>
      </c>
      <c r="T31" s="81" t="s">
        <v>61</v>
      </c>
      <c r="U31" s="81" t="s">
        <v>162</v>
      </c>
      <c r="V31" s="64">
        <f t="shared" si="2"/>
        <v>8</v>
      </c>
      <c r="W31" s="63">
        <v>16</v>
      </c>
      <c r="X31" s="60">
        <v>1</v>
      </c>
      <c r="Y31" s="49" t="s">
        <v>184</v>
      </c>
      <c r="Z31" s="49" t="s">
        <v>185</v>
      </c>
      <c r="AA31" s="64">
        <f t="shared" si="3"/>
        <v>9</v>
      </c>
      <c r="AB31" s="98">
        <v>9</v>
      </c>
      <c r="AC31" s="75">
        <f t="shared" si="4"/>
        <v>1</v>
      </c>
      <c r="AD31" s="49" t="s">
        <v>186</v>
      </c>
      <c r="AE31" s="49" t="s">
        <v>185</v>
      </c>
      <c r="AF31" s="9">
        <f t="shared" si="5"/>
        <v>9</v>
      </c>
      <c r="AG31" s="77"/>
      <c r="AH31" s="75">
        <f t="shared" si="6"/>
        <v>0</v>
      </c>
      <c r="AI31" s="81"/>
      <c r="AJ31" s="81"/>
      <c r="AK31" s="31">
        <f t="shared" si="7"/>
        <v>8</v>
      </c>
      <c r="AL31" s="77"/>
      <c r="AM31" s="75">
        <f t="shared" si="8"/>
        <v>0</v>
      </c>
      <c r="AN31" s="81"/>
      <c r="AO31" s="81"/>
      <c r="AP31" s="32">
        <f t="shared" si="9"/>
        <v>34</v>
      </c>
      <c r="AQ31" s="83">
        <f t="shared" si="12"/>
        <v>25</v>
      </c>
      <c r="AR31" s="75">
        <f t="shared" si="1"/>
        <v>0.73529411764705888</v>
      </c>
      <c r="AS31" s="49" t="s">
        <v>252</v>
      </c>
    </row>
    <row r="32" spans="1:45" s="33" customFormat="1" ht="15.75" x14ac:dyDescent="0.25">
      <c r="A32" s="12"/>
      <c r="B32" s="12"/>
      <c r="C32" s="12"/>
      <c r="D32" s="13" t="s">
        <v>187</v>
      </c>
      <c r="E32" s="14">
        <f>SUM(E15:E31)</f>
        <v>0.80000000000000027</v>
      </c>
      <c r="F32" s="12"/>
      <c r="G32" s="12"/>
      <c r="H32" s="12"/>
      <c r="I32" s="12"/>
      <c r="J32" s="12"/>
      <c r="K32" s="12"/>
      <c r="L32" s="14"/>
      <c r="M32" s="14"/>
      <c r="N32" s="14"/>
      <c r="O32" s="14"/>
      <c r="P32" s="14"/>
      <c r="Q32" s="12"/>
      <c r="R32" s="12"/>
      <c r="S32" s="12"/>
      <c r="T32" s="12"/>
      <c r="U32" s="12"/>
      <c r="V32" s="65"/>
      <c r="W32" s="65"/>
      <c r="X32" s="65">
        <f>AVERAGE(X15:X31)*80%</f>
        <v>0.64014534113060417</v>
      </c>
      <c r="Y32" s="51"/>
      <c r="Z32" s="51"/>
      <c r="AA32" s="65"/>
      <c r="AB32" s="78"/>
      <c r="AC32" s="86">
        <f>AVERAGE(AC15:AC31)*80%</f>
        <v>0.70611374269005855</v>
      </c>
      <c r="AD32" s="51"/>
      <c r="AE32" s="51"/>
      <c r="AF32" s="40"/>
      <c r="AG32" s="78"/>
      <c r="AH32" s="78" t="e">
        <f>AVERAGE(AH15:AH31)*80%</f>
        <v>#DIV/0!</v>
      </c>
      <c r="AI32" s="41"/>
      <c r="AJ32" s="41"/>
      <c r="AK32" s="42"/>
      <c r="AL32" s="78"/>
      <c r="AM32" s="78">
        <f>AVERAGE(AM15:AM31)*80%</f>
        <v>0</v>
      </c>
      <c r="AN32" s="41"/>
      <c r="AO32" s="41"/>
      <c r="AP32" s="42"/>
      <c r="AQ32" s="42"/>
      <c r="AR32" s="86">
        <f>AVERAGE(AR15:AR31)*80%</f>
        <v>0.3694591296317758</v>
      </c>
      <c r="AS32" s="51"/>
    </row>
    <row r="33" spans="1:45" ht="210" x14ac:dyDescent="0.25">
      <c r="A33" s="15">
        <v>7</v>
      </c>
      <c r="B33" s="15" t="s">
        <v>188</v>
      </c>
      <c r="C33" s="15" t="s">
        <v>189</v>
      </c>
      <c r="D33" s="15" t="s">
        <v>190</v>
      </c>
      <c r="E33" s="16">
        <v>0.04</v>
      </c>
      <c r="F33" s="15" t="s">
        <v>191</v>
      </c>
      <c r="G33" s="15" t="s">
        <v>192</v>
      </c>
      <c r="H33" s="15" t="s">
        <v>193</v>
      </c>
      <c r="I33" s="15"/>
      <c r="J33" s="17" t="s">
        <v>194</v>
      </c>
      <c r="K33" s="17" t="s">
        <v>195</v>
      </c>
      <c r="L33" s="18">
        <v>0</v>
      </c>
      <c r="M33" s="18">
        <v>0.8</v>
      </c>
      <c r="N33" s="18">
        <v>0</v>
      </c>
      <c r="O33" s="18">
        <v>0.8</v>
      </c>
      <c r="P33" s="18">
        <v>0.8</v>
      </c>
      <c r="Q33" s="15" t="s">
        <v>88</v>
      </c>
      <c r="R33" s="15" t="s">
        <v>196</v>
      </c>
      <c r="S33" s="15" t="s">
        <v>197</v>
      </c>
      <c r="T33" s="15" t="s">
        <v>198</v>
      </c>
      <c r="U33" s="15" t="s">
        <v>199</v>
      </c>
      <c r="V33" s="66" t="s">
        <v>63</v>
      </c>
      <c r="W33" s="67" t="s">
        <v>63</v>
      </c>
      <c r="X33" s="67" t="s">
        <v>63</v>
      </c>
      <c r="Y33" s="52" t="s">
        <v>64</v>
      </c>
      <c r="Z33" s="52" t="s">
        <v>63</v>
      </c>
      <c r="AA33" s="66">
        <f>M33</f>
        <v>0.8</v>
      </c>
      <c r="AB33" s="66">
        <v>0.68</v>
      </c>
      <c r="AC33" s="87">
        <f>IF(AB33/AA33&gt;100%,100%,AB33/AA33)</f>
        <v>0.85</v>
      </c>
      <c r="AD33" s="52" t="s">
        <v>259</v>
      </c>
      <c r="AE33" s="52" t="s">
        <v>260</v>
      </c>
      <c r="AF33" s="70">
        <f t="shared" ref="AF33:AF37" si="13">N33</f>
        <v>0</v>
      </c>
      <c r="AG33" s="15"/>
      <c r="AH33" s="15"/>
      <c r="AI33" s="67"/>
      <c r="AJ33" s="67"/>
      <c r="AK33" s="70">
        <f t="shared" ref="AK33:AK37" si="14">O33</f>
        <v>0.8</v>
      </c>
      <c r="AL33" s="15"/>
      <c r="AM33" s="15"/>
      <c r="AN33" s="67"/>
      <c r="AO33" s="67"/>
      <c r="AP33" s="70">
        <f t="shared" ref="AP33:AP37" si="15">P33</f>
        <v>0.8</v>
      </c>
      <c r="AQ33" s="70">
        <f>68%*50%</f>
        <v>0.34</v>
      </c>
      <c r="AR33" s="72">
        <f t="shared" ref="AR33:AR37" si="16">IF(AQ33/AP33&gt;100%,100%,AQ33/AP33)</f>
        <v>0.42499999999999999</v>
      </c>
      <c r="AS33" s="52" t="s">
        <v>253</v>
      </c>
    </row>
    <row r="34" spans="1:45" ht="120" x14ac:dyDescent="0.25">
      <c r="A34" s="15">
        <v>7</v>
      </c>
      <c r="B34" s="15" t="s">
        <v>188</v>
      </c>
      <c r="C34" s="15" t="s">
        <v>189</v>
      </c>
      <c r="D34" s="15" t="s">
        <v>200</v>
      </c>
      <c r="E34" s="16">
        <v>0.04</v>
      </c>
      <c r="F34" s="15" t="s">
        <v>191</v>
      </c>
      <c r="G34" s="15" t="s">
        <v>201</v>
      </c>
      <c r="H34" s="15" t="s">
        <v>202</v>
      </c>
      <c r="I34" s="15"/>
      <c r="J34" s="17" t="s">
        <v>194</v>
      </c>
      <c r="K34" s="17" t="s">
        <v>203</v>
      </c>
      <c r="L34" s="19">
        <v>1</v>
      </c>
      <c r="M34" s="20">
        <v>1</v>
      </c>
      <c r="N34" s="20">
        <v>1</v>
      </c>
      <c r="O34" s="20">
        <v>1</v>
      </c>
      <c r="P34" s="20">
        <v>1</v>
      </c>
      <c r="Q34" s="15" t="s">
        <v>88</v>
      </c>
      <c r="R34" s="15" t="s">
        <v>204</v>
      </c>
      <c r="S34" s="15" t="s">
        <v>205</v>
      </c>
      <c r="T34" s="15" t="s">
        <v>206</v>
      </c>
      <c r="U34" s="15" t="s">
        <v>207</v>
      </c>
      <c r="V34" s="66">
        <f>L34</f>
        <v>1</v>
      </c>
      <c r="W34" s="70">
        <v>0.76</v>
      </c>
      <c r="X34" s="70">
        <v>0.76</v>
      </c>
      <c r="Y34" s="52" t="s">
        <v>208</v>
      </c>
      <c r="Z34" s="52" t="s">
        <v>209</v>
      </c>
      <c r="AA34" s="66">
        <f>M34</f>
        <v>1</v>
      </c>
      <c r="AB34" s="87">
        <v>0.85709999999999997</v>
      </c>
      <c r="AC34" s="87">
        <f>IF(AB34/AA34&gt;100%,100%,AB34/AA34)</f>
        <v>0.85709999999999997</v>
      </c>
      <c r="AD34" s="52" t="s">
        <v>267</v>
      </c>
      <c r="AE34" s="52" t="s">
        <v>254</v>
      </c>
      <c r="AF34" s="70">
        <f t="shared" si="13"/>
        <v>1</v>
      </c>
      <c r="AG34" s="15"/>
      <c r="AH34" s="15"/>
      <c r="AI34" s="67"/>
      <c r="AJ34" s="67"/>
      <c r="AK34" s="70">
        <f t="shared" si="14"/>
        <v>1</v>
      </c>
      <c r="AL34" s="15"/>
      <c r="AM34" s="15"/>
      <c r="AN34" s="67"/>
      <c r="AO34" s="67"/>
      <c r="AP34" s="70">
        <f t="shared" si="15"/>
        <v>1</v>
      </c>
      <c r="AQ34" s="87">
        <f>(W34*25%)+(AB34*25%)</f>
        <v>0.404275</v>
      </c>
      <c r="AR34" s="72">
        <f t="shared" si="16"/>
        <v>0.404275</v>
      </c>
      <c r="AS34" s="52" t="s">
        <v>267</v>
      </c>
    </row>
    <row r="35" spans="1:45" ht="255" x14ac:dyDescent="0.25">
      <c r="A35" s="15">
        <v>7</v>
      </c>
      <c r="B35" s="15" t="s">
        <v>188</v>
      </c>
      <c r="C35" s="15" t="s">
        <v>210</v>
      </c>
      <c r="D35" s="15" t="s">
        <v>211</v>
      </c>
      <c r="E35" s="16">
        <v>0.04</v>
      </c>
      <c r="F35" s="15" t="s">
        <v>191</v>
      </c>
      <c r="G35" s="15" t="s">
        <v>212</v>
      </c>
      <c r="H35" s="15" t="s">
        <v>213</v>
      </c>
      <c r="I35" s="15"/>
      <c r="J35" s="17" t="s">
        <v>194</v>
      </c>
      <c r="K35" s="17" t="s">
        <v>214</v>
      </c>
      <c r="L35" s="19">
        <v>0</v>
      </c>
      <c r="M35" s="20">
        <v>1</v>
      </c>
      <c r="N35" s="20">
        <v>1</v>
      </c>
      <c r="O35" s="20">
        <v>1</v>
      </c>
      <c r="P35" s="20">
        <v>1</v>
      </c>
      <c r="Q35" s="15" t="s">
        <v>88</v>
      </c>
      <c r="R35" s="15" t="s">
        <v>215</v>
      </c>
      <c r="S35" s="15" t="s">
        <v>216</v>
      </c>
      <c r="T35" s="15" t="s">
        <v>217</v>
      </c>
      <c r="U35" s="15" t="s">
        <v>218</v>
      </c>
      <c r="V35" s="66" t="s">
        <v>63</v>
      </c>
      <c r="W35" s="67" t="s">
        <v>63</v>
      </c>
      <c r="X35" s="67" t="s">
        <v>63</v>
      </c>
      <c r="Y35" s="52" t="s">
        <v>64</v>
      </c>
      <c r="Z35" s="52" t="s">
        <v>63</v>
      </c>
      <c r="AA35" s="66">
        <f t="shared" si="3"/>
        <v>1</v>
      </c>
      <c r="AB35" s="87">
        <v>1</v>
      </c>
      <c r="AC35" s="87">
        <f>IF(AB35/AA35&gt;100%,100%,AB35/AA35)</f>
        <v>1</v>
      </c>
      <c r="AD35" s="52" t="s">
        <v>261</v>
      </c>
      <c r="AE35" s="52" t="s">
        <v>255</v>
      </c>
      <c r="AF35" s="70">
        <f t="shared" si="13"/>
        <v>1</v>
      </c>
      <c r="AG35" s="15"/>
      <c r="AH35" s="15"/>
      <c r="AI35" s="67"/>
      <c r="AJ35" s="67"/>
      <c r="AK35" s="70">
        <f t="shared" si="14"/>
        <v>1</v>
      </c>
      <c r="AL35" s="15"/>
      <c r="AM35" s="15"/>
      <c r="AN35" s="67"/>
      <c r="AO35" s="67"/>
      <c r="AP35" s="70">
        <f t="shared" si="15"/>
        <v>1</v>
      </c>
      <c r="AQ35" s="72">
        <f>(100%*33%)</f>
        <v>0.33</v>
      </c>
      <c r="AR35" s="72">
        <f t="shared" si="16"/>
        <v>0.33</v>
      </c>
      <c r="AS35" s="52" t="s">
        <v>262</v>
      </c>
    </row>
    <row r="36" spans="1:45" ht="105" x14ac:dyDescent="0.25">
      <c r="A36" s="15">
        <v>7</v>
      </c>
      <c r="B36" s="15" t="s">
        <v>188</v>
      </c>
      <c r="C36" s="15" t="s">
        <v>189</v>
      </c>
      <c r="D36" s="15" t="s">
        <v>219</v>
      </c>
      <c r="E36" s="16">
        <v>0.04</v>
      </c>
      <c r="F36" s="15" t="s">
        <v>191</v>
      </c>
      <c r="G36" s="15" t="s">
        <v>220</v>
      </c>
      <c r="H36" s="15" t="s">
        <v>221</v>
      </c>
      <c r="I36" s="15"/>
      <c r="J36" s="17" t="s">
        <v>194</v>
      </c>
      <c r="K36" s="17" t="s">
        <v>222</v>
      </c>
      <c r="L36" s="19">
        <v>0</v>
      </c>
      <c r="M36" s="20">
        <v>1</v>
      </c>
      <c r="N36" s="20">
        <v>1</v>
      </c>
      <c r="O36" s="20">
        <v>0</v>
      </c>
      <c r="P36" s="20">
        <v>1</v>
      </c>
      <c r="Q36" s="15" t="s">
        <v>88</v>
      </c>
      <c r="R36" s="15" t="s">
        <v>223</v>
      </c>
      <c r="S36" s="15" t="s">
        <v>224</v>
      </c>
      <c r="T36" s="15" t="s">
        <v>206</v>
      </c>
      <c r="U36" s="15" t="s">
        <v>224</v>
      </c>
      <c r="V36" s="66" t="s">
        <v>63</v>
      </c>
      <c r="W36" s="67" t="s">
        <v>63</v>
      </c>
      <c r="X36" s="67" t="s">
        <v>63</v>
      </c>
      <c r="Y36" s="52" t="s">
        <v>64</v>
      </c>
      <c r="Z36" s="52" t="s">
        <v>63</v>
      </c>
      <c r="AA36" s="66">
        <f t="shared" si="3"/>
        <v>1</v>
      </c>
      <c r="AB36" s="66">
        <v>1</v>
      </c>
      <c r="AC36" s="87">
        <f>IF(AB36/AA36&gt;100%,100%,AB36/AA36)</f>
        <v>1</v>
      </c>
      <c r="AD36" s="52" t="s">
        <v>256</v>
      </c>
      <c r="AE36" s="52" t="s">
        <v>257</v>
      </c>
      <c r="AF36" s="70">
        <f t="shared" si="13"/>
        <v>1</v>
      </c>
      <c r="AG36" s="15"/>
      <c r="AH36" s="15"/>
      <c r="AI36" s="67"/>
      <c r="AJ36" s="67"/>
      <c r="AK36" s="70">
        <f t="shared" si="14"/>
        <v>0</v>
      </c>
      <c r="AL36" s="15"/>
      <c r="AM36" s="15"/>
      <c r="AN36" s="67"/>
      <c r="AO36" s="67"/>
      <c r="AP36" s="70">
        <f t="shared" si="15"/>
        <v>1</v>
      </c>
      <c r="AQ36" s="70">
        <f>(100%*50%)</f>
        <v>0.5</v>
      </c>
      <c r="AR36" s="72">
        <f t="shared" si="16"/>
        <v>0.5</v>
      </c>
      <c r="AS36" s="52" t="s">
        <v>256</v>
      </c>
    </row>
    <row r="37" spans="1:45" ht="120" x14ac:dyDescent="0.25">
      <c r="A37" s="15">
        <v>5</v>
      </c>
      <c r="B37" s="15" t="s">
        <v>225</v>
      </c>
      <c r="C37" s="15" t="s">
        <v>226</v>
      </c>
      <c r="D37" s="15" t="s">
        <v>227</v>
      </c>
      <c r="E37" s="16">
        <v>0.04</v>
      </c>
      <c r="F37" s="15" t="s">
        <v>191</v>
      </c>
      <c r="G37" s="15" t="s">
        <v>228</v>
      </c>
      <c r="H37" s="15" t="s">
        <v>229</v>
      </c>
      <c r="I37" s="15"/>
      <c r="J37" s="17" t="s">
        <v>230</v>
      </c>
      <c r="K37" s="17" t="s">
        <v>231</v>
      </c>
      <c r="L37" s="18">
        <v>0.33</v>
      </c>
      <c r="M37" s="18">
        <v>0.67</v>
      </c>
      <c r="N37" s="18">
        <v>1</v>
      </c>
      <c r="O37" s="18">
        <v>0</v>
      </c>
      <c r="P37" s="18">
        <v>1</v>
      </c>
      <c r="Q37" s="15" t="s">
        <v>88</v>
      </c>
      <c r="R37" s="15" t="s">
        <v>232</v>
      </c>
      <c r="S37" s="15" t="s">
        <v>233</v>
      </c>
      <c r="T37" s="15" t="s">
        <v>234</v>
      </c>
      <c r="U37" s="15" t="s">
        <v>233</v>
      </c>
      <c r="V37" s="66">
        <f>L37</f>
        <v>0.33</v>
      </c>
      <c r="W37" s="72">
        <v>0.99709999999999999</v>
      </c>
      <c r="X37" s="70">
        <v>1</v>
      </c>
      <c r="Y37" s="52" t="s">
        <v>235</v>
      </c>
      <c r="Z37" s="52"/>
      <c r="AA37" s="66">
        <f t="shared" si="3"/>
        <v>0.67</v>
      </c>
      <c r="AB37" s="87">
        <v>0.99299999999999999</v>
      </c>
      <c r="AC37" s="87">
        <f>IF(AB37/AA37&gt;100%,100%,AB37/AA37)</f>
        <v>1</v>
      </c>
      <c r="AD37" s="52" t="s">
        <v>236</v>
      </c>
      <c r="AE37" s="52" t="s">
        <v>258</v>
      </c>
      <c r="AF37" s="70">
        <f t="shared" si="13"/>
        <v>1</v>
      </c>
      <c r="AG37" s="15"/>
      <c r="AH37" s="15"/>
      <c r="AI37" s="67"/>
      <c r="AJ37" s="67"/>
      <c r="AK37" s="70">
        <f t="shared" si="14"/>
        <v>0</v>
      </c>
      <c r="AL37" s="15"/>
      <c r="AM37" s="15"/>
      <c r="AN37" s="67"/>
      <c r="AO37" s="67"/>
      <c r="AP37" s="70">
        <f t="shared" si="15"/>
        <v>1</v>
      </c>
      <c r="AQ37" s="72">
        <v>0.99299999999999999</v>
      </c>
      <c r="AR37" s="72">
        <f t="shared" si="16"/>
        <v>0.99299999999999999</v>
      </c>
      <c r="AS37" s="52" t="s">
        <v>236</v>
      </c>
    </row>
    <row r="38" spans="1:45" s="33" customFormat="1" ht="15.75" x14ac:dyDescent="0.25">
      <c r="A38" s="12"/>
      <c r="B38" s="12"/>
      <c r="C38" s="12"/>
      <c r="D38" s="21" t="s">
        <v>237</v>
      </c>
      <c r="E38" s="22">
        <f>SUM(E33:E37)</f>
        <v>0.2</v>
      </c>
      <c r="F38" s="21"/>
      <c r="G38" s="21"/>
      <c r="H38" s="21"/>
      <c r="I38" s="21"/>
      <c r="J38" s="21"/>
      <c r="K38" s="21"/>
      <c r="L38" s="23">
        <f>AVERAGE(L34:L37)</f>
        <v>0.33250000000000002</v>
      </c>
      <c r="M38" s="23">
        <f>AVERAGE(M34:M37)</f>
        <v>0.91749999999999998</v>
      </c>
      <c r="N38" s="23">
        <f>AVERAGE(N34:N37)</f>
        <v>1</v>
      </c>
      <c r="O38" s="23">
        <f>AVERAGE(O34:O37)</f>
        <v>0.5</v>
      </c>
      <c r="P38" s="23">
        <f>AVERAGE(P34:P37)</f>
        <v>1</v>
      </c>
      <c r="Q38" s="21"/>
      <c r="R38" s="12"/>
      <c r="S38" s="12"/>
      <c r="T38" s="12"/>
      <c r="U38" s="12"/>
      <c r="V38" s="68"/>
      <c r="W38" s="68"/>
      <c r="X38" s="65">
        <f>AVERAGE(X33:X37)*20%</f>
        <v>0.17600000000000002</v>
      </c>
      <c r="Y38" s="51"/>
      <c r="Z38" s="51"/>
      <c r="AA38" s="68"/>
      <c r="AB38" s="68"/>
      <c r="AC38" s="88">
        <f>AVERAGE(AC33:AC37)*20%</f>
        <v>0.18828400000000003</v>
      </c>
      <c r="AD38" s="51"/>
      <c r="AE38" s="51"/>
      <c r="AF38" s="43"/>
      <c r="AG38" s="43"/>
      <c r="AH38" s="41"/>
      <c r="AI38" s="41"/>
      <c r="AJ38" s="41"/>
      <c r="AK38" s="43"/>
      <c r="AL38" s="43"/>
      <c r="AM38" s="41"/>
      <c r="AN38" s="41"/>
      <c r="AO38" s="41"/>
      <c r="AP38" s="44"/>
      <c r="AQ38" s="44"/>
      <c r="AR38" s="88">
        <f>AVERAGE(AR33:AR37)*20%</f>
        <v>0.106091</v>
      </c>
      <c r="AS38" s="51"/>
    </row>
    <row r="39" spans="1:45" s="34" customFormat="1" ht="18.75" x14ac:dyDescent="0.3">
      <c r="A39" s="24"/>
      <c r="B39" s="24"/>
      <c r="C39" s="24"/>
      <c r="D39" s="25" t="s">
        <v>238</v>
      </c>
      <c r="E39" s="26">
        <f>E38+E32</f>
        <v>1.0000000000000002</v>
      </c>
      <c r="F39" s="24"/>
      <c r="G39" s="24"/>
      <c r="H39" s="24"/>
      <c r="I39" s="24"/>
      <c r="J39" s="24"/>
      <c r="K39" s="24"/>
      <c r="L39" s="27">
        <f>L38*$E$38</f>
        <v>6.6500000000000004E-2</v>
      </c>
      <c r="M39" s="27">
        <f>M38*$E$38</f>
        <v>0.1835</v>
      </c>
      <c r="N39" s="27">
        <f>N38*$E$38</f>
        <v>0.2</v>
      </c>
      <c r="O39" s="27">
        <f>O38*$E$38</f>
        <v>0.1</v>
      </c>
      <c r="P39" s="27">
        <f>P38*$E$38</f>
        <v>0.2</v>
      </c>
      <c r="Q39" s="24"/>
      <c r="R39" s="24"/>
      <c r="S39" s="24"/>
      <c r="T39" s="24"/>
      <c r="U39" s="24"/>
      <c r="V39" s="69"/>
      <c r="W39" s="69"/>
      <c r="X39" s="73">
        <f>X32+X38</f>
        <v>0.81614534113060422</v>
      </c>
      <c r="Y39" s="53"/>
      <c r="Z39" s="53"/>
      <c r="AA39" s="69"/>
      <c r="AB39" s="69"/>
      <c r="AC39" s="89">
        <f>AC32+AC38</f>
        <v>0.89439774269005856</v>
      </c>
      <c r="AD39" s="53"/>
      <c r="AE39" s="53"/>
      <c r="AF39" s="45"/>
      <c r="AG39" s="45"/>
      <c r="AH39" s="46"/>
      <c r="AI39" s="46"/>
      <c r="AJ39" s="46"/>
      <c r="AK39" s="45"/>
      <c r="AL39" s="45"/>
      <c r="AM39" s="46"/>
      <c r="AN39" s="46"/>
      <c r="AO39" s="46"/>
      <c r="AP39" s="47"/>
      <c r="AQ39" s="47"/>
      <c r="AR39" s="89">
        <f>AR32+AR38</f>
        <v>0.47555012963177579</v>
      </c>
      <c r="AS39" s="53"/>
    </row>
  </sheetData>
  <sheetProtection formatColumns="0" formatRows="0"/>
  <mergeCells count="25">
    <mergeCell ref="A12:B13"/>
    <mergeCell ref="C12:C14"/>
    <mergeCell ref="D12:P13"/>
    <mergeCell ref="A1:K1"/>
    <mergeCell ref="L1:P1"/>
    <mergeCell ref="A2:P2"/>
    <mergeCell ref="A4:B8"/>
    <mergeCell ref="C4:D8"/>
    <mergeCell ref="H9:K9"/>
    <mergeCell ref="AP12:AS12"/>
    <mergeCell ref="AP13:AS13"/>
    <mergeCell ref="V12:Z12"/>
    <mergeCell ref="F4:K4"/>
    <mergeCell ref="H5:K5"/>
    <mergeCell ref="H6:K6"/>
    <mergeCell ref="H7:K7"/>
    <mergeCell ref="H8:K8"/>
    <mergeCell ref="Q12:U13"/>
    <mergeCell ref="V13:Z13"/>
    <mergeCell ref="AA13:AE13"/>
    <mergeCell ref="AF13:AJ13"/>
    <mergeCell ref="AK13:AO13"/>
    <mergeCell ref="AK12:AO12"/>
    <mergeCell ref="AF12:AJ12"/>
    <mergeCell ref="AA12:AE12"/>
  </mergeCells>
  <phoneticPr fontId="3" type="noConversion"/>
  <dataValidations count="3">
    <dataValidation allowBlank="1" showInputMessage="1" showErrorMessage="1" error="Escriba un texto " promptTitle="Cualquier contenido" sqref="F15:F31"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sqref="AS28:AS31 Y17:Y31 AS22:AS26 Y33:Y37 AD22:AD31" xr:uid="{00000000-0002-0000-0000-000001000000}">
      <formula1>2500</formula1>
    </dataValidation>
    <dataValidation type="textLength" operator="lessThanOrEqual" allowBlank="1" showInputMessage="1" showErrorMessage="1" error="Por favor ingresar menos de 2.500 caracteres, incluyendo espacios." sqref="Z17:Z31 AE18:AE31 W33:X37 W17:X31 Z33:Z37 AQ22:AQ24" xr:uid="{00000000-0002-0000-0000-000002000000}">
      <formula1>2500</formula1>
    </dataValidation>
  </dataValidations>
  <pageMargins left="0.7" right="0.7" top="0.75" bottom="0.75" header="0.3" footer="0.3"/>
  <pageSetup paperSize="9" scale="43" orientation="portrait" r:id="rId1"/>
  <colBreaks count="1" manualBreakCount="1">
    <brk id="12" max="1048575" man="1"/>
  </colBreaks>
  <ignoredErrors>
    <ignoredError sqref="M38:P3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La Candelaria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2021-08-26T19:37:40Z</dcterms:modified>
  <cp:category/>
  <cp:contentStatus/>
</cp:coreProperties>
</file>