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Nivel Central/OTROS DOCUMENTOS/II TRIMESTRE/PUBLICACIONES II TRIM - BLOQ/"/>
    </mc:Choice>
  </mc:AlternateContent>
  <xr:revisionPtr revIDLastSave="2" documentId="8_{63E8FE71-926E-4447-8362-DCDA05A71538}" xr6:coauthVersionLast="47" xr6:coauthVersionMax="47" xr10:uidLastSave="{0103AA22-FC16-4995-ADD1-119E03CB20B4}"/>
  <bookViews>
    <workbookView xWindow="-120" yWindow="-120" windowWidth="29040" windowHeight="15840" xr2:uid="{00000000-000D-0000-FFFF-FFFF00000000}"/>
  </bookViews>
  <sheets>
    <sheet name="relaciones estratégicas" sheetId="1" r:id="rId1"/>
  </sheets>
  <externalReferences>
    <externalReference r:id="rId2"/>
  </externalReferences>
  <definedNames>
    <definedName name="CONTRALORIA">[1]Hoja2!$G$7:$G$8</definedName>
    <definedName name="INDICADOR">[1]Hoja2!$F$2:$F$4</definedName>
    <definedName name="META02">[1]Hoja2!$C$3:$C$6</definedName>
    <definedName name="PROGRAMACION">[1]Hoja2!$D$2:$D$5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3" i="1" l="1"/>
  <c r="AT24" i="1"/>
  <c r="AE23" i="1"/>
  <c r="AT19" i="1"/>
  <c r="AE19" i="1"/>
  <c r="AT21" i="1"/>
  <c r="AT20" i="1"/>
  <c r="AS20" i="1"/>
  <c r="AE20" i="1"/>
  <c r="AT17" i="1"/>
  <c r="AT16" i="1"/>
  <c r="AD17" i="1"/>
  <c r="AE17" i="1"/>
  <c r="AT15" i="1"/>
  <c r="AT14" i="1"/>
  <c r="AO24" i="1"/>
  <c r="AJ24" i="1"/>
  <c r="AO19" i="1"/>
  <c r="AJ19" i="1"/>
  <c r="AO18" i="1"/>
  <c r="AO17" i="1"/>
  <c r="AO16" i="1"/>
  <c r="AO15" i="1"/>
  <c r="AO14" i="1"/>
  <c r="AJ18" i="1"/>
  <c r="AJ17" i="1"/>
  <c r="AJ16" i="1"/>
  <c r="AJ15" i="1"/>
  <c r="AJ14" i="1"/>
  <c r="AE18" i="1"/>
  <c r="AE15" i="1"/>
  <c r="AE14" i="1"/>
  <c r="Z24" i="1"/>
  <c r="Z19" i="1"/>
  <c r="AS16" i="1"/>
  <c r="AR16" i="1"/>
  <c r="R23" i="1"/>
  <c r="AT22" i="1"/>
  <c r="AR22" i="1"/>
  <c r="AM22" i="1"/>
  <c r="AH22" i="1"/>
  <c r="AC22" i="1"/>
  <c r="F22" i="1"/>
  <c r="AS21" i="1"/>
  <c r="AR21" i="1"/>
  <c r="AM21" i="1"/>
  <c r="AH21" i="1"/>
  <c r="AC21" i="1"/>
  <c r="F21" i="1"/>
  <c r="AR20" i="1"/>
  <c r="AM20" i="1"/>
  <c r="AH20" i="1"/>
  <c r="AC20" i="1"/>
  <c r="F20" i="1"/>
  <c r="F23" i="1"/>
  <c r="AT18" i="1"/>
  <c r="AR18" i="1"/>
  <c r="AM18" i="1"/>
  <c r="F18" i="1"/>
  <c r="AS17" i="1"/>
  <c r="AR17" i="1"/>
  <c r="AM17" i="1"/>
  <c r="AH17" i="1"/>
  <c r="AC17" i="1"/>
  <c r="F17" i="1"/>
  <c r="AM16" i="1"/>
  <c r="AH16" i="1"/>
  <c r="F16" i="1"/>
  <c r="AS15" i="1"/>
  <c r="AR15" i="1"/>
  <c r="AM15" i="1"/>
  <c r="AH15" i="1"/>
  <c r="AC15" i="1"/>
  <c r="F15" i="1"/>
  <c r="AR14" i="1"/>
  <c r="AM14" i="1"/>
  <c r="AH14" i="1"/>
  <c r="AC14" i="1"/>
  <c r="F14" i="1"/>
  <c r="F19" i="1"/>
  <c r="R24" i="1"/>
  <c r="F24" i="1"/>
  <c r="AE24" i="1"/>
</calcChain>
</file>

<file path=xl/sharedStrings.xml><?xml version="1.0" encoding="utf-8"?>
<sst xmlns="http://schemas.openxmlformats.org/spreadsheetml/2006/main" count="251" uniqueCount="158">
  <si>
    <r>
      <t xml:space="preserve">PROCESO
</t>
    </r>
    <r>
      <rPr>
        <b/>
        <sz val="11"/>
        <rFont val="Calibri Light"/>
        <family val="2"/>
      </rPr>
      <t>RELACIONES ESTRATÉGICAS</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</si>
  <si>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26 de enero de 2021
</t>
    </r>
    <r>
      <rPr>
        <b/>
        <sz val="11"/>
        <color indexed="8"/>
        <rFont val="Calibri Light"/>
        <family val="2"/>
      </rPr>
      <t xml:space="preserve">Caso HOLA: </t>
    </r>
    <r>
      <rPr>
        <sz val="11"/>
        <rFont val="Calibri Light"/>
        <family val="2"/>
      </rPr>
      <t>151110</t>
    </r>
  </si>
  <si>
    <t>VIGENCIA DE LA PLANEACIÓN 2021</t>
  </si>
  <si>
    <t>DEPENDENCIAS ASOCIADAS</t>
  </si>
  <si>
    <t>Dirección de Relaciones Políticas</t>
  </si>
  <si>
    <t>CONTROL DE CAMBIOS</t>
  </si>
  <si>
    <t>VERSIÓN</t>
  </si>
  <si>
    <t>FECHA</t>
  </si>
  <si>
    <t>DESCRIPCIÓN DE LA MODIFICACIÓN</t>
  </si>
  <si>
    <t>11 de marzo de 2021</t>
  </si>
  <si>
    <t>Publicación del plan de gestión aprobado. Caso HOLA: 160476</t>
  </si>
  <si>
    <t>27 de abril de 2021</t>
  </si>
  <si>
    <t xml:space="preserve">Para el primer trimestre de la vigencia 2021, el plan de gestión del proceso alcanzó un nivel de desempeño del 100% de acuerdo con lo programado, y del 15% acumulado para la vigencia. Se actualiza programación de la meta transversal "Actualizar el 100% los documentos del proceso conforme al plan de trabajo definido" según comunicación del proceso.  </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</si>
  <si>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</si>
  <si>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</si>
  <si>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</si>
  <si>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</si>
  <si>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</si>
  <si>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</si>
  <si>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</si>
  <si>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</si>
  <si>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</si>
  <si>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</si>
  <si>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</si>
  <si>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</si>
  <si>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</si>
  <si>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</si>
  <si>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</si>
  <si>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</si>
  <si>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</si>
  <si>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</si>
  <si>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</si>
  <si>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</si>
  <si>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</si>
  <si>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</si>
  <si>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</si>
  <si>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</si>
  <si>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</si>
  <si>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</si>
  <si>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</si>
  <si>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</si>
  <si>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</si>
  <si>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</si>
  <si>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</si>
  <si>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</si>
  <si>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</si>
  <si>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</si>
  <si>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</si>
  <si>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</si>
  <si>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</si>
  <si>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</si>
  <si>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</si>
  <si>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</si>
  <si>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</si>
  <si>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</si>
  <si>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Fortalecer las relaciones de confianza con las corporaciones político-administrativas de elección popular y con la región, facilitando la aprobación de iniciativas que permitan atender las demandas ciudadanas</t>
  </si>
  <si>
    <t>Tramitar el 100% de los asuntos normativos, legislativos y de control político que realicen las Corporaciones de Elección Popular del orden nacional y distrital</t>
  </si>
  <si>
    <t>Gestión</t>
  </si>
  <si>
    <t>Porcentaje de trámites realizados en las Corporaciones de Elección Popular</t>
  </si>
  <si>
    <t>Trámites realizados con las Corporaciones de Elección Popular</t>
  </si>
  <si>
    <t>Trámites solicitados por  las Corporaciones de Elección Popular  X 100</t>
  </si>
  <si>
    <t>100%
Fuente: Plan de Gestión vigencia 2020</t>
  </si>
  <si>
    <t>Constante</t>
  </si>
  <si>
    <t xml:space="preserve">Porcentaje de Trámites con las Corporaciones de Elección Popular realizados </t>
  </si>
  <si>
    <t>Eficacia</t>
  </si>
  <si>
    <t>Reporte de seguimiento a las proposiciones, derechos de petición, solicitudes de información de los asuntos normativos, legislativos y de control político remitidos por las Corporaciones de Elección Popular del orden nacional y distrital.</t>
  </si>
  <si>
    <t xml:space="preserve">Asuntos Normativos: Estadísticas de trámites realizados a los proyectos de Acuerdo.
Congreso: : Estadísticas de trámites realizados a los proyectos de ley.
Control Político: Respuestas a las proposiciones del Concejo de Bogotá, D.C., que sean de competencia del Sector Gobierno.
</t>
  </si>
  <si>
    <t xml:space="preserve">ASUNTOS NORMATIVOS  - CONCEJO DE BOGOTÁ, D.C.:  Para el I trimestre de la vigencia 2021 se tramitaron las solitudes de comentarios de los 167 proyectos de acuerdo radicados en la Secretaría General del Concejo de inicitaivas de los Honorables Concejales.
Se radicaron 40 posiciones unificadas de la Adminsitración Distrital para proyectos de acuerdo de primer debaste 
Se radicaron 5 posiciones unficadas de la AdministraciónDistrital para proyectos de acuerdo de segundo debate 
Se  llevaron a cabo 24 mesas de trabajo.
CONTROL POLÍTICO - CONCEJO DE BOGOTÁ, D.C.: Se realizó el 100% de los trámites con el Concejo de Bogotá: Durante el primer trimestre del 2021, el equipo de Control Político se encargó de recibir y dar el respectivo trámite, seguimiento y respuesta oportuna a todos los cuestionarios enviados por el Concejo de Bogotá: 
El Concejo de Bogotá, D.C., remitió a la Secretaría Distrital de Gobierno 64 proposiciones en las que fue citado el Secretario, es importante mencionar que todas las 64 proposiciones fueron contestadas en término y no quedó ninguna pendiente fuera del trimestre.
En cuanto a las respuestas a los entes de control, se dio respuesta a 2 solicitudes por parte de la Personería de Bogotá a la Secretaria Distrital de Gobierno. Dichas solicitudes fueron contestadas en término y no quedó ninguna pendiente.
El Secretario Dsitrital de Gobierno fue citado a 13 debates de control político, siendo de competencia de la entidad (9) proposiciones. Por lo tanto, se enviaron las respuestas de las proposiciones citadas, a los asesores de despacho para la elaboración de presentaciones y documentos que sirvieron como insumos para dichos debates
CONGRESO: Durante el primer trimestre del 2021 se realizó un avance eimportante en los trámites de los Proyectos de Ley que tienen impacto en el Distritco Capital y también se dio respuesta a todas las solicitudes radicadas por los Congresistas. 
CONSOLIDADO:
Proyectos nuevos priorizados: 6
Posiciones unificadas: 12
Mesas de trabajo:3
Derechos de Petición:  20
Proposiciones y Audiencias: 4
Proyectos priorizados vigentes: 40
</t>
  </si>
  <si>
    <t>ASUNTOS NORMATIVOS  - CONCEJO DE BOGOTÁ, D.C.: Las evidencias del equipo de Asuntos Normativos se encuentras cargadas en la carepta compartida de la Dirección de Relaciones Políticas https://gobiernobogota.sharepoint.com/:f:/s/grDireccionRelacionesPoliticas/EijJH1SMCIdOoOyYqeRr0Q0BF_dExJ7D848JyTcwQz0e2Q?e=Ksog1p
CONTROL POLÍTICO - CONCEJO DE BOGOTÁ, D.C.:Las evidencias del trabajo realizado por el Grupo Control Político en físico reposan en las carpetas de la Dirección de Relaciones Políticas, y en medio magnético se encuentran dentro de las carpetas compartidas de la DRP:https://gobiernobogota.sharepoint.com/sites/grDireccionRelacionesPoliticas/Documentos%20compartidos/Forms/AllItems.aspx?viewid=8d40e499%2D8047%2D489a%2D8400%2Dd51d6af305ba&amp;id=%2Fsites%2FgrDireccionRelacionesPoliticas%2FDocumentos%20compartidos%2FControl%20Pol%C3%ADtico%2FA%C3%91O%202021
CONGRESO: Las evidencias de los avances y logros descritos anteriormente se encuentran consignados en el Archivo digital correspondiente al (Anexo Congreso/ 2021) que hace parte integral del archivo de la Secretaria de Gobierno. Link (https://gobiernobogota.sharepoint.com/sites/grDireccionRelacionesPoliticas/Documentos%20compartidos/Forms/AllItems.aspx?viewid=8d40e499%2D8047%2D489a%2D8400%2Dd51d6af305ba&amp;id=%2Fsites%2FgrDireccionRelacionesPoliticas%2FDocumentos%20compartidos%2FCongreso%2F2021)</t>
  </si>
  <si>
    <r>
      <rPr>
        <b/>
        <sz val="11"/>
        <color indexed="8"/>
        <rFont val="Calibri Light"/>
        <family val="2"/>
      </rPr>
      <t xml:space="preserve">ASUNTOS NORMATIVOS  - CONCEJO DE BOGOTÁ, D.C.:  </t>
    </r>
    <r>
      <rPr>
        <sz val="11"/>
        <color indexed="8"/>
        <rFont val="Calibri Light"/>
        <family val="2"/>
      </rPr>
      <t xml:space="preserve">Para el I trimestre de la vigencia 2021 se tramitaron las solitudes de comentarios de los 167 proyectos de acuerdo radicados en la Secretaría General del Concejo de inicitaivas de los Honorables Concejales.
Se radicaron 40 posiciones unificadas de la Adminsitración Distrital para proyectos de acuerdo de primer debaste 
Se radicaron 5 posiciones unficadas de la AdministraciónDistrital para proyectos de acuerdo de segundo debate </t>
    </r>
    <r>
      <rPr>
        <b/>
        <sz val="11"/>
        <color indexed="8"/>
        <rFont val="Calibri Light"/>
        <family val="2"/>
      </rPr>
      <t xml:space="preserve">
</t>
    </r>
    <r>
      <rPr>
        <sz val="11"/>
        <color indexed="8"/>
        <rFont val="Calibri Light"/>
        <family val="2"/>
      </rPr>
      <t xml:space="preserve">
Se  llevaron a cabo 24 mesas de trabajo.
</t>
    </r>
    <r>
      <rPr>
        <b/>
        <sz val="11"/>
        <color indexed="8"/>
        <rFont val="Calibri Light"/>
        <family val="2"/>
      </rPr>
      <t xml:space="preserve">
CONTROL POLÍTICO - CONCEJO DE BOGOTÁ, D.C.: </t>
    </r>
    <r>
      <rPr>
        <sz val="11"/>
        <color indexed="8"/>
        <rFont val="Calibri Light"/>
        <family val="2"/>
      </rPr>
      <t xml:space="preserve">Se realizó el 100% de los trámites con el Concejo de Bogotá: Durante el primer trimestre del 2021, el equipo de Control Político se encargó de recibir y dar el respectivo trámite, seguimiento y respuesta oportuna a todos los cuestionarios enviados por el Concejo de Bogotá: 
El Concejo de Bogotá, D.C., remitió a la Secretaría Distrital de Gobierno 64 proposiciones en las que fue citado el Secretario, es importante mencionar que todas las 64 proposiciones fueron contestadas en término y no quedó ninguna pendiente fuera del trimestre.
En cuanto a las respuestas a los entes de control, se dio respuesta a 2 solicitudes por parte de la Personería de Bogotá a la Secretaria Distrital de Gobierno. Dichas solicitudes fueron contestadas en término y no quedó ninguna pendiente.
El Secretario Dsitrital de Gobierno fue citado a 13 debates de control político, siendo de competencia de la entidad (9) proposiciones. Por lo tanto, se enviaron las respuestas de las proposiciones citadas, a los asesores de despacho para la elaboración de presentaciones y documentos que sirvieron como insumos para dichos debates
</t>
    </r>
    <r>
      <rPr>
        <b/>
        <sz val="11"/>
        <color indexed="8"/>
        <rFont val="Calibri Light"/>
        <family val="2"/>
      </rPr>
      <t xml:space="preserve">
CONGRESO: </t>
    </r>
    <r>
      <rPr>
        <sz val="11"/>
        <color indexed="8"/>
        <rFont val="Calibri Light"/>
        <family val="2"/>
      </rPr>
      <t xml:space="preserve">Durante el primer trimestre del 2021 se realizó un avance eimportante en los trámites de los Proyectos de Ley que tienen impacto en el Distritco Capital y también se dio respuesta a todas las solicitudes radicadas por los Congresistas. 
CONSOLIDADO:
Proyectos nuevos priorizados: 6
Posiciones unificadas: 12
Mesas de trabajo:3
Derechos de Petición:  20
Proposiciones y Audiencias: 4
Proyectos priorizados vigentes: 40
</t>
    </r>
  </si>
  <si>
    <t>Ejecutar una (1) agenda con las Corporaciones de Elección Local, conforme a los instructivos y anexos técnicos que se determinen sobre esta materia.</t>
  </si>
  <si>
    <t>Agenda con las Corporaciones de Elección Local.</t>
  </si>
  <si>
    <t>Número de agendas de trabajo realizadas</t>
  </si>
  <si>
    <t>N/A</t>
  </si>
  <si>
    <t>Suma</t>
  </si>
  <si>
    <t>Agenda de trabajo ejecutada - INFORME</t>
  </si>
  <si>
    <t>Agenda de trabajo formulada y ejecutada</t>
  </si>
  <si>
    <t>No programada</t>
  </si>
  <si>
    <t>No programada para el I Trimestre de 2021</t>
  </si>
  <si>
    <t>Elaborar un (1) documento sobre la gestión de los asuntos políticos en el Distrito Capital, que identifique la caracterización y conformación del Cabildo Distrital, el trámite de los asuntos normativos y la atención de los temas sobre el control político.</t>
  </si>
  <si>
    <t>Documento sobre la gestión de los asuntos políticos en el Distrito Capital 2021</t>
  </si>
  <si>
    <t>Número de documentos sobre la gestión de los asuntos políticos en el Distrito Capital terminados</t>
  </si>
  <si>
    <t>1 Documento vigencia 2020</t>
  </si>
  <si>
    <t>Documento Asuntos Políticos</t>
  </si>
  <si>
    <t>Monitoreo a las  sesiones del Concejo de Bogotá, D.C., y trámites normativos y de control Político.</t>
  </si>
  <si>
    <t>Mantener actualizada al 100% la información de la herramienta Estratégica para el Seguimiento y Monitoreo de Acción Política – HESMAP, como insumo para la elaboración de informes y seguimiento a la gestión con las corporaciones de elección de los niveles nacional y distrital.</t>
  </si>
  <si>
    <t>Porcentaje de actualización HESMAP</t>
  </si>
  <si>
    <t>Actualización de información realizada</t>
  </si>
  <si>
    <t>Actualización de información programada X 100</t>
  </si>
  <si>
    <t xml:space="preserve"> Información al  100% actualizada  vigencia 2020</t>
  </si>
  <si>
    <t xml:space="preserve">Reporte de la  Actualización de la información en  la herramienta HESMAP </t>
  </si>
  <si>
    <t>Información de trámites con: el Concejo de Bogotá, el Congreso de la Republica, Corporaciones de Elección Popular y/o Actores Políticos. 
Información generada desde el  Observatorio de Asuntos Políticos</t>
  </si>
  <si>
    <t>El reporte de actualización señala que las bases de datos del sistema de información se encuentran actualizadas conforme a los registros que se reportan desde el Concejo de Bogotá y el Congreso de la República para el primer trimestre. Por otro lado, se encuentra cargada la información de monitoreo de sesiones del Concejo, derechos de petición y mesas de trabajo, que son registros que se generan por demanda ante la Secretaría Distrital de Gobierno.</t>
  </si>
  <si>
    <t>Reporte de actualización de bases de datos HESMAP
Las evidencias detalladas se encuentran cargadas en las carpetas compartidas de la Dirección de Relaciones Políticas</t>
  </si>
  <si>
    <t>Elaborar 1 documento de la especificación funcional para el módulo de JAL en HESMAP</t>
  </si>
  <si>
    <t>Retadora (de mejora)</t>
  </si>
  <si>
    <t xml:space="preserve">Mesas de trabajo </t>
  </si>
  <si>
    <t>Mesas de trabajo realizadas</t>
  </si>
  <si>
    <t>Mesas de trabajo programadas X 100</t>
  </si>
  <si>
    <t>Documento</t>
  </si>
  <si>
    <t xml:space="preserve">Documento de especificación funcional </t>
  </si>
  <si>
    <t xml:space="preserve">Caracterización de los 184 ediles del distrito
Mesas de trabajo y temas de interés
Seguimiento a las sesiones de las JAL   </t>
  </si>
  <si>
    <t xml:space="preserve">Actas de mesas </t>
  </si>
  <si>
    <t>Para la elaboración del documento de especificación se requiere inicialmente de la normalización de las variables a consignar en el sistema de información. Es así que se creó una matriz de seguimiento a las mesas de trabajo de las Juntas Administradoras Locales, con el propósito de valorar y hacer seguimiento a los reportes que por demanda se den en estos espacios de concertación con los actores políticos y la cicudadanía.</t>
  </si>
  <si>
    <t>Matriz solicitudes JAL
Las evidencias se encuentran cargadas en las carpetas compartidas de la Dirección de Relaciones Políticas</t>
  </si>
  <si>
    <t>Total metas procesos Alcaldía local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</si>
  <si>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</si>
  <si>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</si>
  <si>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</si>
  <si>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</si>
  <si>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Criterios ambientales</t>
  </si>
  <si>
    <t>Número de criterios ambientales cumplidos</t>
  </si>
  <si>
    <t>Total de criterios ambientales establecidos</t>
  </si>
  <si>
    <t>Porcentaje de buenas prácticas ambientales implementadas</t>
  </si>
  <si>
    <t>EFICACIA</t>
  </si>
  <si>
    <t>Herramienta Oficina Asesora de Planeación</t>
  </si>
  <si>
    <t>Aplicación de la meta: dependencias del proceso.
Reporte de la meta: Oficina Asesora de Planeación</t>
  </si>
  <si>
    <t>Listas de chequeo al cumplimiento de criterios ambientales remitidos por la OAP</t>
  </si>
  <si>
    <t>T2</t>
  </si>
  <si>
    <t>Actualizar el 100% los documentos del proceso conforme al plan de trabajo definido.</t>
  </si>
  <si>
    <t>Actualización documental</t>
  </si>
  <si>
    <t>Número de documentos actualizados del proceso</t>
  </si>
  <si>
    <t>Número de documentos programados a actualizar en el plan de trabajo X  100</t>
  </si>
  <si>
    <t xml:space="preserve">Documentos con actualización en el LMDI </t>
  </si>
  <si>
    <t xml:space="preserve">Casos Hola de actualización generados
Listado Maestro de Documentos 
Matiz </t>
  </si>
  <si>
    <t>MATIZ publicación del Procedimiento formalizado en el MIPG</t>
  </si>
  <si>
    <t>T3</t>
  </si>
  <si>
    <t>Participar del 100% de las capacitaciones que se realicen en gestión de riesgos, planes de mejora, y sistema de gestión institucional</t>
  </si>
  <si>
    <t>Participación en capacitaciones</t>
  </si>
  <si>
    <t>Número de capacitaciones en las que se participó</t>
  </si>
  <si>
    <t>Número de capacitaciones convocadas X 100</t>
  </si>
  <si>
    <t>Capacitaciones realizadas</t>
  </si>
  <si>
    <t>No  programada</t>
  </si>
  <si>
    <t>Registros de participación</t>
  </si>
  <si>
    <t>Listado de asistencia
Video de la reunión
Presentación</t>
  </si>
  <si>
    <t>Carpeta compartida de registros de asistencia  - OAP</t>
  </si>
  <si>
    <t>Total metas transversales (20%)</t>
  </si>
  <si>
    <t xml:space="preserve">Total plan de gestión </t>
  </si>
  <si>
    <t>Listado maestro de documentos - MATIZ</t>
  </si>
  <si>
    <t>El proceso actualizó los siguientes documentos, de acuerdo con el listado maestro de documentos:  Procedimiento Gestión de Asuntos Electorales, Procedimiento para el Trámite de los Proyectos de Acuerdo, Plan de acción - asuntos electorales, Formato único para emisión de comentarios proyectos de acuerdo Dirección de Relaciones Políticas, y Formato de asignación de responsables y sectores competentes</t>
  </si>
  <si>
    <t>Durante el segundo trimestre del 2021 se realizó una efectiva gestión de 14 requerimientos elevados por parte de las Juntas Administradoras Locales, dentro de las cuales se destacan Derechos de Petición, mesas de trabajo y recepción de proyectos de acuerdo locales. Por otra parte se ha realizado la constante actualización del directorio de ediles en cuanto a números de contacto y correos electrónicos, tambien se vincularon dentro del directorio distrital los presidentes de las Juntas Administradoras Locales  y por ultimo se realizó el seguimiento a una sesión para la elección de la terna en la localidad de los Martires.</t>
  </si>
  <si>
    <t>HESMAP</t>
  </si>
  <si>
    <t>No programada para el II Trimestre de 2021</t>
  </si>
  <si>
    <t>ASUNTOS NORMATIVOS  - CONCEJO DE BOGOTÁ, D.C.: Las evidencias del equipo de Asuntos Normativos se encuentras cargadas en la carepta compartida de la Dirección de Relaciones Políticas https://gobiernobogota.sharepoint.com/:f:/s/grDireccionRelacionesPoliticas/EijJH1SMCIdOoOyYqeRr0Q0BF_dExJ7D848JyTcwQz0e2Q?e=Ksog1p
CONTROL POLÍTICO - CONCEJO DE BOGOTÁ, D.C. las evidencias del trabajo realizado por el Grupo Control Político en físico reposan en las carpetas de la Dirección de Relaciones Políticas, y en medio magnético se encuentran dentro de las carpetas compartidas de la DRP:
https://gobiernobogota.sharepoint.com/:f:/s/grDireccionRelacionesPoliticas/ErsflbREFQ5Lk76mUuHREDQBwc7Uh56tIxU1YofmHxTcaQ?e=svmqOw
CONGRESO: Las evidencias de los avances y logros descritos anteriormente se encuentran consignados en el Archivo digital correspondiente al (Anexo Congreso/ 2021) que hace parte integral del archivo de la Secretaria de Gobierno. Link (https://gobiernobogota.sharepoint.com/sites/grDireccionRelacionesPoliticas/Documentos%20compartidos/Forms/AllItems.aspx?viewid=8d40e499%2D8047%2D489a%2D8400%2Dd51d6af305ba&amp;id=%2Fsites%2FgrDireccionRelacionesPoliticas%2FDocumentos%20compartidos%2FCongreso%2F2021)</t>
  </si>
  <si>
    <t>Durante el segundotrimestre se realizaron 12 actividades de acercamiento con diferentes localidades para visualizar las necesidades y desde la dirección de relaciones políticas convocar las mesas de trabajo necesarias para gestionar dichas solicitudes por parte de los ediles.</t>
  </si>
  <si>
    <t>Matriz de seguimiento a compromisos de actividades de acercamiento</t>
  </si>
  <si>
    <t>30 de julio de 2021</t>
  </si>
  <si>
    <t>ASUNTOS NORMATIVOS  - CONCEJO DE BOGOTÁ, D.C.:  Para el II trimestre de la vigencia 2021 se tramitaron las solitudes de comentarios de los 122  proyectos de acuerdo radicados en la Secretaría General del Concejo 
Se radicaron 65 posiciones unificadas de la Adminsitración Distrital para proyectos de acuerdo de primer debaste.
Se radicaron 8 posiciones unficadas de la AdministraciónDistrital para proyectos de acuerdo de segundo debate.
Se  llevaron a cabo 24 mesas de trabajo.
CONTROL POLÍTICO - CONCEJO DE BOGOTÁ, D.C. Se realizó el 100% de los trámites con el Concejo de Bogotá: Durante el segundo trimestre del 2021, el equipo de Control Político se encargó de recibir y dar el respectivo trámite, seguimiento y respuesta oportuna a todos los cuestionarios enviados por el Concejo de Bogotá: 
El Concejo de Bogotá, D.C., remitió a la Secretaría Distrital de Gobierno 67 proposiciones en las que fue citado el Secretario, es importante mencionar que todas las 67 proposiciones fueron contestadas en término y no quedó ninguna pendiente fuera del trimestre.
CONGRESO: Durante el segundo trimestre del 2021 se realizó un avance importante en los trámites de los Proyectos de Ley que tienen impacto en el Distrito Capital y también se dio respuesta a todas las solicitudes radicadas por los Congresistas. Asi mismo, con la terminacion de la legislatura se realizo la verificacion de los proyectos archivados, sancionados y los Proyectos que continuan vigentes para la segunda legislatura. 
Consolidado II trimestre:
Proyectos nuevos priorizados: 16
Posiciones unificadas: 9
Mesas de trabajo: 3
Derechos de Petición: 7
Proposiciones y Audiencias: 4
Proyectos priorizados vigentes: 17
En cuanto a las respuestas a los entes de control, se dio respuesta a 1 solicitud por parte de la Personería de Bogotá a la Secretaria Distrital de Gobierno. Dicha solicitud fue contestada en término y no quedó ninguna pendiente.
El Secretario Dsitrital de Gobierno fue citado a 15 debates de control político, siendo de competencia de la entidad (10) proposiciones. Por lo tanto, se enviaron las respuestas de las proposiciones citadas, a los asesores de despacho para la elaboración de presentaciones y documentos que sirvieron como insumos para dichos debates.</t>
  </si>
  <si>
    <t>Meta cumplida. Se realizaron 12 actividades de acercamiento con diferentes localidades para visualizar las necesidades y desde la dirección de relaciones políticas convocar las mesas de trabajo necesarias para gestionar dichas solicitudes por parte de los ediles.</t>
  </si>
  <si>
    <t>No programada para el I y II Trimestre de 2021.</t>
  </si>
  <si>
    <t>La información en las bases de datos de Hesmap se encuentra actualizada en un 100%; esta actualización corresponde al registro total en asuntos normativos, control político, derechos de petición, mesas de trabajo, sesiones del concejo, así como a la actualización de temáticas y autores de los mismos.</t>
  </si>
  <si>
    <t>El reporte de actualización señala que las bases de datos del sistema de información se encuentran actualizadas conforme a los registros que se reportan desde el Concejo de Bogotá y el Congreso de la República para el periodo. Por otro lado, se encuentra cargada la información de monitoreo de sesiones del Concejo, derechos de petición y mesas de trabajo, que son registros que se generan por demanda ante la Secretaría Distrital de Gobierno.</t>
  </si>
  <si>
    <t xml:space="preserve">Las actas, los informes, la matriz de seguimiento a compromisos, los oficios de respuesta y directorios, se encuentran cargados en la siguiente ruta:
https://gobiernobogota.sharepoint.com/:f:/s/grDireccionRelacionesPoliticas/Er7XNSe_zRpOssE4TVyQ1rEBJRCdrTArySryRmzs2y06Yw?e=PdbVJh  </t>
  </si>
  <si>
    <r>
      <rPr>
        <b/>
        <sz val="9"/>
        <color indexed="30"/>
        <rFont val="Calibri"/>
        <family val="2"/>
      </rPr>
      <t>Dirección de Relaciones Políticas</t>
    </r>
    <r>
      <rPr>
        <sz val="9"/>
        <color indexed="30"/>
        <rFont val="Calibri"/>
        <family val="2"/>
      </rPr>
      <t xml:space="preserve">
Total de servidores públicos: 41 personas
Huella de carbono: 38 personas responden la encuesta.
Participantes actividades ambientales: Sistema de acueducto de Bogotá (01), Energías renovables(0), buenas practicas ambientales(0).- 0 participaciones
Participantes movilidad sostenible: Ciclorutas y Ley pro-bici - 0 participaciones
Participación semana ambiental: 0 participaciones
</t>
    </r>
    <r>
      <rPr>
        <b/>
        <sz val="9"/>
        <color indexed="30"/>
        <rFont val="Calibri"/>
        <family val="2"/>
      </rPr>
      <t xml:space="preserve">Dirección de Convivencia y Dialogo Social
</t>
    </r>
    <r>
      <rPr>
        <sz val="9"/>
        <color indexed="30"/>
        <rFont val="Calibri"/>
        <family val="2"/>
      </rPr>
      <t xml:space="preserve">Total servidores reportados: 87
Participación encuesta huella: 56
Reporte consumo de papel a tercera semana de junio
Participación actividades ambientales: día del agua (0), energías renovables (8), buenas prácticas ambientales (10)
Participación actividades movilidad: Ley probici (5), malla vial (3)
Semana ambiental (5) participaciones </t>
    </r>
  </si>
  <si>
    <t>Reporte de gestión ambiental OAP</t>
  </si>
  <si>
    <t>La Dirección de Relaciones Políticas asistió a la capacitación brindada a los promotores de mejora, en la que se brindaron lineamientos sobre la gestión de riesgos, planes de mejora, planeación institucional y PAAC.</t>
  </si>
  <si>
    <t xml:space="preserve">Registro de asistencia Teams. </t>
  </si>
  <si>
    <t>Para el segundo trimestre de la vigencia 2021, el plan de gestión del proceso alcanzó un nivel de desempeño del 97,5% de acuerdo con lo programado, y del 47,42%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</si>
</sst>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0" x14ac:knownFonts="1">
    <font>
      <sz val="11"/>
      <color theme="1"/>
      <name val="Calibri"/>
      <family val="2"/>
      <scheme val="minor"/>
    </font>
    <font>
      <b/>
      <sz val="11"/>
      <color indexed="8"/>
      <name val="Calibri Light"/>
      <family val="2"/>
    </font>
    <font>
      <b/>
      <sz val="11"/>
      <name val="Calibri Light"/>
      <family val="2"/>
    </font>
    <font>
      <sz val="11"/>
      <color indexed="8"/>
      <name val="Calibri Light"/>
      <family val="2"/>
    </font>
    <font>
      <sz val="11"/>
      <name val="Calibri Light"/>
      <family val="2"/>
    </font>
    <font>
      <b/>
      <sz val="9"/>
      <color indexed="30"/>
      <name val="Calibri"/>
      <family val="2"/>
    </font>
    <font>
      <sz val="9"/>
      <color indexed="30"/>
      <name val="Calibri"/>
      <family val="2"/>
    </font>
    <font>
      <sz val="11"/>
      <color theme="1"/>
      <name val="Calibri"/>
      <family val="2"/>
      <scheme val="minor"/>
    </font>
    <font>
      <sz val="11"/>
      <color theme="1"/>
      <name val="Calibri Light"/>
      <family val="2"/>
      <scheme val="major"/>
    </font>
    <font>
      <sz val="9"/>
      <color rgb="FF323130"/>
      <name val="Segoe UI"/>
      <family val="2"/>
    </font>
    <font>
      <b/>
      <sz val="11"/>
      <color theme="1"/>
      <name val="Calibri Light"/>
      <family val="2"/>
      <scheme val="major"/>
    </font>
    <font>
      <sz val="10"/>
      <color theme="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2"/>
      <color rgb="FF0070C0"/>
      <name val="Calibri Light"/>
      <family val="2"/>
      <scheme val="major"/>
    </font>
    <font>
      <b/>
      <sz val="11"/>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41" fontId="7" fillId="0" borderId="0" applyFont="0" applyFill="0" applyBorder="0" applyAlignment="0" applyProtection="0"/>
    <xf numFmtId="9" fontId="7" fillId="0" borderId="0" applyFont="0" applyFill="0" applyBorder="0" applyAlignment="0" applyProtection="0"/>
  </cellStyleXfs>
  <cellXfs count="208">
    <xf numFmtId="0" fontId="0" fillId="0" borderId="0" xfId="0"/>
    <xf numFmtId="0" fontId="10"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left" vertical="top" wrapText="1"/>
    </xf>
    <xf numFmtId="0" fontId="8" fillId="0" borderId="0" xfId="0" applyFont="1" applyAlignment="1" applyProtection="1">
      <alignment wrapText="1"/>
    </xf>
    <xf numFmtId="0" fontId="8" fillId="0" borderId="0" xfId="0" applyFont="1" applyAlignment="1" applyProtection="1">
      <alignment horizontal="center" wrapText="1"/>
    </xf>
    <xf numFmtId="0" fontId="10" fillId="0" borderId="18"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8" fillId="0" borderId="0" xfId="0" applyFont="1" applyAlignment="1" applyProtection="1">
      <alignment vertical="center" wrapText="1"/>
    </xf>
    <xf numFmtId="0" fontId="8" fillId="0" borderId="0" xfId="0" applyFont="1" applyAlignment="1" applyProtection="1">
      <alignment horizontal="center" vertical="center" wrapText="1"/>
    </xf>
    <xf numFmtId="0" fontId="9" fillId="0" borderId="0" xfId="0" applyFont="1" applyProtection="1"/>
    <xf numFmtId="0" fontId="10" fillId="2" borderId="1" xfId="0" applyFont="1" applyFill="1" applyBorder="1" applyAlignment="1" applyProtection="1">
      <alignment horizontal="center" vertical="center" wrapText="1"/>
    </xf>
    <xf numFmtId="0" fontId="19" fillId="0" borderId="19"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0" xfId="0" applyFont="1" applyAlignment="1" applyProtection="1">
      <alignment horizontal="center" vertical="center" wrapText="1"/>
    </xf>
    <xf numFmtId="0" fontId="19" fillId="0" borderId="22" xfId="0" applyFont="1" applyBorder="1" applyAlignment="1" applyProtection="1">
      <alignment horizontal="center" vertical="center" wrapText="1"/>
    </xf>
    <xf numFmtId="0" fontId="10" fillId="2" borderId="1" xfId="0" applyFont="1" applyFill="1" applyBorder="1" applyAlignment="1" applyProtection="1">
      <alignment wrapText="1"/>
    </xf>
    <xf numFmtId="0" fontId="10" fillId="2" borderId="9" xfId="0" applyFont="1" applyFill="1" applyBorder="1" applyAlignment="1" applyProtection="1">
      <alignment horizontal="center" wrapText="1"/>
    </xf>
    <xf numFmtId="0" fontId="10" fillId="2" borderId="24" xfId="0" applyFont="1" applyFill="1" applyBorder="1" applyAlignment="1" applyProtection="1">
      <alignment horizontal="center" wrapText="1"/>
    </xf>
    <xf numFmtId="0" fontId="10" fillId="2" borderId="10" xfId="0" applyFont="1" applyFill="1" applyBorder="1" applyAlignment="1" applyProtection="1">
      <alignment horizontal="center" wrapText="1"/>
    </xf>
    <xf numFmtId="0" fontId="8" fillId="0" borderId="1" xfId="0" applyFont="1" applyBorder="1" applyAlignment="1" applyProtection="1">
      <alignment horizontal="center" wrapText="1"/>
    </xf>
    <xf numFmtId="0" fontId="8" fillId="0" borderId="9" xfId="0" applyFont="1" applyBorder="1" applyAlignment="1" applyProtection="1">
      <alignment horizontal="justify" vertical="center" wrapText="1"/>
    </xf>
    <xf numFmtId="0" fontId="8" fillId="0" borderId="24" xfId="0" applyFont="1" applyBorder="1" applyAlignment="1" applyProtection="1">
      <alignment horizontal="justify" vertical="center" wrapText="1"/>
    </xf>
    <xf numFmtId="0" fontId="8" fillId="0" borderId="10" xfId="0" applyFont="1" applyBorder="1" applyAlignment="1" applyProtection="1">
      <alignment horizontal="justify" vertical="center" wrapText="1"/>
    </xf>
    <xf numFmtId="0" fontId="8" fillId="0" borderId="1"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0" fillId="2" borderId="16"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wrapText="1"/>
    </xf>
    <xf numFmtId="0" fontId="10" fillId="4" borderId="16"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14" xfId="0"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0" fillId="5" borderId="14" xfId="0" applyFont="1" applyFill="1" applyBorder="1" applyAlignment="1" applyProtection="1">
      <alignment horizontal="center" vertical="center" wrapText="1"/>
    </xf>
    <xf numFmtId="0" fontId="10" fillId="7" borderId="16" xfId="0" applyFont="1" applyFill="1" applyBorder="1" applyAlignment="1" applyProtection="1">
      <alignment horizontal="center" vertical="center" wrapText="1"/>
    </xf>
    <xf numFmtId="0" fontId="10" fillId="7" borderId="8" xfId="0" applyFont="1" applyFill="1" applyBorder="1" applyAlignment="1" applyProtection="1">
      <alignment horizontal="center" vertical="center" wrapText="1"/>
    </xf>
    <xf numFmtId="0" fontId="10" fillId="7" borderId="17" xfId="0" applyFont="1" applyFill="1" applyBorder="1" applyAlignment="1" applyProtection="1">
      <alignment horizontal="center" vertical="center" wrapText="1"/>
    </xf>
    <xf numFmtId="0" fontId="10" fillId="8" borderId="28" xfId="0" applyFont="1" applyFill="1" applyBorder="1" applyAlignment="1" applyProtection="1">
      <alignment horizontal="center" vertical="center" wrapText="1"/>
    </xf>
    <xf numFmtId="0" fontId="10" fillId="8" borderId="8" xfId="0" applyFont="1" applyFill="1" applyBorder="1" applyAlignment="1" applyProtection="1">
      <alignment horizontal="center" vertical="center" wrapText="1"/>
    </xf>
    <xf numFmtId="0" fontId="10" fillId="6" borderId="8" xfId="0" applyFont="1" applyFill="1" applyBorder="1" applyAlignment="1" applyProtection="1">
      <alignment horizontal="center" vertical="center" wrapText="1"/>
    </xf>
    <xf numFmtId="0" fontId="10" fillId="9" borderId="8" xfId="0" applyFont="1" applyFill="1" applyBorder="1" applyAlignment="1" applyProtection="1">
      <alignment horizontal="center" vertical="center" wrapText="1"/>
    </xf>
    <xf numFmtId="0" fontId="10" fillId="9" borderId="17"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0" fillId="7" borderId="3"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0" fillId="8" borderId="10"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0" fillId="9"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4" borderId="9" xfId="0" applyFont="1" applyFill="1" applyBorder="1" applyAlignment="1" applyProtection="1">
      <alignment horizontal="center" vertical="center" wrapText="1"/>
    </xf>
    <xf numFmtId="0" fontId="8" fillId="5" borderId="3"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8" fillId="5" borderId="9" xfId="0" applyFont="1" applyFill="1" applyBorder="1" applyAlignment="1" applyProtection="1">
      <alignment horizontal="center" vertical="center" wrapText="1"/>
    </xf>
    <xf numFmtId="0" fontId="10" fillId="7" borderId="3"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wrapText="1"/>
    </xf>
    <xf numFmtId="0" fontId="10" fillId="8" borderId="10"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0" fillId="9" borderId="2"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8" fillId="0" borderId="3" xfId="0" applyFont="1" applyBorder="1" applyAlignment="1" applyProtection="1">
      <alignment horizontal="left" vertical="center" wrapText="1"/>
    </xf>
    <xf numFmtId="0" fontId="8" fillId="0" borderId="1" xfId="0" applyFont="1" applyBorder="1" applyAlignment="1" applyProtection="1">
      <alignment horizontal="justify" vertical="center" wrapText="1"/>
    </xf>
    <xf numFmtId="9" fontId="8" fillId="0" borderId="1" xfId="2" applyFont="1" applyBorder="1" applyAlignment="1" applyProtection="1">
      <alignment horizontal="center" vertical="center" wrapText="1"/>
    </xf>
    <xf numFmtId="0" fontId="8" fillId="0" borderId="1" xfId="1" applyNumberFormat="1" applyFont="1" applyBorder="1" applyAlignment="1" applyProtection="1">
      <alignment horizontal="center" vertical="center" wrapText="1"/>
    </xf>
    <xf numFmtId="0" fontId="8" fillId="0" borderId="1" xfId="0" applyFont="1" applyBorder="1" applyAlignment="1" applyProtection="1">
      <alignment horizontal="left" vertical="center" wrapText="1"/>
    </xf>
    <xf numFmtId="9" fontId="11" fillId="0" borderId="1" xfId="0" applyNumberFormat="1" applyFont="1" applyBorder="1" applyAlignment="1" applyProtection="1">
      <alignment horizontal="center" vertical="center"/>
    </xf>
    <xf numFmtId="0" fontId="8" fillId="0" borderId="9" xfId="0" applyFont="1" applyBorder="1" applyAlignment="1" applyProtection="1">
      <alignment horizontal="justify" vertical="center" wrapText="1"/>
    </xf>
    <xf numFmtId="9" fontId="8" fillId="0" borderId="3" xfId="1" applyNumberFormat="1" applyFont="1" applyBorder="1" applyAlignment="1" applyProtection="1">
      <alignment horizontal="center" vertical="center" wrapText="1"/>
    </xf>
    <xf numFmtId="9" fontId="8" fillId="0" borderId="1" xfId="0" applyNumberFormat="1" applyFont="1" applyBorder="1" applyAlignment="1" applyProtection="1">
      <alignment horizontal="center" vertical="center" wrapText="1"/>
    </xf>
    <xf numFmtId="0" fontId="8" fillId="0" borderId="1" xfId="0" applyFont="1" applyBorder="1" applyAlignment="1" applyProtection="1">
      <alignment horizontal="justify" vertical="top" wrapText="1"/>
    </xf>
    <xf numFmtId="0" fontId="8" fillId="0" borderId="9" xfId="0" applyFont="1" applyBorder="1" applyAlignment="1" applyProtection="1">
      <alignment horizontal="left" vertical="top" wrapText="1"/>
    </xf>
    <xf numFmtId="9" fontId="8" fillId="0" borderId="3" xfId="0" applyNumberFormat="1" applyFont="1" applyBorder="1" applyAlignment="1" applyProtection="1">
      <alignment horizontal="center" vertical="center" wrapText="1"/>
    </xf>
    <xf numFmtId="10" fontId="8" fillId="0" borderId="1" xfId="2" applyNumberFormat="1" applyFont="1" applyBorder="1" applyAlignment="1" applyProtection="1">
      <alignment horizontal="center" vertical="center" wrapText="1"/>
    </xf>
    <xf numFmtId="0" fontId="8" fillId="0" borderId="1" xfId="0" applyFont="1" applyBorder="1" applyAlignment="1" applyProtection="1">
      <alignment horizontal="left" vertical="top" wrapText="1"/>
    </xf>
    <xf numFmtId="0" fontId="8" fillId="0" borderId="2" xfId="0" applyFont="1" applyBorder="1" applyAlignment="1" applyProtection="1">
      <alignment horizontal="left" vertical="center" wrapText="1"/>
    </xf>
    <xf numFmtId="41" fontId="8" fillId="0" borderId="10" xfId="1" applyFont="1" applyBorder="1" applyAlignment="1" applyProtection="1">
      <alignment horizontal="right" vertical="center" wrapText="1"/>
    </xf>
    <xf numFmtId="0" fontId="8" fillId="0" borderId="1" xfId="0" applyFont="1" applyBorder="1" applyAlignment="1" applyProtection="1">
      <alignment horizontal="right" vertical="center" wrapText="1"/>
    </xf>
    <xf numFmtId="41" fontId="8" fillId="0" borderId="1" xfId="1" applyFont="1" applyBorder="1" applyAlignment="1" applyProtection="1">
      <alignment horizontal="right" vertical="center" wrapText="1"/>
    </xf>
    <xf numFmtId="0" fontId="8" fillId="0" borderId="2" xfId="0" applyFont="1" applyBorder="1" applyAlignment="1" applyProtection="1">
      <alignment horizontal="justify" vertical="top" wrapText="1"/>
    </xf>
    <xf numFmtId="0" fontId="8" fillId="0" borderId="0" xfId="0" applyFont="1" applyAlignment="1" applyProtection="1">
      <alignment horizontal="left" vertical="center" wrapText="1"/>
    </xf>
    <xf numFmtId="0" fontId="11" fillId="0" borderId="1" xfId="0" applyFont="1" applyBorder="1" applyAlignment="1" applyProtection="1">
      <alignment horizontal="center" vertical="center"/>
    </xf>
    <xf numFmtId="9" fontId="8" fillId="0" borderId="1" xfId="1" applyNumberFormat="1" applyFont="1" applyBorder="1" applyAlignment="1" applyProtection="1">
      <alignment horizontal="center" vertical="center" wrapText="1"/>
    </xf>
    <xf numFmtId="9" fontId="8" fillId="0" borderId="1" xfId="1" applyNumberFormat="1" applyFont="1" applyBorder="1" applyAlignment="1" applyProtection="1">
      <alignment horizontal="left" vertical="center" wrapText="1"/>
    </xf>
    <xf numFmtId="9" fontId="8" fillId="0" borderId="9" xfId="1" applyNumberFormat="1" applyFont="1" applyBorder="1" applyAlignment="1" applyProtection="1">
      <alignment horizontal="center" vertical="center" wrapText="1"/>
    </xf>
    <xf numFmtId="1" fontId="8" fillId="0" borderId="3" xfId="0" applyNumberFormat="1" applyFont="1" applyBorder="1" applyAlignment="1" applyProtection="1">
      <alignment horizontal="center" vertical="center" wrapText="1"/>
    </xf>
    <xf numFmtId="2" fontId="8" fillId="0" borderId="1" xfId="0" applyNumberFormat="1" applyFont="1" applyBorder="1" applyAlignment="1" applyProtection="1">
      <alignment horizontal="center" vertical="center" wrapText="1"/>
    </xf>
    <xf numFmtId="41" fontId="8" fillId="0" borderId="1" xfId="1" applyFont="1" applyBorder="1" applyAlignment="1" applyProtection="1">
      <alignment horizontal="center" vertical="center" wrapText="1"/>
    </xf>
    <xf numFmtId="9" fontId="8" fillId="0" borderId="2" xfId="1" applyNumberFormat="1" applyFont="1" applyBorder="1" applyAlignment="1" applyProtection="1">
      <alignment horizontal="center" vertical="center" wrapText="1"/>
    </xf>
    <xf numFmtId="0" fontId="8" fillId="3" borderId="1" xfId="0" applyFont="1" applyFill="1" applyBorder="1" applyAlignment="1" applyProtection="1">
      <alignment horizontal="justify" vertical="center" wrapText="1"/>
    </xf>
    <xf numFmtId="0" fontId="8" fillId="3" borderId="9" xfId="0" applyFont="1" applyFill="1" applyBorder="1" applyAlignment="1" applyProtection="1">
      <alignment horizontal="left" vertical="center" wrapText="1"/>
    </xf>
    <xf numFmtId="2" fontId="8" fillId="0" borderId="3" xfId="1" applyNumberFormat="1" applyFont="1" applyBorder="1" applyAlignment="1" applyProtection="1">
      <alignment horizontal="center" vertical="center" wrapText="1"/>
    </xf>
    <xf numFmtId="2" fontId="8" fillId="0" borderId="1" xfId="1" applyNumberFormat="1" applyFont="1" applyBorder="1" applyAlignment="1" applyProtection="1">
      <alignment horizontal="center" vertical="center" wrapText="1"/>
    </xf>
    <xf numFmtId="10" fontId="8" fillId="0" borderId="1" xfId="1" applyNumberFormat="1" applyFont="1" applyBorder="1" applyAlignment="1" applyProtection="1">
      <alignment horizontal="center" vertical="center" wrapText="1"/>
    </xf>
    <xf numFmtId="2" fontId="8" fillId="0" borderId="3" xfId="0" applyNumberFormat="1" applyFont="1" applyBorder="1" applyAlignment="1" applyProtection="1">
      <alignment horizontal="center" vertical="center" wrapText="1"/>
    </xf>
    <xf numFmtId="2" fontId="8" fillId="0" borderId="10" xfId="1" applyNumberFormat="1" applyFont="1" applyBorder="1" applyAlignment="1" applyProtection="1">
      <alignment horizontal="center" vertical="center" wrapText="1"/>
    </xf>
    <xf numFmtId="0" fontId="12" fillId="2" borderId="4" xfId="0" applyFont="1" applyFill="1" applyBorder="1" applyAlignment="1" applyProtection="1">
      <alignment vertical="center" wrapText="1"/>
    </xf>
    <xf numFmtId="0" fontId="12" fillId="2" borderId="5" xfId="0" applyFont="1" applyFill="1" applyBorder="1" applyAlignment="1" applyProtection="1">
      <alignment vertical="center" wrapText="1"/>
    </xf>
    <xf numFmtId="0" fontId="13" fillId="2" borderId="5" xfId="0" applyFont="1" applyFill="1" applyBorder="1" applyAlignment="1" applyProtection="1">
      <alignment vertical="center"/>
    </xf>
    <xf numFmtId="9" fontId="13" fillId="2" borderId="5" xfId="2" applyFont="1" applyFill="1" applyBorder="1" applyAlignment="1" applyProtection="1">
      <alignment vertical="center" wrapText="1"/>
    </xf>
    <xf numFmtId="9" fontId="13" fillId="2" borderId="5" xfId="2" applyFont="1" applyFill="1" applyBorder="1" applyAlignment="1" applyProtection="1">
      <alignment horizontal="right" vertical="center" wrapText="1"/>
    </xf>
    <xf numFmtId="9" fontId="13" fillId="2" borderId="6" xfId="2" applyFont="1" applyFill="1" applyBorder="1" applyAlignment="1" applyProtection="1">
      <alignment horizontal="right" vertical="center" wrapText="1"/>
    </xf>
    <xf numFmtId="0" fontId="12" fillId="2" borderId="15" xfId="0" applyFont="1" applyFill="1" applyBorder="1" applyAlignment="1" applyProtection="1">
      <alignment vertical="center" wrapText="1"/>
    </xf>
    <xf numFmtId="9" fontId="12" fillId="2" borderId="3" xfId="2" applyFont="1" applyFill="1" applyBorder="1" applyAlignment="1" applyProtection="1">
      <alignment vertical="center" wrapText="1"/>
    </xf>
    <xf numFmtId="9" fontId="12" fillId="2" borderId="1" xfId="2" applyFont="1" applyFill="1" applyBorder="1" applyAlignment="1" applyProtection="1">
      <alignment vertical="center" wrapText="1"/>
    </xf>
    <xf numFmtId="9" fontId="13" fillId="2" borderId="1" xfId="2" applyFont="1" applyFill="1" applyBorder="1" applyAlignment="1" applyProtection="1">
      <alignment horizontal="center" vertical="center" wrapText="1"/>
    </xf>
    <xf numFmtId="0" fontId="12" fillId="2" borderId="1" xfId="0" applyFont="1" applyFill="1" applyBorder="1" applyAlignment="1" applyProtection="1">
      <alignment vertical="center" wrapText="1"/>
    </xf>
    <xf numFmtId="0" fontId="12" fillId="2" borderId="9" xfId="0" applyFont="1" applyFill="1" applyBorder="1" applyAlignment="1" applyProtection="1">
      <alignment vertical="center" wrapText="1"/>
    </xf>
    <xf numFmtId="9" fontId="12" fillId="2" borderId="3" xfId="2" applyFont="1" applyFill="1" applyBorder="1" applyAlignment="1" applyProtection="1">
      <alignment horizontal="center" vertical="center" wrapText="1"/>
    </xf>
    <xf numFmtId="9" fontId="12" fillId="2" borderId="1" xfId="2" applyFont="1" applyFill="1" applyBorder="1" applyAlignment="1" applyProtection="1">
      <alignment horizontal="center" vertical="center" wrapText="1"/>
    </xf>
    <xf numFmtId="10" fontId="13" fillId="2" borderId="1" xfId="2" applyNumberFormat="1" applyFont="1" applyFill="1" applyBorder="1" applyAlignment="1" applyProtection="1">
      <alignment horizontal="center" vertical="center" wrapText="1"/>
    </xf>
    <xf numFmtId="0" fontId="12" fillId="2" borderId="2" xfId="0" applyFont="1" applyFill="1" applyBorder="1" applyAlignment="1" applyProtection="1">
      <alignment vertical="center" wrapText="1"/>
    </xf>
    <xf numFmtId="9" fontId="12" fillId="2" borderId="10" xfId="2" applyFont="1" applyFill="1" applyBorder="1" applyAlignment="1" applyProtection="1">
      <alignment vertical="center" wrapText="1"/>
    </xf>
    <xf numFmtId="9" fontId="13" fillId="2" borderId="1" xfId="2" applyFont="1" applyFill="1" applyBorder="1" applyAlignment="1" applyProtection="1">
      <alignment horizontal="right" vertical="center" wrapText="1"/>
    </xf>
    <xf numFmtId="0" fontId="12" fillId="0" borderId="0" xfId="0" applyFont="1" applyAlignment="1" applyProtection="1">
      <alignment vertical="center" wrapText="1"/>
    </xf>
    <xf numFmtId="0" fontId="14" fillId="0" borderId="16"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9" fontId="14" fillId="0" borderId="8" xfId="0" applyNumberFormat="1" applyFont="1" applyBorder="1" applyAlignment="1" applyProtection="1">
      <alignment horizontal="left" vertical="center" wrapText="1"/>
    </xf>
    <xf numFmtId="10" fontId="14" fillId="0" borderId="8" xfId="2" applyNumberFormat="1" applyFont="1" applyBorder="1" applyAlignment="1" applyProtection="1">
      <alignment horizontal="right" vertical="center" wrapText="1"/>
    </xf>
    <xf numFmtId="0" fontId="14" fillId="0" borderId="8" xfId="0" applyFont="1" applyBorder="1" applyAlignment="1" applyProtection="1">
      <alignment horizontal="justify" vertical="center" wrapText="1"/>
    </xf>
    <xf numFmtId="0" fontId="14" fillId="3" borderId="8" xfId="0" applyFont="1" applyFill="1" applyBorder="1" applyAlignment="1" applyProtection="1">
      <alignment horizontal="left" vertical="center" wrapText="1"/>
    </xf>
    <xf numFmtId="9" fontId="14" fillId="3" borderId="8" xfId="0" applyNumberFormat="1" applyFont="1" applyFill="1" applyBorder="1" applyAlignment="1" applyProtection="1">
      <alignment horizontal="right" vertical="center" wrapText="1"/>
    </xf>
    <xf numFmtId="9" fontId="14" fillId="3" borderId="17" xfId="0" applyNumberFormat="1" applyFont="1" applyFill="1" applyBorder="1" applyAlignment="1" applyProtection="1">
      <alignment horizontal="right" vertical="center" wrapText="1"/>
    </xf>
    <xf numFmtId="0" fontId="14" fillId="0" borderId="14"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14" fillId="0" borderId="9" xfId="0" applyFont="1" applyBorder="1" applyAlignment="1" applyProtection="1">
      <alignment horizontal="left" vertical="center" wrapText="1"/>
    </xf>
    <xf numFmtId="9" fontId="14" fillId="0" borderId="3" xfId="2" applyFont="1" applyBorder="1" applyAlignment="1" applyProtection="1">
      <alignment horizontal="center" vertical="center" wrapText="1"/>
    </xf>
    <xf numFmtId="9" fontId="14" fillId="0" borderId="1" xfId="0" applyNumberFormat="1" applyFont="1" applyBorder="1" applyAlignment="1" applyProtection="1">
      <alignment horizontal="center" vertical="center" wrapText="1"/>
    </xf>
    <xf numFmtId="164" fontId="14" fillId="0" borderId="1" xfId="0" applyNumberFormat="1" applyFont="1" applyBorder="1" applyAlignment="1" applyProtection="1">
      <alignment horizontal="center" vertical="center" wrapText="1"/>
    </xf>
    <xf numFmtId="0" fontId="14" fillId="0" borderId="2" xfId="0" applyFont="1" applyBorder="1" applyAlignment="1" applyProtection="1">
      <alignment horizontal="left" vertical="center" wrapText="1"/>
    </xf>
    <xf numFmtId="9" fontId="14" fillId="0" borderId="10" xfId="0" applyNumberFormat="1" applyFont="1" applyBorder="1" applyAlignment="1" applyProtection="1">
      <alignment horizontal="right" vertical="center" wrapText="1"/>
    </xf>
    <xf numFmtId="9" fontId="14" fillId="0" borderId="1" xfId="0" applyNumberFormat="1" applyFont="1" applyBorder="1" applyAlignment="1" applyProtection="1">
      <alignment horizontal="right" vertical="center" wrapText="1"/>
    </xf>
    <xf numFmtId="0" fontId="14" fillId="0" borderId="1" xfId="0" applyFont="1" applyBorder="1" applyAlignment="1" applyProtection="1">
      <alignment horizontal="right" vertical="center" wrapText="1"/>
    </xf>
    <xf numFmtId="9" fontId="14" fillId="0" borderId="1" xfId="2" applyFont="1" applyBorder="1" applyAlignment="1" applyProtection="1">
      <alignment horizontal="center" vertical="center" wrapText="1"/>
    </xf>
    <xf numFmtId="0" fontId="14" fillId="0" borderId="0" xfId="0" applyFont="1" applyAlignment="1" applyProtection="1">
      <alignment vertical="center" wrapText="1"/>
    </xf>
    <xf numFmtId="9" fontId="14" fillId="0" borderId="1" xfId="0" applyNumberFormat="1" applyFont="1" applyBorder="1" applyAlignment="1" applyProtection="1">
      <alignment horizontal="left" vertical="center" wrapText="1"/>
    </xf>
    <xf numFmtId="10" fontId="14" fillId="0" borderId="1" xfId="2" applyNumberFormat="1" applyFont="1" applyBorder="1" applyAlignment="1" applyProtection="1">
      <alignment horizontal="right" vertical="center" wrapText="1"/>
    </xf>
    <xf numFmtId="0" fontId="14" fillId="0" borderId="1" xfId="0" applyFont="1" applyBorder="1" applyAlignment="1" applyProtection="1">
      <alignment horizontal="justify" vertical="center" wrapText="1"/>
    </xf>
    <xf numFmtId="0" fontId="14" fillId="3" borderId="1" xfId="0" applyFont="1" applyFill="1" applyBorder="1" applyAlignment="1" applyProtection="1">
      <alignment horizontal="left" vertical="center" wrapText="1"/>
    </xf>
    <xf numFmtId="9" fontId="14" fillId="3" borderId="1" xfId="2" applyFont="1" applyFill="1" applyBorder="1" applyAlignment="1" applyProtection="1">
      <alignment horizontal="right" vertical="center" wrapText="1"/>
    </xf>
    <xf numFmtId="164" fontId="14" fillId="3" borderId="1" xfId="2" applyNumberFormat="1" applyFont="1" applyFill="1" applyBorder="1" applyAlignment="1" applyProtection="1">
      <alignment horizontal="right" vertical="center" wrapText="1"/>
    </xf>
    <xf numFmtId="9" fontId="14" fillId="3" borderId="2" xfId="2" applyFont="1" applyFill="1" applyBorder="1" applyAlignment="1" applyProtection="1">
      <alignment horizontal="right" vertical="center" wrapText="1"/>
    </xf>
    <xf numFmtId="0" fontId="14" fillId="0" borderId="7" xfId="0" applyFont="1" applyBorder="1" applyAlignment="1" applyProtection="1">
      <alignment horizontal="left" vertical="center" wrapText="1"/>
    </xf>
    <xf numFmtId="10" fontId="14" fillId="0" borderId="1" xfId="0" applyNumberFormat="1" applyFont="1" applyBorder="1" applyAlignment="1" applyProtection="1">
      <alignment horizontal="center" vertical="center" wrapText="1"/>
    </xf>
    <xf numFmtId="0" fontId="12" fillId="2" borderId="3" xfId="0" applyFont="1" applyFill="1" applyBorder="1" applyAlignment="1" applyProtection="1">
      <alignment wrapText="1"/>
    </xf>
    <xf numFmtId="0" fontId="12" fillId="2" borderId="1" xfId="0" applyFont="1" applyFill="1" applyBorder="1" applyAlignment="1" applyProtection="1">
      <alignment wrapText="1"/>
    </xf>
    <xf numFmtId="0" fontId="15" fillId="2" borderId="1" xfId="0" applyFont="1" applyFill="1" applyBorder="1" applyAlignment="1" applyProtection="1">
      <alignment wrapText="1"/>
    </xf>
    <xf numFmtId="9" fontId="15" fillId="2" borderId="1" xfId="2" applyFont="1" applyFill="1" applyBorder="1" applyAlignment="1" applyProtection="1">
      <alignment wrapText="1"/>
    </xf>
    <xf numFmtId="9" fontId="15" fillId="2" borderId="1" xfId="0" applyNumberFormat="1" applyFont="1" applyFill="1" applyBorder="1" applyAlignment="1" applyProtection="1">
      <alignment horizontal="right" wrapText="1"/>
    </xf>
    <xf numFmtId="9" fontId="15" fillId="2" borderId="2" xfId="0" applyNumberFormat="1" applyFont="1" applyFill="1" applyBorder="1" applyAlignment="1" applyProtection="1">
      <alignment horizontal="right" wrapText="1"/>
    </xf>
    <xf numFmtId="0" fontId="15" fillId="2" borderId="3" xfId="0" applyFont="1" applyFill="1" applyBorder="1" applyAlignment="1" applyProtection="1">
      <alignment wrapText="1"/>
    </xf>
    <xf numFmtId="0" fontId="12" fillId="2" borderId="9" xfId="0" applyFont="1" applyFill="1" applyBorder="1" applyAlignment="1" applyProtection="1">
      <alignment wrapText="1"/>
    </xf>
    <xf numFmtId="9" fontId="18" fillId="2" borderId="3" xfId="0" applyNumberFormat="1" applyFont="1" applyFill="1" applyBorder="1" applyAlignment="1" applyProtection="1">
      <alignment wrapText="1"/>
    </xf>
    <xf numFmtId="9" fontId="18" fillId="2" borderId="1" xfId="0" applyNumberFormat="1" applyFont="1" applyFill="1" applyBorder="1" applyAlignment="1" applyProtection="1">
      <alignment wrapText="1"/>
    </xf>
    <xf numFmtId="9" fontId="13" fillId="2" borderId="1" xfId="0" applyNumberFormat="1" applyFont="1" applyFill="1" applyBorder="1" applyAlignment="1" applyProtection="1">
      <alignment horizontal="center" wrapText="1"/>
    </xf>
    <xf numFmtId="9" fontId="18" fillId="2" borderId="3" xfId="0" applyNumberFormat="1" applyFont="1" applyFill="1" applyBorder="1" applyAlignment="1" applyProtection="1">
      <alignment horizontal="center" wrapText="1"/>
    </xf>
    <xf numFmtId="9" fontId="18" fillId="2" borderId="1" xfId="0" applyNumberFormat="1" applyFont="1" applyFill="1" applyBorder="1" applyAlignment="1" applyProtection="1">
      <alignment horizontal="center" wrapText="1"/>
    </xf>
    <xf numFmtId="10" fontId="13" fillId="2" borderId="1" xfId="0" applyNumberFormat="1" applyFont="1" applyFill="1" applyBorder="1" applyAlignment="1" applyProtection="1">
      <alignment horizontal="center" wrapText="1"/>
    </xf>
    <xf numFmtId="0" fontId="12" fillId="2" borderId="2" xfId="0" applyFont="1" applyFill="1" applyBorder="1" applyAlignment="1" applyProtection="1">
      <alignment wrapText="1"/>
    </xf>
    <xf numFmtId="9" fontId="18" fillId="2" borderId="10" xfId="0" applyNumberFormat="1" applyFont="1" applyFill="1" applyBorder="1" applyAlignment="1" applyProtection="1">
      <alignment wrapText="1"/>
    </xf>
    <xf numFmtId="0" fontId="12" fillId="0" borderId="0" xfId="0" applyFont="1" applyAlignment="1" applyProtection="1">
      <alignment wrapText="1"/>
    </xf>
    <xf numFmtId="0" fontId="16" fillId="4" borderId="4" xfId="0" applyFont="1" applyFill="1" applyBorder="1" applyAlignment="1" applyProtection="1">
      <alignment wrapText="1"/>
    </xf>
    <xf numFmtId="0" fontId="16" fillId="4" borderId="5" xfId="0" applyFont="1" applyFill="1" applyBorder="1" applyAlignment="1" applyProtection="1">
      <alignment wrapText="1"/>
    </xf>
    <xf numFmtId="0" fontId="17" fillId="4" borderId="5" xfId="0" applyFont="1" applyFill="1" applyBorder="1" applyAlignment="1" applyProtection="1">
      <alignment wrapText="1"/>
    </xf>
    <xf numFmtId="9" fontId="17" fillId="4" borderId="5" xfId="2" applyFont="1" applyFill="1" applyBorder="1" applyAlignment="1" applyProtection="1">
      <alignment wrapText="1"/>
    </xf>
    <xf numFmtId="9" fontId="16" fillId="4" borderId="5" xfId="2" applyFont="1" applyFill="1" applyBorder="1" applyAlignment="1" applyProtection="1">
      <alignment horizontal="right" wrapText="1"/>
    </xf>
    <xf numFmtId="9" fontId="16" fillId="4" borderId="6" xfId="2" applyFont="1" applyFill="1" applyBorder="1" applyAlignment="1" applyProtection="1">
      <alignment horizontal="right" wrapText="1"/>
    </xf>
    <xf numFmtId="0" fontId="16" fillId="4" borderId="15" xfId="0" applyFont="1" applyFill="1" applyBorder="1" applyAlignment="1" applyProtection="1">
      <alignment wrapText="1"/>
    </xf>
    <xf numFmtId="9" fontId="16" fillId="4" borderId="4" xfId="2" applyFont="1" applyFill="1" applyBorder="1" applyAlignment="1" applyProtection="1">
      <alignment wrapText="1"/>
    </xf>
    <xf numFmtId="9" fontId="16" fillId="4" borderId="5" xfId="2" applyFont="1" applyFill="1" applyBorder="1" applyAlignment="1" applyProtection="1">
      <alignment wrapText="1"/>
    </xf>
    <xf numFmtId="9" fontId="17" fillId="4" borderId="5" xfId="0" applyNumberFormat="1" applyFont="1" applyFill="1" applyBorder="1" applyAlignment="1" applyProtection="1">
      <alignment horizontal="center" wrapText="1"/>
    </xf>
    <xf numFmtId="9" fontId="16" fillId="4" borderId="4" xfId="2" applyFont="1" applyFill="1" applyBorder="1" applyAlignment="1" applyProtection="1">
      <alignment horizontal="center" wrapText="1"/>
    </xf>
    <xf numFmtId="9" fontId="16" fillId="4" borderId="5" xfId="2" applyFont="1" applyFill="1" applyBorder="1" applyAlignment="1" applyProtection="1">
      <alignment horizontal="center" wrapText="1"/>
    </xf>
    <xf numFmtId="10" fontId="17" fillId="4" borderId="5" xfId="0" applyNumberFormat="1" applyFont="1" applyFill="1" applyBorder="1" applyAlignment="1" applyProtection="1">
      <alignment horizontal="center" wrapText="1"/>
    </xf>
    <xf numFmtId="0" fontId="16" fillId="4" borderId="6" xfId="0" applyFont="1" applyFill="1" applyBorder="1" applyAlignment="1" applyProtection="1">
      <alignment wrapText="1"/>
    </xf>
    <xf numFmtId="9" fontId="16" fillId="4" borderId="29" xfId="2" applyFont="1" applyFill="1" applyBorder="1" applyAlignment="1" applyProtection="1">
      <alignment wrapText="1"/>
    </xf>
    <xf numFmtId="0" fontId="16" fillId="0" borderId="0" xfId="0" applyFont="1" applyAlignment="1" applyProtection="1">
      <alignment wrapText="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1781175</xdr:colOff>
      <xdr:row>0</xdr:row>
      <xdr:rowOff>742950</xdr:rowOff>
    </xdr:to>
    <xdr:pic>
      <xdr:nvPicPr>
        <xdr:cNvPr id="1041" name="Imagen 1">
          <a:extLst>
            <a:ext uri="{FF2B5EF4-FFF2-40B4-BE49-F238E27FC236}">
              <a16:creationId xmlns:a16="http://schemas.microsoft.com/office/drawing/2014/main" id="{F466CE23-93AF-4D26-AAAC-2D964BF64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raldyn.tautiva/Downloads/ple-pin-f017_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4"/>
  <sheetViews>
    <sheetView tabSelected="1" zoomScale="85" zoomScaleNormal="85" workbookViewId="0">
      <selection sqref="A1:M1"/>
    </sheetView>
  </sheetViews>
  <sheetFormatPr baseColWidth="10" defaultColWidth="10.85546875" defaultRowHeight="15" x14ac:dyDescent="0.25"/>
  <cols>
    <col min="1" max="1" width="7.42578125" style="4" customWidth="1"/>
    <col min="2" max="2" width="30.7109375" style="4" customWidth="1"/>
    <col min="3" max="3" width="12.28515625" style="4" customWidth="1"/>
    <col min="4" max="4" width="5.85546875" style="4" customWidth="1"/>
    <col min="5" max="5" width="44.28515625" style="4" bestFit="1" customWidth="1"/>
    <col min="6" max="6" width="15.5703125" style="4" customWidth="1"/>
    <col min="7" max="7" width="15.7109375" style="4" customWidth="1"/>
    <col min="8" max="8" width="21.28515625" style="4" customWidth="1"/>
    <col min="9" max="10" width="19.140625" style="4" customWidth="1"/>
    <col min="11" max="11" width="10.85546875" style="4" customWidth="1"/>
    <col min="12" max="12" width="18.42578125" style="4" customWidth="1"/>
    <col min="13" max="13" width="15.85546875" style="4" customWidth="1"/>
    <col min="14" max="17" width="11.7109375" style="4" customWidth="1"/>
    <col min="18" max="18" width="17.42578125" style="4" customWidth="1"/>
    <col min="19" max="19" width="17.85546875" style="4" customWidth="1"/>
    <col min="20" max="20" width="21.85546875" style="4" customWidth="1"/>
    <col min="21" max="21" width="39.7109375" style="4" customWidth="1"/>
    <col min="22" max="22" width="17.85546875" style="4" customWidth="1"/>
    <col min="23" max="23" width="31" style="4" customWidth="1"/>
    <col min="24" max="24" width="21" style="4" customWidth="1"/>
    <col min="25" max="26" width="16.5703125" style="4" customWidth="1"/>
    <col min="27" max="27" width="78.42578125" style="4" customWidth="1"/>
    <col min="28" max="28" width="47.7109375" style="4" customWidth="1"/>
    <col min="29" max="29" width="18.85546875" style="5" customWidth="1"/>
    <col min="30" max="31" width="16.5703125" style="5" customWidth="1"/>
    <col min="32" max="32" width="98.85546875" style="4" customWidth="1"/>
    <col min="33" max="33" width="22.7109375" style="4" customWidth="1"/>
    <col min="34" max="43" width="16.5703125" style="4" hidden="1" customWidth="1"/>
    <col min="44" max="45" width="16.5703125" style="4" customWidth="1"/>
    <col min="46" max="46" width="21.5703125" style="4" customWidth="1"/>
    <col min="47" max="47" width="78" style="4" customWidth="1"/>
    <col min="48" max="16384" width="10.85546875" style="4"/>
  </cols>
  <sheetData>
    <row r="1" spans="1:47" ht="70.5" customHeight="1" x14ac:dyDescent="0.25">
      <c r="A1" s="1" t="s">
        <v>0</v>
      </c>
      <c r="B1" s="2"/>
      <c r="C1" s="2"/>
      <c r="D1" s="2"/>
      <c r="E1" s="2"/>
      <c r="F1" s="2"/>
      <c r="G1" s="2"/>
      <c r="H1" s="2"/>
      <c r="I1" s="2"/>
      <c r="J1" s="2"/>
      <c r="K1" s="2"/>
      <c r="L1" s="2"/>
      <c r="M1" s="2"/>
      <c r="N1" s="3" t="s">
        <v>1</v>
      </c>
      <c r="O1" s="3"/>
      <c r="P1" s="3"/>
      <c r="Q1" s="3"/>
      <c r="R1" s="3"/>
    </row>
    <row r="2" spans="1:47" s="8" customFormat="1" ht="23.45" customHeight="1" x14ac:dyDescent="0.25">
      <c r="A2" s="6" t="s">
        <v>2</v>
      </c>
      <c r="B2" s="7"/>
      <c r="C2" s="7"/>
      <c r="D2" s="7"/>
      <c r="E2" s="7"/>
      <c r="F2" s="7"/>
      <c r="G2" s="7"/>
      <c r="H2" s="7"/>
      <c r="I2" s="7"/>
      <c r="J2" s="7"/>
      <c r="K2" s="7"/>
      <c r="L2" s="7"/>
      <c r="M2" s="7"/>
      <c r="N2" s="7"/>
      <c r="O2" s="7"/>
      <c r="P2" s="7"/>
      <c r="Q2" s="7"/>
      <c r="R2" s="7"/>
      <c r="AC2" s="9"/>
      <c r="AD2" s="9"/>
      <c r="AE2" s="9"/>
    </row>
    <row r="3" spans="1:47" x14ac:dyDescent="0.25">
      <c r="E3" s="10"/>
    </row>
    <row r="4" spans="1:47" ht="29.1" customHeight="1" x14ac:dyDescent="0.25">
      <c r="A4" s="11" t="s">
        <v>3</v>
      </c>
      <c r="B4" s="11"/>
      <c r="C4" s="12" t="s">
        <v>4</v>
      </c>
      <c r="D4" s="13"/>
      <c r="E4" s="14"/>
      <c r="G4" s="11" t="s">
        <v>5</v>
      </c>
      <c r="H4" s="11"/>
      <c r="I4" s="11"/>
      <c r="J4" s="11"/>
      <c r="K4" s="11"/>
      <c r="L4" s="11"/>
      <c r="M4" s="11"/>
    </row>
    <row r="5" spans="1:47" ht="14.45" customHeight="1" x14ac:dyDescent="0.25">
      <c r="A5" s="11"/>
      <c r="B5" s="11"/>
      <c r="C5" s="15"/>
      <c r="D5" s="16"/>
      <c r="E5" s="17"/>
      <c r="G5" s="18" t="s">
        <v>6</v>
      </c>
      <c r="H5" s="18" t="s">
        <v>7</v>
      </c>
      <c r="I5" s="19" t="s">
        <v>8</v>
      </c>
      <c r="J5" s="20"/>
      <c r="K5" s="20"/>
      <c r="L5" s="20"/>
      <c r="M5" s="21"/>
    </row>
    <row r="6" spans="1:47" ht="14.45" customHeight="1" x14ac:dyDescent="0.25">
      <c r="A6" s="11"/>
      <c r="B6" s="11"/>
      <c r="C6" s="15"/>
      <c r="D6" s="16"/>
      <c r="E6" s="17"/>
      <c r="G6" s="22">
        <v>1</v>
      </c>
      <c r="H6" s="22" t="s">
        <v>9</v>
      </c>
      <c r="I6" s="23" t="s">
        <v>10</v>
      </c>
      <c r="J6" s="24"/>
      <c r="K6" s="24"/>
      <c r="L6" s="24"/>
      <c r="M6" s="25"/>
    </row>
    <row r="7" spans="1:47" ht="92.25" customHeight="1" x14ac:dyDescent="0.25">
      <c r="A7" s="11"/>
      <c r="B7" s="11"/>
      <c r="C7" s="15"/>
      <c r="D7" s="16"/>
      <c r="E7" s="17"/>
      <c r="G7" s="26">
        <v>2</v>
      </c>
      <c r="H7" s="26" t="s">
        <v>11</v>
      </c>
      <c r="I7" s="23" t="s">
        <v>12</v>
      </c>
      <c r="J7" s="24"/>
      <c r="K7" s="24"/>
      <c r="L7" s="24"/>
      <c r="M7" s="25"/>
    </row>
    <row r="8" spans="1:47" ht="51.75" customHeight="1" x14ac:dyDescent="0.25">
      <c r="A8" s="11"/>
      <c r="B8" s="11"/>
      <c r="C8" s="27"/>
      <c r="D8" s="28"/>
      <c r="E8" s="29"/>
      <c r="G8" s="26">
        <v>3</v>
      </c>
      <c r="H8" s="26" t="s">
        <v>146</v>
      </c>
      <c r="I8" s="23" t="s">
        <v>157</v>
      </c>
      <c r="J8" s="24"/>
      <c r="K8" s="24"/>
      <c r="L8" s="24"/>
      <c r="M8" s="25"/>
    </row>
    <row r="9" spans="1:47" ht="15.75" thickBot="1" x14ac:dyDescent="0.3"/>
    <row r="10" spans="1:47" ht="14.45" customHeight="1" x14ac:dyDescent="0.25">
      <c r="A10" s="30" t="s">
        <v>13</v>
      </c>
      <c r="B10" s="31"/>
      <c r="C10" s="32" t="s">
        <v>14</v>
      </c>
      <c r="D10" s="33"/>
      <c r="E10" s="33"/>
      <c r="F10" s="33"/>
      <c r="G10" s="33"/>
      <c r="H10" s="33"/>
      <c r="I10" s="33"/>
      <c r="J10" s="33"/>
      <c r="K10" s="33"/>
      <c r="L10" s="33"/>
      <c r="M10" s="33"/>
      <c r="N10" s="33"/>
      <c r="O10" s="33"/>
      <c r="P10" s="33"/>
      <c r="Q10" s="33"/>
      <c r="R10" s="34"/>
      <c r="S10" s="35" t="s">
        <v>15</v>
      </c>
      <c r="T10" s="36"/>
      <c r="U10" s="36"/>
      <c r="V10" s="36"/>
      <c r="W10" s="37"/>
      <c r="X10" s="38" t="s">
        <v>16</v>
      </c>
      <c r="Y10" s="39"/>
      <c r="Z10" s="39"/>
      <c r="AA10" s="39"/>
      <c r="AB10" s="40"/>
      <c r="AC10" s="41" t="s">
        <v>16</v>
      </c>
      <c r="AD10" s="42"/>
      <c r="AE10" s="42"/>
      <c r="AF10" s="42"/>
      <c r="AG10" s="43"/>
      <c r="AH10" s="44" t="s">
        <v>16</v>
      </c>
      <c r="AI10" s="45"/>
      <c r="AJ10" s="45"/>
      <c r="AK10" s="45"/>
      <c r="AL10" s="45"/>
      <c r="AM10" s="46" t="s">
        <v>16</v>
      </c>
      <c r="AN10" s="46"/>
      <c r="AO10" s="46"/>
      <c r="AP10" s="46"/>
      <c r="AQ10" s="46"/>
      <c r="AR10" s="47" t="s">
        <v>17</v>
      </c>
      <c r="AS10" s="47"/>
      <c r="AT10" s="47"/>
      <c r="AU10" s="48"/>
    </row>
    <row r="11" spans="1:47" ht="14.45" customHeight="1" x14ac:dyDescent="0.25">
      <c r="A11" s="49"/>
      <c r="B11" s="11"/>
      <c r="C11" s="50"/>
      <c r="D11" s="51"/>
      <c r="E11" s="51"/>
      <c r="F11" s="51"/>
      <c r="G11" s="51"/>
      <c r="H11" s="51"/>
      <c r="I11" s="51"/>
      <c r="J11" s="51"/>
      <c r="K11" s="51"/>
      <c r="L11" s="51"/>
      <c r="M11" s="51"/>
      <c r="N11" s="51"/>
      <c r="O11" s="51"/>
      <c r="P11" s="51"/>
      <c r="Q11" s="51"/>
      <c r="R11" s="52"/>
      <c r="S11" s="53"/>
      <c r="T11" s="54"/>
      <c r="U11" s="54"/>
      <c r="V11" s="54"/>
      <c r="W11" s="55"/>
      <c r="X11" s="56" t="s">
        <v>18</v>
      </c>
      <c r="Y11" s="57"/>
      <c r="Z11" s="57"/>
      <c r="AA11" s="57"/>
      <c r="AB11" s="58"/>
      <c r="AC11" s="59" t="s">
        <v>19</v>
      </c>
      <c r="AD11" s="60"/>
      <c r="AE11" s="60"/>
      <c r="AF11" s="60"/>
      <c r="AG11" s="61"/>
      <c r="AH11" s="62" t="s">
        <v>20</v>
      </c>
      <c r="AI11" s="63"/>
      <c r="AJ11" s="63"/>
      <c r="AK11" s="63"/>
      <c r="AL11" s="63"/>
      <c r="AM11" s="64" t="s">
        <v>21</v>
      </c>
      <c r="AN11" s="64"/>
      <c r="AO11" s="64"/>
      <c r="AP11" s="64"/>
      <c r="AQ11" s="64"/>
      <c r="AR11" s="65" t="s">
        <v>22</v>
      </c>
      <c r="AS11" s="65"/>
      <c r="AT11" s="65"/>
      <c r="AU11" s="66"/>
    </row>
    <row r="12" spans="1:47" ht="14.45" customHeight="1" x14ac:dyDescent="0.25">
      <c r="A12" s="67"/>
      <c r="B12" s="68"/>
      <c r="C12" s="69"/>
      <c r="D12" s="70"/>
      <c r="E12" s="70"/>
      <c r="F12" s="70"/>
      <c r="G12" s="70"/>
      <c r="H12" s="70"/>
      <c r="I12" s="71" t="s">
        <v>23</v>
      </c>
      <c r="J12" s="71"/>
      <c r="K12" s="70"/>
      <c r="L12" s="70"/>
      <c r="M12" s="70"/>
      <c r="N12" s="70"/>
      <c r="O12" s="70"/>
      <c r="P12" s="70"/>
      <c r="Q12" s="70"/>
      <c r="R12" s="72"/>
      <c r="S12" s="73"/>
      <c r="T12" s="74"/>
      <c r="U12" s="74"/>
      <c r="V12" s="74"/>
      <c r="W12" s="75"/>
      <c r="X12" s="76"/>
      <c r="Y12" s="77"/>
      <c r="Z12" s="77"/>
      <c r="AA12" s="77"/>
      <c r="AB12" s="78"/>
      <c r="AC12" s="79"/>
      <c r="AD12" s="80"/>
      <c r="AE12" s="80"/>
      <c r="AF12" s="80"/>
      <c r="AG12" s="81"/>
      <c r="AH12" s="82"/>
      <c r="AI12" s="83"/>
      <c r="AJ12" s="83"/>
      <c r="AK12" s="83"/>
      <c r="AL12" s="83"/>
      <c r="AM12" s="84"/>
      <c r="AN12" s="84"/>
      <c r="AO12" s="84"/>
      <c r="AP12" s="84"/>
      <c r="AQ12" s="84"/>
      <c r="AR12" s="85"/>
      <c r="AS12" s="85"/>
      <c r="AT12" s="85"/>
      <c r="AU12" s="86"/>
    </row>
    <row r="13" spans="1:47" ht="60" x14ac:dyDescent="0.25">
      <c r="A13" s="67" t="s">
        <v>24</v>
      </c>
      <c r="B13" s="68" t="s">
        <v>25</v>
      </c>
      <c r="C13" s="68" t="s">
        <v>26</v>
      </c>
      <c r="D13" s="68" t="s">
        <v>27</v>
      </c>
      <c r="E13" s="68" t="s">
        <v>28</v>
      </c>
      <c r="F13" s="68" t="s">
        <v>29</v>
      </c>
      <c r="G13" s="68" t="s">
        <v>30</v>
      </c>
      <c r="H13" s="68" t="s">
        <v>31</v>
      </c>
      <c r="I13" s="68" t="s">
        <v>32</v>
      </c>
      <c r="J13" s="68" t="s">
        <v>33</v>
      </c>
      <c r="K13" s="68" t="s">
        <v>34</v>
      </c>
      <c r="L13" s="68" t="s">
        <v>35</v>
      </c>
      <c r="M13" s="68" t="s">
        <v>36</v>
      </c>
      <c r="N13" s="68" t="s">
        <v>37</v>
      </c>
      <c r="O13" s="68" t="s">
        <v>38</v>
      </c>
      <c r="P13" s="68" t="s">
        <v>39</v>
      </c>
      <c r="Q13" s="68" t="s">
        <v>40</v>
      </c>
      <c r="R13" s="87" t="s">
        <v>41</v>
      </c>
      <c r="S13" s="73" t="s">
        <v>42</v>
      </c>
      <c r="T13" s="74" t="s">
        <v>43</v>
      </c>
      <c r="U13" s="74" t="s">
        <v>44</v>
      </c>
      <c r="V13" s="74" t="s">
        <v>45</v>
      </c>
      <c r="W13" s="75" t="s">
        <v>46</v>
      </c>
      <c r="X13" s="88" t="s">
        <v>47</v>
      </c>
      <c r="Y13" s="89" t="s">
        <v>48</v>
      </c>
      <c r="Z13" s="89" t="s">
        <v>49</v>
      </c>
      <c r="AA13" s="89" t="s">
        <v>50</v>
      </c>
      <c r="AB13" s="90" t="s">
        <v>51</v>
      </c>
      <c r="AC13" s="79" t="s">
        <v>47</v>
      </c>
      <c r="AD13" s="80" t="s">
        <v>48</v>
      </c>
      <c r="AE13" s="80" t="s">
        <v>49</v>
      </c>
      <c r="AF13" s="80" t="s">
        <v>50</v>
      </c>
      <c r="AG13" s="81" t="s">
        <v>51</v>
      </c>
      <c r="AH13" s="82" t="s">
        <v>47</v>
      </c>
      <c r="AI13" s="83" t="s">
        <v>48</v>
      </c>
      <c r="AJ13" s="83" t="s">
        <v>49</v>
      </c>
      <c r="AK13" s="83" t="s">
        <v>50</v>
      </c>
      <c r="AL13" s="83" t="s">
        <v>51</v>
      </c>
      <c r="AM13" s="84" t="s">
        <v>47</v>
      </c>
      <c r="AN13" s="84" t="s">
        <v>48</v>
      </c>
      <c r="AO13" s="84" t="s">
        <v>49</v>
      </c>
      <c r="AP13" s="84" t="s">
        <v>50</v>
      </c>
      <c r="AQ13" s="84" t="s">
        <v>51</v>
      </c>
      <c r="AR13" s="85" t="s">
        <v>47</v>
      </c>
      <c r="AS13" s="85" t="s">
        <v>52</v>
      </c>
      <c r="AT13" s="85" t="s">
        <v>53</v>
      </c>
      <c r="AU13" s="86" t="s">
        <v>54</v>
      </c>
    </row>
    <row r="14" spans="1:47" s="110" customFormat="1" ht="409.5" x14ac:dyDescent="0.25">
      <c r="A14" s="91">
        <v>6</v>
      </c>
      <c r="B14" s="92" t="s">
        <v>55</v>
      </c>
      <c r="C14" s="93">
        <v>1</v>
      </c>
      <c r="D14" s="94">
        <v>1</v>
      </c>
      <c r="E14" s="92" t="s">
        <v>56</v>
      </c>
      <c r="F14" s="93">
        <f>80%/5</f>
        <v>0.16</v>
      </c>
      <c r="G14" s="95" t="s">
        <v>57</v>
      </c>
      <c r="H14" s="92" t="s">
        <v>58</v>
      </c>
      <c r="I14" s="92" t="s">
        <v>59</v>
      </c>
      <c r="J14" s="92" t="s">
        <v>60</v>
      </c>
      <c r="K14" s="92" t="s">
        <v>61</v>
      </c>
      <c r="L14" s="95" t="s">
        <v>62</v>
      </c>
      <c r="M14" s="92" t="s">
        <v>63</v>
      </c>
      <c r="N14" s="96">
        <v>1</v>
      </c>
      <c r="O14" s="96">
        <v>1</v>
      </c>
      <c r="P14" s="96">
        <v>1</v>
      </c>
      <c r="Q14" s="96">
        <v>1</v>
      </c>
      <c r="R14" s="96">
        <v>1</v>
      </c>
      <c r="S14" s="91" t="s">
        <v>64</v>
      </c>
      <c r="T14" s="92" t="s">
        <v>65</v>
      </c>
      <c r="U14" s="92" t="s">
        <v>66</v>
      </c>
      <c r="V14" s="92" t="s">
        <v>4</v>
      </c>
      <c r="W14" s="97" t="s">
        <v>65</v>
      </c>
      <c r="X14" s="98">
        <v>1</v>
      </c>
      <c r="Y14" s="99">
        <v>1</v>
      </c>
      <c r="Z14" s="99">
        <v>1</v>
      </c>
      <c r="AA14" s="100" t="s">
        <v>67</v>
      </c>
      <c r="AB14" s="101" t="s">
        <v>68</v>
      </c>
      <c r="AC14" s="102">
        <f>O14</f>
        <v>1</v>
      </c>
      <c r="AD14" s="99">
        <v>1</v>
      </c>
      <c r="AE14" s="103">
        <f>IF(AD14/AC14&gt;100%,100%,AD14/AC14)</f>
        <v>1</v>
      </c>
      <c r="AF14" s="104" t="s">
        <v>147</v>
      </c>
      <c r="AG14" s="105" t="s">
        <v>143</v>
      </c>
      <c r="AH14" s="106">
        <f>P14</f>
        <v>1</v>
      </c>
      <c r="AI14" s="107"/>
      <c r="AJ14" s="103">
        <f>IF(AI14/AH14&gt;100%,100%,AI14/AH14)</f>
        <v>0</v>
      </c>
      <c r="AK14" s="95"/>
      <c r="AL14" s="95"/>
      <c r="AM14" s="108">
        <f>Q14</f>
        <v>1</v>
      </c>
      <c r="AN14" s="107"/>
      <c r="AO14" s="103">
        <f>IF(AN14/AM14&gt;100%,100%,AN14/AM14)</f>
        <v>0</v>
      </c>
      <c r="AP14" s="95"/>
      <c r="AQ14" s="95"/>
      <c r="AR14" s="93">
        <f>R14</f>
        <v>1</v>
      </c>
      <c r="AS14" s="93">
        <v>0.5</v>
      </c>
      <c r="AT14" s="103">
        <f>IF(AS14/AR14&gt;100%,100%,AS14/AR14)</f>
        <v>0.5</v>
      </c>
      <c r="AU14" s="109" t="s">
        <v>69</v>
      </c>
    </row>
    <row r="15" spans="1:47" s="110" customFormat="1" ht="105" x14ac:dyDescent="0.25">
      <c r="A15" s="91">
        <v>6</v>
      </c>
      <c r="B15" s="92" t="s">
        <v>55</v>
      </c>
      <c r="C15" s="94">
        <v>1</v>
      </c>
      <c r="D15" s="94">
        <v>2</v>
      </c>
      <c r="E15" s="92" t="s">
        <v>70</v>
      </c>
      <c r="F15" s="93">
        <f>80%/5</f>
        <v>0.16</v>
      </c>
      <c r="G15" s="95" t="s">
        <v>57</v>
      </c>
      <c r="H15" s="92" t="s">
        <v>71</v>
      </c>
      <c r="I15" s="92" t="s">
        <v>72</v>
      </c>
      <c r="J15" s="92" t="s">
        <v>73</v>
      </c>
      <c r="K15" s="92">
        <v>1</v>
      </c>
      <c r="L15" s="95" t="s">
        <v>74</v>
      </c>
      <c r="M15" s="92" t="s">
        <v>72</v>
      </c>
      <c r="N15" s="111">
        <v>0</v>
      </c>
      <c r="O15" s="111">
        <v>1</v>
      </c>
      <c r="P15" s="111">
        <v>0</v>
      </c>
      <c r="Q15" s="111">
        <v>0</v>
      </c>
      <c r="R15" s="111">
        <v>1</v>
      </c>
      <c r="S15" s="91" t="s">
        <v>64</v>
      </c>
      <c r="T15" s="92" t="s">
        <v>75</v>
      </c>
      <c r="U15" s="92" t="s">
        <v>76</v>
      </c>
      <c r="V15" s="92" t="s">
        <v>4</v>
      </c>
      <c r="W15" s="97" t="s">
        <v>75</v>
      </c>
      <c r="X15" s="98" t="s">
        <v>77</v>
      </c>
      <c r="Y15" s="112" t="s">
        <v>77</v>
      </c>
      <c r="Z15" s="112" t="s">
        <v>77</v>
      </c>
      <c r="AA15" s="113" t="s">
        <v>78</v>
      </c>
      <c r="AB15" s="114" t="s">
        <v>77</v>
      </c>
      <c r="AC15" s="115">
        <f>O15</f>
        <v>1</v>
      </c>
      <c r="AD15" s="116">
        <v>1</v>
      </c>
      <c r="AE15" s="103">
        <f>IF(AD15/AC15&gt;100%,100%,AD15/AC15)</f>
        <v>1</v>
      </c>
      <c r="AF15" s="95" t="s">
        <v>144</v>
      </c>
      <c r="AG15" s="105" t="s">
        <v>145</v>
      </c>
      <c r="AH15" s="106">
        <f t="shared" ref="AH15:AH22" si="0">P15</f>
        <v>0</v>
      </c>
      <c r="AI15" s="107"/>
      <c r="AJ15" s="103" t="e">
        <f>IF(AI15/AH15&gt;100%,100%,AI15/AH15)</f>
        <v>#DIV/0!</v>
      </c>
      <c r="AK15" s="95"/>
      <c r="AL15" s="95"/>
      <c r="AM15" s="108">
        <f t="shared" ref="AM15:AM22" si="1">Q15</f>
        <v>0</v>
      </c>
      <c r="AN15" s="107"/>
      <c r="AO15" s="103" t="e">
        <f>IF(AN15/AM15&gt;100%,100%,AN15/AM15)</f>
        <v>#DIV/0!</v>
      </c>
      <c r="AP15" s="95"/>
      <c r="AQ15" s="95"/>
      <c r="AR15" s="117">
        <f t="shared" ref="AR15:AR22" si="2">R15</f>
        <v>1</v>
      </c>
      <c r="AS15" s="26">
        <f>SUM(Y15,AD15,AI15,AN15)</f>
        <v>1</v>
      </c>
      <c r="AT15" s="103">
        <f>IF(AS15/AR15&gt;100%,100%,AS15/AR15)</f>
        <v>1</v>
      </c>
      <c r="AU15" s="105" t="s">
        <v>148</v>
      </c>
    </row>
    <row r="16" spans="1:47" s="110" customFormat="1" ht="105" x14ac:dyDescent="0.25">
      <c r="A16" s="91">
        <v>6</v>
      </c>
      <c r="B16" s="92" t="s">
        <v>55</v>
      </c>
      <c r="C16" s="94">
        <v>1</v>
      </c>
      <c r="D16" s="94">
        <v>3</v>
      </c>
      <c r="E16" s="92" t="s">
        <v>79</v>
      </c>
      <c r="F16" s="93">
        <f>80%/5</f>
        <v>0.16</v>
      </c>
      <c r="G16" s="95" t="s">
        <v>57</v>
      </c>
      <c r="H16" s="92" t="s">
        <v>80</v>
      </c>
      <c r="I16" s="92" t="s">
        <v>81</v>
      </c>
      <c r="J16" s="92" t="s">
        <v>73</v>
      </c>
      <c r="K16" s="92" t="s">
        <v>82</v>
      </c>
      <c r="L16" s="95" t="s">
        <v>74</v>
      </c>
      <c r="M16" s="92" t="s">
        <v>80</v>
      </c>
      <c r="N16" s="111">
        <v>0</v>
      </c>
      <c r="O16" s="111">
        <v>0</v>
      </c>
      <c r="P16" s="111">
        <v>0</v>
      </c>
      <c r="Q16" s="111">
        <v>1</v>
      </c>
      <c r="R16" s="111">
        <v>1</v>
      </c>
      <c r="S16" s="91" t="s">
        <v>64</v>
      </c>
      <c r="T16" s="92" t="s">
        <v>83</v>
      </c>
      <c r="U16" s="92" t="s">
        <v>84</v>
      </c>
      <c r="V16" s="92" t="s">
        <v>4</v>
      </c>
      <c r="W16" s="97" t="s">
        <v>83</v>
      </c>
      <c r="X16" s="98" t="s">
        <v>77</v>
      </c>
      <c r="Y16" s="112" t="s">
        <v>77</v>
      </c>
      <c r="Z16" s="112" t="s">
        <v>77</v>
      </c>
      <c r="AA16" s="113" t="s">
        <v>78</v>
      </c>
      <c r="AB16" s="114" t="s">
        <v>77</v>
      </c>
      <c r="AC16" s="102" t="s">
        <v>77</v>
      </c>
      <c r="AD16" s="99" t="s">
        <v>77</v>
      </c>
      <c r="AE16" s="99" t="s">
        <v>77</v>
      </c>
      <c r="AF16" s="113" t="s">
        <v>142</v>
      </c>
      <c r="AG16" s="118" t="s">
        <v>77</v>
      </c>
      <c r="AH16" s="106">
        <f t="shared" si="0"/>
        <v>0</v>
      </c>
      <c r="AI16" s="107"/>
      <c r="AJ16" s="103" t="e">
        <f>IF(AI16/AH16&gt;100%,100%,AI16/AH16)</f>
        <v>#DIV/0!</v>
      </c>
      <c r="AK16" s="95"/>
      <c r="AL16" s="95"/>
      <c r="AM16" s="108">
        <f t="shared" si="1"/>
        <v>1</v>
      </c>
      <c r="AN16" s="107"/>
      <c r="AO16" s="103">
        <f>IF(AN16/AM16&gt;100%,100%,AN16/AM16)</f>
        <v>0</v>
      </c>
      <c r="AP16" s="95"/>
      <c r="AQ16" s="95"/>
      <c r="AR16" s="117">
        <f>R16</f>
        <v>1</v>
      </c>
      <c r="AS16" s="26">
        <f>SUM(Y16,AD16,AI16,AN16)</f>
        <v>0</v>
      </c>
      <c r="AT16" s="103">
        <f>IF(AS16/AR16&gt;100%,100%,AS16/AR16)</f>
        <v>0</v>
      </c>
      <c r="AU16" s="105" t="s">
        <v>149</v>
      </c>
    </row>
    <row r="17" spans="1:47" s="110" customFormat="1" ht="105" x14ac:dyDescent="0.25">
      <c r="A17" s="91">
        <v>6</v>
      </c>
      <c r="B17" s="92" t="s">
        <v>55</v>
      </c>
      <c r="C17" s="93">
        <v>1</v>
      </c>
      <c r="D17" s="94">
        <v>4</v>
      </c>
      <c r="E17" s="92" t="s">
        <v>85</v>
      </c>
      <c r="F17" s="93">
        <f>80%/5</f>
        <v>0.16</v>
      </c>
      <c r="G17" s="95" t="s">
        <v>57</v>
      </c>
      <c r="H17" s="92" t="s">
        <v>86</v>
      </c>
      <c r="I17" s="92" t="s">
        <v>87</v>
      </c>
      <c r="J17" s="92" t="s">
        <v>88</v>
      </c>
      <c r="K17" s="92" t="s">
        <v>89</v>
      </c>
      <c r="L17" s="95" t="s">
        <v>74</v>
      </c>
      <c r="M17" s="92" t="s">
        <v>86</v>
      </c>
      <c r="N17" s="96">
        <v>0.25</v>
      </c>
      <c r="O17" s="96">
        <v>0.25</v>
      </c>
      <c r="P17" s="96">
        <v>0.25</v>
      </c>
      <c r="Q17" s="96">
        <v>0.25</v>
      </c>
      <c r="R17" s="96">
        <v>1</v>
      </c>
      <c r="S17" s="91" t="s">
        <v>64</v>
      </c>
      <c r="T17" s="92" t="s">
        <v>90</v>
      </c>
      <c r="U17" s="92" t="s">
        <v>91</v>
      </c>
      <c r="V17" s="92" t="s">
        <v>4</v>
      </c>
      <c r="W17" s="97" t="s">
        <v>90</v>
      </c>
      <c r="X17" s="98">
        <v>0.25</v>
      </c>
      <c r="Y17" s="112">
        <v>0.25</v>
      </c>
      <c r="Z17" s="112">
        <v>1</v>
      </c>
      <c r="AA17" s="119" t="s">
        <v>92</v>
      </c>
      <c r="AB17" s="120" t="s">
        <v>93</v>
      </c>
      <c r="AC17" s="102">
        <f>O17</f>
        <v>0.25</v>
      </c>
      <c r="AD17" s="99">
        <f>P17</f>
        <v>0.25</v>
      </c>
      <c r="AE17" s="103">
        <f>IF(AD17/AC17&gt;100%,100%,AD17/AC17)</f>
        <v>1</v>
      </c>
      <c r="AF17" s="95" t="s">
        <v>150</v>
      </c>
      <c r="AG17" s="105" t="s">
        <v>141</v>
      </c>
      <c r="AH17" s="106">
        <f t="shared" si="0"/>
        <v>0.25</v>
      </c>
      <c r="AI17" s="107"/>
      <c r="AJ17" s="103">
        <f>IF(AI17/AH17&gt;100%,100%,AI17/AH17)</f>
        <v>0</v>
      </c>
      <c r="AK17" s="95"/>
      <c r="AL17" s="95"/>
      <c r="AM17" s="108">
        <f t="shared" si="1"/>
        <v>0.25</v>
      </c>
      <c r="AN17" s="107"/>
      <c r="AO17" s="103">
        <f>IF(AN17/AM17&gt;100%,100%,AN17/AM17)</f>
        <v>0</v>
      </c>
      <c r="AP17" s="95"/>
      <c r="AQ17" s="95"/>
      <c r="AR17" s="93">
        <f t="shared" si="2"/>
        <v>1</v>
      </c>
      <c r="AS17" s="93">
        <f>SUM(Y17,AD17,AI17,AN17)</f>
        <v>0.5</v>
      </c>
      <c r="AT17" s="103">
        <f>IF(AS17/AR17&gt;100%,100%,AS17/AR17)</f>
        <v>0.5</v>
      </c>
      <c r="AU17" s="105" t="s">
        <v>151</v>
      </c>
    </row>
    <row r="18" spans="1:47" s="110" customFormat="1" ht="210" x14ac:dyDescent="0.25">
      <c r="A18" s="91">
        <v>6</v>
      </c>
      <c r="B18" s="92" t="s">
        <v>55</v>
      </c>
      <c r="C18" s="94">
        <v>1</v>
      </c>
      <c r="D18" s="94">
        <v>5</v>
      </c>
      <c r="E18" s="92" t="s">
        <v>94</v>
      </c>
      <c r="F18" s="93">
        <f>80%/5</f>
        <v>0.16</v>
      </c>
      <c r="G18" s="95" t="s">
        <v>95</v>
      </c>
      <c r="H18" s="92" t="s">
        <v>96</v>
      </c>
      <c r="I18" s="92" t="s">
        <v>97</v>
      </c>
      <c r="J18" s="92" t="s">
        <v>98</v>
      </c>
      <c r="K18" s="92">
        <v>0</v>
      </c>
      <c r="L18" s="95" t="s">
        <v>74</v>
      </c>
      <c r="M18" s="92" t="s">
        <v>99</v>
      </c>
      <c r="N18" s="111">
        <v>0.25</v>
      </c>
      <c r="O18" s="111">
        <v>0.25</v>
      </c>
      <c r="P18" s="111">
        <v>0.25</v>
      </c>
      <c r="Q18" s="111">
        <v>0.25</v>
      </c>
      <c r="R18" s="111">
        <v>1</v>
      </c>
      <c r="S18" s="91" t="s">
        <v>64</v>
      </c>
      <c r="T18" s="92" t="s">
        <v>100</v>
      </c>
      <c r="U18" s="92" t="s">
        <v>101</v>
      </c>
      <c r="V18" s="92" t="s">
        <v>4</v>
      </c>
      <c r="W18" s="97" t="s">
        <v>102</v>
      </c>
      <c r="X18" s="121">
        <v>0.25</v>
      </c>
      <c r="Y18" s="122">
        <v>0.25</v>
      </c>
      <c r="Z18" s="123">
        <v>1</v>
      </c>
      <c r="AA18" s="119" t="s">
        <v>103</v>
      </c>
      <c r="AB18" s="120" t="s">
        <v>104</v>
      </c>
      <c r="AC18" s="124">
        <v>0.25</v>
      </c>
      <c r="AD18" s="26">
        <v>0.25</v>
      </c>
      <c r="AE18" s="103">
        <f>IF(AD18/AC18&gt;100%,100%,AD18/AC18)</f>
        <v>1</v>
      </c>
      <c r="AF18" s="95" t="s">
        <v>140</v>
      </c>
      <c r="AG18" s="105" t="s">
        <v>152</v>
      </c>
      <c r="AH18" s="125">
        <v>0.25</v>
      </c>
      <c r="AI18" s="122">
        <v>0.25</v>
      </c>
      <c r="AJ18" s="103">
        <f>IF(AI18/AH18&gt;100%,100%,AI18/AH18)</f>
        <v>1</v>
      </c>
      <c r="AK18" s="95"/>
      <c r="AL18" s="95"/>
      <c r="AM18" s="108">
        <f t="shared" si="1"/>
        <v>0.25</v>
      </c>
      <c r="AN18" s="107"/>
      <c r="AO18" s="103">
        <f>IF(AN18/AM18&gt;100%,100%,AN18/AM18)</f>
        <v>0</v>
      </c>
      <c r="AP18" s="95"/>
      <c r="AQ18" s="95"/>
      <c r="AR18" s="117">
        <f t="shared" si="2"/>
        <v>1</v>
      </c>
      <c r="AS18" s="26">
        <v>0.5</v>
      </c>
      <c r="AT18" s="103">
        <f>IF(AS18/AR18&gt;100%,100%,AS18/AR18)</f>
        <v>0.5</v>
      </c>
      <c r="AU18" s="105" t="s">
        <v>140</v>
      </c>
    </row>
    <row r="19" spans="1:47" s="144" customFormat="1" ht="16.5" thickBot="1" x14ac:dyDescent="0.3">
      <c r="A19" s="126"/>
      <c r="B19" s="127"/>
      <c r="C19" s="127"/>
      <c r="D19" s="127"/>
      <c r="E19" s="128" t="s">
        <v>105</v>
      </c>
      <c r="F19" s="129">
        <f>SUM(F14:F18)</f>
        <v>0.8</v>
      </c>
      <c r="G19" s="127"/>
      <c r="H19" s="127"/>
      <c r="I19" s="127"/>
      <c r="J19" s="127"/>
      <c r="K19" s="127"/>
      <c r="L19" s="127"/>
      <c r="M19" s="127"/>
      <c r="N19" s="130"/>
      <c r="O19" s="130"/>
      <c r="P19" s="130"/>
      <c r="Q19" s="130"/>
      <c r="R19" s="131"/>
      <c r="S19" s="126"/>
      <c r="T19" s="127"/>
      <c r="U19" s="127"/>
      <c r="V19" s="127"/>
      <c r="W19" s="132"/>
      <c r="X19" s="133"/>
      <c r="Y19" s="134"/>
      <c r="Z19" s="135">
        <f>AVERAGE(Z14:Z18)</f>
        <v>1</v>
      </c>
      <c r="AA19" s="136"/>
      <c r="AB19" s="137"/>
      <c r="AC19" s="138"/>
      <c r="AD19" s="139"/>
      <c r="AE19" s="140">
        <f>AVERAGE(AE14:AE18)*80%</f>
        <v>0.8</v>
      </c>
      <c r="AF19" s="136"/>
      <c r="AG19" s="141"/>
      <c r="AH19" s="142"/>
      <c r="AI19" s="134"/>
      <c r="AJ19" s="135" t="e">
        <f>AVERAGE(AJ14:AJ18)</f>
        <v>#DIV/0!</v>
      </c>
      <c r="AK19" s="136"/>
      <c r="AL19" s="136"/>
      <c r="AM19" s="134"/>
      <c r="AN19" s="134"/>
      <c r="AO19" s="135" t="e">
        <f>AVERAGE(AO14:AO18)</f>
        <v>#DIV/0!</v>
      </c>
      <c r="AP19" s="136"/>
      <c r="AQ19" s="136"/>
      <c r="AR19" s="143"/>
      <c r="AS19" s="143"/>
      <c r="AT19" s="140">
        <f>AVERAGE(AT14:AT18)*80%</f>
        <v>0.4</v>
      </c>
      <c r="AU19" s="141"/>
    </row>
    <row r="20" spans="1:47" s="165" customFormat="1" ht="180" x14ac:dyDescent="0.25">
      <c r="A20" s="145">
        <v>7</v>
      </c>
      <c r="B20" s="146" t="s">
        <v>106</v>
      </c>
      <c r="C20" s="147">
        <v>0.8</v>
      </c>
      <c r="D20" s="146" t="s">
        <v>107</v>
      </c>
      <c r="E20" s="146" t="s">
        <v>108</v>
      </c>
      <c r="F20" s="148">
        <f>+(0.333333333333333)*20%</f>
        <v>6.6666666666666596E-2</v>
      </c>
      <c r="G20" s="146" t="s">
        <v>109</v>
      </c>
      <c r="H20" s="149" t="s">
        <v>110</v>
      </c>
      <c r="I20" s="149" t="s">
        <v>111</v>
      </c>
      <c r="J20" s="149" t="s">
        <v>112</v>
      </c>
      <c r="K20" s="146"/>
      <c r="L20" s="146" t="s">
        <v>62</v>
      </c>
      <c r="M20" s="150" t="s">
        <v>113</v>
      </c>
      <c r="N20" s="151" t="s">
        <v>77</v>
      </c>
      <c r="O20" s="151">
        <v>0.8</v>
      </c>
      <c r="P20" s="151" t="s">
        <v>77</v>
      </c>
      <c r="Q20" s="151">
        <v>0.8</v>
      </c>
      <c r="R20" s="152">
        <v>0.8</v>
      </c>
      <c r="S20" s="145" t="s">
        <v>114</v>
      </c>
      <c r="T20" s="146" t="s">
        <v>115</v>
      </c>
      <c r="U20" s="146" t="s">
        <v>115</v>
      </c>
      <c r="V20" s="146" t="s">
        <v>116</v>
      </c>
      <c r="W20" s="153" t="s">
        <v>117</v>
      </c>
      <c r="X20" s="154" t="s">
        <v>77</v>
      </c>
      <c r="Y20" s="155" t="s">
        <v>77</v>
      </c>
      <c r="Z20" s="155" t="s">
        <v>77</v>
      </c>
      <c r="AA20" s="155" t="s">
        <v>78</v>
      </c>
      <c r="AB20" s="156" t="s">
        <v>77</v>
      </c>
      <c r="AC20" s="157">
        <f>O20</f>
        <v>0.8</v>
      </c>
      <c r="AD20" s="158">
        <v>0.5</v>
      </c>
      <c r="AE20" s="159">
        <f>AD20/AC20</f>
        <v>0.625</v>
      </c>
      <c r="AF20" s="155" t="s">
        <v>153</v>
      </c>
      <c r="AG20" s="160" t="s">
        <v>154</v>
      </c>
      <c r="AH20" s="161" t="str">
        <f t="shared" si="0"/>
        <v>No programada</v>
      </c>
      <c r="AI20" s="155"/>
      <c r="AJ20" s="155"/>
      <c r="AK20" s="155"/>
      <c r="AL20" s="155"/>
      <c r="AM20" s="162">
        <f t="shared" si="1"/>
        <v>0.8</v>
      </c>
      <c r="AN20" s="163"/>
      <c r="AO20" s="155"/>
      <c r="AP20" s="155"/>
      <c r="AQ20" s="155"/>
      <c r="AR20" s="158">
        <f t="shared" si="2"/>
        <v>0.8</v>
      </c>
      <c r="AS20" s="164">
        <f>(50%*50%)</f>
        <v>0.25</v>
      </c>
      <c r="AT20" s="158">
        <f>AS20/AR20</f>
        <v>0.3125</v>
      </c>
      <c r="AU20" s="160" t="s">
        <v>153</v>
      </c>
    </row>
    <row r="21" spans="1:47" s="165" customFormat="1" ht="171.75" customHeight="1" x14ac:dyDescent="0.25">
      <c r="A21" s="154">
        <v>7</v>
      </c>
      <c r="B21" s="155" t="s">
        <v>106</v>
      </c>
      <c r="C21" s="166">
        <v>1</v>
      </c>
      <c r="D21" s="155" t="s">
        <v>118</v>
      </c>
      <c r="E21" s="155" t="s">
        <v>119</v>
      </c>
      <c r="F21" s="167">
        <f>+(0.333333333333333)*20%</f>
        <v>6.6666666666666596E-2</v>
      </c>
      <c r="G21" s="155" t="s">
        <v>109</v>
      </c>
      <c r="H21" s="168" t="s">
        <v>120</v>
      </c>
      <c r="I21" s="168" t="s">
        <v>121</v>
      </c>
      <c r="J21" s="168" t="s">
        <v>122</v>
      </c>
      <c r="K21" s="155"/>
      <c r="L21" s="155" t="s">
        <v>74</v>
      </c>
      <c r="M21" s="169" t="s">
        <v>123</v>
      </c>
      <c r="N21" s="170">
        <v>0</v>
      </c>
      <c r="O21" s="170">
        <v>0.25</v>
      </c>
      <c r="P21" s="171">
        <v>0.625</v>
      </c>
      <c r="Q21" s="171">
        <v>0.125</v>
      </c>
      <c r="R21" s="172">
        <v>1</v>
      </c>
      <c r="S21" s="154" t="s">
        <v>114</v>
      </c>
      <c r="T21" s="155" t="s">
        <v>124</v>
      </c>
      <c r="U21" s="155" t="s">
        <v>124</v>
      </c>
      <c r="V21" s="173" t="s">
        <v>116</v>
      </c>
      <c r="W21" s="156" t="s">
        <v>125</v>
      </c>
      <c r="X21" s="154" t="s">
        <v>77</v>
      </c>
      <c r="Y21" s="155" t="s">
        <v>77</v>
      </c>
      <c r="Z21" s="155" t="s">
        <v>77</v>
      </c>
      <c r="AA21" s="155" t="s">
        <v>78</v>
      </c>
      <c r="AB21" s="156" t="s">
        <v>77</v>
      </c>
      <c r="AC21" s="157">
        <f>O21</f>
        <v>0.25</v>
      </c>
      <c r="AD21" s="158">
        <v>0.3</v>
      </c>
      <c r="AE21" s="174">
        <v>1</v>
      </c>
      <c r="AF21" s="155" t="s">
        <v>139</v>
      </c>
      <c r="AG21" s="160" t="s">
        <v>138</v>
      </c>
      <c r="AH21" s="161">
        <f t="shared" si="0"/>
        <v>0.625</v>
      </c>
      <c r="AI21" s="155"/>
      <c r="AJ21" s="155"/>
      <c r="AK21" s="155"/>
      <c r="AL21" s="155"/>
      <c r="AM21" s="162">
        <f t="shared" si="1"/>
        <v>0.125</v>
      </c>
      <c r="AN21" s="163"/>
      <c r="AO21" s="155"/>
      <c r="AP21" s="155"/>
      <c r="AQ21" s="155"/>
      <c r="AR21" s="158">
        <f t="shared" si="2"/>
        <v>1</v>
      </c>
      <c r="AS21" s="164">
        <f>SUM(Y21,AD21,AI21,AN21)</f>
        <v>0.3</v>
      </c>
      <c r="AT21" s="158">
        <f>AS21/AR21</f>
        <v>0.3</v>
      </c>
      <c r="AU21" s="160" t="s">
        <v>139</v>
      </c>
    </row>
    <row r="22" spans="1:47" s="165" customFormat="1" ht="120" x14ac:dyDescent="0.25">
      <c r="A22" s="154">
        <v>7</v>
      </c>
      <c r="B22" s="155" t="s">
        <v>106</v>
      </c>
      <c r="C22" s="166">
        <v>1</v>
      </c>
      <c r="D22" s="155" t="s">
        <v>126</v>
      </c>
      <c r="E22" s="155" t="s">
        <v>127</v>
      </c>
      <c r="F22" s="167">
        <f>+(0.333333333333333)*20%</f>
        <v>6.6666666666666596E-2</v>
      </c>
      <c r="G22" s="155" t="s">
        <v>109</v>
      </c>
      <c r="H22" s="168" t="s">
        <v>128</v>
      </c>
      <c r="I22" s="168" t="s">
        <v>129</v>
      </c>
      <c r="J22" s="168" t="s">
        <v>130</v>
      </c>
      <c r="K22" s="155"/>
      <c r="L22" s="155" t="s">
        <v>74</v>
      </c>
      <c r="M22" s="169" t="s">
        <v>131</v>
      </c>
      <c r="N22" s="170" t="s">
        <v>77</v>
      </c>
      <c r="O22" s="170">
        <v>1</v>
      </c>
      <c r="P22" s="170">
        <v>1</v>
      </c>
      <c r="Q22" s="170" t="s">
        <v>132</v>
      </c>
      <c r="R22" s="172">
        <v>1</v>
      </c>
      <c r="S22" s="154" t="s">
        <v>114</v>
      </c>
      <c r="T22" s="155" t="s">
        <v>133</v>
      </c>
      <c r="U22" s="155" t="s">
        <v>134</v>
      </c>
      <c r="V22" s="173" t="s">
        <v>116</v>
      </c>
      <c r="W22" s="156" t="s">
        <v>135</v>
      </c>
      <c r="X22" s="154" t="s">
        <v>77</v>
      </c>
      <c r="Y22" s="155" t="s">
        <v>77</v>
      </c>
      <c r="Z22" s="155" t="s">
        <v>77</v>
      </c>
      <c r="AA22" s="155" t="s">
        <v>78</v>
      </c>
      <c r="AB22" s="156" t="s">
        <v>77</v>
      </c>
      <c r="AC22" s="157">
        <f>O22</f>
        <v>1</v>
      </c>
      <c r="AD22" s="164">
        <v>1</v>
      </c>
      <c r="AE22" s="164">
        <v>1</v>
      </c>
      <c r="AF22" s="155" t="s">
        <v>155</v>
      </c>
      <c r="AG22" s="160" t="s">
        <v>156</v>
      </c>
      <c r="AH22" s="161">
        <f t="shared" si="0"/>
        <v>1</v>
      </c>
      <c r="AI22" s="155"/>
      <c r="AJ22" s="155"/>
      <c r="AK22" s="155"/>
      <c r="AL22" s="155"/>
      <c r="AM22" s="162" t="str">
        <f t="shared" si="1"/>
        <v>No  programada</v>
      </c>
      <c r="AN22" s="163"/>
      <c r="AO22" s="155"/>
      <c r="AP22" s="155"/>
      <c r="AQ22" s="155"/>
      <c r="AR22" s="158">
        <f t="shared" si="2"/>
        <v>1</v>
      </c>
      <c r="AS22" s="164">
        <v>0.5</v>
      </c>
      <c r="AT22" s="158">
        <f>AS22/AR22</f>
        <v>0.5</v>
      </c>
      <c r="AU22" s="160" t="s">
        <v>155</v>
      </c>
    </row>
    <row r="23" spans="1:47" s="191" customFormat="1" ht="15.75" x14ac:dyDescent="0.25">
      <c r="A23" s="175"/>
      <c r="B23" s="176"/>
      <c r="C23" s="176"/>
      <c r="D23" s="176"/>
      <c r="E23" s="177" t="s">
        <v>136</v>
      </c>
      <c r="F23" s="178">
        <f>SUM(F20:F22)</f>
        <v>0.19999999999999979</v>
      </c>
      <c r="G23" s="177"/>
      <c r="H23" s="177"/>
      <c r="I23" s="177"/>
      <c r="J23" s="177"/>
      <c r="K23" s="177"/>
      <c r="L23" s="177"/>
      <c r="M23" s="177"/>
      <c r="N23" s="179"/>
      <c r="O23" s="179"/>
      <c r="P23" s="179"/>
      <c r="Q23" s="179"/>
      <c r="R23" s="180">
        <f>AVERAGE(R21:R22)</f>
        <v>1</v>
      </c>
      <c r="S23" s="181"/>
      <c r="T23" s="176"/>
      <c r="U23" s="176"/>
      <c r="V23" s="176"/>
      <c r="W23" s="182"/>
      <c r="X23" s="183"/>
      <c r="Y23" s="184"/>
      <c r="Z23" s="185">
        <v>0</v>
      </c>
      <c r="AA23" s="176"/>
      <c r="AB23" s="182"/>
      <c r="AC23" s="186"/>
      <c r="AD23" s="187"/>
      <c r="AE23" s="188">
        <f>AVERAGE(AE20:AE22)*20%</f>
        <v>0.17500000000000002</v>
      </c>
      <c r="AF23" s="176"/>
      <c r="AG23" s="189"/>
      <c r="AH23" s="190"/>
      <c r="AI23" s="184"/>
      <c r="AJ23" s="185">
        <v>0</v>
      </c>
      <c r="AK23" s="176"/>
      <c r="AL23" s="176"/>
      <c r="AM23" s="184"/>
      <c r="AN23" s="184"/>
      <c r="AO23" s="185">
        <v>0</v>
      </c>
      <c r="AP23" s="176"/>
      <c r="AQ23" s="176"/>
      <c r="AR23" s="179"/>
      <c r="AS23" s="179"/>
      <c r="AT23" s="188">
        <f>AVERAGE(AT20:AT22)*20%</f>
        <v>7.4166666666666672E-2</v>
      </c>
      <c r="AU23" s="189"/>
    </row>
    <row r="24" spans="1:47" s="207" customFormat="1" ht="19.5" thickBot="1" x14ac:dyDescent="0.35">
      <c r="A24" s="192"/>
      <c r="B24" s="193"/>
      <c r="C24" s="193"/>
      <c r="D24" s="193"/>
      <c r="E24" s="194" t="s">
        <v>137</v>
      </c>
      <c r="F24" s="195">
        <f>F23+F19</f>
        <v>0.99999999999999978</v>
      </c>
      <c r="G24" s="193"/>
      <c r="H24" s="193"/>
      <c r="I24" s="193"/>
      <c r="J24" s="193"/>
      <c r="K24" s="193"/>
      <c r="L24" s="193"/>
      <c r="M24" s="193"/>
      <c r="N24" s="196"/>
      <c r="O24" s="196"/>
      <c r="P24" s="196"/>
      <c r="Q24" s="196"/>
      <c r="R24" s="197">
        <f>R23*$F$23</f>
        <v>0.19999999999999979</v>
      </c>
      <c r="S24" s="192"/>
      <c r="T24" s="193"/>
      <c r="U24" s="193"/>
      <c r="V24" s="193"/>
      <c r="W24" s="198"/>
      <c r="X24" s="199"/>
      <c r="Y24" s="200"/>
      <c r="Z24" s="201">
        <f>Z19+Z23</f>
        <v>1</v>
      </c>
      <c r="AA24" s="193"/>
      <c r="AB24" s="198"/>
      <c r="AC24" s="202"/>
      <c r="AD24" s="203"/>
      <c r="AE24" s="204">
        <f>AE19+AE23</f>
        <v>0.97500000000000009</v>
      </c>
      <c r="AF24" s="193"/>
      <c r="AG24" s="205"/>
      <c r="AH24" s="206"/>
      <c r="AI24" s="200"/>
      <c r="AJ24" s="201" t="e">
        <f>AJ19+AJ23</f>
        <v>#DIV/0!</v>
      </c>
      <c r="AK24" s="193"/>
      <c r="AL24" s="193"/>
      <c r="AM24" s="200"/>
      <c r="AN24" s="200"/>
      <c r="AO24" s="201" t="e">
        <f>AO19+AO23</f>
        <v>#DIV/0!</v>
      </c>
      <c r="AP24" s="193"/>
      <c r="AQ24" s="193"/>
      <c r="AR24" s="196"/>
      <c r="AS24" s="196"/>
      <c r="AT24" s="204">
        <f>AT19+AT23</f>
        <v>0.47416666666666668</v>
      </c>
      <c r="AU24" s="205"/>
    </row>
  </sheetData>
  <sheetProtection algorithmName="SHA-512" hashValue="Ogj+4jXTXqJMbPsFJrUcenpM8N5q0FEwKWwP7etQdDlQti+2YgGFHhDSAPA0KALFskOBeI0kMVrbmicxrdoHUQ==" saltValue="6cBzaIWtRNpkV9Y/+kwZdw==" spinCount="100000" sheet="1" objects="1" scenarios="1" formatColumns="0" formatRows="0" selectLockedCells="1" autoFilter="0" selectUnlockedCells="1"/>
  <mergeCells count="24">
    <mergeCell ref="I12:J12"/>
    <mergeCell ref="AM10:AQ10"/>
    <mergeCell ref="AR10:AU10"/>
    <mergeCell ref="X11:AB11"/>
    <mergeCell ref="AC11:AG11"/>
    <mergeCell ref="AH11:AL11"/>
    <mergeCell ref="AM11:AQ11"/>
    <mergeCell ref="AR11:AU11"/>
    <mergeCell ref="AH10:AL10"/>
    <mergeCell ref="A10:B11"/>
    <mergeCell ref="C10:R11"/>
    <mergeCell ref="S10:W11"/>
    <mergeCell ref="X10:AB10"/>
    <mergeCell ref="AC10:AG10"/>
    <mergeCell ref="A1:M1"/>
    <mergeCell ref="N1:R1"/>
    <mergeCell ref="A2:R2"/>
    <mergeCell ref="A4:B8"/>
    <mergeCell ref="C4:E8"/>
    <mergeCell ref="G4:M4"/>
    <mergeCell ref="I5:M5"/>
    <mergeCell ref="I6:M6"/>
    <mergeCell ref="I7:M7"/>
    <mergeCell ref="I8:M8"/>
  </mergeCells>
  <pageMargins left="0.7" right="0.7" top="0.75" bottom="0.75" header="0.3" footer="0.3"/>
  <pageSetup paperSize="9" scale="43"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relaciones estratégicas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OAP</dc:creator>
  <cp:keywords/>
  <dc:description/>
  <cp:lastModifiedBy>Camilo Bautista Beltran</cp:lastModifiedBy>
  <cp:revision/>
  <dcterms:created xsi:type="dcterms:W3CDTF">2021-03-04T14:11:46Z</dcterms:created>
  <dcterms:modified xsi:type="dcterms:W3CDTF">2021-08-12T14:09:30Z</dcterms:modified>
  <cp:category/>
  <cp:contentStatus/>
</cp:coreProperties>
</file>